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8460" tabRatio="853" activeTab="1"/>
  </bookViews>
  <sheets>
    <sheet name="Kalend" sheetId="25" r:id="rId1"/>
    <sheet name="Kal E" sheetId="3" r:id="rId2"/>
    <sheet name="Reit" sheetId="28" r:id="rId3"/>
    <sheet name="1" sheetId="32" r:id="rId4"/>
    <sheet name="2" sheetId="31" r:id="rId5"/>
    <sheet name="3" sheetId="33" r:id="rId6"/>
    <sheet name="4" sheetId="34" r:id="rId7"/>
    <sheet name="5" sheetId="44" r:id="rId8"/>
    <sheet name="6" sheetId="45" r:id="rId9"/>
    <sheet name="7" sheetId="46" r:id="rId10"/>
    <sheet name="8" sheetId="47" r:id="rId11"/>
    <sheet name="9" sheetId="48" r:id="rId12"/>
    <sheet name="10" sheetId="49" r:id="rId13"/>
    <sheet name="11" sheetId="50" r:id="rId14"/>
    <sheet name="KJ" sheetId="29" r:id="rId15"/>
    <sheet name="12" sheetId="51" r:id="rId16"/>
    <sheet name="13" sheetId="52" r:id="rId17"/>
    <sheet name="V" sheetId="26" r:id="rId18"/>
    <sheet name="V1" sheetId="24" r:id="rId19"/>
    <sheet name="V2" sheetId="27" r:id="rId20"/>
    <sheet name="vi-d" sheetId="35" r:id="rId21"/>
    <sheet name="V3" sheetId="36" r:id="rId22"/>
    <sheet name="V4" sheetId="37" r:id="rId23"/>
    <sheet name="V5" sheetId="38" r:id="rId24"/>
    <sheet name="V6" sheetId="39" r:id="rId25"/>
    <sheet name="V7" sheetId="40" r:id="rId26"/>
    <sheet name="V8" sheetId="41" r:id="rId27"/>
    <sheet name="V9" sheetId="42" r:id="rId28"/>
    <sheet name="V10" sheetId="43" r:id="rId29"/>
    <sheet name="Vs11" sheetId="53" r:id="rId30"/>
    <sheet name="Vs12" sheetId="54" r:id="rId31"/>
    <sheet name="Vs13" sheetId="55" r:id="rId32"/>
    <sheet name="templ" sheetId="1" r:id="rId33"/>
    <sheet name="swiss-v" sheetId="9" r:id="rId34"/>
    <sheet name="swiss-k" sheetId="23" r:id="rId35"/>
    <sheet name="ETAPP" sheetId="6" r:id="rId36"/>
    <sheet name="PIV" sheetId="7" r:id="rId37"/>
    <sheet name="PVO" sheetId="8" r:id="rId38"/>
  </sheets>
  <definedNames>
    <definedName name="_xlnm.Print_Area" localSheetId="17">V!$A$1:$AL$63</definedName>
    <definedName name="_xlnm.Print_Titles" localSheetId="3">'1'!$1:$1</definedName>
    <definedName name="_xlnm.Print_Titles" localSheetId="12">'10'!$1:$1</definedName>
    <definedName name="_xlnm.Print_Titles" localSheetId="13">'11'!$1:$1</definedName>
    <definedName name="_xlnm.Print_Titles" localSheetId="15">'12'!$1:$1</definedName>
    <definedName name="_xlnm.Print_Titles" localSheetId="16">'13'!$1:$1</definedName>
    <definedName name="_xlnm.Print_Titles" localSheetId="4">'2'!$1:$1</definedName>
    <definedName name="_xlnm.Print_Titles" localSheetId="5">'3'!$1:$1</definedName>
    <definedName name="_xlnm.Print_Titles" localSheetId="6">'4'!$1:$1</definedName>
    <definedName name="_xlnm.Print_Titles" localSheetId="7">'5'!$1:$1</definedName>
    <definedName name="_xlnm.Print_Titles" localSheetId="8">'6'!$1:$1</definedName>
    <definedName name="_xlnm.Print_Titles" localSheetId="9">'7'!$1:$1</definedName>
    <definedName name="_xlnm.Print_Titles" localSheetId="10">'8'!$1:$1</definedName>
    <definedName name="_xlnm.Print_Titles" localSheetId="11">'9'!$1:$1</definedName>
    <definedName name="_xlnm.Print_Titles" localSheetId="1">'Kal E'!$1:$5</definedName>
    <definedName name="_xlnm.Print_Titles" localSheetId="0">Kalend!$1:$2</definedName>
    <definedName name="_xlnm.Print_Titles" localSheetId="14">KJ!$1:$3</definedName>
    <definedName name="_xlnm.Print_Titles" localSheetId="2">Reit!$1:$3</definedName>
    <definedName name="_xlnm.Print_Titles" localSheetId="17">V!$1:$3</definedName>
    <definedName name="_xlnm.Print_Titles" localSheetId="18">'V1'!$1:$1</definedName>
    <definedName name="_xlnm.Print_Titles" localSheetId="28">'V10'!$1:$1</definedName>
    <definedName name="_xlnm.Print_Titles" localSheetId="19">'V2'!$1:$1</definedName>
    <definedName name="_xlnm.Print_Titles" localSheetId="21">'V3'!$1:$1</definedName>
    <definedName name="_xlnm.Print_Titles" localSheetId="22">'V4'!$1:$1</definedName>
    <definedName name="_xlnm.Print_Titles" localSheetId="23">'V5'!$1:$1</definedName>
    <definedName name="_xlnm.Print_Titles" localSheetId="24">'V6'!$1:$1</definedName>
    <definedName name="_xlnm.Print_Titles" localSheetId="25">'V7'!$1:$1</definedName>
    <definedName name="_xlnm.Print_Titles" localSheetId="26">'V8'!$1:$1</definedName>
    <definedName name="_xlnm.Print_Titles" localSheetId="27">'V9'!$1:$1</definedName>
    <definedName name="_xlnm.Print_Titles" localSheetId="20">'vi-d'!$1:$1</definedName>
    <definedName name="_xlnm.Print_Titles" localSheetId="29">'Vs11'!$1:$2</definedName>
    <definedName name="_xlnm.Print_Titles" localSheetId="30">'Vs12'!$1:$2</definedName>
    <definedName name="_xlnm.Print_Titles" localSheetId="31">'Vs13'!$1:$2</definedName>
  </definedNames>
  <calcPr calcId="145621"/>
</workbook>
</file>

<file path=xl/calcChain.xml><?xml version="1.0" encoding="utf-8"?>
<calcChain xmlns="http://schemas.openxmlformats.org/spreadsheetml/2006/main">
  <c r="K84" i="3" l="1"/>
  <c r="K86" i="3"/>
  <c r="Q9" i="28" l="1"/>
  <c r="R9" i="28"/>
  <c r="S9" i="28"/>
  <c r="T9" i="28"/>
  <c r="U9" i="28"/>
  <c r="Q10" i="28"/>
  <c r="R10" i="28"/>
  <c r="S10" i="28"/>
  <c r="T10" i="28"/>
  <c r="U10" i="28"/>
  <c r="Q11" i="28"/>
  <c r="R11" i="28"/>
  <c r="S11" i="28"/>
  <c r="T11" i="28"/>
  <c r="U11" i="28"/>
  <c r="Q12" i="28"/>
  <c r="R12" i="28"/>
  <c r="S12" i="28"/>
  <c r="T12" i="28"/>
  <c r="U12" i="28"/>
  <c r="Q13" i="28"/>
  <c r="R13" i="28"/>
  <c r="S13" i="28"/>
  <c r="T13" i="28"/>
  <c r="U13" i="28"/>
  <c r="Q14" i="28"/>
  <c r="R14" i="28"/>
  <c r="S14" i="28"/>
  <c r="T14" i="28"/>
  <c r="U14" i="28"/>
  <c r="Q15" i="28"/>
  <c r="R15" i="28"/>
  <c r="S15" i="28"/>
  <c r="T15" i="28"/>
  <c r="U15" i="28"/>
  <c r="Q16" i="28"/>
  <c r="R16" i="28"/>
  <c r="S16" i="28"/>
  <c r="T16" i="28"/>
  <c r="U16" i="28"/>
  <c r="Q17" i="28"/>
  <c r="R17" i="28"/>
  <c r="S17" i="28"/>
  <c r="T17" i="28"/>
  <c r="U17" i="28"/>
  <c r="Q18" i="28"/>
  <c r="R18" i="28"/>
  <c r="S18" i="28"/>
  <c r="T18" i="28"/>
  <c r="U18" i="28"/>
  <c r="Q19" i="28"/>
  <c r="R19" i="28"/>
  <c r="S19" i="28"/>
  <c r="T19" i="28"/>
  <c r="U19" i="28"/>
  <c r="Q20" i="28"/>
  <c r="R20" i="28"/>
  <c r="S20" i="28"/>
  <c r="T20" i="28"/>
  <c r="U20" i="28"/>
  <c r="Q21" i="28"/>
  <c r="R21" i="28"/>
  <c r="S21" i="28"/>
  <c r="T21" i="28"/>
  <c r="U21" i="28"/>
  <c r="Q22" i="28"/>
  <c r="R22" i="28"/>
  <c r="S22" i="28"/>
  <c r="T22" i="28"/>
  <c r="U22" i="28"/>
  <c r="Q23" i="28"/>
  <c r="R23" i="28"/>
  <c r="S23" i="28"/>
  <c r="T23" i="28"/>
  <c r="U23" i="28"/>
  <c r="Q24" i="28"/>
  <c r="R24" i="28"/>
  <c r="S24" i="28"/>
  <c r="T24" i="28"/>
  <c r="U24" i="28"/>
  <c r="Q25" i="28"/>
  <c r="R25" i="28"/>
  <c r="S25" i="28"/>
  <c r="T25" i="28"/>
  <c r="U25" i="28"/>
  <c r="Q26" i="28"/>
  <c r="R26" i="28"/>
  <c r="S26" i="28"/>
  <c r="T26" i="28"/>
  <c r="U26" i="28"/>
  <c r="Q27" i="28"/>
  <c r="R27" i="28"/>
  <c r="S27" i="28"/>
  <c r="T27" i="28"/>
  <c r="U27" i="28"/>
  <c r="Q28" i="28"/>
  <c r="R28" i="28"/>
  <c r="S28" i="28"/>
  <c r="T28" i="28"/>
  <c r="U28" i="28"/>
  <c r="Q29" i="28"/>
  <c r="R29" i="28"/>
  <c r="S29" i="28"/>
  <c r="T29" i="28"/>
  <c r="U29" i="28"/>
  <c r="Q30" i="28"/>
  <c r="R30" i="28"/>
  <c r="S30" i="28"/>
  <c r="T30" i="28"/>
  <c r="U30" i="28"/>
  <c r="Q31" i="28"/>
  <c r="R31" i="28"/>
  <c r="S31" i="28"/>
  <c r="T31" i="28"/>
  <c r="U31" i="28"/>
  <c r="Q32" i="28"/>
  <c r="R32" i="28"/>
  <c r="S32" i="28"/>
  <c r="T32" i="28"/>
  <c r="U32" i="28"/>
  <c r="Q33" i="28"/>
  <c r="R33" i="28"/>
  <c r="S33" i="28"/>
  <c r="T33" i="28"/>
  <c r="U33" i="28"/>
  <c r="Q34" i="28"/>
  <c r="R34" i="28"/>
  <c r="S34" i="28"/>
  <c r="T34" i="28"/>
  <c r="U34" i="28"/>
  <c r="Q35" i="28"/>
  <c r="R35" i="28"/>
  <c r="S35" i="28"/>
  <c r="T35" i="28"/>
  <c r="U35" i="28"/>
  <c r="Q36" i="28"/>
  <c r="R36" i="28"/>
  <c r="S36" i="28"/>
  <c r="T36" i="28"/>
  <c r="U36" i="28"/>
  <c r="Q37" i="28"/>
  <c r="R37" i="28"/>
  <c r="S37" i="28"/>
  <c r="T37" i="28"/>
  <c r="U37" i="28"/>
  <c r="Q38" i="28"/>
  <c r="R38" i="28"/>
  <c r="S38" i="28"/>
  <c r="T38" i="28"/>
  <c r="U38" i="28"/>
  <c r="Q39" i="28"/>
  <c r="R39" i="28"/>
  <c r="S39" i="28"/>
  <c r="T39" i="28"/>
  <c r="U39" i="28"/>
  <c r="Q40" i="28"/>
  <c r="R40" i="28"/>
  <c r="S40" i="28"/>
  <c r="T40" i="28"/>
  <c r="U40" i="28"/>
  <c r="Q41" i="28"/>
  <c r="R41" i="28"/>
  <c r="S41" i="28"/>
  <c r="T41" i="28"/>
  <c r="U41" i="28"/>
  <c r="Q42" i="28"/>
  <c r="R42" i="28"/>
  <c r="S42" i="28"/>
  <c r="T42" i="28"/>
  <c r="U42" i="28"/>
  <c r="Q43" i="28"/>
  <c r="R43" i="28"/>
  <c r="S43" i="28"/>
  <c r="T43" i="28"/>
  <c r="U43" i="28"/>
  <c r="Q44" i="28"/>
  <c r="R44" i="28"/>
  <c r="S44" i="28"/>
  <c r="T44" i="28"/>
  <c r="U44" i="28"/>
  <c r="Q45" i="28"/>
  <c r="R45" i="28"/>
  <c r="S45" i="28"/>
  <c r="T45" i="28"/>
  <c r="U45" i="28"/>
  <c r="Q46" i="28"/>
  <c r="R46" i="28"/>
  <c r="S46" i="28"/>
  <c r="T46" i="28"/>
  <c r="U46" i="28"/>
  <c r="Q47" i="28"/>
  <c r="R47" i="28"/>
  <c r="S47" i="28"/>
  <c r="T47" i="28"/>
  <c r="U47" i="28"/>
  <c r="Q48" i="28"/>
  <c r="R48" i="28"/>
  <c r="S48" i="28"/>
  <c r="T48" i="28"/>
  <c r="U48" i="28"/>
  <c r="Q49" i="28"/>
  <c r="R49" i="28"/>
  <c r="S49" i="28"/>
  <c r="T49" i="28"/>
  <c r="U49" i="28"/>
  <c r="Q50" i="28"/>
  <c r="R50" i="28"/>
  <c r="S50" i="28"/>
  <c r="T50" i="28"/>
  <c r="U50" i="28"/>
  <c r="Q51" i="28"/>
  <c r="R51" i="28"/>
  <c r="S51" i="28"/>
  <c r="T51" i="28"/>
  <c r="U51" i="28"/>
  <c r="Q52" i="28"/>
  <c r="R52" i="28"/>
  <c r="S52" i="28"/>
  <c r="T52" i="28"/>
  <c r="U52" i="28"/>
  <c r="Q53" i="28"/>
  <c r="R53" i="28"/>
  <c r="S53" i="28"/>
  <c r="T53" i="28"/>
  <c r="U53" i="28"/>
  <c r="Q54" i="28"/>
  <c r="R54" i="28"/>
  <c r="S54" i="28"/>
  <c r="T54" i="28"/>
  <c r="U54" i="28"/>
  <c r="Q55" i="28"/>
  <c r="R55" i="28"/>
  <c r="S55" i="28"/>
  <c r="T55" i="28"/>
  <c r="U55" i="28"/>
  <c r="Q56" i="28"/>
  <c r="R56" i="28"/>
  <c r="S56" i="28"/>
  <c r="T56" i="28"/>
  <c r="U56" i="28"/>
  <c r="Q57" i="28"/>
  <c r="R57" i="28"/>
  <c r="S57" i="28"/>
  <c r="T57" i="28"/>
  <c r="U57" i="28"/>
  <c r="Q58" i="28"/>
  <c r="R58" i="28"/>
  <c r="S58" i="28"/>
  <c r="T58" i="28"/>
  <c r="U58" i="28"/>
  <c r="Q59" i="28"/>
  <c r="R59" i="28"/>
  <c r="S59" i="28"/>
  <c r="T59" i="28"/>
  <c r="U59" i="28"/>
  <c r="Q60" i="28"/>
  <c r="R60" i="28"/>
  <c r="S60" i="28"/>
  <c r="T60" i="28"/>
  <c r="U60" i="28"/>
  <c r="Q61" i="28"/>
  <c r="R61" i="28"/>
  <c r="S61" i="28"/>
  <c r="T61" i="28"/>
  <c r="U61" i="28"/>
  <c r="Q62" i="28"/>
  <c r="R62" i="28"/>
  <c r="S62" i="28"/>
  <c r="T62" i="28"/>
  <c r="U62" i="28"/>
  <c r="Q63" i="28"/>
  <c r="R63" i="28"/>
  <c r="S63" i="28"/>
  <c r="T63" i="28"/>
  <c r="U63" i="28"/>
  <c r="Q64" i="28"/>
  <c r="R64" i="28"/>
  <c r="S64" i="28"/>
  <c r="T64" i="28"/>
  <c r="U64" i="28"/>
  <c r="Q65" i="28"/>
  <c r="R65" i="28"/>
  <c r="S65" i="28"/>
  <c r="T65" i="28"/>
  <c r="U65" i="28"/>
  <c r="Q66" i="28"/>
  <c r="R66" i="28"/>
  <c r="S66" i="28"/>
  <c r="T66" i="28"/>
  <c r="U66" i="28"/>
  <c r="Q67" i="28"/>
  <c r="R67" i="28"/>
  <c r="S67" i="28"/>
  <c r="T67" i="28"/>
  <c r="U67" i="28"/>
  <c r="Q68" i="28"/>
  <c r="R68" i="28"/>
  <c r="S68" i="28"/>
  <c r="T68" i="28"/>
  <c r="U68" i="28"/>
  <c r="Q69" i="28"/>
  <c r="R69" i="28"/>
  <c r="S69" i="28"/>
  <c r="T69" i="28"/>
  <c r="U69" i="28"/>
  <c r="Q70" i="28"/>
  <c r="R70" i="28"/>
  <c r="S70" i="28"/>
  <c r="T70" i="28"/>
  <c r="U70" i="28"/>
  <c r="Q71" i="28"/>
  <c r="R71" i="28"/>
  <c r="S71" i="28"/>
  <c r="T71" i="28"/>
  <c r="U71" i="28"/>
  <c r="K137" i="3" l="1"/>
  <c r="M72" i="3" l="1"/>
  <c r="M68" i="3" l="1"/>
  <c r="K68" i="3"/>
  <c r="L54" i="3" l="1"/>
  <c r="L53" i="3"/>
  <c r="L51" i="3"/>
  <c r="J1" i="3"/>
  <c r="L80" i="3"/>
  <c r="L89" i="3"/>
  <c r="F46" i="25"/>
  <c r="E46" i="25"/>
  <c r="A1" i="55" s="1"/>
  <c r="F45" i="25"/>
  <c r="E45" i="25"/>
  <c r="A1" i="54" s="1"/>
  <c r="F44" i="25"/>
  <c r="E44" i="25"/>
  <c r="A1" i="53" s="1"/>
  <c r="M137" i="3" l="1"/>
  <c r="M134" i="3"/>
  <c r="M128" i="3"/>
  <c r="C309" i="55"/>
  <c r="C308" i="55"/>
  <c r="C307" i="55"/>
  <c r="C306" i="55"/>
  <c r="C305" i="55"/>
  <c r="C304" i="55"/>
  <c r="C303" i="55"/>
  <c r="C302" i="55"/>
  <c r="C301" i="55"/>
  <c r="C300" i="55"/>
  <c r="AP16" i="55"/>
  <c r="AN16" i="55"/>
  <c r="AL16" i="55"/>
  <c r="AJ16" i="55"/>
  <c r="AH16" i="55"/>
  <c r="AF16" i="55"/>
  <c r="AD16" i="55"/>
  <c r="AA16" i="55"/>
  <c r="Y16" i="55"/>
  <c r="AB16" i="55" s="1"/>
  <c r="W16" i="55"/>
  <c r="AP15" i="55"/>
  <c r="AN15" i="55"/>
  <c r="AL15" i="55"/>
  <c r="AJ15" i="55"/>
  <c r="AH15" i="55"/>
  <c r="AF15" i="55"/>
  <c r="AA15" i="55"/>
  <c r="Y15" i="55"/>
  <c r="W15" i="55"/>
  <c r="AP14" i="55"/>
  <c r="AN14" i="55"/>
  <c r="AL14" i="55"/>
  <c r="AJ14" i="55"/>
  <c r="AH14" i="55"/>
  <c r="AF14" i="55"/>
  <c r="AD14" i="55"/>
  <c r="AA14" i="55"/>
  <c r="Y14" i="55"/>
  <c r="AB14" i="55" s="1"/>
  <c r="W14" i="55"/>
  <c r="AP13" i="55"/>
  <c r="AN13" i="55"/>
  <c r="AL13" i="55"/>
  <c r="AJ13" i="55"/>
  <c r="AH13" i="55"/>
  <c r="AF13" i="55"/>
  <c r="AA13" i="55"/>
  <c r="Y13" i="55"/>
  <c r="W13" i="55"/>
  <c r="AP12" i="55"/>
  <c r="AN12" i="55"/>
  <c r="AL12" i="55"/>
  <c r="AJ12" i="55"/>
  <c r="AH12" i="55"/>
  <c r="AF12" i="55"/>
  <c r="AD12" i="55"/>
  <c r="AA12" i="55"/>
  <c r="Y12" i="55"/>
  <c r="AB12" i="55" s="1"/>
  <c r="W12" i="55"/>
  <c r="AP11" i="55"/>
  <c r="AN11" i="55"/>
  <c r="AL11" i="55"/>
  <c r="AJ11" i="55"/>
  <c r="AH11" i="55"/>
  <c r="AF11" i="55"/>
  <c r="AA11" i="55"/>
  <c r="Y11" i="55"/>
  <c r="W11" i="55"/>
  <c r="AP10" i="55"/>
  <c r="AN10" i="55"/>
  <c r="AL10" i="55"/>
  <c r="AJ10" i="55"/>
  <c r="AH10" i="55"/>
  <c r="AF10" i="55"/>
  <c r="AD10" i="55"/>
  <c r="AA10" i="55"/>
  <c r="Y10" i="55"/>
  <c r="AB10" i="55" s="1"/>
  <c r="W10" i="55"/>
  <c r="AP9" i="55"/>
  <c r="AN9" i="55"/>
  <c r="AL9" i="55"/>
  <c r="AJ9" i="55"/>
  <c r="AH9" i="55"/>
  <c r="AF9" i="55"/>
  <c r="AA9" i="55"/>
  <c r="Y9" i="55"/>
  <c r="W9" i="55"/>
  <c r="AP8" i="55"/>
  <c r="AN8" i="55"/>
  <c r="AL8" i="55"/>
  <c r="AJ8" i="55"/>
  <c r="AH8" i="55"/>
  <c r="AF8" i="55"/>
  <c r="AD8" i="55"/>
  <c r="AA8" i="55"/>
  <c r="Y8" i="55"/>
  <c r="AB8" i="55" s="1"/>
  <c r="W8" i="55"/>
  <c r="AP7" i="55"/>
  <c r="AN7" i="55"/>
  <c r="AL7" i="55"/>
  <c r="AJ7" i="55"/>
  <c r="AH7" i="55"/>
  <c r="AF7" i="55"/>
  <c r="AA7" i="55"/>
  <c r="Y7" i="55"/>
  <c r="W7" i="55"/>
  <c r="B309" i="55"/>
  <c r="C312" i="54"/>
  <c r="C311" i="54"/>
  <c r="C310" i="54"/>
  <c r="C309" i="54"/>
  <c r="C308" i="54"/>
  <c r="C307" i="54"/>
  <c r="C306" i="54"/>
  <c r="C305" i="54"/>
  <c r="C304" i="54"/>
  <c r="C303" i="54"/>
  <c r="C302" i="54"/>
  <c r="C301" i="54"/>
  <c r="C300" i="54"/>
  <c r="AP19" i="54"/>
  <c r="AN19" i="54"/>
  <c r="AL19" i="54"/>
  <c r="AJ19" i="54"/>
  <c r="AH19" i="54"/>
  <c r="AF19" i="54"/>
  <c r="AA19" i="54"/>
  <c r="Y19" i="54"/>
  <c r="W19" i="54"/>
  <c r="AP18" i="54"/>
  <c r="AN18" i="54"/>
  <c r="AL18" i="54"/>
  <c r="AJ18" i="54"/>
  <c r="AH18" i="54"/>
  <c r="AF18" i="54"/>
  <c r="AD18" i="54"/>
  <c r="AA18" i="54"/>
  <c r="Y18" i="54"/>
  <c r="AB18" i="54" s="1"/>
  <c r="W18" i="54"/>
  <c r="AP17" i="54"/>
  <c r="AN17" i="54"/>
  <c r="AL17" i="54"/>
  <c r="AJ17" i="54"/>
  <c r="AH17" i="54"/>
  <c r="AF17" i="54"/>
  <c r="AA17" i="54"/>
  <c r="Y17" i="54"/>
  <c r="W17" i="54"/>
  <c r="AP16" i="54"/>
  <c r="AN16" i="54"/>
  <c r="AL16" i="54"/>
  <c r="AJ16" i="54"/>
  <c r="AH16" i="54"/>
  <c r="AF16" i="54"/>
  <c r="AD16" i="54"/>
  <c r="AA16" i="54"/>
  <c r="Y16" i="54"/>
  <c r="AB16" i="54" s="1"/>
  <c r="W16" i="54"/>
  <c r="AP15" i="54"/>
  <c r="AN15" i="54"/>
  <c r="AL15" i="54"/>
  <c r="AJ15" i="54"/>
  <c r="AH15" i="54"/>
  <c r="AF15" i="54"/>
  <c r="AA15" i="54"/>
  <c r="Y15" i="54"/>
  <c r="W15" i="54"/>
  <c r="AP14" i="54"/>
  <c r="AN14" i="54"/>
  <c r="AL14" i="54"/>
  <c r="AJ14" i="54"/>
  <c r="AH14" i="54"/>
  <c r="AF14" i="54"/>
  <c r="AD14" i="54"/>
  <c r="AA14" i="54"/>
  <c r="Y14" i="54"/>
  <c r="AB14" i="54" s="1"/>
  <c r="W14" i="54"/>
  <c r="AP13" i="54"/>
  <c r="AN13" i="54"/>
  <c r="AL13" i="54"/>
  <c r="AJ13" i="54"/>
  <c r="AH13" i="54"/>
  <c r="AF13" i="54"/>
  <c r="AA13" i="54"/>
  <c r="Y13" i="54"/>
  <c r="W13" i="54"/>
  <c r="AP12" i="54"/>
  <c r="AN12" i="54"/>
  <c r="AL12" i="54"/>
  <c r="AJ12" i="54"/>
  <c r="AH12" i="54"/>
  <c r="AF12" i="54"/>
  <c r="AD12" i="54"/>
  <c r="AA12" i="54"/>
  <c r="Y12" i="54"/>
  <c r="AB12" i="54" s="1"/>
  <c r="W12" i="54"/>
  <c r="AP11" i="54"/>
  <c r="AN11" i="54"/>
  <c r="AL11" i="54"/>
  <c r="AJ11" i="54"/>
  <c r="AH11" i="54"/>
  <c r="AF11" i="54"/>
  <c r="AA11" i="54"/>
  <c r="Y11" i="54"/>
  <c r="AB11" i="54" s="1"/>
  <c r="W11" i="54"/>
  <c r="AP10" i="54"/>
  <c r="AN10" i="54"/>
  <c r="AL10" i="54"/>
  <c r="AJ10" i="54"/>
  <c r="AH10" i="54"/>
  <c r="AF10" i="54"/>
  <c r="AD10" i="54"/>
  <c r="AA10" i="54"/>
  <c r="Y10" i="54"/>
  <c r="AB10" i="54" s="1"/>
  <c r="W10" i="54"/>
  <c r="AP9" i="54"/>
  <c r="AN9" i="54"/>
  <c r="AL9" i="54"/>
  <c r="AJ9" i="54"/>
  <c r="AH9" i="54"/>
  <c r="AF9" i="54"/>
  <c r="AA9" i="54"/>
  <c r="Y9" i="54"/>
  <c r="AB9" i="54" s="1"/>
  <c r="W9" i="54"/>
  <c r="AP8" i="54"/>
  <c r="AN8" i="54"/>
  <c r="AL8" i="54"/>
  <c r="AJ8" i="54"/>
  <c r="AH8" i="54"/>
  <c r="AF8" i="54"/>
  <c r="AD8" i="54"/>
  <c r="AA8" i="54"/>
  <c r="Y8" i="54"/>
  <c r="AB8" i="54" s="1"/>
  <c r="W8" i="54"/>
  <c r="AP7" i="54"/>
  <c r="AN7" i="54"/>
  <c r="AL7" i="54"/>
  <c r="AJ7" i="54"/>
  <c r="AH7" i="54"/>
  <c r="AF7" i="54"/>
  <c r="AA7" i="54"/>
  <c r="Y7" i="54"/>
  <c r="AB7" i="54" s="1"/>
  <c r="W7" i="54"/>
  <c r="C312" i="53"/>
  <c r="C311" i="53"/>
  <c r="C310" i="53"/>
  <c r="C309" i="53"/>
  <c r="C308" i="53"/>
  <c r="C307" i="53"/>
  <c r="C306" i="53"/>
  <c r="C305" i="53"/>
  <c r="C304" i="53"/>
  <c r="C303" i="53"/>
  <c r="C302" i="53"/>
  <c r="C301" i="53"/>
  <c r="C300" i="53"/>
  <c r="AP19" i="53"/>
  <c r="AN19" i="53"/>
  <c r="AL19" i="53"/>
  <c r="AJ19" i="53"/>
  <c r="AH19" i="53"/>
  <c r="AF19" i="53"/>
  <c r="AA19" i="53"/>
  <c r="Y19" i="53"/>
  <c r="AB19" i="53" s="1"/>
  <c r="W19" i="53"/>
  <c r="AP18" i="53"/>
  <c r="AN18" i="53"/>
  <c r="AL18" i="53"/>
  <c r="AJ18" i="53"/>
  <c r="AH18" i="53"/>
  <c r="AF18" i="53"/>
  <c r="AD18" i="53"/>
  <c r="AA18" i="53"/>
  <c r="Y18" i="53"/>
  <c r="AB18" i="53" s="1"/>
  <c r="W18" i="53"/>
  <c r="AP17" i="53"/>
  <c r="AN17" i="53"/>
  <c r="AL17" i="53"/>
  <c r="AJ17" i="53"/>
  <c r="AH17" i="53"/>
  <c r="AF17" i="53"/>
  <c r="AA17" i="53"/>
  <c r="Y17" i="53"/>
  <c r="AB17" i="53" s="1"/>
  <c r="W17" i="53"/>
  <c r="AP16" i="53"/>
  <c r="AN16" i="53"/>
  <c r="AL16" i="53"/>
  <c r="AJ16" i="53"/>
  <c r="AH16" i="53"/>
  <c r="AF16" i="53"/>
  <c r="AD16" i="53"/>
  <c r="AA16" i="53"/>
  <c r="Y16" i="53"/>
  <c r="AB16" i="53" s="1"/>
  <c r="W16" i="53"/>
  <c r="AP15" i="53"/>
  <c r="AN15" i="53"/>
  <c r="AL15" i="53"/>
  <c r="AJ15" i="53"/>
  <c r="AH15" i="53"/>
  <c r="AF15" i="53"/>
  <c r="AA15" i="53"/>
  <c r="Y15" i="53"/>
  <c r="W15" i="53"/>
  <c r="AP14" i="53"/>
  <c r="AN14" i="53"/>
  <c r="AL14" i="53"/>
  <c r="AJ14" i="53"/>
  <c r="AH14" i="53"/>
  <c r="AF14" i="53"/>
  <c r="AA14" i="53"/>
  <c r="Y14" i="53"/>
  <c r="AB14" i="53" s="1"/>
  <c r="W14" i="53"/>
  <c r="AP13" i="53"/>
  <c r="AN13" i="53"/>
  <c r="AL13" i="53"/>
  <c r="AJ13" i="53"/>
  <c r="AH13" i="53"/>
  <c r="AF13" i="53"/>
  <c r="AA13" i="53"/>
  <c r="Y13" i="53"/>
  <c r="W13" i="53"/>
  <c r="AP12" i="53"/>
  <c r="AN12" i="53"/>
  <c r="AL12" i="53"/>
  <c r="AJ12" i="53"/>
  <c r="AH12" i="53"/>
  <c r="AF12" i="53"/>
  <c r="AD12" i="53"/>
  <c r="AA12" i="53"/>
  <c r="Y12" i="53"/>
  <c r="AB12" i="53" s="1"/>
  <c r="W12" i="53"/>
  <c r="AP11" i="53"/>
  <c r="AN11" i="53"/>
  <c r="AL11" i="53"/>
  <c r="AJ11" i="53"/>
  <c r="AH11" i="53"/>
  <c r="AF11" i="53"/>
  <c r="AA11" i="53"/>
  <c r="Y11" i="53"/>
  <c r="W11" i="53"/>
  <c r="AP10" i="53"/>
  <c r="AN10" i="53"/>
  <c r="AL10" i="53"/>
  <c r="AJ10" i="53"/>
  <c r="AH10" i="53"/>
  <c r="AF10" i="53"/>
  <c r="AD10" i="53"/>
  <c r="AA10" i="53"/>
  <c r="Y10" i="53"/>
  <c r="AB10" i="53" s="1"/>
  <c r="W10" i="53"/>
  <c r="AP9" i="53"/>
  <c r="AN9" i="53"/>
  <c r="AL9" i="53"/>
  <c r="AJ9" i="53"/>
  <c r="AH9" i="53"/>
  <c r="AF9" i="53"/>
  <c r="AA9" i="53"/>
  <c r="Y9" i="53"/>
  <c r="W9" i="53"/>
  <c r="AP8" i="53"/>
  <c r="AN8" i="53"/>
  <c r="AL8" i="53"/>
  <c r="AJ8" i="53"/>
  <c r="AH8" i="53"/>
  <c r="AF8" i="53"/>
  <c r="AA8" i="53"/>
  <c r="Y8" i="53"/>
  <c r="AB8" i="53" s="1"/>
  <c r="W8" i="53"/>
  <c r="AP7" i="53"/>
  <c r="AN7" i="53"/>
  <c r="AL7" i="53"/>
  <c r="AJ7" i="53"/>
  <c r="AH7" i="53"/>
  <c r="AF7" i="53"/>
  <c r="AA7" i="53"/>
  <c r="Y7" i="53"/>
  <c r="AB7" i="53" s="1"/>
  <c r="W7" i="53"/>
  <c r="AD14" i="53" l="1"/>
  <c r="AD19" i="53"/>
  <c r="AD13" i="54"/>
  <c r="AD15" i="54"/>
  <c r="AD17" i="54"/>
  <c r="AD19" i="54"/>
  <c r="AD8" i="53"/>
  <c r="AD7" i="53"/>
  <c r="AD7" i="55"/>
  <c r="AD9" i="55"/>
  <c r="AD11" i="55"/>
  <c r="AD13" i="55"/>
  <c r="AD15" i="55"/>
  <c r="AD9" i="53"/>
  <c r="AD11" i="53"/>
  <c r="AD13" i="53"/>
  <c r="AD15" i="53"/>
  <c r="AD17" i="53"/>
  <c r="B300" i="55"/>
  <c r="B301" i="55"/>
  <c r="B302" i="55"/>
  <c r="B303" i="55"/>
  <c r="B304" i="55"/>
  <c r="B305" i="55"/>
  <c r="B306" i="55"/>
  <c r="B307" i="55"/>
  <c r="B308" i="55"/>
  <c r="AB9" i="53"/>
  <c r="AB11" i="53"/>
  <c r="AB13" i="53"/>
  <c r="AB15" i="53"/>
  <c r="B312" i="53"/>
  <c r="B311" i="53"/>
  <c r="B310" i="53"/>
  <c r="B309" i="53"/>
  <c r="B308" i="53"/>
  <c r="B307" i="53"/>
  <c r="B306" i="53"/>
  <c r="B305" i="53"/>
  <c r="B304" i="53"/>
  <c r="B303" i="53"/>
  <c r="B302" i="53"/>
  <c r="B301" i="53"/>
  <c r="B300" i="53"/>
  <c r="AD7" i="54"/>
  <c r="AD9" i="54"/>
  <c r="AD11" i="54"/>
  <c r="B312" i="54"/>
  <c r="B311" i="54"/>
  <c r="B310" i="54"/>
  <c r="B309" i="54"/>
  <c r="B308" i="54"/>
  <c r="B307" i="54"/>
  <c r="B306" i="54"/>
  <c r="B305" i="54"/>
  <c r="B304" i="54"/>
  <c r="B303" i="54"/>
  <c r="B302" i="54"/>
  <c r="B301" i="54"/>
  <c r="B300" i="54"/>
  <c r="AB13" i="54"/>
  <c r="AB15" i="54"/>
  <c r="AB17" i="54"/>
  <c r="AB19" i="54"/>
  <c r="AB7" i="55"/>
  <c r="AB9" i="55"/>
  <c r="AB11" i="55"/>
  <c r="AB13" i="55"/>
  <c r="AB15" i="55"/>
  <c r="M106" i="3" l="1"/>
  <c r="M93" i="3"/>
  <c r="M23" i="3"/>
  <c r="AC7" i="28" l="1"/>
  <c r="AB7" i="28"/>
  <c r="AA7" i="28"/>
  <c r="Z7" i="28"/>
  <c r="Y7" i="28"/>
  <c r="X7" i="28"/>
  <c r="W7" i="28"/>
  <c r="V7" i="28"/>
  <c r="U7" i="28"/>
  <c r="T7" i="28"/>
  <c r="S7" i="28"/>
  <c r="R7" i="28"/>
  <c r="Q7" i="28"/>
  <c r="Q6" i="29"/>
  <c r="P6" i="29"/>
  <c r="R6" i="29"/>
  <c r="AH6" i="26"/>
  <c r="AG6" i="26"/>
  <c r="AF6" i="26"/>
  <c r="AE6" i="26"/>
  <c r="AD6" i="26"/>
  <c r="AC6" i="26"/>
  <c r="AB6" i="26"/>
  <c r="AA6" i="26"/>
  <c r="Z6" i="26"/>
  <c r="AI6" i="26"/>
  <c r="W17" i="52" l="1"/>
  <c r="Y17" i="52"/>
  <c r="AA17" i="52"/>
  <c r="AB17" i="52"/>
  <c r="AF17" i="52"/>
  <c r="AH17" i="52"/>
  <c r="AJ17" i="52"/>
  <c r="AI17" i="52" s="1"/>
  <c r="AL17" i="52"/>
  <c r="AK17" i="52" s="1"/>
  <c r="AN17" i="52"/>
  <c r="AM17" i="52" s="1"/>
  <c r="AP17" i="52"/>
  <c r="AO17" i="52" s="1"/>
  <c r="W18" i="52"/>
  <c r="Y18" i="52"/>
  <c r="AA18" i="52"/>
  <c r="AB18" i="52" s="1"/>
  <c r="AF18" i="52"/>
  <c r="AH18" i="52"/>
  <c r="AJ18" i="52"/>
  <c r="AI18" i="52" s="1"/>
  <c r="AL18" i="52"/>
  <c r="AK18" i="52" s="1"/>
  <c r="AN18" i="52"/>
  <c r="AM18" i="52" s="1"/>
  <c r="AP18" i="52"/>
  <c r="AO18" i="52" s="1"/>
  <c r="W19" i="52"/>
  <c r="Y19" i="52"/>
  <c r="AA19" i="52"/>
  <c r="AB19" i="52"/>
  <c r="AF19" i="52"/>
  <c r="AH19" i="52"/>
  <c r="AJ19" i="52"/>
  <c r="AI19" i="52" s="1"/>
  <c r="AL19" i="52"/>
  <c r="AK19" i="52" s="1"/>
  <c r="AN19" i="52"/>
  <c r="AM19" i="52" s="1"/>
  <c r="AP19" i="52"/>
  <c r="AO19" i="52" s="1"/>
  <c r="W20" i="52"/>
  <c r="Y20" i="52"/>
  <c r="AA20" i="52"/>
  <c r="AB20" i="52" s="1"/>
  <c r="AF20" i="52"/>
  <c r="AH20" i="52"/>
  <c r="AG20" i="52" s="1"/>
  <c r="AJ20" i="52"/>
  <c r="AL20" i="52"/>
  <c r="AN20" i="52"/>
  <c r="AM20" i="52" s="1"/>
  <c r="AP20" i="52"/>
  <c r="AO20" i="52" s="1"/>
  <c r="AP16" i="52"/>
  <c r="AO16" i="52" s="1"/>
  <c r="AN16" i="52"/>
  <c r="AM16" i="52" s="1"/>
  <c r="AL16" i="52"/>
  <c r="AK16" i="52" s="1"/>
  <c r="AJ16" i="52"/>
  <c r="AI16" i="52" s="1"/>
  <c r="AH16" i="52"/>
  <c r="AF16" i="52"/>
  <c r="AA16" i="52"/>
  <c r="Y16" i="52"/>
  <c r="AB16" i="52" s="1"/>
  <c r="W16" i="52"/>
  <c r="AP15" i="52"/>
  <c r="AO15" i="52" s="1"/>
  <c r="AN15" i="52"/>
  <c r="AM15" i="52" s="1"/>
  <c r="AL15" i="52"/>
  <c r="AK15" i="52" s="1"/>
  <c r="AJ15" i="52"/>
  <c r="AI15" i="52" s="1"/>
  <c r="AH15" i="52"/>
  <c r="AF15" i="52"/>
  <c r="AA15" i="52"/>
  <c r="Y15" i="52"/>
  <c r="AB15" i="52" s="1"/>
  <c r="W15" i="52"/>
  <c r="AP14" i="52"/>
  <c r="AO14" i="52" s="1"/>
  <c r="AN14" i="52"/>
  <c r="AM14" i="52" s="1"/>
  <c r="AL14" i="52"/>
  <c r="AK14" i="52" s="1"/>
  <c r="AJ14" i="52"/>
  <c r="AI14" i="52" s="1"/>
  <c r="AH14" i="52"/>
  <c r="AF14" i="52"/>
  <c r="AA14" i="52"/>
  <c r="Y14" i="52"/>
  <c r="AB14" i="52" s="1"/>
  <c r="W14" i="52"/>
  <c r="AP13" i="52"/>
  <c r="AO13" i="52" s="1"/>
  <c r="AN13" i="52"/>
  <c r="AM13" i="52" s="1"/>
  <c r="AL13" i="52"/>
  <c r="AK13" i="52" s="1"/>
  <c r="AJ13" i="52"/>
  <c r="AI13" i="52" s="1"/>
  <c r="AH13" i="52"/>
  <c r="AF13" i="52"/>
  <c r="AA13" i="52"/>
  <c r="Y13" i="52"/>
  <c r="AB13" i="52" s="1"/>
  <c r="W13" i="52"/>
  <c r="AP12" i="52"/>
  <c r="AO12" i="52" s="1"/>
  <c r="AN12" i="52"/>
  <c r="AM12" i="52" s="1"/>
  <c r="AL12" i="52"/>
  <c r="AK12" i="52" s="1"/>
  <c r="AJ12" i="52"/>
  <c r="AI12" i="52" s="1"/>
  <c r="AH12" i="52"/>
  <c r="AF12" i="52"/>
  <c r="AA12" i="52"/>
  <c r="Y12" i="52"/>
  <c r="AB12" i="52" s="1"/>
  <c r="W12" i="52"/>
  <c r="AP11" i="52"/>
  <c r="AO11" i="52" s="1"/>
  <c r="AN11" i="52"/>
  <c r="AM11" i="52" s="1"/>
  <c r="AL11" i="52"/>
  <c r="AK11" i="52" s="1"/>
  <c r="AJ11" i="52"/>
  <c r="AI11" i="52" s="1"/>
  <c r="AH11" i="52"/>
  <c r="AF11" i="52"/>
  <c r="AA11" i="52"/>
  <c r="Y11" i="52"/>
  <c r="AB11" i="52" s="1"/>
  <c r="W11" i="52"/>
  <c r="AP10" i="52"/>
  <c r="AO10" i="52" s="1"/>
  <c r="AN10" i="52"/>
  <c r="AM10" i="52" s="1"/>
  <c r="AL10" i="52"/>
  <c r="AK10" i="52" s="1"/>
  <c r="AJ10" i="52"/>
  <c r="AI10" i="52" s="1"/>
  <c r="AH10" i="52"/>
  <c r="AF10" i="52"/>
  <c r="AA10" i="52"/>
  <c r="Y10" i="52"/>
  <c r="AB10" i="52" s="1"/>
  <c r="W10" i="52"/>
  <c r="AP9" i="52"/>
  <c r="AO9" i="52" s="1"/>
  <c r="AN9" i="52"/>
  <c r="AM9" i="52" s="1"/>
  <c r="AL9" i="52"/>
  <c r="AK9" i="52" s="1"/>
  <c r="AJ9" i="52"/>
  <c r="AI9" i="52" s="1"/>
  <c r="AH9" i="52"/>
  <c r="AF9" i="52"/>
  <c r="AA9" i="52"/>
  <c r="Y9" i="52"/>
  <c r="AB9" i="52" s="1"/>
  <c r="W9" i="52"/>
  <c r="AP8" i="52"/>
  <c r="AO8" i="52" s="1"/>
  <c r="AN8" i="52"/>
  <c r="AM8" i="52" s="1"/>
  <c r="AL8" i="52"/>
  <c r="AK8" i="52" s="1"/>
  <c r="AJ8" i="52"/>
  <c r="AI8" i="52" s="1"/>
  <c r="AH8" i="52"/>
  <c r="AF8" i="52"/>
  <c r="AA8" i="52"/>
  <c r="Y8" i="52"/>
  <c r="AB8" i="52" s="1"/>
  <c r="W8" i="52"/>
  <c r="AP7" i="52"/>
  <c r="AO7" i="52" s="1"/>
  <c r="AN7" i="52"/>
  <c r="AM7" i="52" s="1"/>
  <c r="AL7" i="52"/>
  <c r="AK7" i="52" s="1"/>
  <c r="AJ7" i="52"/>
  <c r="AI7" i="52" s="1"/>
  <c r="AH7" i="52"/>
  <c r="AF7" i="52"/>
  <c r="AA7" i="52"/>
  <c r="Y7" i="52"/>
  <c r="AB7" i="52" s="1"/>
  <c r="W7" i="52"/>
  <c r="AP16" i="51"/>
  <c r="AO16" i="51" s="1"/>
  <c r="AN16" i="51"/>
  <c r="AM16" i="51" s="1"/>
  <c r="AL16" i="51"/>
  <c r="AJ16" i="51"/>
  <c r="AH16" i="51"/>
  <c r="AG16" i="51" s="1"/>
  <c r="AF16" i="51"/>
  <c r="AA16" i="51"/>
  <c r="Y16" i="51"/>
  <c r="W16" i="51"/>
  <c r="AP15" i="51"/>
  <c r="AN15" i="51"/>
  <c r="AL15" i="51"/>
  <c r="AK15" i="51" s="1"/>
  <c r="AJ15" i="51"/>
  <c r="AH15" i="51"/>
  <c r="AG15" i="51" s="1"/>
  <c r="AF15" i="51"/>
  <c r="AA15" i="51"/>
  <c r="Y15" i="51"/>
  <c r="W15" i="51"/>
  <c r="AP14" i="51"/>
  <c r="AO14" i="51" s="1"/>
  <c r="AN14" i="51"/>
  <c r="AM14" i="51" s="1"/>
  <c r="AL14" i="51"/>
  <c r="AJ14" i="51"/>
  <c r="AH14" i="51"/>
  <c r="AG14" i="51" s="1"/>
  <c r="AF14" i="51"/>
  <c r="AA14" i="51"/>
  <c r="Y14" i="51"/>
  <c r="W14" i="51"/>
  <c r="AP13" i="51"/>
  <c r="AO13" i="51" s="1"/>
  <c r="AN13" i="51"/>
  <c r="AM13" i="51" s="1"/>
  <c r="AL13" i="51"/>
  <c r="AJ13" i="51"/>
  <c r="AH13" i="51"/>
  <c r="AG13" i="51" s="1"/>
  <c r="AF13" i="51"/>
  <c r="AA13" i="51"/>
  <c r="Y13" i="51"/>
  <c r="W13" i="51"/>
  <c r="AP12" i="51"/>
  <c r="AO12" i="51" s="1"/>
  <c r="AN12" i="51"/>
  <c r="AM12" i="51" s="1"/>
  <c r="AL12" i="51"/>
  <c r="AJ12" i="51"/>
  <c r="AH12" i="51"/>
  <c r="AG12" i="51" s="1"/>
  <c r="AF12" i="51"/>
  <c r="AA12" i="51"/>
  <c r="Y12" i="51"/>
  <c r="AB12" i="51" s="1"/>
  <c r="W12" i="51"/>
  <c r="AP11" i="51"/>
  <c r="AO11" i="51" s="1"/>
  <c r="AN11" i="51"/>
  <c r="AM11" i="51" s="1"/>
  <c r="AL11" i="51"/>
  <c r="AJ11" i="51"/>
  <c r="AH11" i="51"/>
  <c r="AG11" i="51" s="1"/>
  <c r="AF11" i="51"/>
  <c r="AA11" i="51"/>
  <c r="Y11" i="51"/>
  <c r="W11" i="51"/>
  <c r="AP10" i="51"/>
  <c r="AO10" i="51" s="1"/>
  <c r="AN10" i="51"/>
  <c r="AM10" i="51" s="1"/>
  <c r="AL10" i="51"/>
  <c r="AJ10" i="51"/>
  <c r="AH10" i="51"/>
  <c r="AG10" i="51" s="1"/>
  <c r="AF10" i="51"/>
  <c r="AA10" i="51"/>
  <c r="Y10" i="51"/>
  <c r="AB10" i="51" s="1"/>
  <c r="W10" i="51"/>
  <c r="AP9" i="51"/>
  <c r="AN9" i="51"/>
  <c r="AL9" i="51"/>
  <c r="AK9" i="51" s="1"/>
  <c r="AJ9" i="51"/>
  <c r="AH9" i="51"/>
  <c r="AG9" i="51" s="1"/>
  <c r="AF9" i="51"/>
  <c r="AA9" i="51"/>
  <c r="Y9" i="51"/>
  <c r="W9" i="51"/>
  <c r="AP8" i="51"/>
  <c r="AO8" i="51" s="1"/>
  <c r="AN8" i="51"/>
  <c r="AM8" i="51" s="1"/>
  <c r="AL8" i="51"/>
  <c r="AJ8" i="51"/>
  <c r="AH8" i="51"/>
  <c r="AG8" i="51"/>
  <c r="AF8" i="51"/>
  <c r="AA8" i="51"/>
  <c r="Y8" i="51"/>
  <c r="AB8" i="51" s="1"/>
  <c r="W8" i="51"/>
  <c r="AP7" i="51"/>
  <c r="AO7" i="51" s="1"/>
  <c r="AN7" i="51"/>
  <c r="AM7" i="51" s="1"/>
  <c r="AL7" i="51"/>
  <c r="AJ7" i="51"/>
  <c r="AH7" i="51"/>
  <c r="AG7" i="51" s="1"/>
  <c r="AF7" i="51"/>
  <c r="AA7" i="51"/>
  <c r="Y7" i="51"/>
  <c r="W7" i="51"/>
  <c r="N58" i="28"/>
  <c r="B58" i="28"/>
  <c r="A58" i="28" s="1"/>
  <c r="D58" i="28"/>
  <c r="C58" i="28" s="1"/>
  <c r="AR24" i="50"/>
  <c r="AQ24" i="50" s="1"/>
  <c r="AP24" i="50"/>
  <c r="AO24" i="50" s="1"/>
  <c r="AN24" i="50"/>
  <c r="AM24" i="50" s="1"/>
  <c r="AL24" i="50"/>
  <c r="AK24" i="50" s="1"/>
  <c r="AJ24" i="50"/>
  <c r="AI24" i="50" s="1"/>
  <c r="AH24" i="50"/>
  <c r="AG24" i="50" s="1"/>
  <c r="AF24" i="50"/>
  <c r="AA24" i="50"/>
  <c r="Y24" i="50"/>
  <c r="AB24" i="50" s="1"/>
  <c r="W24" i="50"/>
  <c r="AR23" i="50"/>
  <c r="AQ23" i="50" s="1"/>
  <c r="AP23" i="50"/>
  <c r="AO23" i="50" s="1"/>
  <c r="AN23" i="50"/>
  <c r="AM23" i="50" s="1"/>
  <c r="AL23" i="50"/>
  <c r="AK23" i="50" s="1"/>
  <c r="AJ23" i="50"/>
  <c r="AI23" i="50" s="1"/>
  <c r="AH23" i="50"/>
  <c r="AG23" i="50" s="1"/>
  <c r="AF23" i="50"/>
  <c r="AA23" i="50"/>
  <c r="Y23" i="50"/>
  <c r="AB23" i="50" s="1"/>
  <c r="W23" i="50"/>
  <c r="AR22" i="50"/>
  <c r="AQ22" i="50" s="1"/>
  <c r="AP22" i="50"/>
  <c r="AO22" i="50" s="1"/>
  <c r="AN22" i="50"/>
  <c r="AM22" i="50" s="1"/>
  <c r="AL22" i="50"/>
  <c r="AK22" i="50" s="1"/>
  <c r="AJ22" i="50"/>
  <c r="AI22" i="50" s="1"/>
  <c r="AH22" i="50"/>
  <c r="AG22" i="50" s="1"/>
  <c r="AF22" i="50"/>
  <c r="AA22" i="50"/>
  <c r="Y22" i="50"/>
  <c r="AB22" i="50" s="1"/>
  <c r="W22" i="50"/>
  <c r="AR21" i="50"/>
  <c r="AQ21" i="50" s="1"/>
  <c r="AP21" i="50"/>
  <c r="AO21" i="50" s="1"/>
  <c r="AN21" i="50"/>
  <c r="AM21" i="50" s="1"/>
  <c r="AL21" i="50"/>
  <c r="AK21" i="50" s="1"/>
  <c r="AJ21" i="50"/>
  <c r="AI21" i="50" s="1"/>
  <c r="AH21" i="50"/>
  <c r="AG21" i="50" s="1"/>
  <c r="AF21" i="50"/>
  <c r="AA21" i="50"/>
  <c r="Y21" i="50"/>
  <c r="AB21" i="50" s="1"/>
  <c r="W21" i="50"/>
  <c r="AR20" i="50"/>
  <c r="AQ20" i="50" s="1"/>
  <c r="AP20" i="50"/>
  <c r="AO20" i="50" s="1"/>
  <c r="AN20" i="50"/>
  <c r="AM20" i="50" s="1"/>
  <c r="AL20" i="50"/>
  <c r="AK20" i="50" s="1"/>
  <c r="AJ20" i="50"/>
  <c r="AI20" i="50" s="1"/>
  <c r="AH20" i="50"/>
  <c r="AG20" i="50" s="1"/>
  <c r="AF20" i="50"/>
  <c r="AA20" i="50"/>
  <c r="Y20" i="50"/>
  <c r="AB20" i="50" s="1"/>
  <c r="W20" i="50"/>
  <c r="AR19" i="50"/>
  <c r="AQ19" i="50"/>
  <c r="AP19" i="50"/>
  <c r="AO19" i="50"/>
  <c r="AN19" i="50"/>
  <c r="AM19" i="50"/>
  <c r="AL19" i="50"/>
  <c r="AK19" i="50"/>
  <c r="AJ19" i="50"/>
  <c r="AI19" i="50"/>
  <c r="AH19" i="50"/>
  <c r="AG19" i="50"/>
  <c r="AD19" i="50" s="1"/>
  <c r="AF19" i="50"/>
  <c r="AA19" i="50"/>
  <c r="Y19" i="50"/>
  <c r="AB19" i="50" s="1"/>
  <c r="W19" i="50"/>
  <c r="AR18" i="50"/>
  <c r="AQ18" i="50" s="1"/>
  <c r="AP18" i="50"/>
  <c r="AO18" i="50" s="1"/>
  <c r="AN18" i="50"/>
  <c r="AM18" i="50" s="1"/>
  <c r="AL18" i="50"/>
  <c r="AK18" i="50" s="1"/>
  <c r="AJ18" i="50"/>
  <c r="AI18" i="50" s="1"/>
  <c r="AH18" i="50"/>
  <c r="AG18" i="50" s="1"/>
  <c r="AF18" i="50"/>
  <c r="AA18" i="50"/>
  <c r="Y18" i="50"/>
  <c r="W18" i="50"/>
  <c r="AR17" i="50"/>
  <c r="AQ17" i="50" s="1"/>
  <c r="AP17" i="50"/>
  <c r="AO17" i="50" s="1"/>
  <c r="AN17" i="50"/>
  <c r="AM17" i="50" s="1"/>
  <c r="AL17" i="50"/>
  <c r="AK17" i="50" s="1"/>
  <c r="AJ17" i="50"/>
  <c r="AI17" i="50" s="1"/>
  <c r="AH17" i="50"/>
  <c r="AG17" i="50" s="1"/>
  <c r="AF17" i="50"/>
  <c r="AA17" i="50"/>
  <c r="Y17" i="50"/>
  <c r="AB17" i="50" s="1"/>
  <c r="W17" i="50"/>
  <c r="AR16" i="50"/>
  <c r="AQ16" i="50" s="1"/>
  <c r="AP16" i="50"/>
  <c r="AO16" i="50" s="1"/>
  <c r="AN16" i="50"/>
  <c r="AM16" i="50" s="1"/>
  <c r="AL16" i="50"/>
  <c r="AK16" i="50" s="1"/>
  <c r="AJ16" i="50"/>
  <c r="AI16" i="50" s="1"/>
  <c r="AH16" i="50"/>
  <c r="AG16" i="50" s="1"/>
  <c r="AF16" i="50"/>
  <c r="AA16" i="50"/>
  <c r="Y16" i="50"/>
  <c r="AB16" i="50" s="1"/>
  <c r="W16" i="50"/>
  <c r="AR15" i="50"/>
  <c r="AQ15" i="50" s="1"/>
  <c r="AP15" i="50"/>
  <c r="AO15" i="50" s="1"/>
  <c r="AN15" i="50"/>
  <c r="AM15" i="50" s="1"/>
  <c r="AL15" i="50"/>
  <c r="AK15" i="50" s="1"/>
  <c r="AJ15" i="50"/>
  <c r="AI15" i="50" s="1"/>
  <c r="AH15" i="50"/>
  <c r="AG15" i="50" s="1"/>
  <c r="AF15" i="50"/>
  <c r="AA15" i="50"/>
  <c r="Y15" i="50"/>
  <c r="AB15" i="50" s="1"/>
  <c r="W15" i="50"/>
  <c r="AR14" i="50"/>
  <c r="AQ14" i="50" s="1"/>
  <c r="AP14" i="50"/>
  <c r="AO14" i="50" s="1"/>
  <c r="AN14" i="50"/>
  <c r="AM14" i="50" s="1"/>
  <c r="AL14" i="50"/>
  <c r="AK14" i="50" s="1"/>
  <c r="AJ14" i="50"/>
  <c r="AI14" i="50" s="1"/>
  <c r="AH14" i="50"/>
  <c r="AG14" i="50" s="1"/>
  <c r="AF14" i="50"/>
  <c r="AA14" i="50"/>
  <c r="Y14" i="50"/>
  <c r="W14" i="50"/>
  <c r="AR13" i="50"/>
  <c r="AQ13" i="50"/>
  <c r="AP13" i="50"/>
  <c r="AO13" i="50"/>
  <c r="AN13" i="50"/>
  <c r="AM13" i="50"/>
  <c r="AL13" i="50"/>
  <c r="AK13" i="50"/>
  <c r="AJ13" i="50"/>
  <c r="AI13" i="50"/>
  <c r="AH13" i="50"/>
  <c r="AG13" i="50"/>
  <c r="AD13" i="50" s="1"/>
  <c r="AF13" i="50"/>
  <c r="AA13" i="50"/>
  <c r="Y13" i="50"/>
  <c r="AB13" i="50" s="1"/>
  <c r="W13" i="50"/>
  <c r="AR12" i="50"/>
  <c r="AQ12" i="50" s="1"/>
  <c r="AP12" i="50"/>
  <c r="AO12" i="50" s="1"/>
  <c r="AN12" i="50"/>
  <c r="AM12" i="50" s="1"/>
  <c r="AL12" i="50"/>
  <c r="AK12" i="50" s="1"/>
  <c r="AJ12" i="50"/>
  <c r="AI12" i="50" s="1"/>
  <c r="AH12" i="50"/>
  <c r="AG12" i="50" s="1"/>
  <c r="AF12" i="50"/>
  <c r="AA12" i="50"/>
  <c r="Y12" i="50"/>
  <c r="AB12" i="50" s="1"/>
  <c r="W12" i="50"/>
  <c r="AR11" i="50"/>
  <c r="AQ11" i="50" s="1"/>
  <c r="AP11" i="50"/>
  <c r="AO11" i="50" s="1"/>
  <c r="AN11" i="50"/>
  <c r="AM11" i="50" s="1"/>
  <c r="AL11" i="50"/>
  <c r="AK11" i="50" s="1"/>
  <c r="AJ11" i="50"/>
  <c r="AI11" i="50" s="1"/>
  <c r="AH11" i="50"/>
  <c r="AG11" i="50" s="1"/>
  <c r="AF11" i="50"/>
  <c r="AA11" i="50"/>
  <c r="Y11" i="50"/>
  <c r="AB11" i="50" s="1"/>
  <c r="W11" i="50"/>
  <c r="AR10" i="50"/>
  <c r="AQ10" i="50" s="1"/>
  <c r="AP10" i="50"/>
  <c r="AO10" i="50" s="1"/>
  <c r="AN10" i="50"/>
  <c r="AM10" i="50" s="1"/>
  <c r="AL10" i="50"/>
  <c r="AK10" i="50" s="1"/>
  <c r="AJ10" i="50"/>
  <c r="AI10" i="50" s="1"/>
  <c r="AH10" i="50"/>
  <c r="AG10" i="50" s="1"/>
  <c r="AF10" i="50"/>
  <c r="AA10" i="50"/>
  <c r="Y10" i="50"/>
  <c r="AB10" i="50" s="1"/>
  <c r="W10" i="50"/>
  <c r="AR9" i="50"/>
  <c r="AQ9" i="50" s="1"/>
  <c r="AP9" i="50"/>
  <c r="AO9" i="50" s="1"/>
  <c r="AN9" i="50"/>
  <c r="AM9" i="50" s="1"/>
  <c r="AL9" i="50"/>
  <c r="AK9" i="50" s="1"/>
  <c r="AJ9" i="50"/>
  <c r="AI9" i="50" s="1"/>
  <c r="AH9" i="50"/>
  <c r="AG9" i="50" s="1"/>
  <c r="AF9" i="50"/>
  <c r="AA9" i="50"/>
  <c r="Y9" i="50"/>
  <c r="AB9" i="50" s="1"/>
  <c r="W9" i="50"/>
  <c r="AR8" i="50"/>
  <c r="AQ8" i="50" s="1"/>
  <c r="AP8" i="50"/>
  <c r="AO8" i="50" s="1"/>
  <c r="AN8" i="50"/>
  <c r="AM8" i="50" s="1"/>
  <c r="AL8" i="50"/>
  <c r="AK8" i="50" s="1"/>
  <c r="AJ8" i="50"/>
  <c r="AI8" i="50" s="1"/>
  <c r="AH8" i="50"/>
  <c r="AG8" i="50" s="1"/>
  <c r="AF8" i="50"/>
  <c r="AA8" i="50"/>
  <c r="Y8" i="50"/>
  <c r="AB8" i="50" s="1"/>
  <c r="W8" i="50"/>
  <c r="AR7" i="50"/>
  <c r="AQ7" i="50" s="1"/>
  <c r="AP7" i="50"/>
  <c r="AO7" i="50" s="1"/>
  <c r="AN7" i="50"/>
  <c r="AM7" i="50" s="1"/>
  <c r="AL7" i="50"/>
  <c r="AK7" i="50" s="1"/>
  <c r="AJ7" i="50"/>
  <c r="AI7" i="50" s="1"/>
  <c r="AH7" i="50"/>
  <c r="AG7" i="50" s="1"/>
  <c r="AF7" i="50"/>
  <c r="AA7" i="50"/>
  <c r="Y7" i="50"/>
  <c r="AB7" i="50" s="1"/>
  <c r="W7" i="50"/>
  <c r="N9" i="28"/>
  <c r="N13" i="28"/>
  <c r="N10" i="28"/>
  <c r="N14" i="28"/>
  <c r="N24" i="28"/>
  <c r="N19" i="28"/>
  <c r="N11" i="28"/>
  <c r="N15" i="28"/>
  <c r="N12" i="28"/>
  <c r="N22" i="28"/>
  <c r="N21" i="28"/>
  <c r="N23" i="28"/>
  <c r="N18" i="28"/>
  <c r="N25" i="28"/>
  <c r="N20" i="28"/>
  <c r="N27" i="28"/>
  <c r="N17" i="28"/>
  <c r="N28" i="28"/>
  <c r="N16" i="28"/>
  <c r="N32" i="28"/>
  <c r="N26" i="28"/>
  <c r="N39" i="28"/>
  <c r="N29" i="28"/>
  <c r="N36" i="28"/>
  <c r="N37" i="28"/>
  <c r="N51" i="28"/>
  <c r="N40" i="28"/>
  <c r="N45" i="28"/>
  <c r="N57" i="28"/>
  <c r="N33" i="28"/>
  <c r="N61" i="28"/>
  <c r="N64" i="28"/>
  <c r="N62" i="28"/>
  <c r="N31" i="28"/>
  <c r="N69" i="28"/>
  <c r="N53" i="28"/>
  <c r="N49" i="28"/>
  <c r="N68" i="28"/>
  <c r="N54" i="28"/>
  <c r="N46" i="28"/>
  <c r="N34" i="28"/>
  <c r="N65" i="28"/>
  <c r="N63" i="28"/>
  <c r="N44" i="28"/>
  <c r="N50" i="28"/>
  <c r="N55" i="28"/>
  <c r="N59" i="28"/>
  <c r="N56" i="28"/>
  <c r="N43" i="28"/>
  <c r="N60" i="28"/>
  <c r="N38" i="28"/>
  <c r="N66" i="28"/>
  <c r="N42" i="28"/>
  <c r="N52" i="28"/>
  <c r="N48" i="28"/>
  <c r="N47" i="28"/>
  <c r="N67" i="28"/>
  <c r="N41" i="28"/>
  <c r="N30" i="28"/>
  <c r="N35" i="28"/>
  <c r="N70" i="28"/>
  <c r="N71" i="28"/>
  <c r="B9" i="28"/>
  <c r="A9" i="28" s="1"/>
  <c r="D9" i="28"/>
  <c r="C9" i="28" s="1"/>
  <c r="B13" i="28"/>
  <c r="A13" i="28" s="1"/>
  <c r="D13" i="28"/>
  <c r="C13" i="28" s="1"/>
  <c r="B10" i="28"/>
  <c r="A10" i="28" s="1"/>
  <c r="D10" i="28"/>
  <c r="C10" i="28" s="1"/>
  <c r="B14" i="28"/>
  <c r="A14" i="28" s="1"/>
  <c r="D14" i="28"/>
  <c r="C14" i="28" s="1"/>
  <c r="B24" i="28"/>
  <c r="A24" i="28" s="1"/>
  <c r="D24" i="28"/>
  <c r="C24" i="28" s="1"/>
  <c r="B19" i="28"/>
  <c r="A19" i="28" s="1"/>
  <c r="D19" i="28"/>
  <c r="C19" i="28" s="1"/>
  <c r="B11" i="28"/>
  <c r="A11" i="28" s="1"/>
  <c r="D11" i="28"/>
  <c r="C11" i="28" s="1"/>
  <c r="B15" i="28"/>
  <c r="A15" i="28" s="1"/>
  <c r="D15" i="28"/>
  <c r="C15" i="28" s="1"/>
  <c r="B12" i="28"/>
  <c r="A12" i="28" s="1"/>
  <c r="D12" i="28"/>
  <c r="C12" i="28" s="1"/>
  <c r="B22" i="28"/>
  <c r="A22" i="28" s="1"/>
  <c r="D22" i="28"/>
  <c r="C22" i="28" s="1"/>
  <c r="B21" i="28"/>
  <c r="A21" i="28" s="1"/>
  <c r="D21" i="28"/>
  <c r="C21" i="28" s="1"/>
  <c r="B23" i="28"/>
  <c r="A23" i="28" s="1"/>
  <c r="B18" i="28"/>
  <c r="A18" i="28" s="1"/>
  <c r="D25" i="28"/>
  <c r="D20" i="28"/>
  <c r="C20" i="28" s="1"/>
  <c r="B27" i="28"/>
  <c r="D27" i="28"/>
  <c r="C27" i="28" s="1"/>
  <c r="B17" i="28"/>
  <c r="A17" i="28" s="1"/>
  <c r="D17" i="28"/>
  <c r="C17" i="28" s="1"/>
  <c r="B28" i="28"/>
  <c r="A28" i="28" s="1"/>
  <c r="D28" i="28"/>
  <c r="C28" i="28" s="1"/>
  <c r="B16" i="28"/>
  <c r="A16" i="28" s="1"/>
  <c r="D16" i="28"/>
  <c r="C16" i="28" s="1"/>
  <c r="B32" i="28"/>
  <c r="A32" i="28" s="1"/>
  <c r="D32" i="28"/>
  <c r="C32" i="28" s="1"/>
  <c r="B26" i="28"/>
  <c r="A26" i="28" s="1"/>
  <c r="D26" i="28"/>
  <c r="C26" i="28" s="1"/>
  <c r="D39" i="28"/>
  <c r="C39" i="28" s="1"/>
  <c r="B29" i="28"/>
  <c r="A29" i="28" s="1"/>
  <c r="D29" i="28"/>
  <c r="C29" i="28" s="1"/>
  <c r="B36" i="28"/>
  <c r="A36" i="28" s="1"/>
  <c r="D36" i="28"/>
  <c r="C36" i="28" s="1"/>
  <c r="B37" i="28"/>
  <c r="A37" i="28" s="1"/>
  <c r="D37" i="28"/>
  <c r="C37" i="28" s="1"/>
  <c r="B51" i="28"/>
  <c r="A51" i="28" s="1"/>
  <c r="D51" i="28"/>
  <c r="C51" i="28" s="1"/>
  <c r="B40" i="28"/>
  <c r="A40" i="28" s="1"/>
  <c r="D40" i="28"/>
  <c r="C40" i="28" s="1"/>
  <c r="B45" i="28"/>
  <c r="A45" i="28" s="1"/>
  <c r="D45" i="28"/>
  <c r="C45" i="28" s="1"/>
  <c r="B57" i="28"/>
  <c r="A57" i="28" s="1"/>
  <c r="D57" i="28"/>
  <c r="C57" i="28" s="1"/>
  <c r="B33" i="28"/>
  <c r="A33" i="28" s="1"/>
  <c r="D33" i="28"/>
  <c r="C33" i="28" s="1"/>
  <c r="B61" i="28"/>
  <c r="A61" i="28" s="1"/>
  <c r="D61" i="28"/>
  <c r="C61" i="28" s="1"/>
  <c r="D64" i="28"/>
  <c r="C64" i="28" s="1"/>
  <c r="B62" i="28"/>
  <c r="A62" i="28" s="1"/>
  <c r="B31" i="28"/>
  <c r="A31" i="28" s="1"/>
  <c r="D31" i="28"/>
  <c r="D69" i="28"/>
  <c r="C69" i="28" s="1"/>
  <c r="B53" i="28"/>
  <c r="D53" i="28"/>
  <c r="C53" i="28" s="1"/>
  <c r="B49" i="28"/>
  <c r="D49" i="28"/>
  <c r="C49" i="28" s="1"/>
  <c r="D68" i="28"/>
  <c r="C68" i="28" s="1"/>
  <c r="D54" i="28"/>
  <c r="C54" i="28" s="1"/>
  <c r="B46" i="28"/>
  <c r="A46" i="28" s="1"/>
  <c r="D46" i="28"/>
  <c r="C46" i="28" s="1"/>
  <c r="B34" i="28"/>
  <c r="A34" i="28" s="1"/>
  <c r="D34" i="28"/>
  <c r="C34" i="28" s="1"/>
  <c r="B65" i="28"/>
  <c r="A65" i="28" s="1"/>
  <c r="D65" i="28"/>
  <c r="C65" i="28" s="1"/>
  <c r="B63" i="28"/>
  <c r="A63" i="28" s="1"/>
  <c r="D63" i="28"/>
  <c r="C63" i="28" s="1"/>
  <c r="B44" i="28"/>
  <c r="A44" i="28" s="1"/>
  <c r="D44" i="28"/>
  <c r="C44" i="28" s="1"/>
  <c r="B50" i="28"/>
  <c r="A50" i="28" s="1"/>
  <c r="D50" i="28"/>
  <c r="C50" i="28" s="1"/>
  <c r="B55" i="28"/>
  <c r="D55" i="28"/>
  <c r="C55" i="28" s="1"/>
  <c r="B56" i="28"/>
  <c r="D56" i="28"/>
  <c r="B43" i="28"/>
  <c r="A43" i="28" s="1"/>
  <c r="D43" i="28"/>
  <c r="C43" i="28" s="1"/>
  <c r="B60" i="28"/>
  <c r="A60" i="28" s="1"/>
  <c r="D60" i="28"/>
  <c r="C60" i="28" s="1"/>
  <c r="D38" i="28"/>
  <c r="C38" i="28" s="1"/>
  <c r="B66" i="28"/>
  <c r="A66" i="28" s="1"/>
  <c r="D66" i="28"/>
  <c r="C66" i="28" s="1"/>
  <c r="B42" i="28"/>
  <c r="A42" i="28" s="1"/>
  <c r="D42" i="28"/>
  <c r="C42" i="28" s="1"/>
  <c r="B52" i="28"/>
  <c r="A52" i="28" s="1"/>
  <c r="D52" i="28"/>
  <c r="C52" i="28" s="1"/>
  <c r="B48" i="28"/>
  <c r="A48" i="28" s="1"/>
  <c r="D48" i="28"/>
  <c r="C48" i="28" s="1"/>
  <c r="B47" i="28"/>
  <c r="A47" i="28" s="1"/>
  <c r="D47" i="28"/>
  <c r="C47" i="28" s="1"/>
  <c r="D67" i="28"/>
  <c r="C67" i="28" s="1"/>
  <c r="B41" i="28"/>
  <c r="A41" i="28" s="1"/>
  <c r="D41" i="28"/>
  <c r="C41" i="28" s="1"/>
  <c r="B30" i="28"/>
  <c r="A30" i="28" s="1"/>
  <c r="D30" i="28"/>
  <c r="C30" i="28" s="1"/>
  <c r="B35" i="28"/>
  <c r="A35" i="28" s="1"/>
  <c r="D35" i="28"/>
  <c r="C35" i="28" s="1"/>
  <c r="D70" i="28"/>
  <c r="C70" i="28" s="1"/>
  <c r="B71" i="28"/>
  <c r="A71" i="28" s="1"/>
  <c r="AF9" i="49"/>
  <c r="AH9" i="49"/>
  <c r="AI9" i="49"/>
  <c r="AJ9" i="49"/>
  <c r="AK9" i="49"/>
  <c r="AL9" i="49"/>
  <c r="AM9" i="49"/>
  <c r="AN9" i="49"/>
  <c r="AO9" i="49"/>
  <c r="AP9" i="49"/>
  <c r="AF10" i="49"/>
  <c r="AH10" i="49"/>
  <c r="AJ10" i="49"/>
  <c r="AI10" i="49" s="1"/>
  <c r="AL10" i="49"/>
  <c r="AK10" i="49" s="1"/>
  <c r="AN10" i="49"/>
  <c r="AM10" i="49" s="1"/>
  <c r="AP10" i="49"/>
  <c r="AO10" i="49" s="1"/>
  <c r="AF11" i="49"/>
  <c r="AH11" i="49"/>
  <c r="AI11" i="49"/>
  <c r="AJ11" i="49"/>
  <c r="AK11" i="49"/>
  <c r="AL11" i="49"/>
  <c r="AM11" i="49"/>
  <c r="AN11" i="49"/>
  <c r="AO11" i="49"/>
  <c r="AP11" i="49"/>
  <c r="AF12" i="49"/>
  <c r="AH12" i="49"/>
  <c r="AJ12" i="49"/>
  <c r="AI12" i="49" s="1"/>
  <c r="AL12" i="49"/>
  <c r="AK12" i="49" s="1"/>
  <c r="AN12" i="49"/>
  <c r="AM12" i="49" s="1"/>
  <c r="AP12" i="49"/>
  <c r="AO12" i="49" s="1"/>
  <c r="AF13" i="49"/>
  <c r="AH13" i="49"/>
  <c r="AI13" i="49"/>
  <c r="AJ13" i="49"/>
  <c r="AK13" i="49"/>
  <c r="AL13" i="49"/>
  <c r="AM13" i="49"/>
  <c r="AN13" i="49"/>
  <c r="AO13" i="49"/>
  <c r="AP13" i="49"/>
  <c r="AF14" i="49"/>
  <c r="AH14" i="49"/>
  <c r="AJ14" i="49"/>
  <c r="AI14" i="49" s="1"/>
  <c r="AL14" i="49"/>
  <c r="AK14" i="49" s="1"/>
  <c r="AN14" i="49"/>
  <c r="AM14" i="49" s="1"/>
  <c r="AP14" i="49"/>
  <c r="AO14" i="49" s="1"/>
  <c r="AF15" i="49"/>
  <c r="AH15" i="49"/>
  <c r="AI15" i="49"/>
  <c r="AJ15" i="49"/>
  <c r="AK15" i="49"/>
  <c r="AL15" i="49"/>
  <c r="AM15" i="49"/>
  <c r="AN15" i="49"/>
  <c r="AO15" i="49"/>
  <c r="AP15" i="49"/>
  <c r="AF16" i="49"/>
  <c r="AH16" i="49"/>
  <c r="AJ16" i="49"/>
  <c r="AI16" i="49" s="1"/>
  <c r="AL16" i="49"/>
  <c r="AK16" i="49" s="1"/>
  <c r="AN16" i="49"/>
  <c r="AM16" i="49" s="1"/>
  <c r="AP16" i="49"/>
  <c r="AO16" i="49" s="1"/>
  <c r="AF17" i="49"/>
  <c r="AH17" i="49"/>
  <c r="AI17" i="49"/>
  <c r="AJ17" i="49"/>
  <c r="AK17" i="49"/>
  <c r="AL17" i="49"/>
  <c r="AM17" i="49"/>
  <c r="AN17" i="49"/>
  <c r="AO17" i="49"/>
  <c r="AP17" i="49"/>
  <c r="AF18" i="49"/>
  <c r="AH18" i="49"/>
  <c r="AJ18" i="49"/>
  <c r="AI18" i="49" s="1"/>
  <c r="AL18" i="49"/>
  <c r="AK18" i="49" s="1"/>
  <c r="AN18" i="49"/>
  <c r="AM18" i="49" s="1"/>
  <c r="AP18" i="49"/>
  <c r="AO18" i="49" s="1"/>
  <c r="AF19" i="49"/>
  <c r="AH19" i="49"/>
  <c r="AI19" i="49"/>
  <c r="AJ19" i="49"/>
  <c r="AK19" i="49"/>
  <c r="AL19" i="49"/>
  <c r="AM19" i="49"/>
  <c r="AN19" i="49"/>
  <c r="AO19" i="49"/>
  <c r="AP19" i="49"/>
  <c r="AF20" i="49"/>
  <c r="AH20" i="49"/>
  <c r="AJ20" i="49"/>
  <c r="AI20" i="49" s="1"/>
  <c r="AL20" i="49"/>
  <c r="AK20" i="49" s="1"/>
  <c r="AN20" i="49"/>
  <c r="AM20" i="49" s="1"/>
  <c r="AP20" i="49"/>
  <c r="AO20" i="49" s="1"/>
  <c r="AF21" i="49"/>
  <c r="AH21" i="49"/>
  <c r="AI21" i="49"/>
  <c r="AJ21" i="49"/>
  <c r="AK21" i="49"/>
  <c r="AL21" i="49"/>
  <c r="AM21" i="49"/>
  <c r="AN21" i="49"/>
  <c r="AO21" i="49"/>
  <c r="AP21" i="49"/>
  <c r="AF22" i="49"/>
  <c r="AH22" i="49"/>
  <c r="AJ22" i="49"/>
  <c r="AI22" i="49" s="1"/>
  <c r="AL22" i="49"/>
  <c r="AK22" i="49" s="1"/>
  <c r="AN22" i="49"/>
  <c r="AM22" i="49" s="1"/>
  <c r="AP22" i="49"/>
  <c r="AO22" i="49" s="1"/>
  <c r="AF7" i="49"/>
  <c r="AH7" i="49"/>
  <c r="AJ7" i="49"/>
  <c r="AI7" i="49" s="1"/>
  <c r="AL7" i="49"/>
  <c r="AK7" i="49" s="1"/>
  <c r="AN7" i="49"/>
  <c r="AM7" i="49" s="1"/>
  <c r="AP7" i="49"/>
  <c r="AO7" i="49" s="1"/>
  <c r="W19" i="49"/>
  <c r="Y19" i="49"/>
  <c r="AA19" i="49"/>
  <c r="AB19" i="49" s="1"/>
  <c r="W20" i="49"/>
  <c r="Y20" i="49"/>
  <c r="AA20" i="49"/>
  <c r="AB20" i="49"/>
  <c r="W21" i="49"/>
  <c r="Y21" i="49"/>
  <c r="AA21" i="49"/>
  <c r="AB21" i="49" s="1"/>
  <c r="W22" i="49"/>
  <c r="Y22" i="49"/>
  <c r="AA22" i="49"/>
  <c r="AB22" i="49"/>
  <c r="AA18" i="49"/>
  <c r="Y18" i="49"/>
  <c r="W18" i="49"/>
  <c r="AA17" i="49"/>
  <c r="Y17" i="49"/>
  <c r="AB17" i="49" s="1"/>
  <c r="W17" i="49"/>
  <c r="AA16" i="49"/>
  <c r="Y16" i="49"/>
  <c r="AB16" i="49" s="1"/>
  <c r="W16" i="49"/>
  <c r="AA15" i="49"/>
  <c r="Y15" i="49"/>
  <c r="AB15" i="49" s="1"/>
  <c r="W15" i="49"/>
  <c r="AA14" i="49"/>
  <c r="Y14" i="49"/>
  <c r="AB14" i="49" s="1"/>
  <c r="W14" i="49"/>
  <c r="AA13" i="49"/>
  <c r="Y13" i="49"/>
  <c r="AB13" i="49" s="1"/>
  <c r="W13" i="49"/>
  <c r="AA12" i="49"/>
  <c r="Y12" i="49"/>
  <c r="AB12" i="49" s="1"/>
  <c r="W12" i="49"/>
  <c r="AA11" i="49"/>
  <c r="Y11" i="49"/>
  <c r="AB11" i="49" s="1"/>
  <c r="W11" i="49"/>
  <c r="AA10" i="49"/>
  <c r="Y10" i="49"/>
  <c r="AB10" i="49" s="1"/>
  <c r="W10" i="49"/>
  <c r="AA9" i="49"/>
  <c r="Y9" i="49"/>
  <c r="AB9" i="49" s="1"/>
  <c r="W9" i="49"/>
  <c r="AP8" i="49"/>
  <c r="AO8" i="49" s="1"/>
  <c r="AN8" i="49"/>
  <c r="AM8" i="49" s="1"/>
  <c r="AL8" i="49"/>
  <c r="AK8" i="49" s="1"/>
  <c r="AJ8" i="49"/>
  <c r="AI8" i="49" s="1"/>
  <c r="AH8" i="49"/>
  <c r="AF8" i="49"/>
  <c r="AA8" i="49"/>
  <c r="Y8" i="49"/>
  <c r="AB8" i="49" s="1"/>
  <c r="W8" i="49"/>
  <c r="AA7" i="49"/>
  <c r="Y7" i="49"/>
  <c r="AB7" i="49" s="1"/>
  <c r="W7" i="49"/>
  <c r="W16" i="48"/>
  <c r="Y16" i="48"/>
  <c r="AA16" i="48"/>
  <c r="AB16" i="48" s="1"/>
  <c r="AF16" i="48"/>
  <c r="AH16" i="48"/>
  <c r="AJ16" i="48"/>
  <c r="AI16" i="48" s="1"/>
  <c r="AL16" i="48"/>
  <c r="AK16" i="48" s="1"/>
  <c r="AN16" i="48"/>
  <c r="AM16" i="48" s="1"/>
  <c r="AP16" i="48"/>
  <c r="AO16" i="48" s="1"/>
  <c r="W17" i="48"/>
  <c r="Y17" i="48"/>
  <c r="AA17" i="48"/>
  <c r="AB17" i="48"/>
  <c r="AF17" i="48"/>
  <c r="AH17" i="48"/>
  <c r="AJ17" i="48"/>
  <c r="AI17" i="48" s="1"/>
  <c r="AL17" i="48"/>
  <c r="AK17" i="48" s="1"/>
  <c r="AN17" i="48"/>
  <c r="AM17" i="48" s="1"/>
  <c r="AP17" i="48"/>
  <c r="AO17" i="48" s="1"/>
  <c r="W18" i="48"/>
  <c r="Y18" i="48"/>
  <c r="AA18" i="48"/>
  <c r="AB18" i="48" s="1"/>
  <c r="AF18" i="48"/>
  <c r="AH18" i="48"/>
  <c r="AJ18" i="48"/>
  <c r="AI18" i="48" s="1"/>
  <c r="AL18" i="48"/>
  <c r="AK18" i="48" s="1"/>
  <c r="AN18" i="48"/>
  <c r="AM18" i="48" s="1"/>
  <c r="AP18" i="48"/>
  <c r="AO18" i="48" s="1"/>
  <c r="AP15" i="48"/>
  <c r="AO15" i="48" s="1"/>
  <c r="AN15" i="48"/>
  <c r="AM15" i="48" s="1"/>
  <c r="AL15" i="48"/>
  <c r="AK15" i="48" s="1"/>
  <c r="AJ15" i="48"/>
  <c r="AI15" i="48" s="1"/>
  <c r="AH15" i="48"/>
  <c r="AF15" i="48"/>
  <c r="AA15" i="48"/>
  <c r="Y15" i="48"/>
  <c r="AB15" i="48" s="1"/>
  <c r="W15" i="48"/>
  <c r="AP14" i="48"/>
  <c r="AO14" i="48" s="1"/>
  <c r="AN14" i="48"/>
  <c r="AM14" i="48" s="1"/>
  <c r="AL14" i="48"/>
  <c r="AK14" i="48" s="1"/>
  <c r="AJ14" i="48"/>
  <c r="AI14" i="48" s="1"/>
  <c r="AH14" i="48"/>
  <c r="AF14" i="48"/>
  <c r="AA14" i="48"/>
  <c r="Y14" i="48"/>
  <c r="AB14" i="48" s="1"/>
  <c r="W14" i="48"/>
  <c r="AP13" i="48"/>
  <c r="AO13" i="48" s="1"/>
  <c r="AN13" i="48"/>
  <c r="AM13" i="48" s="1"/>
  <c r="AL13" i="48"/>
  <c r="AJ13" i="48"/>
  <c r="AH13" i="48"/>
  <c r="AG13" i="48" s="1"/>
  <c r="AF13" i="48"/>
  <c r="AA13" i="48"/>
  <c r="Y13" i="48"/>
  <c r="AB13" i="48" s="1"/>
  <c r="W13" i="48"/>
  <c r="AP12" i="48"/>
  <c r="AO12" i="48" s="1"/>
  <c r="AN12" i="48"/>
  <c r="AM12" i="48" s="1"/>
  <c r="AL12" i="48"/>
  <c r="AK12" i="48" s="1"/>
  <c r="AJ12" i="48"/>
  <c r="AI12" i="48" s="1"/>
  <c r="AH12" i="48"/>
  <c r="AF12" i="48"/>
  <c r="AA12" i="48"/>
  <c r="Y12" i="48"/>
  <c r="AB12" i="48" s="1"/>
  <c r="W12" i="48"/>
  <c r="AP11" i="48"/>
  <c r="AO11" i="48" s="1"/>
  <c r="AN11" i="48"/>
  <c r="AM11" i="48" s="1"/>
  <c r="AL11" i="48"/>
  <c r="AK11" i="48" s="1"/>
  <c r="AJ11" i="48"/>
  <c r="AI11" i="48" s="1"/>
  <c r="AH11" i="48"/>
  <c r="AF11" i="48"/>
  <c r="AA11" i="48"/>
  <c r="Y11" i="48"/>
  <c r="AB11" i="48" s="1"/>
  <c r="W11" i="48"/>
  <c r="AP10" i="48"/>
  <c r="AO10" i="48" s="1"/>
  <c r="AN10" i="48"/>
  <c r="AM10" i="48" s="1"/>
  <c r="AL10" i="48"/>
  <c r="AK10" i="48" s="1"/>
  <c r="AJ10" i="48"/>
  <c r="AI10" i="48" s="1"/>
  <c r="AH10" i="48"/>
  <c r="AF10" i="48"/>
  <c r="AA10" i="48"/>
  <c r="Y10" i="48"/>
  <c r="AB10" i="48" s="1"/>
  <c r="W10" i="48"/>
  <c r="AP9" i="48"/>
  <c r="AO9" i="48" s="1"/>
  <c r="AN9" i="48"/>
  <c r="AM9" i="48" s="1"/>
  <c r="AL9" i="48"/>
  <c r="AK9" i="48" s="1"/>
  <c r="AJ9" i="48"/>
  <c r="AI9" i="48" s="1"/>
  <c r="AH9" i="48"/>
  <c r="AF9" i="48"/>
  <c r="AA9" i="48"/>
  <c r="Y9" i="48"/>
  <c r="AB9" i="48" s="1"/>
  <c r="W9" i="48"/>
  <c r="AP8" i="48"/>
  <c r="AO8" i="48" s="1"/>
  <c r="AN8" i="48"/>
  <c r="AM8" i="48" s="1"/>
  <c r="AL8" i="48"/>
  <c r="AK8" i="48" s="1"/>
  <c r="AJ8" i="48"/>
  <c r="AI8" i="48" s="1"/>
  <c r="AH8" i="48"/>
  <c r="AF8" i="48"/>
  <c r="AA8" i="48"/>
  <c r="Y8" i="48"/>
  <c r="AB8" i="48" s="1"/>
  <c r="W8" i="48"/>
  <c r="AP7" i="48"/>
  <c r="AO7" i="48" s="1"/>
  <c r="AN7" i="48"/>
  <c r="AM7" i="48" s="1"/>
  <c r="AL7" i="48"/>
  <c r="AK7" i="48" s="1"/>
  <c r="AJ7" i="48"/>
  <c r="AI7" i="48" s="1"/>
  <c r="AH7" i="48"/>
  <c r="AF7" i="48"/>
  <c r="AA7" i="48"/>
  <c r="Y7" i="48"/>
  <c r="AB7" i="48" s="1"/>
  <c r="W7" i="48"/>
  <c r="B311" i="47"/>
  <c r="B310" i="47"/>
  <c r="AR23" i="47"/>
  <c r="AQ23" i="47" s="1"/>
  <c r="AP23" i="47"/>
  <c r="AO23" i="47" s="1"/>
  <c r="AN23" i="47"/>
  <c r="AM23" i="47" s="1"/>
  <c r="AL23" i="47"/>
  <c r="AK23" i="47" s="1"/>
  <c r="AJ23" i="47"/>
  <c r="AI23" i="47" s="1"/>
  <c r="AH23" i="47"/>
  <c r="AG23" i="47" s="1"/>
  <c r="AF23" i="47"/>
  <c r="AR22" i="47"/>
  <c r="AQ22" i="47" s="1"/>
  <c r="AP22" i="47"/>
  <c r="AO22" i="47" s="1"/>
  <c r="AN22" i="47"/>
  <c r="AM22" i="47" s="1"/>
  <c r="AL22" i="47"/>
  <c r="AK22" i="47" s="1"/>
  <c r="AJ22" i="47"/>
  <c r="AI22" i="47" s="1"/>
  <c r="AH22" i="47"/>
  <c r="AG22" i="47" s="1"/>
  <c r="AF22" i="47"/>
  <c r="AR21" i="47"/>
  <c r="AQ21" i="47" s="1"/>
  <c r="AP21" i="47"/>
  <c r="AO21" i="47" s="1"/>
  <c r="AN21" i="47"/>
  <c r="AM21" i="47" s="1"/>
  <c r="AL21" i="47"/>
  <c r="AK21" i="47" s="1"/>
  <c r="AJ21" i="47"/>
  <c r="AI21" i="47" s="1"/>
  <c r="AH21" i="47"/>
  <c r="AG21" i="47" s="1"/>
  <c r="AF21" i="47"/>
  <c r="AR20" i="47"/>
  <c r="AQ20" i="47"/>
  <c r="AP20" i="47"/>
  <c r="AO20" i="47"/>
  <c r="AN20" i="47"/>
  <c r="AM20" i="47"/>
  <c r="AL20" i="47"/>
  <c r="AK20" i="47"/>
  <c r="AJ20" i="47"/>
  <c r="AI20" i="47"/>
  <c r="AH20" i="47"/>
  <c r="AG20" i="47"/>
  <c r="AD20" i="47" s="1"/>
  <c r="AF20" i="47"/>
  <c r="AR19" i="47"/>
  <c r="AQ19" i="47" s="1"/>
  <c r="AP19" i="47"/>
  <c r="AO19" i="47" s="1"/>
  <c r="AN19" i="47"/>
  <c r="AM19" i="47" s="1"/>
  <c r="AL19" i="47"/>
  <c r="AK19" i="47" s="1"/>
  <c r="AJ19" i="47"/>
  <c r="AI19" i="47" s="1"/>
  <c r="AH19" i="47"/>
  <c r="AG19" i="47" s="1"/>
  <c r="AF19" i="47"/>
  <c r="AR18" i="47"/>
  <c r="AQ18" i="47"/>
  <c r="AP18" i="47"/>
  <c r="AO18" i="47"/>
  <c r="AN18" i="47"/>
  <c r="AM18" i="47"/>
  <c r="AL18" i="47"/>
  <c r="AK18" i="47"/>
  <c r="AJ18" i="47"/>
  <c r="AI18" i="47"/>
  <c r="AH18" i="47"/>
  <c r="AG18" i="47"/>
  <c r="AD18" i="47" s="1"/>
  <c r="AF18" i="47"/>
  <c r="AR17" i="47"/>
  <c r="AQ17" i="47" s="1"/>
  <c r="AP17" i="47"/>
  <c r="AO17" i="47" s="1"/>
  <c r="AN17" i="47"/>
  <c r="AM17" i="47" s="1"/>
  <c r="AL17" i="47"/>
  <c r="AK17" i="47" s="1"/>
  <c r="AJ17" i="47"/>
  <c r="AI17" i="47" s="1"/>
  <c r="AH17" i="47"/>
  <c r="AG17" i="47" s="1"/>
  <c r="AF17" i="47"/>
  <c r="AR16" i="47"/>
  <c r="AQ16" i="47"/>
  <c r="AP16" i="47"/>
  <c r="AO16" i="47"/>
  <c r="AN16" i="47"/>
  <c r="AM16" i="47"/>
  <c r="AL16" i="47"/>
  <c r="AK16" i="47"/>
  <c r="AJ16" i="47"/>
  <c r="AI16" i="47"/>
  <c r="AH16" i="47"/>
  <c r="AG16" i="47"/>
  <c r="AD16" i="47" s="1"/>
  <c r="AF16" i="47"/>
  <c r="AR15" i="47"/>
  <c r="AQ15" i="47" s="1"/>
  <c r="AP15" i="47"/>
  <c r="AO15" i="47" s="1"/>
  <c r="AN15" i="47"/>
  <c r="AM15" i="47" s="1"/>
  <c r="AL15" i="47"/>
  <c r="AK15" i="47" s="1"/>
  <c r="AJ15" i="47"/>
  <c r="AI15" i="47" s="1"/>
  <c r="AH15" i="47"/>
  <c r="AG15" i="47" s="1"/>
  <c r="AF15" i="47"/>
  <c r="AR14" i="47"/>
  <c r="AQ14" i="47"/>
  <c r="AP14" i="47"/>
  <c r="AO14" i="47"/>
  <c r="AN14" i="47"/>
  <c r="AM14" i="47"/>
  <c r="AL14" i="47"/>
  <c r="AK14" i="47"/>
  <c r="AJ14" i="47"/>
  <c r="AI14" i="47"/>
  <c r="AH14" i="47"/>
  <c r="AG14" i="47"/>
  <c r="AD14" i="47" s="1"/>
  <c r="AF14" i="47"/>
  <c r="AR13" i="47"/>
  <c r="AQ13" i="47" s="1"/>
  <c r="AP13" i="47"/>
  <c r="AO13" i="47" s="1"/>
  <c r="AN13" i="47"/>
  <c r="AM13" i="47" s="1"/>
  <c r="AL13" i="47"/>
  <c r="AK13" i="47" s="1"/>
  <c r="AJ13" i="47"/>
  <c r="AI13" i="47" s="1"/>
  <c r="AH13" i="47"/>
  <c r="AG13" i="47" s="1"/>
  <c r="AF13" i="47"/>
  <c r="AR12" i="47"/>
  <c r="AQ12" i="47"/>
  <c r="AP12" i="47"/>
  <c r="AO12" i="47"/>
  <c r="AN12" i="47"/>
  <c r="AM12" i="47"/>
  <c r="AL12" i="47"/>
  <c r="AK12" i="47"/>
  <c r="AJ12" i="47"/>
  <c r="AI12" i="47"/>
  <c r="AH12" i="47"/>
  <c r="AG12" i="47"/>
  <c r="AD12" i="47" s="1"/>
  <c r="AF12" i="47"/>
  <c r="AR11" i="47"/>
  <c r="AQ11" i="47" s="1"/>
  <c r="AP11" i="47"/>
  <c r="AO11" i="47" s="1"/>
  <c r="AN11" i="47"/>
  <c r="AM11" i="47" s="1"/>
  <c r="AL11" i="47"/>
  <c r="AK11" i="47" s="1"/>
  <c r="AJ11" i="47"/>
  <c r="AI11" i="47" s="1"/>
  <c r="AH11" i="47"/>
  <c r="AG11" i="47" s="1"/>
  <c r="AF11" i="47"/>
  <c r="AR10" i="47"/>
  <c r="AQ10" i="47"/>
  <c r="AP10" i="47"/>
  <c r="AO10" i="47"/>
  <c r="AN10" i="47"/>
  <c r="AM10" i="47"/>
  <c r="AL10" i="47"/>
  <c r="AK10" i="47"/>
  <c r="AJ10" i="47"/>
  <c r="AI10" i="47"/>
  <c r="AH10" i="47"/>
  <c r="AG10" i="47"/>
  <c r="AF10" i="47"/>
  <c r="AR9" i="47"/>
  <c r="AQ9" i="47" s="1"/>
  <c r="AP9" i="47"/>
  <c r="AO9" i="47" s="1"/>
  <c r="AN9" i="47"/>
  <c r="AM9" i="47"/>
  <c r="AL9" i="47"/>
  <c r="AK9" i="47"/>
  <c r="AJ9" i="47"/>
  <c r="AI9" i="47"/>
  <c r="AH9" i="47"/>
  <c r="AG9" i="47"/>
  <c r="AF9" i="47"/>
  <c r="AR8" i="47"/>
  <c r="AQ8" i="47" s="1"/>
  <c r="AP8" i="47"/>
  <c r="AO8" i="47" s="1"/>
  <c r="AN8" i="47"/>
  <c r="AM8" i="47" s="1"/>
  <c r="AL8" i="47"/>
  <c r="AK8" i="47" s="1"/>
  <c r="AJ8" i="47"/>
  <c r="AI8" i="47" s="1"/>
  <c r="AH8" i="47"/>
  <c r="AG8" i="47" s="1"/>
  <c r="AF8" i="47"/>
  <c r="AR7" i="47"/>
  <c r="AQ7" i="47" s="1"/>
  <c r="AP7" i="47"/>
  <c r="AO7" i="47" s="1"/>
  <c r="AN7" i="47"/>
  <c r="AM7" i="47" s="1"/>
  <c r="AL7" i="47"/>
  <c r="AK7" i="47" s="1"/>
  <c r="AJ7" i="47"/>
  <c r="AI7" i="47" s="1"/>
  <c r="AH7" i="47"/>
  <c r="AG7" i="47" s="1"/>
  <c r="AF7" i="47"/>
  <c r="W16" i="46"/>
  <c r="Y16" i="46"/>
  <c r="AA16" i="46"/>
  <c r="AB16" i="46"/>
  <c r="W17" i="46"/>
  <c r="Y17" i="46"/>
  <c r="AA17" i="46"/>
  <c r="AB17" i="46"/>
  <c r="W18" i="46"/>
  <c r="Y18" i="46"/>
  <c r="AA18" i="46"/>
  <c r="AB18" i="46"/>
  <c r="W19" i="46"/>
  <c r="Y19" i="46"/>
  <c r="AA19" i="46"/>
  <c r="AB19" i="46"/>
  <c r="W20" i="46"/>
  <c r="Y20" i="46"/>
  <c r="AA20" i="46"/>
  <c r="AB20" i="46"/>
  <c r="W21" i="46"/>
  <c r="Y21" i="46"/>
  <c r="AA21" i="46"/>
  <c r="AB21" i="46"/>
  <c r="W22" i="46"/>
  <c r="Y22" i="46"/>
  <c r="AA22" i="46"/>
  <c r="AB22" i="46"/>
  <c r="W23" i="46"/>
  <c r="Y23" i="46"/>
  <c r="AA23" i="46"/>
  <c r="AB23" i="46"/>
  <c r="W24" i="46"/>
  <c r="Y24" i="46"/>
  <c r="AA24" i="46"/>
  <c r="AB24" i="46"/>
  <c r="W25" i="46"/>
  <c r="Y25" i="46"/>
  <c r="AA25" i="46"/>
  <c r="AB25" i="46"/>
  <c r="W26" i="46"/>
  <c r="Y26" i="46"/>
  <c r="AA26" i="46"/>
  <c r="AB26" i="46"/>
  <c r="AF8" i="46"/>
  <c r="AF9" i="46"/>
  <c r="AF10" i="46"/>
  <c r="AF11" i="46"/>
  <c r="AF12" i="46"/>
  <c r="AF13" i="46"/>
  <c r="AF14" i="46"/>
  <c r="AF15" i="46"/>
  <c r="AF16" i="46"/>
  <c r="AF17" i="46"/>
  <c r="AF18" i="46"/>
  <c r="AF19" i="46"/>
  <c r="AF20" i="46"/>
  <c r="AF21" i="46"/>
  <c r="AF22" i="46"/>
  <c r="AF23" i="46"/>
  <c r="AF24" i="46"/>
  <c r="AF25" i="46"/>
  <c r="AF26" i="46"/>
  <c r="AF7" i="46"/>
  <c r="AR26" i="46"/>
  <c r="AQ26" i="46" s="1"/>
  <c r="AP26" i="46"/>
  <c r="AO26" i="46" s="1"/>
  <c r="AN26" i="46"/>
  <c r="AM26" i="46" s="1"/>
  <c r="AL26" i="46"/>
  <c r="AK26" i="46" s="1"/>
  <c r="AJ26" i="46"/>
  <c r="AI26" i="46" s="1"/>
  <c r="AH26" i="46"/>
  <c r="AG26" i="46" s="1"/>
  <c r="AR25" i="46"/>
  <c r="AQ25" i="46" s="1"/>
  <c r="AP25" i="46"/>
  <c r="AO25" i="46" s="1"/>
  <c r="AN25" i="46"/>
  <c r="AM25" i="46" s="1"/>
  <c r="AL25" i="46"/>
  <c r="AK25" i="46" s="1"/>
  <c r="AJ25" i="46"/>
  <c r="AI25" i="46" s="1"/>
  <c r="AH25" i="46"/>
  <c r="AG25" i="46" s="1"/>
  <c r="AR24" i="46"/>
  <c r="AQ24" i="46" s="1"/>
  <c r="AP24" i="46"/>
  <c r="AO24" i="46" s="1"/>
  <c r="AN24" i="46"/>
  <c r="AM24" i="46" s="1"/>
  <c r="AL24" i="46"/>
  <c r="AK24" i="46" s="1"/>
  <c r="AJ24" i="46"/>
  <c r="AI24" i="46" s="1"/>
  <c r="AH24" i="46"/>
  <c r="AG24" i="46" s="1"/>
  <c r="AR23" i="46"/>
  <c r="AQ23" i="46" s="1"/>
  <c r="AP23" i="46"/>
  <c r="AO23" i="46" s="1"/>
  <c r="AN23" i="46"/>
  <c r="AM23" i="46" s="1"/>
  <c r="AL23" i="46"/>
  <c r="AK23" i="46" s="1"/>
  <c r="AJ23" i="46"/>
  <c r="AI23" i="46" s="1"/>
  <c r="AH23" i="46"/>
  <c r="AG23" i="46" s="1"/>
  <c r="AR22" i="46"/>
  <c r="AQ22" i="46" s="1"/>
  <c r="AP22" i="46"/>
  <c r="AO22" i="46" s="1"/>
  <c r="AN22" i="46"/>
  <c r="AM22" i="46" s="1"/>
  <c r="AL22" i="46"/>
  <c r="AK22" i="46" s="1"/>
  <c r="AJ22" i="46"/>
  <c r="AI22" i="46" s="1"/>
  <c r="AH22" i="46"/>
  <c r="AG22" i="46" s="1"/>
  <c r="AR21" i="46"/>
  <c r="AQ21" i="46" s="1"/>
  <c r="AP21" i="46"/>
  <c r="AO21" i="46" s="1"/>
  <c r="AN21" i="46"/>
  <c r="AM21" i="46" s="1"/>
  <c r="AL21" i="46"/>
  <c r="AK21" i="46" s="1"/>
  <c r="AJ21" i="46"/>
  <c r="AI21" i="46" s="1"/>
  <c r="AH21" i="46"/>
  <c r="AG21" i="46" s="1"/>
  <c r="AR20" i="46"/>
  <c r="AQ20" i="46" s="1"/>
  <c r="AP20" i="46"/>
  <c r="AO20" i="46" s="1"/>
  <c r="AN20" i="46"/>
  <c r="AM20" i="46" s="1"/>
  <c r="AL20" i="46"/>
  <c r="AK20" i="46" s="1"/>
  <c r="AJ20" i="46"/>
  <c r="AI20" i="46" s="1"/>
  <c r="AH20" i="46"/>
  <c r="AG20" i="46" s="1"/>
  <c r="AR19" i="46"/>
  <c r="AQ19" i="46" s="1"/>
  <c r="AP19" i="46"/>
  <c r="AO19" i="46" s="1"/>
  <c r="AN19" i="46"/>
  <c r="AM19" i="46" s="1"/>
  <c r="AL19" i="46"/>
  <c r="AK19" i="46" s="1"/>
  <c r="AJ19" i="46"/>
  <c r="AI19" i="46" s="1"/>
  <c r="AH19" i="46"/>
  <c r="AG19" i="46" s="1"/>
  <c r="AR18" i="46"/>
  <c r="AQ18" i="46" s="1"/>
  <c r="AP18" i="46"/>
  <c r="AO18" i="46" s="1"/>
  <c r="AN18" i="46"/>
  <c r="AM18" i="46" s="1"/>
  <c r="AL18" i="46"/>
  <c r="AK18" i="46" s="1"/>
  <c r="AJ18" i="46"/>
  <c r="AI18" i="46" s="1"/>
  <c r="AH18" i="46"/>
  <c r="AG18" i="46" s="1"/>
  <c r="AR17" i="46"/>
  <c r="AQ17" i="46" s="1"/>
  <c r="AP17" i="46"/>
  <c r="AO17" i="46" s="1"/>
  <c r="AN17" i="46"/>
  <c r="AM17" i="46" s="1"/>
  <c r="AL17" i="46"/>
  <c r="AK17" i="46" s="1"/>
  <c r="AJ17" i="46"/>
  <c r="AI17" i="46" s="1"/>
  <c r="AH17" i="46"/>
  <c r="AG17" i="46" s="1"/>
  <c r="AR16" i="46"/>
  <c r="AQ16" i="46" s="1"/>
  <c r="AP16" i="46"/>
  <c r="AO16" i="46" s="1"/>
  <c r="AN16" i="46"/>
  <c r="AM16" i="46" s="1"/>
  <c r="AL16" i="46"/>
  <c r="AK16" i="46" s="1"/>
  <c r="AJ16" i="46"/>
  <c r="AI16" i="46" s="1"/>
  <c r="AH16" i="46"/>
  <c r="AG16" i="46" s="1"/>
  <c r="AR15" i="46"/>
  <c r="AQ15" i="46" s="1"/>
  <c r="AP15" i="46"/>
  <c r="AO15" i="46" s="1"/>
  <c r="AN15" i="46"/>
  <c r="AM15" i="46" s="1"/>
  <c r="AL15" i="46"/>
  <c r="AK15" i="46" s="1"/>
  <c r="AJ15" i="46"/>
  <c r="AI15" i="46" s="1"/>
  <c r="AH15" i="46"/>
  <c r="AG15" i="46" s="1"/>
  <c r="AA15" i="46"/>
  <c r="Y15" i="46"/>
  <c r="W15" i="46"/>
  <c r="AR14" i="46"/>
  <c r="AQ14" i="46" s="1"/>
  <c r="AP14" i="46"/>
  <c r="AO14" i="46" s="1"/>
  <c r="AN14" i="46"/>
  <c r="AM14" i="46" s="1"/>
  <c r="AL14" i="46"/>
  <c r="AK14" i="46" s="1"/>
  <c r="AJ14" i="46"/>
  <c r="AI14" i="46" s="1"/>
  <c r="AH14" i="46"/>
  <c r="AG14" i="46" s="1"/>
  <c r="AA14" i="46"/>
  <c r="Y14" i="46"/>
  <c r="AB14" i="46" s="1"/>
  <c r="W14" i="46"/>
  <c r="AR13" i="46"/>
  <c r="AQ13" i="46" s="1"/>
  <c r="AP13" i="46"/>
  <c r="AO13" i="46" s="1"/>
  <c r="AN13" i="46"/>
  <c r="AM13" i="46" s="1"/>
  <c r="AL13" i="46"/>
  <c r="AK13" i="46" s="1"/>
  <c r="AJ13" i="46"/>
  <c r="AI13" i="46" s="1"/>
  <c r="AH13" i="46"/>
  <c r="AG13" i="46" s="1"/>
  <c r="AA13" i="46"/>
  <c r="Y13" i="46"/>
  <c r="AB13" i="46" s="1"/>
  <c r="W13" i="46"/>
  <c r="AR12" i="46"/>
  <c r="AQ12" i="46" s="1"/>
  <c r="AP12" i="46"/>
  <c r="AO12" i="46" s="1"/>
  <c r="AN12" i="46"/>
  <c r="AM12" i="46" s="1"/>
  <c r="AL12" i="46"/>
  <c r="AK12" i="46" s="1"/>
  <c r="AJ12" i="46"/>
  <c r="AI12" i="46" s="1"/>
  <c r="AH12" i="46"/>
  <c r="AG12" i="46" s="1"/>
  <c r="AA12" i="46"/>
  <c r="Y12" i="46"/>
  <c r="AB12" i="46" s="1"/>
  <c r="W12" i="46"/>
  <c r="AR11" i="46"/>
  <c r="AQ11" i="46" s="1"/>
  <c r="AP11" i="46"/>
  <c r="AO11" i="46" s="1"/>
  <c r="AN11" i="46"/>
  <c r="AM11" i="46" s="1"/>
  <c r="AL11" i="46"/>
  <c r="AK11" i="46" s="1"/>
  <c r="AJ11" i="46"/>
  <c r="AI11" i="46" s="1"/>
  <c r="AH11" i="46"/>
  <c r="AG11" i="46" s="1"/>
  <c r="AA11" i="46"/>
  <c r="Y11" i="46"/>
  <c r="AB11" i="46" s="1"/>
  <c r="W11" i="46"/>
  <c r="AR10" i="46"/>
  <c r="AQ10" i="46" s="1"/>
  <c r="AP10" i="46"/>
  <c r="AO10" i="46" s="1"/>
  <c r="AN10" i="46"/>
  <c r="AM10" i="46" s="1"/>
  <c r="AL10" i="46"/>
  <c r="AK10" i="46" s="1"/>
  <c r="AJ10" i="46"/>
  <c r="AI10" i="46" s="1"/>
  <c r="AH10" i="46"/>
  <c r="AG10" i="46" s="1"/>
  <c r="AA10" i="46"/>
  <c r="Y10" i="46"/>
  <c r="AB10" i="46" s="1"/>
  <c r="W10" i="46"/>
  <c r="AR9" i="46"/>
  <c r="AQ9" i="46" s="1"/>
  <c r="AP9" i="46"/>
  <c r="AO9" i="46" s="1"/>
  <c r="AN9" i="46"/>
  <c r="AM9" i="46" s="1"/>
  <c r="AL9" i="46"/>
  <c r="AK9" i="46" s="1"/>
  <c r="AJ9" i="46"/>
  <c r="AI9" i="46" s="1"/>
  <c r="AH9" i="46"/>
  <c r="AG9" i="46" s="1"/>
  <c r="AA9" i="46"/>
  <c r="Y9" i="46"/>
  <c r="AB9" i="46" s="1"/>
  <c r="W9" i="46"/>
  <c r="AR8" i="46"/>
  <c r="AQ8" i="46" s="1"/>
  <c r="AP8" i="46"/>
  <c r="AO8" i="46" s="1"/>
  <c r="AN8" i="46"/>
  <c r="AM8" i="46" s="1"/>
  <c r="AL8" i="46"/>
  <c r="AK8" i="46" s="1"/>
  <c r="AJ8" i="46"/>
  <c r="AI8" i="46" s="1"/>
  <c r="AH8" i="46"/>
  <c r="AG8" i="46" s="1"/>
  <c r="AA8" i="46"/>
  <c r="Y8" i="46"/>
  <c r="AB8" i="46" s="1"/>
  <c r="W8" i="46"/>
  <c r="AR7" i="46"/>
  <c r="AQ7" i="46" s="1"/>
  <c r="AP7" i="46"/>
  <c r="AO7" i="46" s="1"/>
  <c r="AN7" i="46"/>
  <c r="AM7" i="46" s="1"/>
  <c r="AL7" i="46"/>
  <c r="AK7" i="46" s="1"/>
  <c r="AJ7" i="46"/>
  <c r="AI7" i="46" s="1"/>
  <c r="AH7" i="46"/>
  <c r="AG7" i="46" s="1"/>
  <c r="AA7" i="46"/>
  <c r="Y7" i="46"/>
  <c r="AB7" i="46" s="1"/>
  <c r="W7" i="46"/>
  <c r="AF11" i="45"/>
  <c r="AH11" i="45"/>
  <c r="AG11" i="45" s="1"/>
  <c r="AJ11" i="45"/>
  <c r="AL11" i="45"/>
  <c r="AN11" i="45"/>
  <c r="AM11" i="45" s="1"/>
  <c r="AP11" i="45"/>
  <c r="AO11" i="45" s="1"/>
  <c r="AF12" i="45"/>
  <c r="AG12" i="45"/>
  <c r="AH12" i="45"/>
  <c r="AJ12" i="45"/>
  <c r="AL12" i="45"/>
  <c r="AM12" i="45"/>
  <c r="AN12" i="45"/>
  <c r="AO12" i="45"/>
  <c r="AP12" i="45"/>
  <c r="AF13" i="45"/>
  <c r="AH13" i="45"/>
  <c r="AG13" i="45" s="1"/>
  <c r="AJ13" i="45"/>
  <c r="AL13" i="45"/>
  <c r="AN13" i="45"/>
  <c r="AM13" i="45" s="1"/>
  <c r="AP13" i="45"/>
  <c r="AO13" i="45" s="1"/>
  <c r="AF14" i="45"/>
  <c r="AG14" i="45"/>
  <c r="AH14" i="45"/>
  <c r="AJ14" i="45"/>
  <c r="AL14" i="45"/>
  <c r="AM14" i="45"/>
  <c r="AN14" i="45"/>
  <c r="AO14" i="45"/>
  <c r="AP14" i="45"/>
  <c r="AF15" i="45"/>
  <c r="AH15" i="45"/>
  <c r="AG15" i="45" s="1"/>
  <c r="AJ15" i="45"/>
  <c r="AL15" i="45"/>
  <c r="AN15" i="45"/>
  <c r="AM15" i="45" s="1"/>
  <c r="AP15" i="45"/>
  <c r="AO15" i="45" s="1"/>
  <c r="AP10" i="45"/>
  <c r="AO10" i="45" s="1"/>
  <c r="AN10" i="45"/>
  <c r="AM10" i="45" s="1"/>
  <c r="AL10" i="45"/>
  <c r="AJ10" i="45"/>
  <c r="AH10" i="45"/>
  <c r="AG10" i="45" s="1"/>
  <c r="AF10" i="45"/>
  <c r="AP9" i="45"/>
  <c r="AO9" i="45"/>
  <c r="AN9" i="45"/>
  <c r="AM9" i="45"/>
  <c r="AL9" i="45"/>
  <c r="AJ9" i="45"/>
  <c r="AH9" i="45"/>
  <c r="AG9" i="45"/>
  <c r="AF9" i="45"/>
  <c r="AP8" i="45"/>
  <c r="AO8" i="45" s="1"/>
  <c r="AN8" i="45"/>
  <c r="AM8" i="45" s="1"/>
  <c r="AL8" i="45"/>
  <c r="AJ8" i="45"/>
  <c r="AH8" i="45"/>
  <c r="AG8" i="45" s="1"/>
  <c r="AF8" i="45"/>
  <c r="AP7" i="45"/>
  <c r="AO7" i="45"/>
  <c r="AN7" i="45"/>
  <c r="AM7" i="45" s="1"/>
  <c r="AL7" i="45"/>
  <c r="AJ7" i="45"/>
  <c r="AH7" i="45"/>
  <c r="AG7" i="45" s="1"/>
  <c r="AF7" i="45"/>
  <c r="F308" i="45"/>
  <c r="F307" i="45"/>
  <c r="F306" i="45"/>
  <c r="F305" i="45"/>
  <c r="F304" i="45"/>
  <c r="F303" i="45"/>
  <c r="F302" i="45"/>
  <c r="F301" i="45"/>
  <c r="F300" i="45"/>
  <c r="AA15" i="45"/>
  <c r="Y15" i="45"/>
  <c r="AB15" i="45" s="1"/>
  <c r="W15" i="45"/>
  <c r="AA14" i="45"/>
  <c r="Y14" i="45"/>
  <c r="W14" i="45"/>
  <c r="AA13" i="45"/>
  <c r="Y13" i="45"/>
  <c r="W13" i="45"/>
  <c r="AA12" i="45"/>
  <c r="Y12" i="45"/>
  <c r="W12" i="45"/>
  <c r="AA11" i="45"/>
  <c r="Y11" i="45"/>
  <c r="AB11" i="45" s="1"/>
  <c r="W11" i="45"/>
  <c r="AA10" i="45"/>
  <c r="Y10" i="45"/>
  <c r="W10" i="45"/>
  <c r="AA9" i="45"/>
  <c r="Y9" i="45"/>
  <c r="W9" i="45"/>
  <c r="AA8" i="45"/>
  <c r="Y8" i="45"/>
  <c r="W8" i="45"/>
  <c r="AA7" i="45"/>
  <c r="Y7" i="45"/>
  <c r="W7" i="45"/>
  <c r="U8" i="28"/>
  <c r="AF8" i="44"/>
  <c r="AF9" i="44"/>
  <c r="AF10" i="44"/>
  <c r="AF11" i="44"/>
  <c r="AF12" i="44"/>
  <c r="AF13" i="44"/>
  <c r="AF14" i="44"/>
  <c r="AF15" i="44"/>
  <c r="AF16" i="44"/>
  <c r="AF17" i="44"/>
  <c r="AF18" i="44"/>
  <c r="AF19" i="44"/>
  <c r="AF20" i="44"/>
  <c r="AF21" i="44"/>
  <c r="AF22" i="44"/>
  <c r="AF23" i="44"/>
  <c r="AF24" i="44"/>
  <c r="AF25" i="44"/>
  <c r="AF26" i="44"/>
  <c r="AF27" i="44"/>
  <c r="AF28" i="44"/>
  <c r="AF29" i="44"/>
  <c r="AF30" i="44"/>
  <c r="AF31" i="44"/>
  <c r="AF32" i="44"/>
  <c r="AF33" i="44"/>
  <c r="AF34" i="44"/>
  <c r="AF35" i="44"/>
  <c r="AF36" i="44"/>
  <c r="AF37" i="44"/>
  <c r="AF38" i="44"/>
  <c r="AF39" i="44"/>
  <c r="AF40" i="44"/>
  <c r="AF41" i="44"/>
  <c r="AF42" i="44"/>
  <c r="AF43" i="44"/>
  <c r="AF44" i="44"/>
  <c r="AF45" i="44"/>
  <c r="AF46" i="44"/>
  <c r="AF47" i="44"/>
  <c r="AF48" i="44"/>
  <c r="AF49" i="44"/>
  <c r="AF50" i="44"/>
  <c r="AF51" i="44"/>
  <c r="AF52" i="44"/>
  <c r="AF53" i="44"/>
  <c r="AF54" i="44"/>
  <c r="AF55" i="44"/>
  <c r="AF56" i="44"/>
  <c r="AF57" i="44"/>
  <c r="AF58" i="44"/>
  <c r="AF59" i="44"/>
  <c r="AF60" i="44"/>
  <c r="AF61" i="44"/>
  <c r="AF62" i="44"/>
  <c r="AF63" i="44"/>
  <c r="AF64" i="44"/>
  <c r="AF65" i="44"/>
  <c r="AF66" i="44"/>
  <c r="AF67" i="44"/>
  <c r="AF68" i="44"/>
  <c r="AF69" i="44"/>
  <c r="AF70" i="44"/>
  <c r="AF71" i="44"/>
  <c r="AF72" i="44"/>
  <c r="AF73" i="44"/>
  <c r="AF74" i="44"/>
  <c r="AF75" i="44"/>
  <c r="AF76" i="44"/>
  <c r="AF77" i="44"/>
  <c r="AF78" i="44"/>
  <c r="AF79" i="44"/>
  <c r="AF80" i="44"/>
  <c r="AF81" i="44"/>
  <c r="AF82" i="44"/>
  <c r="AF83" i="44"/>
  <c r="AF84" i="44"/>
  <c r="AF85" i="44"/>
  <c r="AF86" i="44"/>
  <c r="AF87" i="44"/>
  <c r="AF88" i="44"/>
  <c r="AF89" i="44"/>
  <c r="AF90" i="44"/>
  <c r="AF91" i="44"/>
  <c r="AF92" i="44"/>
  <c r="AF93" i="44"/>
  <c r="AF94" i="44"/>
  <c r="AF95" i="44"/>
  <c r="AF96" i="44"/>
  <c r="AF97" i="44"/>
  <c r="AF98" i="44"/>
  <c r="AF99" i="44"/>
  <c r="AF100" i="44"/>
  <c r="AF101" i="44"/>
  <c r="AF102" i="44"/>
  <c r="AF103" i="44"/>
  <c r="AF104" i="44"/>
  <c r="AF105" i="44"/>
  <c r="AF106" i="44"/>
  <c r="AF107" i="44"/>
  <c r="AF108" i="44"/>
  <c r="AF109" i="44"/>
  <c r="AF110" i="44"/>
  <c r="AF111" i="44"/>
  <c r="AF112" i="44"/>
  <c r="AF113" i="44"/>
  <c r="AF114" i="44"/>
  <c r="AF115" i="44"/>
  <c r="AF116" i="44"/>
  <c r="AF117" i="44"/>
  <c r="AF118" i="44"/>
  <c r="AF119" i="44"/>
  <c r="AF120" i="44"/>
  <c r="AF121" i="44"/>
  <c r="AF122" i="44"/>
  <c r="AF123" i="44"/>
  <c r="AF124" i="44"/>
  <c r="AF125" i="44"/>
  <c r="AF126" i="44"/>
  <c r="AF127" i="44"/>
  <c r="AF128" i="44"/>
  <c r="AF129" i="44"/>
  <c r="AF130" i="44"/>
  <c r="AF131" i="44"/>
  <c r="AF132" i="44"/>
  <c r="AF133" i="44"/>
  <c r="AF134" i="44"/>
  <c r="AF135" i="44"/>
  <c r="AF136" i="44"/>
  <c r="AF137" i="44"/>
  <c r="AF138" i="44"/>
  <c r="AF139" i="44"/>
  <c r="AF140" i="44"/>
  <c r="AF141" i="44"/>
  <c r="AF142" i="44"/>
  <c r="AF143" i="44"/>
  <c r="AF144" i="44"/>
  <c r="AF145" i="44"/>
  <c r="AF146" i="44"/>
  <c r="AF147" i="44"/>
  <c r="AF148" i="44"/>
  <c r="AF149" i="44"/>
  <c r="AF150" i="44"/>
  <c r="AF151" i="44"/>
  <c r="AF152" i="44"/>
  <c r="AF153" i="44"/>
  <c r="AF154" i="44"/>
  <c r="AF155" i="44"/>
  <c r="AF156" i="44"/>
  <c r="AF157" i="44"/>
  <c r="AF158" i="44"/>
  <c r="AF159" i="44"/>
  <c r="AF160" i="44"/>
  <c r="AF161" i="44"/>
  <c r="AF162" i="44"/>
  <c r="AF163" i="44"/>
  <c r="AF164" i="44"/>
  <c r="AF165" i="44"/>
  <c r="AF166" i="44"/>
  <c r="AF167" i="44"/>
  <c r="AF168" i="44"/>
  <c r="AF169" i="44"/>
  <c r="AF170" i="44"/>
  <c r="AF171" i="44"/>
  <c r="AF172" i="44"/>
  <c r="AF173" i="44"/>
  <c r="AF174" i="44"/>
  <c r="AF175" i="44"/>
  <c r="AF176" i="44"/>
  <c r="AF177" i="44"/>
  <c r="AF178" i="44"/>
  <c r="AF179" i="44"/>
  <c r="AF180" i="44"/>
  <c r="AF181" i="44"/>
  <c r="AF182" i="44"/>
  <c r="AF183" i="44"/>
  <c r="AF184" i="44"/>
  <c r="AF185" i="44"/>
  <c r="AF186" i="44"/>
  <c r="AF187" i="44"/>
  <c r="AF188" i="44"/>
  <c r="AF189" i="44"/>
  <c r="AF190" i="44"/>
  <c r="AF191" i="44"/>
  <c r="AF192" i="44"/>
  <c r="AF193" i="44"/>
  <c r="AF194" i="44"/>
  <c r="AF195" i="44"/>
  <c r="AF196" i="44"/>
  <c r="AF197" i="44"/>
  <c r="AF198" i="44"/>
  <c r="AF199" i="44"/>
  <c r="AF200" i="44"/>
  <c r="AF201" i="44"/>
  <c r="AF202" i="44"/>
  <c r="AF203" i="44"/>
  <c r="AF204" i="44"/>
  <c r="AF205" i="44"/>
  <c r="AF206" i="44"/>
  <c r="AF207" i="44"/>
  <c r="AF208" i="44"/>
  <c r="AF209" i="44"/>
  <c r="AF210" i="44"/>
  <c r="AF211" i="44"/>
  <c r="AF212" i="44"/>
  <c r="AF213" i="44"/>
  <c r="AF214" i="44"/>
  <c r="AF215" i="44"/>
  <c r="AF216" i="44"/>
  <c r="AF217" i="44"/>
  <c r="AF218" i="44"/>
  <c r="AF219" i="44"/>
  <c r="AF220" i="44"/>
  <c r="AF221" i="44"/>
  <c r="AF222" i="44"/>
  <c r="AF223" i="44"/>
  <c r="AF224" i="44"/>
  <c r="AF225" i="44"/>
  <c r="AF226" i="44"/>
  <c r="AF227" i="44"/>
  <c r="AF228" i="44"/>
  <c r="AF229" i="44"/>
  <c r="AF230" i="44"/>
  <c r="AF231" i="44"/>
  <c r="AF232" i="44"/>
  <c r="AF233" i="44"/>
  <c r="AF234" i="44"/>
  <c r="AF235" i="44"/>
  <c r="AF236" i="44"/>
  <c r="AF237" i="44"/>
  <c r="AF238" i="44"/>
  <c r="AF239" i="44"/>
  <c r="AF240" i="44"/>
  <c r="AF241" i="44"/>
  <c r="AF242" i="44"/>
  <c r="AF243" i="44"/>
  <c r="AF244" i="44"/>
  <c r="AF245" i="44"/>
  <c r="AF246" i="44"/>
  <c r="AF247" i="44"/>
  <c r="AF248" i="44"/>
  <c r="AF249" i="44"/>
  <c r="AF250" i="44"/>
  <c r="AF251" i="44"/>
  <c r="AF252" i="44"/>
  <c r="AF253" i="44"/>
  <c r="AF254" i="44"/>
  <c r="AF255" i="44"/>
  <c r="AF256" i="44"/>
  <c r="AF257" i="44"/>
  <c r="AF258" i="44"/>
  <c r="AF259" i="44"/>
  <c r="AF260" i="44"/>
  <c r="AF261" i="44"/>
  <c r="AF262" i="44"/>
  <c r="AF263" i="44"/>
  <c r="AF264" i="44"/>
  <c r="AF265" i="44"/>
  <c r="AF266" i="44"/>
  <c r="AF267" i="44"/>
  <c r="AF268" i="44"/>
  <c r="AF269" i="44"/>
  <c r="AF270" i="44"/>
  <c r="AF271" i="44"/>
  <c r="AF272" i="44"/>
  <c r="AF273" i="44"/>
  <c r="AF274" i="44"/>
  <c r="AF275" i="44"/>
  <c r="AF276" i="44"/>
  <c r="AF277" i="44"/>
  <c r="AF278" i="44"/>
  <c r="AF279" i="44"/>
  <c r="AF280" i="44"/>
  <c r="AF281" i="44"/>
  <c r="AF282" i="44"/>
  <c r="AF283" i="44"/>
  <c r="AF284" i="44"/>
  <c r="AF285" i="44"/>
  <c r="AF286" i="44"/>
  <c r="AF287" i="44"/>
  <c r="AF288" i="44"/>
  <c r="AF289" i="44"/>
  <c r="AF290" i="44"/>
  <c r="AF291" i="44"/>
  <c r="AF292" i="44"/>
  <c r="AF293" i="44"/>
  <c r="AF294" i="44"/>
  <c r="AF295" i="44"/>
  <c r="AF296" i="44"/>
  <c r="AF297" i="44"/>
  <c r="AF298" i="44"/>
  <c r="AF299" i="44"/>
  <c r="AF300" i="44"/>
  <c r="AF301" i="44"/>
  <c r="AF302" i="44"/>
  <c r="AF303" i="44"/>
  <c r="AF304" i="44"/>
  <c r="AF305" i="44"/>
  <c r="AF306" i="44"/>
  <c r="AF307" i="44"/>
  <c r="AF308" i="44"/>
  <c r="AF309" i="44"/>
  <c r="AF310" i="44"/>
  <c r="AF311" i="44"/>
  <c r="AF312" i="44"/>
  <c r="AF313" i="44"/>
  <c r="AF314" i="44"/>
  <c r="AF315" i="44"/>
  <c r="AF316" i="44"/>
  <c r="AF317" i="44"/>
  <c r="AF318" i="44"/>
  <c r="AF319" i="44"/>
  <c r="AF320" i="44"/>
  <c r="AF321" i="44"/>
  <c r="AF322" i="44"/>
  <c r="AF323" i="44"/>
  <c r="AF324" i="44"/>
  <c r="AF325" i="44"/>
  <c r="AF326" i="44"/>
  <c r="AF327" i="44"/>
  <c r="AF328" i="44"/>
  <c r="AF329" i="44"/>
  <c r="AF330" i="44"/>
  <c r="AF331" i="44"/>
  <c r="AF7" i="44"/>
  <c r="AE7" i="44" s="1"/>
  <c r="AE331" i="44"/>
  <c r="AE330" i="44"/>
  <c r="AE329" i="44"/>
  <c r="AE328" i="44"/>
  <c r="AE299" i="44"/>
  <c r="AE298" i="44"/>
  <c r="AE297" i="44"/>
  <c r="AE296" i="44"/>
  <c r="AE295" i="44"/>
  <c r="AE294" i="44"/>
  <c r="AE293" i="44"/>
  <c r="AE292" i="44"/>
  <c r="AE291" i="44"/>
  <c r="AE290" i="44"/>
  <c r="AE289" i="44"/>
  <c r="AE288" i="44"/>
  <c r="AE287" i="44"/>
  <c r="AE286" i="44"/>
  <c r="AE285" i="44"/>
  <c r="AE284" i="44"/>
  <c r="AE283" i="44"/>
  <c r="AE282" i="44"/>
  <c r="AE281" i="44"/>
  <c r="AE280" i="44"/>
  <c r="AE279" i="44"/>
  <c r="AE278" i="44"/>
  <c r="AE277" i="44"/>
  <c r="AE276" i="44"/>
  <c r="AE275" i="44"/>
  <c r="AE274" i="44"/>
  <c r="AE273" i="44"/>
  <c r="AE272" i="44"/>
  <c r="AE271" i="44"/>
  <c r="AE270" i="44"/>
  <c r="AE269" i="44"/>
  <c r="AE268" i="44"/>
  <c r="AE267" i="44"/>
  <c r="AE266" i="44"/>
  <c r="AE265" i="44"/>
  <c r="AE264" i="44"/>
  <c r="AE263" i="44"/>
  <c r="AE262" i="44"/>
  <c r="AE261" i="44"/>
  <c r="AE260" i="44"/>
  <c r="AE259" i="44"/>
  <c r="AE258" i="44"/>
  <c r="AE257" i="44"/>
  <c r="AE256" i="44"/>
  <c r="AE255" i="44"/>
  <c r="AE254" i="44"/>
  <c r="AE253" i="44"/>
  <c r="AE252" i="44"/>
  <c r="AE251" i="44"/>
  <c r="AE250" i="44"/>
  <c r="AE249" i="44"/>
  <c r="AE248" i="44"/>
  <c r="AE247" i="44"/>
  <c r="AE246" i="44"/>
  <c r="AE245" i="44"/>
  <c r="AE244" i="44"/>
  <c r="AE243" i="44"/>
  <c r="AE242" i="44"/>
  <c r="AE241" i="44"/>
  <c r="AE240" i="44"/>
  <c r="AE239" i="44"/>
  <c r="AE238" i="44"/>
  <c r="AE237" i="44"/>
  <c r="AE236" i="44"/>
  <c r="AE235" i="44"/>
  <c r="AE234" i="44"/>
  <c r="AE233" i="44"/>
  <c r="AE232" i="44"/>
  <c r="AE231" i="44"/>
  <c r="AE230" i="44"/>
  <c r="AE229" i="44"/>
  <c r="AE228" i="44"/>
  <c r="AE227" i="44"/>
  <c r="AE226" i="44"/>
  <c r="AE225" i="44"/>
  <c r="AE224" i="44"/>
  <c r="AE223" i="44"/>
  <c r="AE222" i="44"/>
  <c r="AE221" i="44"/>
  <c r="AE220" i="44"/>
  <c r="AE219" i="44"/>
  <c r="AE218" i="44"/>
  <c r="AE217" i="44"/>
  <c r="AE216" i="44"/>
  <c r="AE215" i="44"/>
  <c r="AE214" i="44"/>
  <c r="AE213" i="44"/>
  <c r="AE212" i="44"/>
  <c r="AE211" i="44"/>
  <c r="AE210" i="44"/>
  <c r="AE209" i="44"/>
  <c r="AE208" i="44"/>
  <c r="AE207" i="44"/>
  <c r="AE206" i="44"/>
  <c r="AE205" i="44"/>
  <c r="AE204" i="44"/>
  <c r="AE203" i="44"/>
  <c r="AE202" i="44"/>
  <c r="AE201" i="44"/>
  <c r="AE200" i="44"/>
  <c r="AE199" i="44"/>
  <c r="AE198" i="44"/>
  <c r="AE197" i="44"/>
  <c r="AE196" i="44"/>
  <c r="AE195" i="44"/>
  <c r="AE194" i="44"/>
  <c r="AE193" i="44"/>
  <c r="AE192" i="44"/>
  <c r="AE191" i="44"/>
  <c r="AE190" i="44"/>
  <c r="AE189" i="44"/>
  <c r="AE188" i="44"/>
  <c r="AE187" i="44"/>
  <c r="AE186" i="44"/>
  <c r="AE185" i="44"/>
  <c r="AE184" i="44"/>
  <c r="AE183" i="44"/>
  <c r="AE182" i="44"/>
  <c r="AE181" i="44"/>
  <c r="AE180" i="44"/>
  <c r="AE179" i="44"/>
  <c r="AE178" i="44"/>
  <c r="AE177" i="44"/>
  <c r="AE176" i="44"/>
  <c r="AE175" i="44"/>
  <c r="AE174" i="44"/>
  <c r="AE173" i="44"/>
  <c r="AE172" i="44"/>
  <c r="AE171" i="44"/>
  <c r="AE170" i="44"/>
  <c r="AE169" i="44"/>
  <c r="AE168" i="44"/>
  <c r="AE167" i="44"/>
  <c r="AE166" i="44"/>
  <c r="AE165" i="44"/>
  <c r="AE164" i="44"/>
  <c r="AE163" i="44"/>
  <c r="AE162" i="44"/>
  <c r="AE161" i="44"/>
  <c r="AE160" i="44"/>
  <c r="AE159" i="44"/>
  <c r="AE158" i="44"/>
  <c r="AE157" i="44"/>
  <c r="AE156" i="44"/>
  <c r="AE155" i="44"/>
  <c r="AE154" i="44"/>
  <c r="AE153" i="44"/>
  <c r="AE152" i="44"/>
  <c r="AE151" i="44"/>
  <c r="AE150" i="44"/>
  <c r="AE149" i="44"/>
  <c r="AE148" i="44"/>
  <c r="AE147" i="44"/>
  <c r="AE146" i="44"/>
  <c r="AE145" i="44"/>
  <c r="AE144" i="44"/>
  <c r="AE143" i="44"/>
  <c r="AE142" i="44"/>
  <c r="AE141" i="44"/>
  <c r="AE140" i="44"/>
  <c r="AE139" i="44"/>
  <c r="AE138" i="44"/>
  <c r="AE137" i="44"/>
  <c r="AE136" i="44"/>
  <c r="AE135" i="44"/>
  <c r="AE134" i="44"/>
  <c r="AE133" i="44"/>
  <c r="AE132" i="44"/>
  <c r="AE131" i="44"/>
  <c r="AE130" i="44"/>
  <c r="AE129" i="44"/>
  <c r="AE128" i="44"/>
  <c r="AE127" i="44"/>
  <c r="AE126" i="44"/>
  <c r="AE125" i="44"/>
  <c r="AE124" i="44"/>
  <c r="AE123" i="44"/>
  <c r="AE122" i="44"/>
  <c r="AE121" i="44"/>
  <c r="AE120" i="44"/>
  <c r="AE119" i="44"/>
  <c r="AE118" i="44"/>
  <c r="AE117" i="44"/>
  <c r="AE116" i="44"/>
  <c r="AE115" i="44"/>
  <c r="AE114" i="44"/>
  <c r="AE113" i="44"/>
  <c r="AE112" i="44"/>
  <c r="AE111" i="44"/>
  <c r="AE110" i="44"/>
  <c r="AE109" i="44"/>
  <c r="AE108" i="44"/>
  <c r="AE107" i="44"/>
  <c r="AE106" i="44"/>
  <c r="AE105" i="44"/>
  <c r="AE104" i="44"/>
  <c r="AE103" i="44"/>
  <c r="AE102" i="44"/>
  <c r="AE101" i="44"/>
  <c r="AE100" i="44"/>
  <c r="AE99" i="44"/>
  <c r="AE98" i="44"/>
  <c r="AE97" i="44"/>
  <c r="AE96" i="44"/>
  <c r="AE95" i="44"/>
  <c r="AE94" i="44"/>
  <c r="AE93" i="44"/>
  <c r="AE92" i="44"/>
  <c r="AE91" i="44"/>
  <c r="AE90" i="44"/>
  <c r="AE89" i="44"/>
  <c r="AE88" i="44"/>
  <c r="AE87" i="44"/>
  <c r="AE86" i="44"/>
  <c r="AE85" i="44"/>
  <c r="AE84" i="44"/>
  <c r="AE83" i="44"/>
  <c r="AE82" i="44"/>
  <c r="AE81" i="44"/>
  <c r="AE80" i="44"/>
  <c r="AE79" i="44"/>
  <c r="AE78" i="44"/>
  <c r="AE77" i="44"/>
  <c r="AE76" i="44"/>
  <c r="AE75" i="44"/>
  <c r="AE74" i="44"/>
  <c r="AE73" i="44"/>
  <c r="AE72" i="44"/>
  <c r="AE71" i="44"/>
  <c r="AE70" i="44"/>
  <c r="AE69" i="44"/>
  <c r="AE68" i="44"/>
  <c r="AE67" i="44"/>
  <c r="AE66" i="44"/>
  <c r="AE65" i="44"/>
  <c r="AE64" i="44"/>
  <c r="AE63" i="44"/>
  <c r="AE62" i="44"/>
  <c r="AE61" i="44"/>
  <c r="AE60" i="44"/>
  <c r="AE59" i="44"/>
  <c r="AE58" i="44"/>
  <c r="AE57" i="44"/>
  <c r="AE56" i="44"/>
  <c r="AE55" i="44"/>
  <c r="AE54" i="44"/>
  <c r="AE53" i="44"/>
  <c r="AE52" i="44"/>
  <c r="AE51" i="44"/>
  <c r="AE50" i="44"/>
  <c r="AE49" i="44"/>
  <c r="AE48" i="44"/>
  <c r="AE47" i="44"/>
  <c r="AE46" i="44"/>
  <c r="AE45" i="44"/>
  <c r="AE44" i="44"/>
  <c r="AE43" i="44"/>
  <c r="AE42" i="44"/>
  <c r="AE41" i="44"/>
  <c r="AE40" i="44"/>
  <c r="AE39" i="44"/>
  <c r="AE38" i="44"/>
  <c r="AE37" i="44"/>
  <c r="AE36" i="44"/>
  <c r="AE35" i="44"/>
  <c r="AE34" i="44"/>
  <c r="AE33" i="44"/>
  <c r="AE32" i="44"/>
  <c r="AE31" i="44"/>
  <c r="AE30" i="44"/>
  <c r="AE29" i="44"/>
  <c r="AE28" i="44"/>
  <c r="AE27" i="44"/>
  <c r="AE26" i="44"/>
  <c r="AE25" i="44"/>
  <c r="AE24" i="44"/>
  <c r="AE23" i="44"/>
  <c r="AE22" i="44"/>
  <c r="AE21" i="44"/>
  <c r="AE20" i="44"/>
  <c r="AE19" i="44"/>
  <c r="AE18" i="44"/>
  <c r="AE17" i="44"/>
  <c r="AE16" i="44"/>
  <c r="AE15" i="44"/>
  <c r="AE14" i="44"/>
  <c r="AE13" i="44"/>
  <c r="AE12" i="44"/>
  <c r="AE11" i="44"/>
  <c r="AE10" i="44"/>
  <c r="AE9" i="44"/>
  <c r="AE8" i="44"/>
  <c r="AB7" i="51" l="1"/>
  <c r="AB14" i="51"/>
  <c r="AB16" i="51"/>
  <c r="AB9" i="51"/>
  <c r="AB11" i="51"/>
  <c r="AB13" i="51"/>
  <c r="AB15" i="51"/>
  <c r="AD15" i="50"/>
  <c r="AD12" i="50"/>
  <c r="AD7" i="50"/>
  <c r="AD8" i="50"/>
  <c r="AD16" i="50"/>
  <c r="AD18" i="50"/>
  <c r="AD21" i="50"/>
  <c r="AD22" i="50"/>
  <c r="AD23" i="50"/>
  <c r="AD10" i="50"/>
  <c r="AD11" i="50"/>
  <c r="AD20" i="50"/>
  <c r="AD17" i="50"/>
  <c r="AD14" i="50"/>
  <c r="AD9" i="50"/>
  <c r="AB14" i="50"/>
  <c r="AB18" i="50"/>
  <c r="AD24" i="50"/>
  <c r="C56" i="28"/>
  <c r="A56" i="28"/>
  <c r="A55" i="28"/>
  <c r="A49" i="28"/>
  <c r="A53" i="28"/>
  <c r="C31" i="28"/>
  <c r="A27" i="28"/>
  <c r="C25" i="28"/>
  <c r="AD23" i="47"/>
  <c r="AB18" i="49"/>
  <c r="AD11" i="47"/>
  <c r="AD13" i="47"/>
  <c r="AD15" i="47"/>
  <c r="AD17" i="47"/>
  <c r="AD19" i="47"/>
  <c r="AD9" i="47"/>
  <c r="AD22" i="47"/>
  <c r="AD8" i="47"/>
  <c r="AD7" i="47"/>
  <c r="AD10" i="47"/>
  <c r="AD21" i="47"/>
  <c r="AD7" i="46"/>
  <c r="AD9" i="46"/>
  <c r="AD11" i="46"/>
  <c r="AD13" i="46"/>
  <c r="AD24" i="46"/>
  <c r="AD26" i="46"/>
  <c r="AD17" i="46"/>
  <c r="AD19" i="46"/>
  <c r="AD21" i="46"/>
  <c r="AD23" i="46"/>
  <c r="AD25" i="46"/>
  <c r="AD8" i="46"/>
  <c r="AD12" i="46"/>
  <c r="AB15" i="46"/>
  <c r="AD15" i="46"/>
  <c r="AD10" i="46"/>
  <c r="AD16" i="46"/>
  <c r="AD14" i="46"/>
  <c r="AD18" i="46"/>
  <c r="AD20" i="46"/>
  <c r="AD22" i="46"/>
  <c r="AB8" i="45"/>
  <c r="AB7" i="45"/>
  <c r="AB9" i="45"/>
  <c r="AB13" i="45"/>
  <c r="AB10" i="45"/>
  <c r="AB12" i="45"/>
  <c r="AB14" i="45"/>
  <c r="AH18" i="44"/>
  <c r="AG18" i="44" s="1"/>
  <c r="AJ18" i="44"/>
  <c r="AI18" i="44" s="1"/>
  <c r="AL18" i="44"/>
  <c r="AK18" i="44" s="1"/>
  <c r="AN18" i="44"/>
  <c r="AM18" i="44" s="1"/>
  <c r="AP18" i="44"/>
  <c r="AO18" i="44" s="1"/>
  <c r="AR18" i="44"/>
  <c r="AQ18" i="44" s="1"/>
  <c r="AG19" i="44"/>
  <c r="AH19" i="44"/>
  <c r="AI19" i="44"/>
  <c r="AJ19" i="44"/>
  <c r="AK19" i="44"/>
  <c r="AL19" i="44"/>
  <c r="AM19" i="44"/>
  <c r="AN19" i="44"/>
  <c r="AO19" i="44"/>
  <c r="AP19" i="44"/>
  <c r="AQ19" i="44"/>
  <c r="AR19" i="44"/>
  <c r="AH20" i="44"/>
  <c r="AG20" i="44" s="1"/>
  <c r="AJ20" i="44"/>
  <c r="AI20" i="44" s="1"/>
  <c r="AL20" i="44"/>
  <c r="AK20" i="44" s="1"/>
  <c r="AN20" i="44"/>
  <c r="AM20" i="44" s="1"/>
  <c r="AP20" i="44"/>
  <c r="AO20" i="44" s="1"/>
  <c r="AR20" i="44"/>
  <c r="AQ20" i="44" s="1"/>
  <c r="AG21" i="44"/>
  <c r="AH21" i="44"/>
  <c r="AI21" i="44"/>
  <c r="AJ21" i="44"/>
  <c r="AK21" i="44"/>
  <c r="AL21" i="44"/>
  <c r="AM21" i="44"/>
  <c r="AN21" i="44"/>
  <c r="AO21" i="44"/>
  <c r="AP21" i="44"/>
  <c r="AQ21" i="44"/>
  <c r="AR21" i="44"/>
  <c r="AH22" i="44"/>
  <c r="AG22" i="44" s="1"/>
  <c r="AJ22" i="44"/>
  <c r="AI22" i="44" s="1"/>
  <c r="AL22" i="44"/>
  <c r="AK22" i="44" s="1"/>
  <c r="AN22" i="44"/>
  <c r="AM22" i="44" s="1"/>
  <c r="AP22" i="44"/>
  <c r="AO22" i="44" s="1"/>
  <c r="AR22" i="44"/>
  <c r="AQ22" i="44" s="1"/>
  <c r="AG23" i="44"/>
  <c r="AH23" i="44"/>
  <c r="AI23" i="44"/>
  <c r="AJ23" i="44"/>
  <c r="AK23" i="44"/>
  <c r="AL23" i="44"/>
  <c r="AM23" i="44"/>
  <c r="AN23" i="44"/>
  <c r="AO23" i="44"/>
  <c r="AP23" i="44"/>
  <c r="AQ23" i="44"/>
  <c r="AR23" i="44"/>
  <c r="AH24" i="44"/>
  <c r="AG24" i="44" s="1"/>
  <c r="AJ24" i="44"/>
  <c r="AI24" i="44" s="1"/>
  <c r="AL24" i="44"/>
  <c r="AK24" i="44" s="1"/>
  <c r="AN24" i="44"/>
  <c r="AM24" i="44" s="1"/>
  <c r="AP24" i="44"/>
  <c r="AO24" i="44" s="1"/>
  <c r="AR24" i="44"/>
  <c r="AQ24" i="44" s="1"/>
  <c r="AG25" i="44"/>
  <c r="AH25" i="44"/>
  <c r="AI25" i="44"/>
  <c r="AJ25" i="44"/>
  <c r="AK25" i="44"/>
  <c r="AL25" i="44"/>
  <c r="AM25" i="44"/>
  <c r="AN25" i="44"/>
  <c r="AO25" i="44"/>
  <c r="AP25" i="44"/>
  <c r="AQ25" i="44"/>
  <c r="AR25" i="44"/>
  <c r="AH26" i="44"/>
  <c r="AG26" i="44" s="1"/>
  <c r="AJ26" i="44"/>
  <c r="AI26" i="44" s="1"/>
  <c r="AL26" i="44"/>
  <c r="AK26" i="44" s="1"/>
  <c r="AN26" i="44"/>
  <c r="AM26" i="44" s="1"/>
  <c r="AP26" i="44"/>
  <c r="AO26" i="44" s="1"/>
  <c r="AR26" i="44"/>
  <c r="AQ26" i="44" s="1"/>
  <c r="AG27" i="44"/>
  <c r="AH27" i="44"/>
  <c r="AI27" i="44"/>
  <c r="AJ27" i="44"/>
  <c r="AK27" i="44"/>
  <c r="AL27" i="44"/>
  <c r="AM27" i="44"/>
  <c r="AN27" i="44"/>
  <c r="AO27" i="44"/>
  <c r="AP27" i="44"/>
  <c r="AQ27" i="44"/>
  <c r="AR27" i="44"/>
  <c r="AH28" i="44"/>
  <c r="AG28" i="44" s="1"/>
  <c r="AJ28" i="44"/>
  <c r="AI28" i="44" s="1"/>
  <c r="AL28" i="44"/>
  <c r="AK28" i="44" s="1"/>
  <c r="AN28" i="44"/>
  <c r="AM28" i="44" s="1"/>
  <c r="AP28" i="44"/>
  <c r="AO28" i="44" s="1"/>
  <c r="AR28" i="44"/>
  <c r="AQ28" i="44" s="1"/>
  <c r="AG29" i="44"/>
  <c r="AH29" i="44"/>
  <c r="AI29" i="44"/>
  <c r="AJ29" i="44"/>
  <c r="AK29" i="44"/>
  <c r="AL29" i="44"/>
  <c r="AM29" i="44"/>
  <c r="AN29" i="44"/>
  <c r="AO29" i="44"/>
  <c r="AP29" i="44"/>
  <c r="AQ29" i="44"/>
  <c r="AR29" i="44"/>
  <c r="AH30" i="44"/>
  <c r="AG30" i="44" s="1"/>
  <c r="AJ30" i="44"/>
  <c r="AI30" i="44" s="1"/>
  <c r="AL30" i="44"/>
  <c r="AK30" i="44" s="1"/>
  <c r="AN30" i="44"/>
  <c r="AM30" i="44" s="1"/>
  <c r="AP30" i="44"/>
  <c r="AO30" i="44" s="1"/>
  <c r="AR30" i="44"/>
  <c r="AQ30" i="44" s="1"/>
  <c r="AG31" i="44"/>
  <c r="AH31" i="44"/>
  <c r="AI31" i="44"/>
  <c r="AJ31" i="44"/>
  <c r="AK31" i="44"/>
  <c r="AL31" i="44"/>
  <c r="AM31" i="44"/>
  <c r="AN31" i="44"/>
  <c r="AO31" i="44"/>
  <c r="AP31" i="44"/>
  <c r="AQ31" i="44"/>
  <c r="AR31" i="44"/>
  <c r="AH32" i="44"/>
  <c r="AG32" i="44" s="1"/>
  <c r="AJ32" i="44"/>
  <c r="AI32" i="44" s="1"/>
  <c r="AL32" i="44"/>
  <c r="AK32" i="44" s="1"/>
  <c r="AN32" i="44"/>
  <c r="AM32" i="44" s="1"/>
  <c r="AP32" i="44"/>
  <c r="AO32" i="44" s="1"/>
  <c r="AR32" i="44"/>
  <c r="AQ32" i="44" s="1"/>
  <c r="AG33" i="44"/>
  <c r="AH33" i="44"/>
  <c r="AI33" i="44"/>
  <c r="AJ33" i="44"/>
  <c r="AK33" i="44"/>
  <c r="AL33" i="44"/>
  <c r="AM33" i="44"/>
  <c r="AN33" i="44"/>
  <c r="AO33" i="44"/>
  <c r="AP33" i="44"/>
  <c r="AQ33" i="44"/>
  <c r="AR33" i="44"/>
  <c r="AH34" i="44"/>
  <c r="AG34" i="44" s="1"/>
  <c r="AJ34" i="44"/>
  <c r="AI34" i="44" s="1"/>
  <c r="AL34" i="44"/>
  <c r="AK34" i="44" s="1"/>
  <c r="AN34" i="44"/>
  <c r="AM34" i="44" s="1"/>
  <c r="AP34" i="44"/>
  <c r="AO34" i="44" s="1"/>
  <c r="AR34" i="44"/>
  <c r="AQ34" i="44" s="1"/>
  <c r="AG35" i="44"/>
  <c r="AH35" i="44"/>
  <c r="AI35" i="44"/>
  <c r="AJ35" i="44"/>
  <c r="AK35" i="44"/>
  <c r="AL35" i="44"/>
  <c r="AM35" i="44"/>
  <c r="AN35" i="44"/>
  <c r="AO35" i="44"/>
  <c r="AP35" i="44"/>
  <c r="AQ35" i="44"/>
  <c r="AR35" i="44"/>
  <c r="AH36" i="44"/>
  <c r="AG36" i="44" s="1"/>
  <c r="AJ36" i="44"/>
  <c r="AI36" i="44" s="1"/>
  <c r="AL36" i="44"/>
  <c r="AK36" i="44" s="1"/>
  <c r="AN36" i="44"/>
  <c r="AM36" i="44" s="1"/>
  <c r="AP36" i="44"/>
  <c r="AO36" i="44" s="1"/>
  <c r="AR36" i="44"/>
  <c r="AQ36" i="44" s="1"/>
  <c r="AG37" i="44"/>
  <c r="AH37" i="44"/>
  <c r="AI37" i="44"/>
  <c r="AJ37" i="44"/>
  <c r="AK37" i="44"/>
  <c r="AL37" i="44"/>
  <c r="AM37" i="44"/>
  <c r="AN37" i="44"/>
  <c r="AO37" i="44"/>
  <c r="AP37" i="44"/>
  <c r="AQ37" i="44"/>
  <c r="AR37" i="44"/>
  <c r="AH38" i="44"/>
  <c r="AG38" i="44" s="1"/>
  <c r="AJ38" i="44"/>
  <c r="AI38" i="44" s="1"/>
  <c r="AL38" i="44"/>
  <c r="AK38" i="44" s="1"/>
  <c r="AN38" i="44"/>
  <c r="AM38" i="44" s="1"/>
  <c r="AP38" i="44"/>
  <c r="AO38" i="44" s="1"/>
  <c r="AR38" i="44"/>
  <c r="AQ38" i="44" s="1"/>
  <c r="AG39" i="44"/>
  <c r="AH39" i="44"/>
  <c r="AI39" i="44"/>
  <c r="AJ39" i="44"/>
  <c r="AK39" i="44"/>
  <c r="AL39" i="44"/>
  <c r="AM39" i="44"/>
  <c r="AN39" i="44"/>
  <c r="AO39" i="44"/>
  <c r="AP39" i="44"/>
  <c r="AQ39" i="44"/>
  <c r="AR39" i="44"/>
  <c r="AH40" i="44"/>
  <c r="AG40" i="44" s="1"/>
  <c r="AJ40" i="44"/>
  <c r="AI40" i="44" s="1"/>
  <c r="AL40" i="44"/>
  <c r="AK40" i="44" s="1"/>
  <c r="AN40" i="44"/>
  <c r="AM40" i="44" s="1"/>
  <c r="AP40" i="44"/>
  <c r="AO40" i="44" s="1"/>
  <c r="AR40" i="44"/>
  <c r="AQ40" i="44" s="1"/>
  <c r="AG41" i="44"/>
  <c r="AH41" i="44"/>
  <c r="AI41" i="44"/>
  <c r="AJ41" i="44"/>
  <c r="AK41" i="44"/>
  <c r="AL41" i="44"/>
  <c r="AM41" i="44"/>
  <c r="AN41" i="44"/>
  <c r="AO41" i="44"/>
  <c r="AP41" i="44"/>
  <c r="AQ41" i="44"/>
  <c r="AR41" i="44"/>
  <c r="AH42" i="44"/>
  <c r="AG42" i="44" s="1"/>
  <c r="AJ42" i="44"/>
  <c r="AI42" i="44" s="1"/>
  <c r="AL42" i="44"/>
  <c r="AK42" i="44" s="1"/>
  <c r="AN42" i="44"/>
  <c r="AM42" i="44" s="1"/>
  <c r="AP42" i="44"/>
  <c r="AO42" i="44" s="1"/>
  <c r="AR42" i="44"/>
  <c r="AQ42" i="44" s="1"/>
  <c r="AH43" i="44"/>
  <c r="AG43" i="44" s="1"/>
  <c r="AJ43" i="44"/>
  <c r="AI43" i="44" s="1"/>
  <c r="AL43" i="44"/>
  <c r="AK43" i="44" s="1"/>
  <c r="AN43" i="44"/>
  <c r="AM43" i="44" s="1"/>
  <c r="AP43" i="44"/>
  <c r="AO43" i="44" s="1"/>
  <c r="AR43" i="44"/>
  <c r="AQ43" i="44" s="1"/>
  <c r="AH44" i="44"/>
  <c r="AG44" i="44" s="1"/>
  <c r="AJ44" i="44"/>
  <c r="AI44" i="44" s="1"/>
  <c r="AL44" i="44"/>
  <c r="AK44" i="44" s="1"/>
  <c r="AN44" i="44"/>
  <c r="AM44" i="44" s="1"/>
  <c r="AP44" i="44"/>
  <c r="AO44" i="44" s="1"/>
  <c r="AR44" i="44"/>
  <c r="AQ44" i="44" s="1"/>
  <c r="AH45" i="44"/>
  <c r="AG45" i="44" s="1"/>
  <c r="AJ45" i="44"/>
  <c r="AI45" i="44" s="1"/>
  <c r="AL45" i="44"/>
  <c r="AK45" i="44" s="1"/>
  <c r="AN45" i="44"/>
  <c r="AM45" i="44" s="1"/>
  <c r="AP45" i="44"/>
  <c r="AO45" i="44" s="1"/>
  <c r="AR45" i="44"/>
  <c r="AQ45" i="44" s="1"/>
  <c r="AH46" i="44"/>
  <c r="AG46" i="44" s="1"/>
  <c r="AJ46" i="44"/>
  <c r="AI46" i="44" s="1"/>
  <c r="AL46" i="44"/>
  <c r="AK46" i="44" s="1"/>
  <c r="AN46" i="44"/>
  <c r="AM46" i="44" s="1"/>
  <c r="AP46" i="44"/>
  <c r="AO46" i="44" s="1"/>
  <c r="AR46" i="44"/>
  <c r="AQ46" i="44" s="1"/>
  <c r="AH47" i="44"/>
  <c r="AG47" i="44" s="1"/>
  <c r="AJ47" i="44"/>
  <c r="AI47" i="44" s="1"/>
  <c r="AL47" i="44"/>
  <c r="AK47" i="44" s="1"/>
  <c r="AN47" i="44"/>
  <c r="AM47" i="44" s="1"/>
  <c r="AP47" i="44"/>
  <c r="AO47" i="44" s="1"/>
  <c r="AR47" i="44"/>
  <c r="AQ47" i="44" s="1"/>
  <c r="AH48" i="44"/>
  <c r="AG48" i="44" s="1"/>
  <c r="AJ48" i="44"/>
  <c r="AI48" i="44" s="1"/>
  <c r="AL48" i="44"/>
  <c r="AK48" i="44" s="1"/>
  <c r="AN48" i="44"/>
  <c r="AM48" i="44" s="1"/>
  <c r="AP48" i="44"/>
  <c r="AO48" i="44" s="1"/>
  <c r="AR48" i="44"/>
  <c r="AQ48" i="44" s="1"/>
  <c r="AH49" i="44"/>
  <c r="AG49" i="44" s="1"/>
  <c r="AJ49" i="44"/>
  <c r="AI49" i="44" s="1"/>
  <c r="AL49" i="44"/>
  <c r="AK49" i="44" s="1"/>
  <c r="AN49" i="44"/>
  <c r="AM49" i="44" s="1"/>
  <c r="AP49" i="44"/>
  <c r="AO49" i="44" s="1"/>
  <c r="AR49" i="44"/>
  <c r="AQ49" i="44" s="1"/>
  <c r="AH50" i="44"/>
  <c r="AG50" i="44" s="1"/>
  <c r="AJ50" i="44"/>
  <c r="AI50" i="44" s="1"/>
  <c r="AL50" i="44"/>
  <c r="AK50" i="44" s="1"/>
  <c r="AN50" i="44"/>
  <c r="AM50" i="44" s="1"/>
  <c r="AP50" i="44"/>
  <c r="AO50" i="44" s="1"/>
  <c r="AR50" i="44"/>
  <c r="AQ50" i="44" s="1"/>
  <c r="AH51" i="44"/>
  <c r="AG51" i="44" s="1"/>
  <c r="AJ51" i="44"/>
  <c r="AI51" i="44" s="1"/>
  <c r="AL51" i="44"/>
  <c r="AK51" i="44" s="1"/>
  <c r="AN51" i="44"/>
  <c r="AM51" i="44" s="1"/>
  <c r="AP51" i="44"/>
  <c r="AO51" i="44" s="1"/>
  <c r="AR51" i="44"/>
  <c r="AQ51" i="44" s="1"/>
  <c r="AH52" i="44"/>
  <c r="AG52" i="44" s="1"/>
  <c r="AJ52" i="44"/>
  <c r="AI52" i="44" s="1"/>
  <c r="AL52" i="44"/>
  <c r="AK52" i="44" s="1"/>
  <c r="AN52" i="44"/>
  <c r="AM52" i="44" s="1"/>
  <c r="AP52" i="44"/>
  <c r="AO52" i="44" s="1"/>
  <c r="AR52" i="44"/>
  <c r="AQ52" i="44" s="1"/>
  <c r="AH53" i="44"/>
  <c r="AG53" i="44" s="1"/>
  <c r="AJ53" i="44"/>
  <c r="AI53" i="44" s="1"/>
  <c r="AL53" i="44"/>
  <c r="AK53" i="44" s="1"/>
  <c r="AN53" i="44"/>
  <c r="AM53" i="44" s="1"/>
  <c r="AP53" i="44"/>
  <c r="AO53" i="44" s="1"/>
  <c r="AR53" i="44"/>
  <c r="AQ53" i="44" s="1"/>
  <c r="AH54" i="44"/>
  <c r="AG54" i="44" s="1"/>
  <c r="AJ54" i="44"/>
  <c r="AI54" i="44" s="1"/>
  <c r="AL54" i="44"/>
  <c r="AK54" i="44" s="1"/>
  <c r="AN54" i="44"/>
  <c r="AM54" i="44" s="1"/>
  <c r="AP54" i="44"/>
  <c r="AO54" i="44" s="1"/>
  <c r="AR54" i="44"/>
  <c r="AQ54" i="44" s="1"/>
  <c r="AH55" i="44"/>
  <c r="AG55" i="44" s="1"/>
  <c r="AJ55" i="44"/>
  <c r="AI55" i="44" s="1"/>
  <c r="AL55" i="44"/>
  <c r="AK55" i="44" s="1"/>
  <c r="AN55" i="44"/>
  <c r="AM55" i="44" s="1"/>
  <c r="AP55" i="44"/>
  <c r="AO55" i="44" s="1"/>
  <c r="AR55" i="44"/>
  <c r="AQ55" i="44" s="1"/>
  <c r="AH56" i="44"/>
  <c r="AG56" i="44" s="1"/>
  <c r="AJ56" i="44"/>
  <c r="AI56" i="44" s="1"/>
  <c r="AL56" i="44"/>
  <c r="AK56" i="44" s="1"/>
  <c r="AN56" i="44"/>
  <c r="AM56" i="44" s="1"/>
  <c r="AP56" i="44"/>
  <c r="AO56" i="44" s="1"/>
  <c r="AR56" i="44"/>
  <c r="AQ56" i="44" s="1"/>
  <c r="AH57" i="44"/>
  <c r="AG57" i="44" s="1"/>
  <c r="AJ57" i="44"/>
  <c r="AI57" i="44" s="1"/>
  <c r="AL57" i="44"/>
  <c r="AK57" i="44" s="1"/>
  <c r="AN57" i="44"/>
  <c r="AM57" i="44" s="1"/>
  <c r="AP57" i="44"/>
  <c r="AO57" i="44" s="1"/>
  <c r="AR57" i="44"/>
  <c r="AQ57" i="44" s="1"/>
  <c r="AH58" i="44"/>
  <c r="AG58" i="44" s="1"/>
  <c r="AJ58" i="44"/>
  <c r="AI58" i="44" s="1"/>
  <c r="AL58" i="44"/>
  <c r="AK58" i="44" s="1"/>
  <c r="AN58" i="44"/>
  <c r="AM58" i="44" s="1"/>
  <c r="AP58" i="44"/>
  <c r="AO58" i="44" s="1"/>
  <c r="AR58" i="44"/>
  <c r="AQ58" i="44" s="1"/>
  <c r="AH59" i="44"/>
  <c r="AG59" i="44" s="1"/>
  <c r="AJ59" i="44"/>
  <c r="AI59" i="44" s="1"/>
  <c r="AL59" i="44"/>
  <c r="AK59" i="44" s="1"/>
  <c r="AN59" i="44"/>
  <c r="AM59" i="44" s="1"/>
  <c r="AP59" i="44"/>
  <c r="AO59" i="44" s="1"/>
  <c r="AR59" i="44"/>
  <c r="AQ59" i="44" s="1"/>
  <c r="AH60" i="44"/>
  <c r="AG60" i="44" s="1"/>
  <c r="AJ60" i="44"/>
  <c r="AI60" i="44" s="1"/>
  <c r="AL60" i="44"/>
  <c r="AK60" i="44" s="1"/>
  <c r="AN60" i="44"/>
  <c r="AM60" i="44" s="1"/>
  <c r="AP60" i="44"/>
  <c r="AO60" i="44" s="1"/>
  <c r="AR60" i="44"/>
  <c r="AQ60" i="44" s="1"/>
  <c r="AH61" i="44"/>
  <c r="AG61" i="44" s="1"/>
  <c r="AJ61" i="44"/>
  <c r="AI61" i="44" s="1"/>
  <c r="AL61" i="44"/>
  <c r="AK61" i="44" s="1"/>
  <c r="AN61" i="44"/>
  <c r="AM61" i="44" s="1"/>
  <c r="AP61" i="44"/>
  <c r="AO61" i="44" s="1"/>
  <c r="AR61" i="44"/>
  <c r="AQ61" i="44" s="1"/>
  <c r="AH62" i="44"/>
  <c r="AG62" i="44" s="1"/>
  <c r="AJ62" i="44"/>
  <c r="AI62" i="44" s="1"/>
  <c r="AL62" i="44"/>
  <c r="AK62" i="44" s="1"/>
  <c r="AN62" i="44"/>
  <c r="AM62" i="44" s="1"/>
  <c r="AP62" i="44"/>
  <c r="AO62" i="44" s="1"/>
  <c r="AR62" i="44"/>
  <c r="AQ62" i="44" s="1"/>
  <c r="AH63" i="44"/>
  <c r="AG63" i="44" s="1"/>
  <c r="AJ63" i="44"/>
  <c r="AI63" i="44" s="1"/>
  <c r="AL63" i="44"/>
  <c r="AK63" i="44" s="1"/>
  <c r="AN63" i="44"/>
  <c r="AM63" i="44" s="1"/>
  <c r="AP63" i="44"/>
  <c r="AO63" i="44" s="1"/>
  <c r="AR63" i="44"/>
  <c r="AQ63" i="44" s="1"/>
  <c r="AH64" i="44"/>
  <c r="AG64" i="44" s="1"/>
  <c r="AJ64" i="44"/>
  <c r="AI64" i="44" s="1"/>
  <c r="AL64" i="44"/>
  <c r="AK64" i="44" s="1"/>
  <c r="AN64" i="44"/>
  <c r="AM64" i="44" s="1"/>
  <c r="AP64" i="44"/>
  <c r="AO64" i="44" s="1"/>
  <c r="AR64" i="44"/>
  <c r="AQ64" i="44" s="1"/>
  <c r="AH65" i="44"/>
  <c r="AG65" i="44" s="1"/>
  <c r="AJ65" i="44"/>
  <c r="AI65" i="44" s="1"/>
  <c r="AL65" i="44"/>
  <c r="AK65" i="44" s="1"/>
  <c r="AN65" i="44"/>
  <c r="AM65" i="44" s="1"/>
  <c r="AP65" i="44"/>
  <c r="AO65" i="44" s="1"/>
  <c r="AR65" i="44"/>
  <c r="AQ65" i="44" s="1"/>
  <c r="AH66" i="44"/>
  <c r="AG66" i="44" s="1"/>
  <c r="AJ66" i="44"/>
  <c r="AI66" i="44" s="1"/>
  <c r="AL66" i="44"/>
  <c r="AK66" i="44" s="1"/>
  <c r="AN66" i="44"/>
  <c r="AM66" i="44" s="1"/>
  <c r="AP66" i="44"/>
  <c r="AO66" i="44" s="1"/>
  <c r="AR66" i="44"/>
  <c r="AQ66" i="44" s="1"/>
  <c r="AH67" i="44"/>
  <c r="AG67" i="44" s="1"/>
  <c r="AJ67" i="44"/>
  <c r="AI67" i="44" s="1"/>
  <c r="AL67" i="44"/>
  <c r="AK67" i="44" s="1"/>
  <c r="AN67" i="44"/>
  <c r="AM67" i="44" s="1"/>
  <c r="AP67" i="44"/>
  <c r="AO67" i="44" s="1"/>
  <c r="AR67" i="44"/>
  <c r="AQ67" i="44" s="1"/>
  <c r="AH68" i="44"/>
  <c r="AG68" i="44" s="1"/>
  <c r="AJ68" i="44"/>
  <c r="AI68" i="44" s="1"/>
  <c r="AL68" i="44"/>
  <c r="AK68" i="44" s="1"/>
  <c r="AN68" i="44"/>
  <c r="AM68" i="44" s="1"/>
  <c r="AP68" i="44"/>
  <c r="AO68" i="44" s="1"/>
  <c r="AR68" i="44"/>
  <c r="AQ68" i="44" s="1"/>
  <c r="AH69" i="44"/>
  <c r="AG69" i="44" s="1"/>
  <c r="AJ69" i="44"/>
  <c r="AI69" i="44" s="1"/>
  <c r="AL69" i="44"/>
  <c r="AK69" i="44" s="1"/>
  <c r="AN69" i="44"/>
  <c r="AM69" i="44" s="1"/>
  <c r="AP69" i="44"/>
  <c r="AO69" i="44" s="1"/>
  <c r="AR69" i="44"/>
  <c r="AQ69" i="44" s="1"/>
  <c r="AH70" i="44"/>
  <c r="AG70" i="44" s="1"/>
  <c r="AJ70" i="44"/>
  <c r="AI70" i="44" s="1"/>
  <c r="AL70" i="44"/>
  <c r="AK70" i="44" s="1"/>
  <c r="AN70" i="44"/>
  <c r="AM70" i="44" s="1"/>
  <c r="AP70" i="44"/>
  <c r="AO70" i="44" s="1"/>
  <c r="AR70" i="44"/>
  <c r="AQ70" i="44" s="1"/>
  <c r="AH71" i="44"/>
  <c r="AG71" i="44" s="1"/>
  <c r="AJ71" i="44"/>
  <c r="AI71" i="44" s="1"/>
  <c r="AL71" i="44"/>
  <c r="AK71" i="44" s="1"/>
  <c r="AN71" i="44"/>
  <c r="AM71" i="44" s="1"/>
  <c r="AP71" i="44"/>
  <c r="AO71" i="44" s="1"/>
  <c r="AR71" i="44"/>
  <c r="AQ71" i="44" s="1"/>
  <c r="AH72" i="44"/>
  <c r="AG72" i="44" s="1"/>
  <c r="AJ72" i="44"/>
  <c r="AI72" i="44" s="1"/>
  <c r="AL72" i="44"/>
  <c r="AK72" i="44" s="1"/>
  <c r="AN72" i="44"/>
  <c r="AM72" i="44" s="1"/>
  <c r="AP72" i="44"/>
  <c r="AO72" i="44" s="1"/>
  <c r="AR72" i="44"/>
  <c r="AQ72" i="44" s="1"/>
  <c r="AH73" i="44"/>
  <c r="AG73" i="44" s="1"/>
  <c r="AJ73" i="44"/>
  <c r="AI73" i="44" s="1"/>
  <c r="AL73" i="44"/>
  <c r="AK73" i="44" s="1"/>
  <c r="AN73" i="44"/>
  <c r="AM73" i="44" s="1"/>
  <c r="AP73" i="44"/>
  <c r="AO73" i="44" s="1"/>
  <c r="AR73" i="44"/>
  <c r="AQ73" i="44" s="1"/>
  <c r="AH74" i="44"/>
  <c r="AG74" i="44" s="1"/>
  <c r="AJ74" i="44"/>
  <c r="AI74" i="44" s="1"/>
  <c r="AL74" i="44"/>
  <c r="AK74" i="44" s="1"/>
  <c r="AN74" i="44"/>
  <c r="AM74" i="44" s="1"/>
  <c r="AP74" i="44"/>
  <c r="AO74" i="44" s="1"/>
  <c r="AR74" i="44"/>
  <c r="AQ74" i="44" s="1"/>
  <c r="AH75" i="44"/>
  <c r="AG75" i="44" s="1"/>
  <c r="AJ75" i="44"/>
  <c r="AI75" i="44" s="1"/>
  <c r="AL75" i="44"/>
  <c r="AK75" i="44" s="1"/>
  <c r="AN75" i="44"/>
  <c r="AM75" i="44" s="1"/>
  <c r="AP75" i="44"/>
  <c r="AO75" i="44" s="1"/>
  <c r="AR75" i="44"/>
  <c r="AQ75" i="44" s="1"/>
  <c r="AH76" i="44"/>
  <c r="AG76" i="44" s="1"/>
  <c r="AJ76" i="44"/>
  <c r="AI76" i="44" s="1"/>
  <c r="AL76" i="44"/>
  <c r="AK76" i="44" s="1"/>
  <c r="AN76" i="44"/>
  <c r="AM76" i="44" s="1"/>
  <c r="AP76" i="44"/>
  <c r="AO76" i="44" s="1"/>
  <c r="AR76" i="44"/>
  <c r="AQ76" i="44" s="1"/>
  <c r="AH77" i="44"/>
  <c r="AG77" i="44" s="1"/>
  <c r="AJ77" i="44"/>
  <c r="AI77" i="44" s="1"/>
  <c r="AL77" i="44"/>
  <c r="AK77" i="44" s="1"/>
  <c r="AN77" i="44"/>
  <c r="AM77" i="44" s="1"/>
  <c r="AP77" i="44"/>
  <c r="AO77" i="44" s="1"/>
  <c r="AR77" i="44"/>
  <c r="AQ77" i="44" s="1"/>
  <c r="AH79" i="44"/>
  <c r="AG79" i="44" s="1"/>
  <c r="AJ79" i="44"/>
  <c r="AI79" i="44" s="1"/>
  <c r="AL79" i="44"/>
  <c r="AK79" i="44" s="1"/>
  <c r="AN79" i="44"/>
  <c r="AM79" i="44" s="1"/>
  <c r="AP79" i="44"/>
  <c r="AO79" i="44" s="1"/>
  <c r="AR79" i="44"/>
  <c r="AQ79" i="44" s="1"/>
  <c r="AH81" i="44"/>
  <c r="AG81" i="44" s="1"/>
  <c r="AJ81" i="44"/>
  <c r="AI81" i="44" s="1"/>
  <c r="AL81" i="44"/>
  <c r="AK81" i="44" s="1"/>
  <c r="AN81" i="44"/>
  <c r="AM81" i="44" s="1"/>
  <c r="AP81" i="44"/>
  <c r="AO81" i="44" s="1"/>
  <c r="AR81" i="44"/>
  <c r="AQ81" i="44" s="1"/>
  <c r="AH83" i="44"/>
  <c r="AG83" i="44" s="1"/>
  <c r="AJ83" i="44"/>
  <c r="AI83" i="44" s="1"/>
  <c r="AL83" i="44"/>
  <c r="AK83" i="44" s="1"/>
  <c r="AN83" i="44"/>
  <c r="AM83" i="44" s="1"/>
  <c r="AP83" i="44"/>
  <c r="AO83" i="44" s="1"/>
  <c r="AR83" i="44"/>
  <c r="AQ83" i="44" s="1"/>
  <c r="AH85" i="44"/>
  <c r="AG85" i="44" s="1"/>
  <c r="AJ85" i="44"/>
  <c r="AI85" i="44" s="1"/>
  <c r="AL85" i="44"/>
  <c r="AK85" i="44" s="1"/>
  <c r="AN85" i="44"/>
  <c r="AM85" i="44" s="1"/>
  <c r="AP85" i="44"/>
  <c r="AO85" i="44" s="1"/>
  <c r="AR85" i="44"/>
  <c r="AQ85" i="44" s="1"/>
  <c r="AH87" i="44"/>
  <c r="AG87" i="44" s="1"/>
  <c r="AJ87" i="44"/>
  <c r="AI87" i="44" s="1"/>
  <c r="AL87" i="44"/>
  <c r="AK87" i="44" s="1"/>
  <c r="AN87" i="44"/>
  <c r="AM87" i="44" s="1"/>
  <c r="AP87" i="44"/>
  <c r="AO87" i="44" s="1"/>
  <c r="AR87" i="44"/>
  <c r="AQ87" i="44" s="1"/>
  <c r="AH89" i="44"/>
  <c r="AG89" i="44" s="1"/>
  <c r="AJ89" i="44"/>
  <c r="AI89" i="44" s="1"/>
  <c r="AL89" i="44"/>
  <c r="AK89" i="44" s="1"/>
  <c r="AN89" i="44"/>
  <c r="AM89" i="44" s="1"/>
  <c r="AP89" i="44"/>
  <c r="AO89" i="44" s="1"/>
  <c r="AR89" i="44"/>
  <c r="AQ89" i="44" s="1"/>
  <c r="AH91" i="44"/>
  <c r="AG91" i="44" s="1"/>
  <c r="AJ91" i="44"/>
  <c r="AI91" i="44" s="1"/>
  <c r="AL91" i="44"/>
  <c r="AK91" i="44" s="1"/>
  <c r="AN91" i="44"/>
  <c r="AM91" i="44" s="1"/>
  <c r="AP91" i="44"/>
  <c r="AO91" i="44" s="1"/>
  <c r="AR91" i="44"/>
  <c r="AQ91" i="44" s="1"/>
  <c r="AH93" i="44"/>
  <c r="AG93" i="44" s="1"/>
  <c r="AJ93" i="44"/>
  <c r="AI93" i="44" s="1"/>
  <c r="AL93" i="44"/>
  <c r="AK93" i="44" s="1"/>
  <c r="AN93" i="44"/>
  <c r="AM93" i="44" s="1"/>
  <c r="AP93" i="44"/>
  <c r="AO93" i="44" s="1"/>
  <c r="AR93" i="44"/>
  <c r="AQ93" i="44" s="1"/>
  <c r="AH95" i="44"/>
  <c r="AG95" i="44" s="1"/>
  <c r="AJ95" i="44"/>
  <c r="AI95" i="44" s="1"/>
  <c r="AL95" i="44"/>
  <c r="AK95" i="44" s="1"/>
  <c r="AN95" i="44"/>
  <c r="AM95" i="44" s="1"/>
  <c r="AP95" i="44"/>
  <c r="AO95" i="44" s="1"/>
  <c r="AR95" i="44"/>
  <c r="AQ95" i="44" s="1"/>
  <c r="AH97" i="44"/>
  <c r="AG97" i="44" s="1"/>
  <c r="AJ97" i="44"/>
  <c r="AI97" i="44" s="1"/>
  <c r="AL97" i="44"/>
  <c r="AK97" i="44" s="1"/>
  <c r="AN97" i="44"/>
  <c r="AM97" i="44" s="1"/>
  <c r="AP97" i="44"/>
  <c r="AO97" i="44" s="1"/>
  <c r="AR97" i="44"/>
  <c r="AQ97" i="44" s="1"/>
  <c r="AH99" i="44"/>
  <c r="AG99" i="44" s="1"/>
  <c r="AJ99" i="44"/>
  <c r="AI99" i="44" s="1"/>
  <c r="AL99" i="44"/>
  <c r="AK99" i="44" s="1"/>
  <c r="AN99" i="44"/>
  <c r="AM99" i="44" s="1"/>
  <c r="AP99" i="44"/>
  <c r="AO99" i="44" s="1"/>
  <c r="AR99" i="44"/>
  <c r="AQ99" i="44" s="1"/>
  <c r="AH101" i="44"/>
  <c r="AG101" i="44" s="1"/>
  <c r="AJ101" i="44"/>
  <c r="AI101" i="44" s="1"/>
  <c r="AL101" i="44"/>
  <c r="AK101" i="44" s="1"/>
  <c r="AN101" i="44"/>
  <c r="AM101" i="44" s="1"/>
  <c r="AP101" i="44"/>
  <c r="AO101" i="44" s="1"/>
  <c r="AR101" i="44"/>
  <c r="AQ101" i="44" s="1"/>
  <c r="AH103" i="44"/>
  <c r="AG103" i="44" s="1"/>
  <c r="AJ103" i="44"/>
  <c r="AI103" i="44" s="1"/>
  <c r="AL103" i="44"/>
  <c r="AK103" i="44" s="1"/>
  <c r="AN103" i="44"/>
  <c r="AM103" i="44" s="1"/>
  <c r="AP103" i="44"/>
  <c r="AO103" i="44" s="1"/>
  <c r="AR103" i="44"/>
  <c r="AQ103" i="44" s="1"/>
  <c r="AH105" i="44"/>
  <c r="AG105" i="44" s="1"/>
  <c r="AJ105" i="44"/>
  <c r="AI105" i="44" s="1"/>
  <c r="AL105" i="44"/>
  <c r="AK105" i="44" s="1"/>
  <c r="AN105" i="44"/>
  <c r="AM105" i="44" s="1"/>
  <c r="AP105" i="44"/>
  <c r="AO105" i="44" s="1"/>
  <c r="AR105" i="44"/>
  <c r="AQ105" i="44" s="1"/>
  <c r="AH107" i="44"/>
  <c r="AG107" i="44" s="1"/>
  <c r="AJ107" i="44"/>
  <c r="AI107" i="44" s="1"/>
  <c r="AL107" i="44"/>
  <c r="AK107" i="44" s="1"/>
  <c r="AN107" i="44"/>
  <c r="AM107" i="44" s="1"/>
  <c r="AP107" i="44"/>
  <c r="AO107" i="44" s="1"/>
  <c r="AQ107" i="44"/>
  <c r="AR107" i="44"/>
  <c r="AG109" i="44"/>
  <c r="AH109" i="44"/>
  <c r="AI109" i="44"/>
  <c r="AJ109" i="44"/>
  <c r="AK109" i="44"/>
  <c r="AL109" i="44"/>
  <c r="AM109" i="44"/>
  <c r="AN109" i="44"/>
  <c r="AO109" i="44"/>
  <c r="AP109" i="44"/>
  <c r="AQ109" i="44"/>
  <c r="AR109" i="44"/>
  <c r="AH110" i="44"/>
  <c r="AG110" i="44" s="1"/>
  <c r="AJ110" i="44"/>
  <c r="AI110" i="44" s="1"/>
  <c r="AL110" i="44"/>
  <c r="AK110" i="44" s="1"/>
  <c r="AN110" i="44"/>
  <c r="AM110" i="44" s="1"/>
  <c r="AP110" i="44"/>
  <c r="AO110" i="44" s="1"/>
  <c r="AR110" i="44"/>
  <c r="AQ110" i="44" s="1"/>
  <c r="AG111" i="44"/>
  <c r="AH111" i="44"/>
  <c r="AI111" i="44"/>
  <c r="AJ111" i="44"/>
  <c r="AK111" i="44"/>
  <c r="AL111" i="44"/>
  <c r="AM111" i="44"/>
  <c r="AN111" i="44"/>
  <c r="AO111" i="44"/>
  <c r="AP111" i="44"/>
  <c r="AQ111" i="44"/>
  <c r="AR111" i="44"/>
  <c r="AH112" i="44"/>
  <c r="AG112" i="44" s="1"/>
  <c r="AJ112" i="44"/>
  <c r="AI112" i="44" s="1"/>
  <c r="AL112" i="44"/>
  <c r="AK112" i="44" s="1"/>
  <c r="AN112" i="44"/>
  <c r="AM112" i="44" s="1"/>
  <c r="AP112" i="44"/>
  <c r="AO112" i="44" s="1"/>
  <c r="AR112" i="44"/>
  <c r="AQ112" i="44" s="1"/>
  <c r="AG113" i="44"/>
  <c r="AH113" i="44"/>
  <c r="AI113" i="44"/>
  <c r="AJ113" i="44"/>
  <c r="AK113" i="44"/>
  <c r="AL113" i="44"/>
  <c r="AM113" i="44"/>
  <c r="AN113" i="44"/>
  <c r="AO113" i="44"/>
  <c r="AP113" i="44"/>
  <c r="AQ113" i="44"/>
  <c r="AR113" i="44"/>
  <c r="AH114" i="44"/>
  <c r="AG114" i="44" s="1"/>
  <c r="AJ114" i="44"/>
  <c r="AI114" i="44" s="1"/>
  <c r="AL114" i="44"/>
  <c r="AK114" i="44" s="1"/>
  <c r="AN114" i="44"/>
  <c r="AM114" i="44" s="1"/>
  <c r="AP114" i="44"/>
  <c r="AO114" i="44" s="1"/>
  <c r="AR114" i="44"/>
  <c r="AQ114" i="44" s="1"/>
  <c r="AG115" i="44"/>
  <c r="AH115" i="44"/>
  <c r="AI115" i="44"/>
  <c r="AJ115" i="44"/>
  <c r="AK115" i="44"/>
  <c r="AL115" i="44"/>
  <c r="AM115" i="44"/>
  <c r="AN115" i="44"/>
  <c r="AO115" i="44"/>
  <c r="AP115" i="44"/>
  <c r="AQ115" i="44"/>
  <c r="AR115" i="44"/>
  <c r="AH116" i="44"/>
  <c r="AG116" i="44" s="1"/>
  <c r="AJ116" i="44"/>
  <c r="AI116" i="44" s="1"/>
  <c r="AL116" i="44"/>
  <c r="AK116" i="44" s="1"/>
  <c r="AN116" i="44"/>
  <c r="AM116" i="44" s="1"/>
  <c r="AP116" i="44"/>
  <c r="AO116" i="44" s="1"/>
  <c r="AR116" i="44"/>
  <c r="AQ116" i="44" s="1"/>
  <c r="AG117" i="44"/>
  <c r="AH117" i="44"/>
  <c r="AI117" i="44"/>
  <c r="AJ117" i="44"/>
  <c r="AK117" i="44"/>
  <c r="AL117" i="44"/>
  <c r="AM117" i="44"/>
  <c r="AN117" i="44"/>
  <c r="AO117" i="44"/>
  <c r="AP117" i="44"/>
  <c r="AQ117" i="44"/>
  <c r="AR117" i="44"/>
  <c r="AH118" i="44"/>
  <c r="AG118" i="44" s="1"/>
  <c r="AJ118" i="44"/>
  <c r="AI118" i="44" s="1"/>
  <c r="AL118" i="44"/>
  <c r="AK118" i="44" s="1"/>
  <c r="AN118" i="44"/>
  <c r="AM118" i="44" s="1"/>
  <c r="AP118" i="44"/>
  <c r="AO118" i="44" s="1"/>
  <c r="AR118" i="44"/>
  <c r="AQ118" i="44" s="1"/>
  <c r="AG119" i="44"/>
  <c r="AH119" i="44"/>
  <c r="AI119" i="44"/>
  <c r="AJ119" i="44"/>
  <c r="AK119" i="44"/>
  <c r="AL119" i="44"/>
  <c r="AM119" i="44"/>
  <c r="AN119" i="44"/>
  <c r="AO119" i="44"/>
  <c r="AP119" i="44"/>
  <c r="AQ119" i="44"/>
  <c r="AR119" i="44"/>
  <c r="AH120" i="44"/>
  <c r="AG120" i="44" s="1"/>
  <c r="AJ120" i="44"/>
  <c r="AI120" i="44" s="1"/>
  <c r="AL120" i="44"/>
  <c r="AK120" i="44" s="1"/>
  <c r="AN120" i="44"/>
  <c r="AM120" i="44" s="1"/>
  <c r="AP120" i="44"/>
  <c r="AO120" i="44" s="1"/>
  <c r="AR120" i="44"/>
  <c r="AQ120" i="44" s="1"/>
  <c r="AG121" i="44"/>
  <c r="AH121" i="44"/>
  <c r="AI121" i="44"/>
  <c r="AJ121" i="44"/>
  <c r="AK121" i="44"/>
  <c r="AL121" i="44"/>
  <c r="AM121" i="44"/>
  <c r="AN121" i="44"/>
  <c r="AO121" i="44"/>
  <c r="AP121" i="44"/>
  <c r="AQ121" i="44"/>
  <c r="AR121" i="44"/>
  <c r="AH122" i="44"/>
  <c r="AG122" i="44" s="1"/>
  <c r="AJ122" i="44"/>
  <c r="AI122" i="44" s="1"/>
  <c r="AL122" i="44"/>
  <c r="AK122" i="44" s="1"/>
  <c r="AN122" i="44"/>
  <c r="AM122" i="44" s="1"/>
  <c r="AP122" i="44"/>
  <c r="AO122" i="44" s="1"/>
  <c r="AR122" i="44"/>
  <c r="AQ122" i="44" s="1"/>
  <c r="AG123" i="44"/>
  <c r="AH123" i="44"/>
  <c r="AI123" i="44"/>
  <c r="AJ123" i="44"/>
  <c r="AK123" i="44"/>
  <c r="AL123" i="44"/>
  <c r="AM123" i="44"/>
  <c r="AN123" i="44"/>
  <c r="AO123" i="44"/>
  <c r="AP123" i="44"/>
  <c r="AQ123" i="44"/>
  <c r="AR123" i="44"/>
  <c r="AH124" i="44"/>
  <c r="AG124" i="44" s="1"/>
  <c r="AJ124" i="44"/>
  <c r="AI124" i="44" s="1"/>
  <c r="AL124" i="44"/>
  <c r="AK124" i="44" s="1"/>
  <c r="AN124" i="44"/>
  <c r="AM124" i="44" s="1"/>
  <c r="AP124" i="44"/>
  <c r="AO124" i="44" s="1"/>
  <c r="AR124" i="44"/>
  <c r="AQ124" i="44" s="1"/>
  <c r="AG125" i="44"/>
  <c r="AH125" i="44"/>
  <c r="AI125" i="44"/>
  <c r="AJ125" i="44"/>
  <c r="AK125" i="44"/>
  <c r="AL125" i="44"/>
  <c r="AM125" i="44"/>
  <c r="AN125" i="44"/>
  <c r="AO125" i="44"/>
  <c r="AP125" i="44"/>
  <c r="AQ125" i="44"/>
  <c r="AR125" i="44"/>
  <c r="AH126" i="44"/>
  <c r="AG126" i="44" s="1"/>
  <c r="AJ126" i="44"/>
  <c r="AI126" i="44" s="1"/>
  <c r="AL126" i="44"/>
  <c r="AK126" i="44" s="1"/>
  <c r="AN126" i="44"/>
  <c r="AM126" i="44" s="1"/>
  <c r="AP126" i="44"/>
  <c r="AO126" i="44" s="1"/>
  <c r="AR126" i="44"/>
  <c r="AQ126" i="44" s="1"/>
  <c r="AH127" i="44"/>
  <c r="AG127" i="44" s="1"/>
  <c r="AJ127" i="44"/>
  <c r="AI127" i="44" s="1"/>
  <c r="AL127" i="44"/>
  <c r="AK127" i="44" s="1"/>
  <c r="AN127" i="44"/>
  <c r="AM127" i="44" s="1"/>
  <c r="AP127" i="44"/>
  <c r="AO127" i="44" s="1"/>
  <c r="AR127" i="44"/>
  <c r="AQ127" i="44" s="1"/>
  <c r="AH128" i="44"/>
  <c r="AG128" i="44" s="1"/>
  <c r="AJ128" i="44"/>
  <c r="AI128" i="44" s="1"/>
  <c r="AL128" i="44"/>
  <c r="AK128" i="44" s="1"/>
  <c r="AN128" i="44"/>
  <c r="AM128" i="44" s="1"/>
  <c r="AP128" i="44"/>
  <c r="AO128" i="44" s="1"/>
  <c r="AR128" i="44"/>
  <c r="AQ128" i="44" s="1"/>
  <c r="AH129" i="44"/>
  <c r="AG129" i="44" s="1"/>
  <c r="AJ129" i="44"/>
  <c r="AI129" i="44" s="1"/>
  <c r="AL129" i="44"/>
  <c r="AK129" i="44" s="1"/>
  <c r="AN129" i="44"/>
  <c r="AM129" i="44" s="1"/>
  <c r="AP129" i="44"/>
  <c r="AO129" i="44" s="1"/>
  <c r="AR129" i="44"/>
  <c r="AQ129" i="44" s="1"/>
  <c r="AH130" i="44"/>
  <c r="AG130" i="44" s="1"/>
  <c r="AJ130" i="44"/>
  <c r="AI130" i="44" s="1"/>
  <c r="AL130" i="44"/>
  <c r="AK130" i="44" s="1"/>
  <c r="AN130" i="44"/>
  <c r="AM130" i="44" s="1"/>
  <c r="AP130" i="44"/>
  <c r="AO130" i="44" s="1"/>
  <c r="AR130" i="44"/>
  <c r="AQ130" i="44" s="1"/>
  <c r="AH131" i="44"/>
  <c r="AG131" i="44" s="1"/>
  <c r="AJ131" i="44"/>
  <c r="AI131" i="44" s="1"/>
  <c r="AL131" i="44"/>
  <c r="AK131" i="44" s="1"/>
  <c r="AN131" i="44"/>
  <c r="AM131" i="44" s="1"/>
  <c r="AP131" i="44"/>
  <c r="AO131" i="44" s="1"/>
  <c r="AR131" i="44"/>
  <c r="AQ131" i="44" s="1"/>
  <c r="AH132" i="44"/>
  <c r="AG132" i="44" s="1"/>
  <c r="AJ132" i="44"/>
  <c r="AI132" i="44" s="1"/>
  <c r="AL132" i="44"/>
  <c r="AK132" i="44" s="1"/>
  <c r="AN132" i="44"/>
  <c r="AM132" i="44" s="1"/>
  <c r="AP132" i="44"/>
  <c r="AO132" i="44" s="1"/>
  <c r="AR132" i="44"/>
  <c r="AQ132" i="44" s="1"/>
  <c r="AH133" i="44"/>
  <c r="AG133" i="44" s="1"/>
  <c r="AJ133" i="44"/>
  <c r="AI133" i="44" s="1"/>
  <c r="AL133" i="44"/>
  <c r="AK133" i="44" s="1"/>
  <c r="AN133" i="44"/>
  <c r="AM133" i="44" s="1"/>
  <c r="AP133" i="44"/>
  <c r="AO133" i="44" s="1"/>
  <c r="AR133" i="44"/>
  <c r="AQ133" i="44" s="1"/>
  <c r="AH134" i="44"/>
  <c r="AG134" i="44" s="1"/>
  <c r="AJ134" i="44"/>
  <c r="AI134" i="44" s="1"/>
  <c r="AL134" i="44"/>
  <c r="AK134" i="44" s="1"/>
  <c r="AN134" i="44"/>
  <c r="AM134" i="44" s="1"/>
  <c r="AP134" i="44"/>
  <c r="AO134" i="44" s="1"/>
  <c r="AR134" i="44"/>
  <c r="AQ134" i="44" s="1"/>
  <c r="AH135" i="44"/>
  <c r="AG135" i="44" s="1"/>
  <c r="AJ135" i="44"/>
  <c r="AI135" i="44" s="1"/>
  <c r="AL135" i="44"/>
  <c r="AK135" i="44" s="1"/>
  <c r="AN135" i="44"/>
  <c r="AM135" i="44" s="1"/>
  <c r="AP135" i="44"/>
  <c r="AO135" i="44" s="1"/>
  <c r="AR135" i="44"/>
  <c r="AQ135" i="44" s="1"/>
  <c r="AH136" i="44"/>
  <c r="AG136" i="44" s="1"/>
  <c r="AJ136" i="44"/>
  <c r="AI136" i="44" s="1"/>
  <c r="AL136" i="44"/>
  <c r="AK136" i="44" s="1"/>
  <c r="AN136" i="44"/>
  <c r="AM136" i="44" s="1"/>
  <c r="AP136" i="44"/>
  <c r="AO136" i="44" s="1"/>
  <c r="AR136" i="44"/>
  <c r="AQ136" i="44" s="1"/>
  <c r="AH137" i="44"/>
  <c r="AG137" i="44" s="1"/>
  <c r="AJ137" i="44"/>
  <c r="AI137" i="44" s="1"/>
  <c r="AL137" i="44"/>
  <c r="AK137" i="44" s="1"/>
  <c r="AN137" i="44"/>
  <c r="AM137" i="44" s="1"/>
  <c r="AP137" i="44"/>
  <c r="AO137" i="44" s="1"/>
  <c r="AR137" i="44"/>
  <c r="AQ137" i="44" s="1"/>
  <c r="AH138" i="44"/>
  <c r="AG138" i="44" s="1"/>
  <c r="AJ138" i="44"/>
  <c r="AI138" i="44" s="1"/>
  <c r="AL138" i="44"/>
  <c r="AK138" i="44" s="1"/>
  <c r="AN138" i="44"/>
  <c r="AM138" i="44" s="1"/>
  <c r="AP138" i="44"/>
  <c r="AO138" i="44" s="1"/>
  <c r="AR138" i="44"/>
  <c r="AQ138" i="44" s="1"/>
  <c r="AH139" i="44"/>
  <c r="AG139" i="44" s="1"/>
  <c r="AJ139" i="44"/>
  <c r="AI139" i="44" s="1"/>
  <c r="AL139" i="44"/>
  <c r="AK139" i="44" s="1"/>
  <c r="AN139" i="44"/>
  <c r="AM139" i="44" s="1"/>
  <c r="AP139" i="44"/>
  <c r="AO139" i="44" s="1"/>
  <c r="AR139" i="44"/>
  <c r="AQ139" i="44" s="1"/>
  <c r="AH140" i="44"/>
  <c r="AG140" i="44" s="1"/>
  <c r="AJ140" i="44"/>
  <c r="AI140" i="44" s="1"/>
  <c r="AL140" i="44"/>
  <c r="AK140" i="44" s="1"/>
  <c r="AN140" i="44"/>
  <c r="AM140" i="44" s="1"/>
  <c r="AP140" i="44"/>
  <c r="AO140" i="44" s="1"/>
  <c r="AR140" i="44"/>
  <c r="AQ140" i="44" s="1"/>
  <c r="AH141" i="44"/>
  <c r="AG141" i="44" s="1"/>
  <c r="AJ141" i="44"/>
  <c r="AI141" i="44" s="1"/>
  <c r="AL141" i="44"/>
  <c r="AK141" i="44" s="1"/>
  <c r="AN141" i="44"/>
  <c r="AM141" i="44" s="1"/>
  <c r="AP141" i="44"/>
  <c r="AO141" i="44" s="1"/>
  <c r="AR141" i="44"/>
  <c r="AQ141" i="44" s="1"/>
  <c r="AH142" i="44"/>
  <c r="AG142" i="44" s="1"/>
  <c r="AJ142" i="44"/>
  <c r="AI142" i="44" s="1"/>
  <c r="AL142" i="44"/>
  <c r="AK142" i="44" s="1"/>
  <c r="AN142" i="44"/>
  <c r="AM142" i="44" s="1"/>
  <c r="AP142" i="44"/>
  <c r="AO142" i="44" s="1"/>
  <c r="AR142" i="44"/>
  <c r="AQ142" i="44" s="1"/>
  <c r="AH143" i="44"/>
  <c r="AG143" i="44" s="1"/>
  <c r="AJ143" i="44"/>
  <c r="AI143" i="44" s="1"/>
  <c r="AL143" i="44"/>
  <c r="AK143" i="44" s="1"/>
  <c r="AN143" i="44"/>
  <c r="AM143" i="44" s="1"/>
  <c r="AP143" i="44"/>
  <c r="AO143" i="44" s="1"/>
  <c r="AR143" i="44"/>
  <c r="AQ143" i="44" s="1"/>
  <c r="AH144" i="44"/>
  <c r="AG144" i="44" s="1"/>
  <c r="AJ144" i="44"/>
  <c r="AI144" i="44" s="1"/>
  <c r="AL144" i="44"/>
  <c r="AK144" i="44" s="1"/>
  <c r="AN144" i="44"/>
  <c r="AM144" i="44" s="1"/>
  <c r="AP144" i="44"/>
  <c r="AO144" i="44" s="1"/>
  <c r="AR144" i="44"/>
  <c r="AQ144" i="44" s="1"/>
  <c r="AH145" i="44"/>
  <c r="AG145" i="44" s="1"/>
  <c r="AJ145" i="44"/>
  <c r="AI145" i="44" s="1"/>
  <c r="AL145" i="44"/>
  <c r="AK145" i="44" s="1"/>
  <c r="AN145" i="44"/>
  <c r="AM145" i="44" s="1"/>
  <c r="AP145" i="44"/>
  <c r="AO145" i="44" s="1"/>
  <c r="AR145" i="44"/>
  <c r="AQ145" i="44" s="1"/>
  <c r="AH146" i="44"/>
  <c r="AG146" i="44" s="1"/>
  <c r="AJ146" i="44"/>
  <c r="AI146" i="44" s="1"/>
  <c r="AL146" i="44"/>
  <c r="AK146" i="44" s="1"/>
  <c r="AN146" i="44"/>
  <c r="AM146" i="44" s="1"/>
  <c r="AP146" i="44"/>
  <c r="AO146" i="44" s="1"/>
  <c r="AR146" i="44"/>
  <c r="AQ146" i="44" s="1"/>
  <c r="AH147" i="44"/>
  <c r="AG147" i="44" s="1"/>
  <c r="AJ147" i="44"/>
  <c r="AI147" i="44" s="1"/>
  <c r="AL147" i="44"/>
  <c r="AK147" i="44" s="1"/>
  <c r="AN147" i="44"/>
  <c r="AM147" i="44" s="1"/>
  <c r="AP147" i="44"/>
  <c r="AO147" i="44" s="1"/>
  <c r="AR147" i="44"/>
  <c r="AQ147" i="44" s="1"/>
  <c r="AH148" i="44"/>
  <c r="AG148" i="44" s="1"/>
  <c r="AJ148" i="44"/>
  <c r="AI148" i="44" s="1"/>
  <c r="AL148" i="44"/>
  <c r="AK148" i="44" s="1"/>
  <c r="AN148" i="44"/>
  <c r="AM148" i="44" s="1"/>
  <c r="AP148" i="44"/>
  <c r="AO148" i="44" s="1"/>
  <c r="AR148" i="44"/>
  <c r="AQ148" i="44" s="1"/>
  <c r="AH149" i="44"/>
  <c r="AG149" i="44" s="1"/>
  <c r="AJ149" i="44"/>
  <c r="AI149" i="44" s="1"/>
  <c r="AL149" i="44"/>
  <c r="AK149" i="44" s="1"/>
  <c r="AN149" i="44"/>
  <c r="AM149" i="44" s="1"/>
  <c r="AP149" i="44"/>
  <c r="AO149" i="44" s="1"/>
  <c r="AR149" i="44"/>
  <c r="AQ149" i="44" s="1"/>
  <c r="AH150" i="44"/>
  <c r="AG150" i="44" s="1"/>
  <c r="AJ150" i="44"/>
  <c r="AI150" i="44" s="1"/>
  <c r="AL150" i="44"/>
  <c r="AK150" i="44" s="1"/>
  <c r="AN150" i="44"/>
  <c r="AM150" i="44" s="1"/>
  <c r="AP150" i="44"/>
  <c r="AO150" i="44" s="1"/>
  <c r="AR150" i="44"/>
  <c r="AQ150" i="44" s="1"/>
  <c r="AH151" i="44"/>
  <c r="AG151" i="44" s="1"/>
  <c r="AJ151" i="44"/>
  <c r="AI151" i="44" s="1"/>
  <c r="AL151" i="44"/>
  <c r="AK151" i="44" s="1"/>
  <c r="AN151" i="44"/>
  <c r="AM151" i="44" s="1"/>
  <c r="AP151" i="44"/>
  <c r="AO151" i="44" s="1"/>
  <c r="AR151" i="44"/>
  <c r="AQ151" i="44" s="1"/>
  <c r="AH152" i="44"/>
  <c r="AG152" i="44" s="1"/>
  <c r="AJ152" i="44"/>
  <c r="AI152" i="44" s="1"/>
  <c r="AL152" i="44"/>
  <c r="AK152" i="44" s="1"/>
  <c r="AN152" i="44"/>
  <c r="AM152" i="44" s="1"/>
  <c r="AP152" i="44"/>
  <c r="AO152" i="44" s="1"/>
  <c r="AR152" i="44"/>
  <c r="AQ152" i="44" s="1"/>
  <c r="AH153" i="44"/>
  <c r="AG153" i="44" s="1"/>
  <c r="AJ153" i="44"/>
  <c r="AI153" i="44" s="1"/>
  <c r="AL153" i="44"/>
  <c r="AK153" i="44" s="1"/>
  <c r="AN153" i="44"/>
  <c r="AM153" i="44" s="1"/>
  <c r="AP153" i="44"/>
  <c r="AO153" i="44" s="1"/>
  <c r="AR153" i="44"/>
  <c r="AQ153" i="44" s="1"/>
  <c r="AH154" i="44"/>
  <c r="AG154" i="44" s="1"/>
  <c r="AJ154" i="44"/>
  <c r="AI154" i="44" s="1"/>
  <c r="AL154" i="44"/>
  <c r="AK154" i="44" s="1"/>
  <c r="AN154" i="44"/>
  <c r="AM154" i="44" s="1"/>
  <c r="AP154" i="44"/>
  <c r="AO154" i="44" s="1"/>
  <c r="AR154" i="44"/>
  <c r="AQ154" i="44" s="1"/>
  <c r="AH155" i="44"/>
  <c r="AG155" i="44" s="1"/>
  <c r="AJ155" i="44"/>
  <c r="AI155" i="44" s="1"/>
  <c r="AL155" i="44"/>
  <c r="AK155" i="44" s="1"/>
  <c r="AN155" i="44"/>
  <c r="AM155" i="44" s="1"/>
  <c r="AP155" i="44"/>
  <c r="AO155" i="44" s="1"/>
  <c r="AR155" i="44"/>
  <c r="AQ155" i="44" s="1"/>
  <c r="AH156" i="44"/>
  <c r="AG156" i="44" s="1"/>
  <c r="AJ156" i="44"/>
  <c r="AI156" i="44" s="1"/>
  <c r="AL156" i="44"/>
  <c r="AK156" i="44" s="1"/>
  <c r="AN156" i="44"/>
  <c r="AM156" i="44" s="1"/>
  <c r="AP156" i="44"/>
  <c r="AO156" i="44" s="1"/>
  <c r="AR156" i="44"/>
  <c r="AQ156" i="44" s="1"/>
  <c r="AH157" i="44"/>
  <c r="AG157" i="44" s="1"/>
  <c r="AJ157" i="44"/>
  <c r="AI157" i="44" s="1"/>
  <c r="AL157" i="44"/>
  <c r="AK157" i="44" s="1"/>
  <c r="AN157" i="44"/>
  <c r="AM157" i="44" s="1"/>
  <c r="AP157" i="44"/>
  <c r="AO157" i="44" s="1"/>
  <c r="AR157" i="44"/>
  <c r="AQ157" i="44" s="1"/>
  <c r="AH158" i="44"/>
  <c r="AG158" i="44" s="1"/>
  <c r="AJ158" i="44"/>
  <c r="AI158" i="44" s="1"/>
  <c r="AL158" i="44"/>
  <c r="AK158" i="44" s="1"/>
  <c r="AN158" i="44"/>
  <c r="AM158" i="44" s="1"/>
  <c r="AP158" i="44"/>
  <c r="AO158" i="44" s="1"/>
  <c r="AR158" i="44"/>
  <c r="AQ158" i="44" s="1"/>
  <c r="AH159" i="44"/>
  <c r="AG159" i="44" s="1"/>
  <c r="AJ159" i="44"/>
  <c r="AI159" i="44" s="1"/>
  <c r="AL159" i="44"/>
  <c r="AK159" i="44" s="1"/>
  <c r="AN159" i="44"/>
  <c r="AM159" i="44" s="1"/>
  <c r="AP159" i="44"/>
  <c r="AO159" i="44" s="1"/>
  <c r="AR159" i="44"/>
  <c r="AQ159" i="44" s="1"/>
  <c r="AH160" i="44"/>
  <c r="AG160" i="44" s="1"/>
  <c r="AJ160" i="44"/>
  <c r="AI160" i="44" s="1"/>
  <c r="AL160" i="44"/>
  <c r="AK160" i="44" s="1"/>
  <c r="AN160" i="44"/>
  <c r="AM160" i="44" s="1"/>
  <c r="AP160" i="44"/>
  <c r="AO160" i="44" s="1"/>
  <c r="AR160" i="44"/>
  <c r="AQ160" i="44" s="1"/>
  <c r="AH161" i="44"/>
  <c r="AG161" i="44" s="1"/>
  <c r="AJ161" i="44"/>
  <c r="AI161" i="44" s="1"/>
  <c r="AL161" i="44"/>
  <c r="AK161" i="44" s="1"/>
  <c r="AN161" i="44"/>
  <c r="AM161" i="44" s="1"/>
  <c r="AP161" i="44"/>
  <c r="AO161" i="44" s="1"/>
  <c r="AR161" i="44"/>
  <c r="AQ161" i="44" s="1"/>
  <c r="AH162" i="44"/>
  <c r="AG162" i="44" s="1"/>
  <c r="AJ162" i="44"/>
  <c r="AI162" i="44" s="1"/>
  <c r="AL162" i="44"/>
  <c r="AK162" i="44" s="1"/>
  <c r="AN162" i="44"/>
  <c r="AM162" i="44" s="1"/>
  <c r="AP162" i="44"/>
  <c r="AO162" i="44" s="1"/>
  <c r="AR162" i="44"/>
  <c r="AQ162" i="44" s="1"/>
  <c r="AH163" i="44"/>
  <c r="AG163" i="44" s="1"/>
  <c r="AJ163" i="44"/>
  <c r="AI163" i="44" s="1"/>
  <c r="AL163" i="44"/>
  <c r="AK163" i="44" s="1"/>
  <c r="AN163" i="44"/>
  <c r="AM163" i="44" s="1"/>
  <c r="AP163" i="44"/>
  <c r="AO163" i="44" s="1"/>
  <c r="AR163" i="44"/>
  <c r="AQ163" i="44" s="1"/>
  <c r="AH164" i="44"/>
  <c r="AG164" i="44" s="1"/>
  <c r="AJ164" i="44"/>
  <c r="AI164" i="44" s="1"/>
  <c r="AL164" i="44"/>
  <c r="AK164" i="44" s="1"/>
  <c r="AN164" i="44"/>
  <c r="AM164" i="44" s="1"/>
  <c r="AP164" i="44"/>
  <c r="AO164" i="44" s="1"/>
  <c r="AR164" i="44"/>
  <c r="AQ164" i="44" s="1"/>
  <c r="AH165" i="44"/>
  <c r="AG165" i="44" s="1"/>
  <c r="AJ165" i="44"/>
  <c r="AI165" i="44" s="1"/>
  <c r="AL165" i="44"/>
  <c r="AK165" i="44" s="1"/>
  <c r="AN165" i="44"/>
  <c r="AM165" i="44" s="1"/>
  <c r="AP165" i="44"/>
  <c r="AO165" i="44" s="1"/>
  <c r="AR165" i="44"/>
  <c r="AQ165" i="44" s="1"/>
  <c r="AH166" i="44"/>
  <c r="AG166" i="44" s="1"/>
  <c r="AJ166" i="44"/>
  <c r="AI166" i="44" s="1"/>
  <c r="AL166" i="44"/>
  <c r="AK166" i="44" s="1"/>
  <c r="AN166" i="44"/>
  <c r="AM166" i="44" s="1"/>
  <c r="AP166" i="44"/>
  <c r="AO166" i="44" s="1"/>
  <c r="AR166" i="44"/>
  <c r="AQ166" i="44" s="1"/>
  <c r="AH167" i="44"/>
  <c r="AG167" i="44" s="1"/>
  <c r="AJ167" i="44"/>
  <c r="AI167" i="44" s="1"/>
  <c r="AL167" i="44"/>
  <c r="AK167" i="44" s="1"/>
  <c r="AN167" i="44"/>
  <c r="AM167" i="44" s="1"/>
  <c r="AP167" i="44"/>
  <c r="AO167" i="44" s="1"/>
  <c r="AR167" i="44"/>
  <c r="AQ167" i="44" s="1"/>
  <c r="AH168" i="44"/>
  <c r="AG168" i="44" s="1"/>
  <c r="AJ168" i="44"/>
  <c r="AI168" i="44" s="1"/>
  <c r="AL168" i="44"/>
  <c r="AK168" i="44" s="1"/>
  <c r="AN168" i="44"/>
  <c r="AM168" i="44" s="1"/>
  <c r="AP168" i="44"/>
  <c r="AO168" i="44" s="1"/>
  <c r="AR168" i="44"/>
  <c r="AQ168" i="44" s="1"/>
  <c r="AH169" i="44"/>
  <c r="AG169" i="44" s="1"/>
  <c r="AJ169" i="44"/>
  <c r="AI169" i="44" s="1"/>
  <c r="AL169" i="44"/>
  <c r="AK169" i="44" s="1"/>
  <c r="AN169" i="44"/>
  <c r="AM169" i="44" s="1"/>
  <c r="AP169" i="44"/>
  <c r="AO169" i="44" s="1"/>
  <c r="AR169" i="44"/>
  <c r="AQ169" i="44" s="1"/>
  <c r="AH170" i="44"/>
  <c r="AG170" i="44" s="1"/>
  <c r="AJ170" i="44"/>
  <c r="AI170" i="44" s="1"/>
  <c r="AL170" i="44"/>
  <c r="AK170" i="44" s="1"/>
  <c r="AN170" i="44"/>
  <c r="AM170" i="44" s="1"/>
  <c r="AP170" i="44"/>
  <c r="AO170" i="44" s="1"/>
  <c r="AR170" i="44"/>
  <c r="AQ170" i="44" s="1"/>
  <c r="AH171" i="44"/>
  <c r="AG171" i="44" s="1"/>
  <c r="AJ171" i="44"/>
  <c r="AI171" i="44" s="1"/>
  <c r="AL171" i="44"/>
  <c r="AK171" i="44" s="1"/>
  <c r="AN171" i="44"/>
  <c r="AM171" i="44" s="1"/>
  <c r="AP171" i="44"/>
  <c r="AO171" i="44" s="1"/>
  <c r="AR171" i="44"/>
  <c r="AQ171" i="44" s="1"/>
  <c r="AH172" i="44"/>
  <c r="AG172" i="44" s="1"/>
  <c r="AJ172" i="44"/>
  <c r="AI172" i="44" s="1"/>
  <c r="AL172" i="44"/>
  <c r="AK172" i="44" s="1"/>
  <c r="AN172" i="44"/>
  <c r="AM172" i="44" s="1"/>
  <c r="AP172" i="44"/>
  <c r="AO172" i="44" s="1"/>
  <c r="AR172" i="44"/>
  <c r="AQ172" i="44" s="1"/>
  <c r="AH173" i="44"/>
  <c r="AG173" i="44" s="1"/>
  <c r="AJ173" i="44"/>
  <c r="AI173" i="44" s="1"/>
  <c r="AL173" i="44"/>
  <c r="AK173" i="44" s="1"/>
  <c r="AN173" i="44"/>
  <c r="AM173" i="44" s="1"/>
  <c r="AP173" i="44"/>
  <c r="AO173" i="44" s="1"/>
  <c r="AR173" i="44"/>
  <c r="AQ173" i="44" s="1"/>
  <c r="AH174" i="44"/>
  <c r="AG174" i="44" s="1"/>
  <c r="AJ174" i="44"/>
  <c r="AI174" i="44" s="1"/>
  <c r="AL174" i="44"/>
  <c r="AK174" i="44" s="1"/>
  <c r="AN174" i="44"/>
  <c r="AM174" i="44" s="1"/>
  <c r="AP174" i="44"/>
  <c r="AO174" i="44" s="1"/>
  <c r="AR174" i="44"/>
  <c r="AQ174" i="44" s="1"/>
  <c r="AH175" i="44"/>
  <c r="AG175" i="44" s="1"/>
  <c r="AJ175" i="44"/>
  <c r="AI175" i="44" s="1"/>
  <c r="AL175" i="44"/>
  <c r="AK175" i="44" s="1"/>
  <c r="AN175" i="44"/>
  <c r="AM175" i="44" s="1"/>
  <c r="AP175" i="44"/>
  <c r="AO175" i="44" s="1"/>
  <c r="AR175" i="44"/>
  <c r="AQ175" i="44" s="1"/>
  <c r="AH176" i="44"/>
  <c r="AG176" i="44" s="1"/>
  <c r="AJ176" i="44"/>
  <c r="AI176" i="44" s="1"/>
  <c r="AL176" i="44"/>
  <c r="AK176" i="44" s="1"/>
  <c r="AN176" i="44"/>
  <c r="AM176" i="44" s="1"/>
  <c r="AP176" i="44"/>
  <c r="AO176" i="44" s="1"/>
  <c r="AR176" i="44"/>
  <c r="AQ176" i="44" s="1"/>
  <c r="AH177" i="44"/>
  <c r="AG177" i="44" s="1"/>
  <c r="AJ177" i="44"/>
  <c r="AI177" i="44" s="1"/>
  <c r="AL177" i="44"/>
  <c r="AK177" i="44" s="1"/>
  <c r="AN177" i="44"/>
  <c r="AM177" i="44" s="1"/>
  <c r="AP177" i="44"/>
  <c r="AO177" i="44" s="1"/>
  <c r="AR177" i="44"/>
  <c r="AQ177" i="44" s="1"/>
  <c r="AH178" i="44"/>
  <c r="AG178" i="44" s="1"/>
  <c r="AJ178" i="44"/>
  <c r="AI178" i="44" s="1"/>
  <c r="AL178" i="44"/>
  <c r="AK178" i="44" s="1"/>
  <c r="AN178" i="44"/>
  <c r="AM178" i="44" s="1"/>
  <c r="AP178" i="44"/>
  <c r="AO178" i="44" s="1"/>
  <c r="AR178" i="44"/>
  <c r="AQ178" i="44" s="1"/>
  <c r="AH179" i="44"/>
  <c r="AG179" i="44" s="1"/>
  <c r="AJ179" i="44"/>
  <c r="AI179" i="44" s="1"/>
  <c r="AL179" i="44"/>
  <c r="AK179" i="44" s="1"/>
  <c r="AN179" i="44"/>
  <c r="AM179" i="44" s="1"/>
  <c r="AP179" i="44"/>
  <c r="AO179" i="44" s="1"/>
  <c r="AR179" i="44"/>
  <c r="AQ179" i="44" s="1"/>
  <c r="AH180" i="44"/>
  <c r="AG180" i="44" s="1"/>
  <c r="AJ180" i="44"/>
  <c r="AI180" i="44" s="1"/>
  <c r="AL180" i="44"/>
  <c r="AK180" i="44" s="1"/>
  <c r="AN180" i="44"/>
  <c r="AM180" i="44" s="1"/>
  <c r="AP180" i="44"/>
  <c r="AO180" i="44" s="1"/>
  <c r="AR180" i="44"/>
  <c r="AQ180" i="44" s="1"/>
  <c r="AH181" i="44"/>
  <c r="AG181" i="44" s="1"/>
  <c r="AJ181" i="44"/>
  <c r="AI181" i="44" s="1"/>
  <c r="AL181" i="44"/>
  <c r="AK181" i="44" s="1"/>
  <c r="AN181" i="44"/>
  <c r="AM181" i="44" s="1"/>
  <c r="AP181" i="44"/>
  <c r="AO181" i="44" s="1"/>
  <c r="AR181" i="44"/>
  <c r="AQ181" i="44" s="1"/>
  <c r="AH182" i="44"/>
  <c r="AG182" i="44" s="1"/>
  <c r="AJ182" i="44"/>
  <c r="AI182" i="44" s="1"/>
  <c r="AL182" i="44"/>
  <c r="AK182" i="44" s="1"/>
  <c r="AN182" i="44"/>
  <c r="AM182" i="44" s="1"/>
  <c r="AP182" i="44"/>
  <c r="AO182" i="44" s="1"/>
  <c r="AR182" i="44"/>
  <c r="AQ182" i="44" s="1"/>
  <c r="AH183" i="44"/>
  <c r="AG183" i="44" s="1"/>
  <c r="AJ183" i="44"/>
  <c r="AI183" i="44" s="1"/>
  <c r="AL183" i="44"/>
  <c r="AK183" i="44" s="1"/>
  <c r="AN183" i="44"/>
  <c r="AM183" i="44" s="1"/>
  <c r="AP183" i="44"/>
  <c r="AO183" i="44" s="1"/>
  <c r="AR183" i="44"/>
  <c r="AQ183" i="44" s="1"/>
  <c r="AH184" i="44"/>
  <c r="AG184" i="44" s="1"/>
  <c r="AJ184" i="44"/>
  <c r="AI184" i="44" s="1"/>
  <c r="AL184" i="44"/>
  <c r="AK184" i="44" s="1"/>
  <c r="AN184" i="44"/>
  <c r="AM184" i="44" s="1"/>
  <c r="AP184" i="44"/>
  <c r="AO184" i="44" s="1"/>
  <c r="AR184" i="44"/>
  <c r="AQ184" i="44" s="1"/>
  <c r="AH185" i="44"/>
  <c r="AG185" i="44" s="1"/>
  <c r="AJ185" i="44"/>
  <c r="AI185" i="44" s="1"/>
  <c r="AL185" i="44"/>
  <c r="AK185" i="44" s="1"/>
  <c r="AN185" i="44"/>
  <c r="AM185" i="44" s="1"/>
  <c r="AP185" i="44"/>
  <c r="AO185" i="44" s="1"/>
  <c r="AR185" i="44"/>
  <c r="AQ185" i="44" s="1"/>
  <c r="AH186" i="44"/>
  <c r="AG186" i="44" s="1"/>
  <c r="AJ186" i="44"/>
  <c r="AI186" i="44" s="1"/>
  <c r="AL186" i="44"/>
  <c r="AK186" i="44" s="1"/>
  <c r="AN186" i="44"/>
  <c r="AM186" i="44" s="1"/>
  <c r="AP186" i="44"/>
  <c r="AO186" i="44" s="1"/>
  <c r="AR186" i="44"/>
  <c r="AQ186" i="44" s="1"/>
  <c r="AH187" i="44"/>
  <c r="AG187" i="44" s="1"/>
  <c r="AJ187" i="44"/>
  <c r="AI187" i="44" s="1"/>
  <c r="AL187" i="44"/>
  <c r="AK187" i="44" s="1"/>
  <c r="AN187" i="44"/>
  <c r="AM187" i="44" s="1"/>
  <c r="AP187" i="44"/>
  <c r="AO187" i="44" s="1"/>
  <c r="AR187" i="44"/>
  <c r="AQ187" i="44" s="1"/>
  <c r="AH188" i="44"/>
  <c r="AG188" i="44" s="1"/>
  <c r="AJ188" i="44"/>
  <c r="AI188" i="44" s="1"/>
  <c r="AL188" i="44"/>
  <c r="AK188" i="44" s="1"/>
  <c r="AN188" i="44"/>
  <c r="AM188" i="44" s="1"/>
  <c r="AP188" i="44"/>
  <c r="AO188" i="44" s="1"/>
  <c r="AR188" i="44"/>
  <c r="AQ188" i="44" s="1"/>
  <c r="AH189" i="44"/>
  <c r="AG189" i="44" s="1"/>
  <c r="AJ189" i="44"/>
  <c r="AI189" i="44" s="1"/>
  <c r="AL189" i="44"/>
  <c r="AK189" i="44" s="1"/>
  <c r="AN189" i="44"/>
  <c r="AM189" i="44" s="1"/>
  <c r="AP189" i="44"/>
  <c r="AO189" i="44" s="1"/>
  <c r="AR189" i="44"/>
  <c r="AQ189" i="44" s="1"/>
  <c r="AH190" i="44"/>
  <c r="AG190" i="44" s="1"/>
  <c r="AJ190" i="44"/>
  <c r="AI190" i="44" s="1"/>
  <c r="AL190" i="44"/>
  <c r="AK190" i="44" s="1"/>
  <c r="AN190" i="44"/>
  <c r="AM190" i="44" s="1"/>
  <c r="AP190" i="44"/>
  <c r="AO190" i="44" s="1"/>
  <c r="AR190" i="44"/>
  <c r="AQ190" i="44" s="1"/>
  <c r="AH191" i="44"/>
  <c r="AG191" i="44" s="1"/>
  <c r="AJ191" i="44"/>
  <c r="AI191" i="44" s="1"/>
  <c r="AL191" i="44"/>
  <c r="AK191" i="44" s="1"/>
  <c r="AN191" i="44"/>
  <c r="AM191" i="44" s="1"/>
  <c r="AP191" i="44"/>
  <c r="AO191" i="44" s="1"/>
  <c r="AR191" i="44"/>
  <c r="AQ191" i="44" s="1"/>
  <c r="AH192" i="44"/>
  <c r="AG192" i="44" s="1"/>
  <c r="AJ192" i="44"/>
  <c r="AI192" i="44" s="1"/>
  <c r="AL192" i="44"/>
  <c r="AK192" i="44" s="1"/>
  <c r="AN192" i="44"/>
  <c r="AM192" i="44" s="1"/>
  <c r="AP192" i="44"/>
  <c r="AO192" i="44" s="1"/>
  <c r="AR192" i="44"/>
  <c r="AQ192" i="44" s="1"/>
  <c r="AH193" i="44"/>
  <c r="AG193" i="44" s="1"/>
  <c r="AJ193" i="44"/>
  <c r="AI193" i="44" s="1"/>
  <c r="AL193" i="44"/>
  <c r="AK193" i="44" s="1"/>
  <c r="AN193" i="44"/>
  <c r="AM193" i="44" s="1"/>
  <c r="AP193" i="44"/>
  <c r="AO193" i="44" s="1"/>
  <c r="AR193" i="44"/>
  <c r="AQ193" i="44" s="1"/>
  <c r="AH194" i="44"/>
  <c r="AG194" i="44" s="1"/>
  <c r="AJ194" i="44"/>
  <c r="AI194" i="44" s="1"/>
  <c r="AL194" i="44"/>
  <c r="AK194" i="44" s="1"/>
  <c r="AN194" i="44"/>
  <c r="AM194" i="44" s="1"/>
  <c r="AP194" i="44"/>
  <c r="AO194" i="44" s="1"/>
  <c r="AR194" i="44"/>
  <c r="AQ194" i="44" s="1"/>
  <c r="AH195" i="44"/>
  <c r="AG195" i="44" s="1"/>
  <c r="AJ195" i="44"/>
  <c r="AI195" i="44" s="1"/>
  <c r="AL195" i="44"/>
  <c r="AK195" i="44" s="1"/>
  <c r="AN195" i="44"/>
  <c r="AM195" i="44" s="1"/>
  <c r="AP195" i="44"/>
  <c r="AO195" i="44" s="1"/>
  <c r="AR195" i="44"/>
  <c r="AQ195" i="44" s="1"/>
  <c r="AH196" i="44"/>
  <c r="AG196" i="44" s="1"/>
  <c r="AJ196" i="44"/>
  <c r="AI196" i="44" s="1"/>
  <c r="AL196" i="44"/>
  <c r="AK196" i="44" s="1"/>
  <c r="AN196" i="44"/>
  <c r="AM196" i="44" s="1"/>
  <c r="AP196" i="44"/>
  <c r="AO196" i="44" s="1"/>
  <c r="AR196" i="44"/>
  <c r="AQ196" i="44" s="1"/>
  <c r="AH197" i="44"/>
  <c r="AG197" i="44" s="1"/>
  <c r="AJ197" i="44"/>
  <c r="AI197" i="44" s="1"/>
  <c r="AL197" i="44"/>
  <c r="AK197" i="44" s="1"/>
  <c r="AN197" i="44"/>
  <c r="AM197" i="44" s="1"/>
  <c r="AP197" i="44"/>
  <c r="AO197" i="44" s="1"/>
  <c r="AR197" i="44"/>
  <c r="AQ197" i="44" s="1"/>
  <c r="AH198" i="44"/>
  <c r="AG198" i="44" s="1"/>
  <c r="AJ198" i="44"/>
  <c r="AI198" i="44" s="1"/>
  <c r="AL198" i="44"/>
  <c r="AK198" i="44" s="1"/>
  <c r="AN198" i="44"/>
  <c r="AM198" i="44" s="1"/>
  <c r="AP198" i="44"/>
  <c r="AO198" i="44" s="1"/>
  <c r="AR198" i="44"/>
  <c r="AQ198" i="44" s="1"/>
  <c r="AH199" i="44"/>
  <c r="AG199" i="44" s="1"/>
  <c r="AJ199" i="44"/>
  <c r="AI199" i="44" s="1"/>
  <c r="AL199" i="44"/>
  <c r="AK199" i="44" s="1"/>
  <c r="AN199" i="44"/>
  <c r="AM199" i="44" s="1"/>
  <c r="AP199" i="44"/>
  <c r="AO199" i="44" s="1"/>
  <c r="AR199" i="44"/>
  <c r="AQ199" i="44" s="1"/>
  <c r="AH200" i="44"/>
  <c r="AG200" i="44" s="1"/>
  <c r="AJ200" i="44"/>
  <c r="AI200" i="44" s="1"/>
  <c r="AL200" i="44"/>
  <c r="AK200" i="44" s="1"/>
  <c r="AN200" i="44"/>
  <c r="AM200" i="44" s="1"/>
  <c r="AP200" i="44"/>
  <c r="AO200" i="44" s="1"/>
  <c r="AR200" i="44"/>
  <c r="AQ200" i="44" s="1"/>
  <c r="AH201" i="44"/>
  <c r="AG201" i="44" s="1"/>
  <c r="AJ201" i="44"/>
  <c r="AI201" i="44" s="1"/>
  <c r="AL201" i="44"/>
  <c r="AK201" i="44" s="1"/>
  <c r="AN201" i="44"/>
  <c r="AM201" i="44" s="1"/>
  <c r="AP201" i="44"/>
  <c r="AO201" i="44" s="1"/>
  <c r="AR201" i="44"/>
  <c r="AQ201" i="44" s="1"/>
  <c r="AH202" i="44"/>
  <c r="AG202" i="44" s="1"/>
  <c r="AJ202" i="44"/>
  <c r="AI202" i="44" s="1"/>
  <c r="AL202" i="44"/>
  <c r="AK202" i="44" s="1"/>
  <c r="AN202" i="44"/>
  <c r="AM202" i="44" s="1"/>
  <c r="AP202" i="44"/>
  <c r="AO202" i="44" s="1"/>
  <c r="AR202" i="44"/>
  <c r="AQ202" i="44" s="1"/>
  <c r="AH203" i="44"/>
  <c r="AG203" i="44" s="1"/>
  <c r="AJ203" i="44"/>
  <c r="AI203" i="44" s="1"/>
  <c r="AL203" i="44"/>
  <c r="AK203" i="44" s="1"/>
  <c r="AN203" i="44"/>
  <c r="AM203" i="44" s="1"/>
  <c r="AP203" i="44"/>
  <c r="AO203" i="44" s="1"/>
  <c r="AR203" i="44"/>
  <c r="AQ203" i="44" s="1"/>
  <c r="AH204" i="44"/>
  <c r="AG204" i="44" s="1"/>
  <c r="AJ204" i="44"/>
  <c r="AI204" i="44" s="1"/>
  <c r="AL204" i="44"/>
  <c r="AK204" i="44" s="1"/>
  <c r="AN204" i="44"/>
  <c r="AM204" i="44" s="1"/>
  <c r="AP204" i="44"/>
  <c r="AO204" i="44" s="1"/>
  <c r="AR204" i="44"/>
  <c r="AQ204" i="44" s="1"/>
  <c r="AH205" i="44"/>
  <c r="AG205" i="44" s="1"/>
  <c r="AJ205" i="44"/>
  <c r="AI205" i="44" s="1"/>
  <c r="AL205" i="44"/>
  <c r="AK205" i="44" s="1"/>
  <c r="AN205" i="44"/>
  <c r="AM205" i="44" s="1"/>
  <c r="AP205" i="44"/>
  <c r="AO205" i="44" s="1"/>
  <c r="AR205" i="44"/>
  <c r="AQ205" i="44" s="1"/>
  <c r="AH206" i="44"/>
  <c r="AG206" i="44" s="1"/>
  <c r="AJ206" i="44"/>
  <c r="AI206" i="44" s="1"/>
  <c r="AL206" i="44"/>
  <c r="AK206" i="44" s="1"/>
  <c r="AN206" i="44"/>
  <c r="AM206" i="44" s="1"/>
  <c r="AP206" i="44"/>
  <c r="AO206" i="44" s="1"/>
  <c r="AR206" i="44"/>
  <c r="AQ206" i="44" s="1"/>
  <c r="AH207" i="44"/>
  <c r="AG207" i="44" s="1"/>
  <c r="AJ207" i="44"/>
  <c r="AI207" i="44" s="1"/>
  <c r="AL207" i="44"/>
  <c r="AK207" i="44" s="1"/>
  <c r="AN207" i="44"/>
  <c r="AM207" i="44" s="1"/>
  <c r="AP207" i="44"/>
  <c r="AO207" i="44" s="1"/>
  <c r="AR207" i="44"/>
  <c r="AQ207" i="44" s="1"/>
  <c r="AH208" i="44"/>
  <c r="AG208" i="44" s="1"/>
  <c r="AJ208" i="44"/>
  <c r="AI208" i="44" s="1"/>
  <c r="AL208" i="44"/>
  <c r="AK208" i="44" s="1"/>
  <c r="AN208" i="44"/>
  <c r="AM208" i="44" s="1"/>
  <c r="AP208" i="44"/>
  <c r="AO208" i="44" s="1"/>
  <c r="AR208" i="44"/>
  <c r="AQ208" i="44" s="1"/>
  <c r="AH209" i="44"/>
  <c r="AG209" i="44" s="1"/>
  <c r="AJ209" i="44"/>
  <c r="AI209" i="44" s="1"/>
  <c r="AL209" i="44"/>
  <c r="AK209" i="44" s="1"/>
  <c r="AN209" i="44"/>
  <c r="AM209" i="44" s="1"/>
  <c r="AP209" i="44"/>
  <c r="AO209" i="44" s="1"/>
  <c r="AR209" i="44"/>
  <c r="AQ209" i="44" s="1"/>
  <c r="AH210" i="44"/>
  <c r="AG210" i="44" s="1"/>
  <c r="AJ210" i="44"/>
  <c r="AI210" i="44" s="1"/>
  <c r="AL210" i="44"/>
  <c r="AK210" i="44" s="1"/>
  <c r="AN210" i="44"/>
  <c r="AM210" i="44" s="1"/>
  <c r="AP210" i="44"/>
  <c r="AO210" i="44" s="1"/>
  <c r="AR210" i="44"/>
  <c r="AQ210" i="44" s="1"/>
  <c r="AH211" i="44"/>
  <c r="AG211" i="44" s="1"/>
  <c r="AI211" i="44"/>
  <c r="AJ211" i="44"/>
  <c r="AK211" i="44"/>
  <c r="AL211" i="44"/>
  <c r="AM211" i="44"/>
  <c r="AN211" i="44"/>
  <c r="AO211" i="44"/>
  <c r="AP211" i="44"/>
  <c r="AQ211" i="44"/>
  <c r="AR211" i="44"/>
  <c r="AH212" i="44"/>
  <c r="AG212" i="44" s="1"/>
  <c r="AJ212" i="44"/>
  <c r="AI212" i="44" s="1"/>
  <c r="AL212" i="44"/>
  <c r="AK212" i="44" s="1"/>
  <c r="AN212" i="44"/>
  <c r="AM212" i="44" s="1"/>
  <c r="AP212" i="44"/>
  <c r="AO212" i="44" s="1"/>
  <c r="AR212" i="44"/>
  <c r="AQ212" i="44" s="1"/>
  <c r="AG213" i="44"/>
  <c r="AH213" i="44"/>
  <c r="AI213" i="44"/>
  <c r="AJ213" i="44"/>
  <c r="AK213" i="44"/>
  <c r="AL213" i="44"/>
  <c r="AM213" i="44"/>
  <c r="AN213" i="44"/>
  <c r="AO213" i="44"/>
  <c r="AP213" i="44"/>
  <c r="AQ213" i="44"/>
  <c r="AR213" i="44"/>
  <c r="AH214" i="44"/>
  <c r="AG214" i="44" s="1"/>
  <c r="AJ214" i="44"/>
  <c r="AI214" i="44" s="1"/>
  <c r="AL214" i="44"/>
  <c r="AK214" i="44" s="1"/>
  <c r="AN214" i="44"/>
  <c r="AM214" i="44" s="1"/>
  <c r="AP214" i="44"/>
  <c r="AO214" i="44" s="1"/>
  <c r="AR214" i="44"/>
  <c r="AQ214" i="44" s="1"/>
  <c r="AG215" i="44"/>
  <c r="AH215" i="44"/>
  <c r="AI215" i="44"/>
  <c r="AJ215" i="44"/>
  <c r="AK215" i="44"/>
  <c r="AL215" i="44"/>
  <c r="AM215" i="44"/>
  <c r="AN215" i="44"/>
  <c r="AO215" i="44"/>
  <c r="AP215" i="44"/>
  <c r="AQ215" i="44"/>
  <c r="AR215" i="44"/>
  <c r="AH216" i="44"/>
  <c r="AG216" i="44" s="1"/>
  <c r="AJ216" i="44"/>
  <c r="AI216" i="44" s="1"/>
  <c r="AL216" i="44"/>
  <c r="AK216" i="44" s="1"/>
  <c r="AN216" i="44"/>
  <c r="AM216" i="44" s="1"/>
  <c r="AP216" i="44"/>
  <c r="AO216" i="44" s="1"/>
  <c r="AR216" i="44"/>
  <c r="AQ216" i="44" s="1"/>
  <c r="AG217" i="44"/>
  <c r="AH217" i="44"/>
  <c r="AI217" i="44"/>
  <c r="AJ217" i="44"/>
  <c r="AK217" i="44"/>
  <c r="AL217" i="44"/>
  <c r="AM217" i="44"/>
  <c r="AN217" i="44"/>
  <c r="AO217" i="44"/>
  <c r="AP217" i="44"/>
  <c r="AQ217" i="44"/>
  <c r="AR217" i="44"/>
  <c r="AH218" i="44"/>
  <c r="AG218" i="44" s="1"/>
  <c r="AJ218" i="44"/>
  <c r="AI218" i="44" s="1"/>
  <c r="AL218" i="44"/>
  <c r="AK218" i="44" s="1"/>
  <c r="AN218" i="44"/>
  <c r="AM218" i="44" s="1"/>
  <c r="AP218" i="44"/>
  <c r="AO218" i="44" s="1"/>
  <c r="AR218" i="44"/>
  <c r="AQ218" i="44" s="1"/>
  <c r="AG219" i="44"/>
  <c r="AH219" i="44"/>
  <c r="AI219" i="44"/>
  <c r="AJ219" i="44"/>
  <c r="AK219" i="44"/>
  <c r="AL219" i="44"/>
  <c r="AM219" i="44"/>
  <c r="AN219" i="44"/>
  <c r="AO219" i="44"/>
  <c r="AP219" i="44"/>
  <c r="AQ219" i="44"/>
  <c r="AR219" i="44"/>
  <c r="AH220" i="44"/>
  <c r="AG220" i="44" s="1"/>
  <c r="AJ220" i="44"/>
  <c r="AI220" i="44" s="1"/>
  <c r="AL220" i="44"/>
  <c r="AK220" i="44" s="1"/>
  <c r="AN220" i="44"/>
  <c r="AM220" i="44" s="1"/>
  <c r="AP220" i="44"/>
  <c r="AO220" i="44" s="1"/>
  <c r="AR220" i="44"/>
  <c r="AQ220" i="44" s="1"/>
  <c r="AG221" i="44"/>
  <c r="AH221" i="44"/>
  <c r="AI221" i="44"/>
  <c r="AJ221" i="44"/>
  <c r="AK221" i="44"/>
  <c r="AL221" i="44"/>
  <c r="AM221" i="44"/>
  <c r="AN221" i="44"/>
  <c r="AO221" i="44"/>
  <c r="AP221" i="44"/>
  <c r="AQ221" i="44"/>
  <c r="AR221" i="44"/>
  <c r="AH222" i="44"/>
  <c r="AG222" i="44" s="1"/>
  <c r="AJ222" i="44"/>
  <c r="AI222" i="44" s="1"/>
  <c r="AL222" i="44"/>
  <c r="AK222" i="44" s="1"/>
  <c r="AN222" i="44"/>
  <c r="AM222" i="44" s="1"/>
  <c r="AP222" i="44"/>
  <c r="AO222" i="44" s="1"/>
  <c r="AR222" i="44"/>
  <c r="AQ222" i="44" s="1"/>
  <c r="AG223" i="44"/>
  <c r="AH223" i="44"/>
  <c r="AI223" i="44"/>
  <c r="AJ223" i="44"/>
  <c r="AK223" i="44"/>
  <c r="AL223" i="44"/>
  <c r="AM223" i="44"/>
  <c r="AN223" i="44"/>
  <c r="AO223" i="44"/>
  <c r="AP223" i="44"/>
  <c r="AQ223" i="44"/>
  <c r="AR223" i="44"/>
  <c r="AH224" i="44"/>
  <c r="AG224" i="44" s="1"/>
  <c r="AJ224" i="44"/>
  <c r="AI224" i="44" s="1"/>
  <c r="AL224" i="44"/>
  <c r="AK224" i="44" s="1"/>
  <c r="AN224" i="44"/>
  <c r="AM224" i="44" s="1"/>
  <c r="AP224" i="44"/>
  <c r="AO224" i="44" s="1"/>
  <c r="AR224" i="44"/>
  <c r="AQ224" i="44" s="1"/>
  <c r="AG225" i="44"/>
  <c r="AH225" i="44"/>
  <c r="AI225" i="44"/>
  <c r="AJ225" i="44"/>
  <c r="AK225" i="44"/>
  <c r="AL225" i="44"/>
  <c r="AM225" i="44"/>
  <c r="AN225" i="44"/>
  <c r="AO225" i="44"/>
  <c r="AP225" i="44"/>
  <c r="AQ225" i="44"/>
  <c r="AR225" i="44"/>
  <c r="AH226" i="44"/>
  <c r="AG226" i="44" s="1"/>
  <c r="AJ226" i="44"/>
  <c r="AI226" i="44" s="1"/>
  <c r="AL226" i="44"/>
  <c r="AK226" i="44" s="1"/>
  <c r="AN226" i="44"/>
  <c r="AM226" i="44" s="1"/>
  <c r="AP226" i="44"/>
  <c r="AO226" i="44" s="1"/>
  <c r="AR226" i="44"/>
  <c r="AQ226" i="44" s="1"/>
  <c r="AG227" i="44"/>
  <c r="AH227" i="44"/>
  <c r="AI227" i="44"/>
  <c r="AJ227" i="44"/>
  <c r="AK227" i="44"/>
  <c r="AL227" i="44"/>
  <c r="AM227" i="44"/>
  <c r="AN227" i="44"/>
  <c r="AO227" i="44"/>
  <c r="AP227" i="44"/>
  <c r="AQ227" i="44"/>
  <c r="AR227" i="44"/>
  <c r="AH228" i="44"/>
  <c r="AG228" i="44" s="1"/>
  <c r="AJ228" i="44"/>
  <c r="AI228" i="44" s="1"/>
  <c r="AL228" i="44"/>
  <c r="AK228" i="44" s="1"/>
  <c r="AN228" i="44"/>
  <c r="AM228" i="44" s="1"/>
  <c r="AP228" i="44"/>
  <c r="AO228" i="44" s="1"/>
  <c r="AR228" i="44"/>
  <c r="AQ228" i="44" s="1"/>
  <c r="AG229" i="44"/>
  <c r="AH229" i="44"/>
  <c r="AI229" i="44"/>
  <c r="AJ229" i="44"/>
  <c r="AK229" i="44"/>
  <c r="AL229" i="44"/>
  <c r="AM229" i="44"/>
  <c r="AN229" i="44"/>
  <c r="AO229" i="44"/>
  <c r="AP229" i="44"/>
  <c r="AQ229" i="44"/>
  <c r="AR229" i="44"/>
  <c r="AH230" i="44"/>
  <c r="AG230" i="44" s="1"/>
  <c r="AJ230" i="44"/>
  <c r="AI230" i="44" s="1"/>
  <c r="AL230" i="44"/>
  <c r="AK230" i="44" s="1"/>
  <c r="AN230" i="44"/>
  <c r="AM230" i="44" s="1"/>
  <c r="AP230" i="44"/>
  <c r="AO230" i="44" s="1"/>
  <c r="AR230" i="44"/>
  <c r="AQ230" i="44" s="1"/>
  <c r="AG231" i="44"/>
  <c r="AH231" i="44"/>
  <c r="AI231" i="44"/>
  <c r="AJ231" i="44"/>
  <c r="AK231" i="44"/>
  <c r="AL231" i="44"/>
  <c r="AM231" i="44"/>
  <c r="AN231" i="44"/>
  <c r="AO231" i="44"/>
  <c r="AP231" i="44"/>
  <c r="AQ231" i="44"/>
  <c r="AR231" i="44"/>
  <c r="AH232" i="44"/>
  <c r="AG232" i="44" s="1"/>
  <c r="AJ232" i="44"/>
  <c r="AI232" i="44" s="1"/>
  <c r="AL232" i="44"/>
  <c r="AK232" i="44" s="1"/>
  <c r="AN232" i="44"/>
  <c r="AM232" i="44" s="1"/>
  <c r="AP232" i="44"/>
  <c r="AO232" i="44" s="1"/>
  <c r="AR232" i="44"/>
  <c r="AQ232" i="44" s="1"/>
  <c r="AG233" i="44"/>
  <c r="AH233" i="44"/>
  <c r="AI233" i="44"/>
  <c r="AJ233" i="44"/>
  <c r="AK233" i="44"/>
  <c r="AL233" i="44"/>
  <c r="AM233" i="44"/>
  <c r="AN233" i="44"/>
  <c r="AO233" i="44"/>
  <c r="AP233" i="44"/>
  <c r="AQ233" i="44"/>
  <c r="AR233" i="44"/>
  <c r="AH234" i="44"/>
  <c r="AG234" i="44" s="1"/>
  <c r="AJ234" i="44"/>
  <c r="AI234" i="44" s="1"/>
  <c r="AL234" i="44"/>
  <c r="AK234" i="44" s="1"/>
  <c r="AN234" i="44"/>
  <c r="AM234" i="44" s="1"/>
  <c r="AP234" i="44"/>
  <c r="AO234" i="44" s="1"/>
  <c r="AR234" i="44"/>
  <c r="AQ234" i="44" s="1"/>
  <c r="AG235" i="44"/>
  <c r="AH235" i="44"/>
  <c r="AI235" i="44"/>
  <c r="AJ235" i="44"/>
  <c r="AK235" i="44"/>
  <c r="AL235" i="44"/>
  <c r="AM235" i="44"/>
  <c r="AN235" i="44"/>
  <c r="AO235" i="44"/>
  <c r="AP235" i="44"/>
  <c r="AQ235" i="44"/>
  <c r="AR235" i="44"/>
  <c r="AH236" i="44"/>
  <c r="AG236" i="44" s="1"/>
  <c r="AJ236" i="44"/>
  <c r="AI236" i="44" s="1"/>
  <c r="AL236" i="44"/>
  <c r="AK236" i="44" s="1"/>
  <c r="AN236" i="44"/>
  <c r="AM236" i="44" s="1"/>
  <c r="AP236" i="44"/>
  <c r="AO236" i="44" s="1"/>
  <c r="AR236" i="44"/>
  <c r="AQ236" i="44" s="1"/>
  <c r="AG237" i="44"/>
  <c r="AH237" i="44"/>
  <c r="AI237" i="44"/>
  <c r="AJ237" i="44"/>
  <c r="AK237" i="44"/>
  <c r="AL237" i="44"/>
  <c r="AM237" i="44"/>
  <c r="AN237" i="44"/>
  <c r="AO237" i="44"/>
  <c r="AP237" i="44"/>
  <c r="AQ237" i="44"/>
  <c r="AR237" i="44"/>
  <c r="AH238" i="44"/>
  <c r="AG238" i="44" s="1"/>
  <c r="AJ238" i="44"/>
  <c r="AI238" i="44" s="1"/>
  <c r="AL238" i="44"/>
  <c r="AK238" i="44" s="1"/>
  <c r="AN238" i="44"/>
  <c r="AM238" i="44" s="1"/>
  <c r="AP238" i="44"/>
  <c r="AO238" i="44" s="1"/>
  <c r="AR238" i="44"/>
  <c r="AQ238" i="44" s="1"/>
  <c r="AG239" i="44"/>
  <c r="AH239" i="44"/>
  <c r="AI239" i="44"/>
  <c r="AJ239" i="44"/>
  <c r="AK239" i="44"/>
  <c r="AL239" i="44"/>
  <c r="AM239" i="44"/>
  <c r="AN239" i="44"/>
  <c r="AO239" i="44"/>
  <c r="AP239" i="44"/>
  <c r="AQ239" i="44"/>
  <c r="AR239" i="44"/>
  <c r="AH240" i="44"/>
  <c r="AG240" i="44" s="1"/>
  <c r="AJ240" i="44"/>
  <c r="AI240" i="44" s="1"/>
  <c r="AL240" i="44"/>
  <c r="AK240" i="44" s="1"/>
  <c r="AN240" i="44"/>
  <c r="AM240" i="44" s="1"/>
  <c r="AP240" i="44"/>
  <c r="AO240" i="44" s="1"/>
  <c r="AR240" i="44"/>
  <c r="AQ240" i="44" s="1"/>
  <c r="AG241" i="44"/>
  <c r="AH241" i="44"/>
  <c r="AI241" i="44"/>
  <c r="AJ241" i="44"/>
  <c r="AK241" i="44"/>
  <c r="AL241" i="44"/>
  <c r="AM241" i="44"/>
  <c r="AN241" i="44"/>
  <c r="AO241" i="44"/>
  <c r="AP241" i="44"/>
  <c r="AQ241" i="44"/>
  <c r="AR241" i="44"/>
  <c r="AH242" i="44"/>
  <c r="AG242" i="44" s="1"/>
  <c r="AJ242" i="44"/>
  <c r="AI242" i="44" s="1"/>
  <c r="AL242" i="44"/>
  <c r="AK242" i="44" s="1"/>
  <c r="AN242" i="44"/>
  <c r="AM242" i="44" s="1"/>
  <c r="AP242" i="44"/>
  <c r="AO242" i="44" s="1"/>
  <c r="AR242" i="44"/>
  <c r="AQ242" i="44" s="1"/>
  <c r="AG243" i="44"/>
  <c r="AH243" i="44"/>
  <c r="AI243" i="44"/>
  <c r="AJ243" i="44"/>
  <c r="AK243" i="44"/>
  <c r="AL243" i="44"/>
  <c r="AM243" i="44"/>
  <c r="AN243" i="44"/>
  <c r="AO243" i="44"/>
  <c r="AP243" i="44"/>
  <c r="AQ243" i="44"/>
  <c r="AR243" i="44"/>
  <c r="AH244" i="44"/>
  <c r="AG244" i="44" s="1"/>
  <c r="AJ244" i="44"/>
  <c r="AI244" i="44" s="1"/>
  <c r="AL244" i="44"/>
  <c r="AK244" i="44" s="1"/>
  <c r="AN244" i="44"/>
  <c r="AM244" i="44" s="1"/>
  <c r="AP244" i="44"/>
  <c r="AO244" i="44" s="1"/>
  <c r="AR244" i="44"/>
  <c r="AQ244" i="44" s="1"/>
  <c r="AG245" i="44"/>
  <c r="AH245" i="44"/>
  <c r="AI245" i="44"/>
  <c r="AJ245" i="44"/>
  <c r="AK245" i="44"/>
  <c r="AL245" i="44"/>
  <c r="AM245" i="44"/>
  <c r="AN245" i="44"/>
  <c r="AO245" i="44"/>
  <c r="AP245" i="44"/>
  <c r="AQ245" i="44"/>
  <c r="AR245" i="44"/>
  <c r="AH246" i="44"/>
  <c r="AG246" i="44" s="1"/>
  <c r="AJ246" i="44"/>
  <c r="AI246" i="44" s="1"/>
  <c r="AL246" i="44"/>
  <c r="AK246" i="44" s="1"/>
  <c r="AN246" i="44"/>
  <c r="AM246" i="44" s="1"/>
  <c r="AP246" i="44"/>
  <c r="AO246" i="44" s="1"/>
  <c r="AR246" i="44"/>
  <c r="AQ246" i="44" s="1"/>
  <c r="AG247" i="44"/>
  <c r="AH247" i="44"/>
  <c r="AI247" i="44"/>
  <c r="AJ247" i="44"/>
  <c r="AK247" i="44"/>
  <c r="AL247" i="44"/>
  <c r="AM247" i="44"/>
  <c r="AN247" i="44"/>
  <c r="AO247" i="44"/>
  <c r="AP247" i="44"/>
  <c r="AQ247" i="44"/>
  <c r="AR247" i="44"/>
  <c r="AH248" i="44"/>
  <c r="AG248" i="44" s="1"/>
  <c r="AJ248" i="44"/>
  <c r="AI248" i="44" s="1"/>
  <c r="AL248" i="44"/>
  <c r="AK248" i="44" s="1"/>
  <c r="AN248" i="44"/>
  <c r="AM248" i="44" s="1"/>
  <c r="AP248" i="44"/>
  <c r="AO248" i="44" s="1"/>
  <c r="AR248" i="44"/>
  <c r="AQ248" i="44" s="1"/>
  <c r="AG249" i="44"/>
  <c r="AH249" i="44"/>
  <c r="AI249" i="44"/>
  <c r="AJ249" i="44"/>
  <c r="AK249" i="44"/>
  <c r="AL249" i="44"/>
  <c r="AM249" i="44"/>
  <c r="AN249" i="44"/>
  <c r="AO249" i="44"/>
  <c r="AP249" i="44"/>
  <c r="AQ249" i="44"/>
  <c r="AR249" i="44"/>
  <c r="AH250" i="44"/>
  <c r="AG250" i="44" s="1"/>
  <c r="AJ250" i="44"/>
  <c r="AI250" i="44" s="1"/>
  <c r="AL250" i="44"/>
  <c r="AK250" i="44" s="1"/>
  <c r="AN250" i="44"/>
  <c r="AM250" i="44" s="1"/>
  <c r="AP250" i="44"/>
  <c r="AO250" i="44" s="1"/>
  <c r="AR250" i="44"/>
  <c r="AQ250" i="44" s="1"/>
  <c r="AG251" i="44"/>
  <c r="AH251" i="44"/>
  <c r="AI251" i="44"/>
  <c r="AJ251" i="44"/>
  <c r="AK251" i="44"/>
  <c r="AL251" i="44"/>
  <c r="AM251" i="44"/>
  <c r="AN251" i="44"/>
  <c r="AO251" i="44"/>
  <c r="AP251" i="44"/>
  <c r="AQ251" i="44"/>
  <c r="AR251" i="44"/>
  <c r="AH252" i="44"/>
  <c r="AG252" i="44" s="1"/>
  <c r="AJ252" i="44"/>
  <c r="AI252" i="44" s="1"/>
  <c r="AL252" i="44"/>
  <c r="AK252" i="44" s="1"/>
  <c r="AN252" i="44"/>
  <c r="AM252" i="44" s="1"/>
  <c r="AP252" i="44"/>
  <c r="AO252" i="44" s="1"/>
  <c r="AR252" i="44"/>
  <c r="AQ252" i="44" s="1"/>
  <c r="AG253" i="44"/>
  <c r="AH253" i="44"/>
  <c r="AI253" i="44"/>
  <c r="AJ253" i="44"/>
  <c r="AK253" i="44"/>
  <c r="AL253" i="44"/>
  <c r="AM253" i="44"/>
  <c r="AN253" i="44"/>
  <c r="AO253" i="44"/>
  <c r="AP253" i="44"/>
  <c r="AQ253" i="44"/>
  <c r="AR253" i="44"/>
  <c r="AH254" i="44"/>
  <c r="AG254" i="44" s="1"/>
  <c r="AJ254" i="44"/>
  <c r="AI254" i="44" s="1"/>
  <c r="AL254" i="44"/>
  <c r="AK254" i="44" s="1"/>
  <c r="AN254" i="44"/>
  <c r="AM254" i="44" s="1"/>
  <c r="AP254" i="44"/>
  <c r="AO254" i="44" s="1"/>
  <c r="AR254" i="44"/>
  <c r="AQ254" i="44" s="1"/>
  <c r="AG255" i="44"/>
  <c r="AH255" i="44"/>
  <c r="AI255" i="44"/>
  <c r="AJ255" i="44"/>
  <c r="AK255" i="44"/>
  <c r="AL255" i="44"/>
  <c r="AM255" i="44"/>
  <c r="AN255" i="44"/>
  <c r="AO255" i="44"/>
  <c r="AP255" i="44"/>
  <c r="AQ255" i="44"/>
  <c r="AR255" i="44"/>
  <c r="AH256" i="44"/>
  <c r="AG256" i="44" s="1"/>
  <c r="AJ256" i="44"/>
  <c r="AI256" i="44" s="1"/>
  <c r="AL256" i="44"/>
  <c r="AK256" i="44" s="1"/>
  <c r="AN256" i="44"/>
  <c r="AM256" i="44" s="1"/>
  <c r="AP256" i="44"/>
  <c r="AO256" i="44" s="1"/>
  <c r="AR256" i="44"/>
  <c r="AQ256" i="44" s="1"/>
  <c r="AG257" i="44"/>
  <c r="AH257" i="44"/>
  <c r="AI257" i="44"/>
  <c r="AJ257" i="44"/>
  <c r="AK257" i="44"/>
  <c r="AL257" i="44"/>
  <c r="AM257" i="44"/>
  <c r="AN257" i="44"/>
  <c r="AO257" i="44"/>
  <c r="AP257" i="44"/>
  <c r="AQ257" i="44"/>
  <c r="AR257" i="44"/>
  <c r="AH258" i="44"/>
  <c r="AG258" i="44" s="1"/>
  <c r="AJ258" i="44"/>
  <c r="AI258" i="44" s="1"/>
  <c r="AL258" i="44"/>
  <c r="AK258" i="44" s="1"/>
  <c r="AN258" i="44"/>
  <c r="AM258" i="44" s="1"/>
  <c r="AP258" i="44"/>
  <c r="AO258" i="44" s="1"/>
  <c r="AR258" i="44"/>
  <c r="AQ258" i="44" s="1"/>
  <c r="AG259" i="44"/>
  <c r="AH259" i="44"/>
  <c r="AI259" i="44"/>
  <c r="AJ259" i="44"/>
  <c r="AK259" i="44"/>
  <c r="AL259" i="44"/>
  <c r="AM259" i="44"/>
  <c r="AN259" i="44"/>
  <c r="AO259" i="44"/>
  <c r="AP259" i="44"/>
  <c r="AQ259" i="44"/>
  <c r="AR259" i="44"/>
  <c r="AH260" i="44"/>
  <c r="AG260" i="44" s="1"/>
  <c r="AJ260" i="44"/>
  <c r="AI260" i="44" s="1"/>
  <c r="AL260" i="44"/>
  <c r="AK260" i="44" s="1"/>
  <c r="AN260" i="44"/>
  <c r="AM260" i="44" s="1"/>
  <c r="AP260" i="44"/>
  <c r="AO260" i="44" s="1"/>
  <c r="AR260" i="44"/>
  <c r="AQ260" i="44" s="1"/>
  <c r="AG261" i="44"/>
  <c r="AH261" i="44"/>
  <c r="AI261" i="44"/>
  <c r="AJ261" i="44"/>
  <c r="AK261" i="44"/>
  <c r="AL261" i="44"/>
  <c r="AM261" i="44"/>
  <c r="AN261" i="44"/>
  <c r="AO261" i="44"/>
  <c r="AP261" i="44"/>
  <c r="AQ261" i="44"/>
  <c r="AR261" i="44"/>
  <c r="AH262" i="44"/>
  <c r="AG262" i="44" s="1"/>
  <c r="AJ262" i="44"/>
  <c r="AI262" i="44" s="1"/>
  <c r="AL262" i="44"/>
  <c r="AK262" i="44" s="1"/>
  <c r="AN262" i="44"/>
  <c r="AM262" i="44" s="1"/>
  <c r="AP262" i="44"/>
  <c r="AO262" i="44" s="1"/>
  <c r="AR262" i="44"/>
  <c r="AQ262" i="44" s="1"/>
  <c r="AG263" i="44"/>
  <c r="AH263" i="44"/>
  <c r="AI263" i="44"/>
  <c r="AJ263" i="44"/>
  <c r="AK263" i="44"/>
  <c r="AL263" i="44"/>
  <c r="AM263" i="44"/>
  <c r="AN263" i="44"/>
  <c r="AO263" i="44"/>
  <c r="AP263" i="44"/>
  <c r="AQ263" i="44"/>
  <c r="AR263" i="44"/>
  <c r="AH264" i="44"/>
  <c r="AG264" i="44" s="1"/>
  <c r="AJ264" i="44"/>
  <c r="AI264" i="44" s="1"/>
  <c r="AL264" i="44"/>
  <c r="AK264" i="44" s="1"/>
  <c r="AN264" i="44"/>
  <c r="AM264" i="44" s="1"/>
  <c r="AP264" i="44"/>
  <c r="AO264" i="44" s="1"/>
  <c r="AR264" i="44"/>
  <c r="AQ264" i="44" s="1"/>
  <c r="AG265" i="44"/>
  <c r="AH265" i="44"/>
  <c r="AI265" i="44"/>
  <c r="AJ265" i="44"/>
  <c r="AK265" i="44"/>
  <c r="AL265" i="44"/>
  <c r="AM265" i="44"/>
  <c r="AN265" i="44"/>
  <c r="AO265" i="44"/>
  <c r="AP265" i="44"/>
  <c r="AQ265" i="44"/>
  <c r="AR265" i="44"/>
  <c r="AH266" i="44"/>
  <c r="AG266" i="44" s="1"/>
  <c r="AJ266" i="44"/>
  <c r="AI266" i="44" s="1"/>
  <c r="AL266" i="44"/>
  <c r="AK266" i="44" s="1"/>
  <c r="AN266" i="44"/>
  <c r="AM266" i="44" s="1"/>
  <c r="AP266" i="44"/>
  <c r="AO266" i="44" s="1"/>
  <c r="AR266" i="44"/>
  <c r="AQ266" i="44" s="1"/>
  <c r="AG267" i="44"/>
  <c r="AH267" i="44"/>
  <c r="AI267" i="44"/>
  <c r="AJ267" i="44"/>
  <c r="AK267" i="44"/>
  <c r="AL267" i="44"/>
  <c r="AM267" i="44"/>
  <c r="AN267" i="44"/>
  <c r="AO267" i="44"/>
  <c r="AP267" i="44"/>
  <c r="AQ267" i="44"/>
  <c r="AR267" i="44"/>
  <c r="AH268" i="44"/>
  <c r="AG268" i="44" s="1"/>
  <c r="AJ268" i="44"/>
  <c r="AI268" i="44" s="1"/>
  <c r="AL268" i="44"/>
  <c r="AK268" i="44" s="1"/>
  <c r="AN268" i="44"/>
  <c r="AM268" i="44" s="1"/>
  <c r="AP268" i="44"/>
  <c r="AO268" i="44" s="1"/>
  <c r="AR268" i="44"/>
  <c r="AQ268" i="44" s="1"/>
  <c r="AG269" i="44"/>
  <c r="AH269" i="44"/>
  <c r="AI269" i="44"/>
  <c r="AJ269" i="44"/>
  <c r="AK269" i="44"/>
  <c r="AL269" i="44"/>
  <c r="AM269" i="44"/>
  <c r="AN269" i="44"/>
  <c r="AO269" i="44"/>
  <c r="AP269" i="44"/>
  <c r="AQ269" i="44"/>
  <c r="AR269" i="44"/>
  <c r="AH270" i="44"/>
  <c r="AG270" i="44" s="1"/>
  <c r="AJ270" i="44"/>
  <c r="AI270" i="44" s="1"/>
  <c r="AL270" i="44"/>
  <c r="AK270" i="44" s="1"/>
  <c r="AN270" i="44"/>
  <c r="AM270" i="44" s="1"/>
  <c r="AP270" i="44"/>
  <c r="AO270" i="44" s="1"/>
  <c r="AR270" i="44"/>
  <c r="AQ270" i="44" s="1"/>
  <c r="AG271" i="44"/>
  <c r="AH271" i="44"/>
  <c r="AI271" i="44"/>
  <c r="AJ271" i="44"/>
  <c r="AK271" i="44"/>
  <c r="AL271" i="44"/>
  <c r="AM271" i="44"/>
  <c r="AN271" i="44"/>
  <c r="AO271" i="44"/>
  <c r="AP271" i="44"/>
  <c r="AQ271" i="44"/>
  <c r="AR271" i="44"/>
  <c r="AH272" i="44"/>
  <c r="AG272" i="44" s="1"/>
  <c r="AJ272" i="44"/>
  <c r="AI272" i="44" s="1"/>
  <c r="AL272" i="44"/>
  <c r="AK272" i="44" s="1"/>
  <c r="AN272" i="44"/>
  <c r="AM272" i="44" s="1"/>
  <c r="AP272" i="44"/>
  <c r="AO272" i="44" s="1"/>
  <c r="AR272" i="44"/>
  <c r="AQ272" i="44" s="1"/>
  <c r="AG273" i="44"/>
  <c r="AH273" i="44"/>
  <c r="AI273" i="44"/>
  <c r="AJ273" i="44"/>
  <c r="AK273" i="44"/>
  <c r="AL273" i="44"/>
  <c r="AM273" i="44"/>
  <c r="AN273" i="44"/>
  <c r="AO273" i="44"/>
  <c r="AP273" i="44"/>
  <c r="AQ273" i="44"/>
  <c r="AR273" i="44"/>
  <c r="AH274" i="44"/>
  <c r="AG274" i="44" s="1"/>
  <c r="AJ274" i="44"/>
  <c r="AI274" i="44" s="1"/>
  <c r="AL274" i="44"/>
  <c r="AK274" i="44" s="1"/>
  <c r="AN274" i="44"/>
  <c r="AM274" i="44" s="1"/>
  <c r="AP274" i="44"/>
  <c r="AO274" i="44" s="1"/>
  <c r="AR274" i="44"/>
  <c r="AQ274" i="44" s="1"/>
  <c r="AG275" i="44"/>
  <c r="AH275" i="44"/>
  <c r="AI275" i="44"/>
  <c r="AJ275" i="44"/>
  <c r="AK275" i="44"/>
  <c r="AL275" i="44"/>
  <c r="AM275" i="44"/>
  <c r="AN275" i="44"/>
  <c r="AO275" i="44"/>
  <c r="AP275" i="44"/>
  <c r="AQ275" i="44"/>
  <c r="AR275" i="44"/>
  <c r="AH276" i="44"/>
  <c r="AG276" i="44" s="1"/>
  <c r="AJ276" i="44"/>
  <c r="AI276" i="44" s="1"/>
  <c r="AL276" i="44"/>
  <c r="AK276" i="44" s="1"/>
  <c r="AN276" i="44"/>
  <c r="AM276" i="44" s="1"/>
  <c r="AP276" i="44"/>
  <c r="AO276" i="44" s="1"/>
  <c r="AR276" i="44"/>
  <c r="AQ276" i="44" s="1"/>
  <c r="AG277" i="44"/>
  <c r="AH277" i="44"/>
  <c r="AI277" i="44"/>
  <c r="AJ277" i="44"/>
  <c r="AK277" i="44"/>
  <c r="AL277" i="44"/>
  <c r="AM277" i="44"/>
  <c r="AN277" i="44"/>
  <c r="AO277" i="44"/>
  <c r="AP277" i="44"/>
  <c r="AQ277" i="44"/>
  <c r="AR277" i="44"/>
  <c r="AH278" i="44"/>
  <c r="AG278" i="44" s="1"/>
  <c r="AJ278" i="44"/>
  <c r="AI278" i="44" s="1"/>
  <c r="AL278" i="44"/>
  <c r="AK278" i="44" s="1"/>
  <c r="AN278" i="44"/>
  <c r="AM278" i="44" s="1"/>
  <c r="AP278" i="44"/>
  <c r="AO278" i="44" s="1"/>
  <c r="AR278" i="44"/>
  <c r="AQ278" i="44" s="1"/>
  <c r="AG279" i="44"/>
  <c r="AH279" i="44"/>
  <c r="AI279" i="44"/>
  <c r="AJ279" i="44"/>
  <c r="AK279" i="44"/>
  <c r="AL279" i="44"/>
  <c r="AM279" i="44"/>
  <c r="AN279" i="44"/>
  <c r="AO279" i="44"/>
  <c r="AP279" i="44"/>
  <c r="AQ279" i="44"/>
  <c r="AR279" i="44"/>
  <c r="AH280" i="44"/>
  <c r="AG280" i="44" s="1"/>
  <c r="AJ280" i="44"/>
  <c r="AI280" i="44" s="1"/>
  <c r="AL280" i="44"/>
  <c r="AK280" i="44" s="1"/>
  <c r="AN280" i="44"/>
  <c r="AM280" i="44" s="1"/>
  <c r="AP280" i="44"/>
  <c r="AO280" i="44" s="1"/>
  <c r="AR280" i="44"/>
  <c r="AQ280" i="44" s="1"/>
  <c r="AG281" i="44"/>
  <c r="AH281" i="44"/>
  <c r="AI281" i="44"/>
  <c r="AJ281" i="44"/>
  <c r="AK281" i="44"/>
  <c r="AL281" i="44"/>
  <c r="AM281" i="44"/>
  <c r="AN281" i="44"/>
  <c r="AO281" i="44"/>
  <c r="AP281" i="44"/>
  <c r="AQ281" i="44"/>
  <c r="AR281" i="44"/>
  <c r="AH282" i="44"/>
  <c r="AG282" i="44" s="1"/>
  <c r="AJ282" i="44"/>
  <c r="AI282" i="44" s="1"/>
  <c r="AL282" i="44"/>
  <c r="AK282" i="44" s="1"/>
  <c r="AN282" i="44"/>
  <c r="AM282" i="44" s="1"/>
  <c r="AP282" i="44"/>
  <c r="AO282" i="44" s="1"/>
  <c r="AR282" i="44"/>
  <c r="AQ282" i="44" s="1"/>
  <c r="AG283" i="44"/>
  <c r="AH283" i="44"/>
  <c r="AI283" i="44"/>
  <c r="AJ283" i="44"/>
  <c r="AK283" i="44"/>
  <c r="AL283" i="44"/>
  <c r="AM283" i="44"/>
  <c r="AN283" i="44"/>
  <c r="AO283" i="44"/>
  <c r="AP283" i="44"/>
  <c r="AQ283" i="44"/>
  <c r="AR283" i="44"/>
  <c r="AH284" i="44"/>
  <c r="AG284" i="44" s="1"/>
  <c r="AJ284" i="44"/>
  <c r="AI284" i="44" s="1"/>
  <c r="AL284" i="44"/>
  <c r="AK284" i="44" s="1"/>
  <c r="AN284" i="44"/>
  <c r="AM284" i="44" s="1"/>
  <c r="AP284" i="44"/>
  <c r="AO284" i="44" s="1"/>
  <c r="AR284" i="44"/>
  <c r="AQ284" i="44" s="1"/>
  <c r="AG285" i="44"/>
  <c r="AH285" i="44"/>
  <c r="AI285" i="44"/>
  <c r="AJ285" i="44"/>
  <c r="AK285" i="44"/>
  <c r="AL285" i="44"/>
  <c r="AM285" i="44"/>
  <c r="AN285" i="44"/>
  <c r="AO285" i="44"/>
  <c r="AP285" i="44"/>
  <c r="AQ285" i="44"/>
  <c r="AR285" i="44"/>
  <c r="AH286" i="44"/>
  <c r="AG286" i="44" s="1"/>
  <c r="AJ286" i="44"/>
  <c r="AI286" i="44" s="1"/>
  <c r="AL286" i="44"/>
  <c r="AK286" i="44" s="1"/>
  <c r="AN286" i="44"/>
  <c r="AM286" i="44" s="1"/>
  <c r="AP286" i="44"/>
  <c r="AO286" i="44" s="1"/>
  <c r="AR286" i="44"/>
  <c r="AQ286" i="44" s="1"/>
  <c r="AG287" i="44"/>
  <c r="AH287" i="44"/>
  <c r="AI287" i="44"/>
  <c r="AJ287" i="44"/>
  <c r="AK287" i="44"/>
  <c r="AL287" i="44"/>
  <c r="AM287" i="44"/>
  <c r="AN287" i="44"/>
  <c r="AO287" i="44"/>
  <c r="AP287" i="44"/>
  <c r="AQ287" i="44"/>
  <c r="AR287" i="44"/>
  <c r="AH288" i="44"/>
  <c r="AG288" i="44" s="1"/>
  <c r="AJ288" i="44"/>
  <c r="AI288" i="44" s="1"/>
  <c r="AL288" i="44"/>
  <c r="AK288" i="44" s="1"/>
  <c r="AN288" i="44"/>
  <c r="AM288" i="44" s="1"/>
  <c r="AP288" i="44"/>
  <c r="AO288" i="44" s="1"/>
  <c r="AR288" i="44"/>
  <c r="AQ288" i="44" s="1"/>
  <c r="AG289" i="44"/>
  <c r="AH289" i="44"/>
  <c r="AI289" i="44"/>
  <c r="AJ289" i="44"/>
  <c r="AK289" i="44"/>
  <c r="AL289" i="44"/>
  <c r="AM289" i="44"/>
  <c r="AN289" i="44"/>
  <c r="AO289" i="44"/>
  <c r="AP289" i="44"/>
  <c r="AQ289" i="44"/>
  <c r="AR289" i="44"/>
  <c r="AH290" i="44"/>
  <c r="AG290" i="44" s="1"/>
  <c r="AJ290" i="44"/>
  <c r="AI290" i="44" s="1"/>
  <c r="AL290" i="44"/>
  <c r="AK290" i="44" s="1"/>
  <c r="AN290" i="44"/>
  <c r="AM290" i="44" s="1"/>
  <c r="AP290" i="44"/>
  <c r="AO290" i="44" s="1"/>
  <c r="AR290" i="44"/>
  <c r="AQ290" i="44" s="1"/>
  <c r="AG291" i="44"/>
  <c r="AH291" i="44"/>
  <c r="AI291" i="44"/>
  <c r="AJ291" i="44"/>
  <c r="AK291" i="44"/>
  <c r="AL291" i="44"/>
  <c r="AM291" i="44"/>
  <c r="AN291" i="44"/>
  <c r="AO291" i="44"/>
  <c r="AP291" i="44"/>
  <c r="AQ291" i="44"/>
  <c r="AR291" i="44"/>
  <c r="AH292" i="44"/>
  <c r="AG292" i="44" s="1"/>
  <c r="AJ292" i="44"/>
  <c r="AI292" i="44" s="1"/>
  <c r="AL292" i="44"/>
  <c r="AK292" i="44" s="1"/>
  <c r="AN292" i="44"/>
  <c r="AM292" i="44" s="1"/>
  <c r="AP292" i="44"/>
  <c r="AO292" i="44" s="1"/>
  <c r="AR292" i="44"/>
  <c r="AQ292" i="44" s="1"/>
  <c r="AG293" i="44"/>
  <c r="AH293" i="44"/>
  <c r="AI293" i="44"/>
  <c r="AJ293" i="44"/>
  <c r="AK293" i="44"/>
  <c r="AL293" i="44"/>
  <c r="AM293" i="44"/>
  <c r="AN293" i="44"/>
  <c r="AO293" i="44"/>
  <c r="AP293" i="44"/>
  <c r="AQ293" i="44"/>
  <c r="AR293" i="44"/>
  <c r="AH294" i="44"/>
  <c r="AG294" i="44" s="1"/>
  <c r="AJ294" i="44"/>
  <c r="AI294" i="44" s="1"/>
  <c r="AL294" i="44"/>
  <c r="AK294" i="44" s="1"/>
  <c r="AN294" i="44"/>
  <c r="AM294" i="44" s="1"/>
  <c r="AP294" i="44"/>
  <c r="AO294" i="44" s="1"/>
  <c r="AR294" i="44"/>
  <c r="AQ294" i="44" s="1"/>
  <c r="AG295" i="44"/>
  <c r="AH295" i="44"/>
  <c r="AI295" i="44"/>
  <c r="AJ295" i="44"/>
  <c r="AK295" i="44"/>
  <c r="AL295" i="44"/>
  <c r="AM295" i="44"/>
  <c r="AN295" i="44"/>
  <c r="AO295" i="44"/>
  <c r="AP295" i="44"/>
  <c r="AQ295" i="44"/>
  <c r="AR295" i="44"/>
  <c r="AH296" i="44"/>
  <c r="AG296" i="44" s="1"/>
  <c r="AJ296" i="44"/>
  <c r="AI296" i="44" s="1"/>
  <c r="AL296" i="44"/>
  <c r="AK296" i="44" s="1"/>
  <c r="AN296" i="44"/>
  <c r="AM296" i="44" s="1"/>
  <c r="AP296" i="44"/>
  <c r="AO296" i="44" s="1"/>
  <c r="AR296" i="44"/>
  <c r="AQ296" i="44" s="1"/>
  <c r="AG297" i="44"/>
  <c r="AH297" i="44"/>
  <c r="AI297" i="44"/>
  <c r="AJ297" i="44"/>
  <c r="AK297" i="44"/>
  <c r="AL297" i="44"/>
  <c r="AM297" i="44"/>
  <c r="AN297" i="44"/>
  <c r="AO297" i="44"/>
  <c r="AP297" i="44"/>
  <c r="AQ297" i="44"/>
  <c r="AR297" i="44"/>
  <c r="AH298" i="44"/>
  <c r="AG298" i="44" s="1"/>
  <c r="AJ298" i="44"/>
  <c r="AI298" i="44" s="1"/>
  <c r="AL298" i="44"/>
  <c r="AK298" i="44" s="1"/>
  <c r="AN298" i="44"/>
  <c r="AM298" i="44" s="1"/>
  <c r="AP298" i="44"/>
  <c r="AO298" i="44" s="1"/>
  <c r="AR298" i="44"/>
  <c r="AQ298" i="44" s="1"/>
  <c r="AG299" i="44"/>
  <c r="AH299" i="44"/>
  <c r="AI299" i="44"/>
  <c r="AJ299" i="44"/>
  <c r="AK299" i="44"/>
  <c r="AL299" i="44"/>
  <c r="AM299" i="44"/>
  <c r="AN299" i="44"/>
  <c r="AO299" i="44"/>
  <c r="AP299" i="44"/>
  <c r="AQ299" i="44"/>
  <c r="AR299" i="44"/>
  <c r="AH300" i="44"/>
  <c r="AG300" i="44" s="1"/>
  <c r="AJ300" i="44"/>
  <c r="AI300" i="44" s="1"/>
  <c r="AL300" i="44"/>
  <c r="AK300" i="44" s="1"/>
  <c r="AN300" i="44"/>
  <c r="AM300" i="44" s="1"/>
  <c r="AP300" i="44"/>
  <c r="AO300" i="44" s="1"/>
  <c r="AR300" i="44"/>
  <c r="AQ300" i="44" s="1"/>
  <c r="AG301" i="44"/>
  <c r="AH301" i="44"/>
  <c r="AI301" i="44"/>
  <c r="AJ301" i="44"/>
  <c r="AK301" i="44"/>
  <c r="AL301" i="44"/>
  <c r="AM301" i="44"/>
  <c r="AN301" i="44"/>
  <c r="AO301" i="44"/>
  <c r="AP301" i="44"/>
  <c r="AQ301" i="44"/>
  <c r="AR301" i="44"/>
  <c r="AH302" i="44"/>
  <c r="AG302" i="44" s="1"/>
  <c r="AJ302" i="44"/>
  <c r="AI302" i="44" s="1"/>
  <c r="AL302" i="44"/>
  <c r="AK302" i="44" s="1"/>
  <c r="AN302" i="44"/>
  <c r="AM302" i="44" s="1"/>
  <c r="AP302" i="44"/>
  <c r="AO302" i="44" s="1"/>
  <c r="AR302" i="44"/>
  <c r="AQ302" i="44" s="1"/>
  <c r="AG303" i="44"/>
  <c r="AH303" i="44"/>
  <c r="AI303" i="44"/>
  <c r="AJ303" i="44"/>
  <c r="AK303" i="44"/>
  <c r="AL303" i="44"/>
  <c r="AM303" i="44"/>
  <c r="AN303" i="44"/>
  <c r="AO303" i="44"/>
  <c r="AP303" i="44"/>
  <c r="AQ303" i="44"/>
  <c r="AR303" i="44"/>
  <c r="AH304" i="44"/>
  <c r="AG304" i="44" s="1"/>
  <c r="AJ304" i="44"/>
  <c r="AI304" i="44" s="1"/>
  <c r="AL304" i="44"/>
  <c r="AK304" i="44" s="1"/>
  <c r="AN304" i="44"/>
  <c r="AM304" i="44" s="1"/>
  <c r="AP304" i="44"/>
  <c r="AO304" i="44" s="1"/>
  <c r="AR304" i="44"/>
  <c r="AQ304" i="44" s="1"/>
  <c r="AG305" i="44"/>
  <c r="AH305" i="44"/>
  <c r="AI305" i="44"/>
  <c r="AJ305" i="44"/>
  <c r="AK305" i="44"/>
  <c r="AL305" i="44"/>
  <c r="AM305" i="44"/>
  <c r="AN305" i="44"/>
  <c r="AO305" i="44"/>
  <c r="AP305" i="44"/>
  <c r="AQ305" i="44"/>
  <c r="AR305" i="44"/>
  <c r="AH306" i="44"/>
  <c r="AG306" i="44" s="1"/>
  <c r="AJ306" i="44"/>
  <c r="AI306" i="44" s="1"/>
  <c r="AL306" i="44"/>
  <c r="AK306" i="44" s="1"/>
  <c r="AN306" i="44"/>
  <c r="AM306" i="44" s="1"/>
  <c r="AP306" i="44"/>
  <c r="AO306" i="44" s="1"/>
  <c r="AR306" i="44"/>
  <c r="AQ306" i="44" s="1"/>
  <c r="AG307" i="44"/>
  <c r="AH307" i="44"/>
  <c r="AI307" i="44"/>
  <c r="AJ307" i="44"/>
  <c r="AK307" i="44"/>
  <c r="AL307" i="44"/>
  <c r="AM307" i="44"/>
  <c r="AN307" i="44"/>
  <c r="AO307" i="44"/>
  <c r="AP307" i="44"/>
  <c r="AQ307" i="44"/>
  <c r="AR307" i="44"/>
  <c r="AH308" i="44"/>
  <c r="AG308" i="44" s="1"/>
  <c r="AJ308" i="44"/>
  <c r="AI308" i="44" s="1"/>
  <c r="AL308" i="44"/>
  <c r="AK308" i="44" s="1"/>
  <c r="AN308" i="44"/>
  <c r="AM308" i="44" s="1"/>
  <c r="AP308" i="44"/>
  <c r="AO308" i="44" s="1"/>
  <c r="AR308" i="44"/>
  <c r="AQ308" i="44" s="1"/>
  <c r="AG309" i="44"/>
  <c r="AH309" i="44"/>
  <c r="AI309" i="44"/>
  <c r="AJ309" i="44"/>
  <c r="AK309" i="44"/>
  <c r="AL309" i="44"/>
  <c r="AM309" i="44"/>
  <c r="AN309" i="44"/>
  <c r="AO309" i="44"/>
  <c r="AP309" i="44"/>
  <c r="AQ309" i="44"/>
  <c r="AR309" i="44"/>
  <c r="AH310" i="44"/>
  <c r="AG310" i="44" s="1"/>
  <c r="AJ310" i="44"/>
  <c r="AI310" i="44" s="1"/>
  <c r="AL310" i="44"/>
  <c r="AK310" i="44" s="1"/>
  <c r="AN310" i="44"/>
  <c r="AM310" i="44" s="1"/>
  <c r="AP310" i="44"/>
  <c r="AO310" i="44" s="1"/>
  <c r="AR310" i="44"/>
  <c r="AQ310" i="44" s="1"/>
  <c r="AG311" i="44"/>
  <c r="AH311" i="44"/>
  <c r="AI311" i="44"/>
  <c r="AJ311" i="44"/>
  <c r="AK311" i="44"/>
  <c r="AL311" i="44"/>
  <c r="AM311" i="44"/>
  <c r="AN311" i="44"/>
  <c r="AO311" i="44"/>
  <c r="AP311" i="44"/>
  <c r="AQ311" i="44"/>
  <c r="AR311" i="44"/>
  <c r="AH312" i="44"/>
  <c r="AG312" i="44" s="1"/>
  <c r="AJ312" i="44"/>
  <c r="AI312" i="44" s="1"/>
  <c r="AL312" i="44"/>
  <c r="AK312" i="44" s="1"/>
  <c r="AN312" i="44"/>
  <c r="AM312" i="44" s="1"/>
  <c r="AP312" i="44"/>
  <c r="AO312" i="44" s="1"/>
  <c r="AR312" i="44"/>
  <c r="AQ312" i="44" s="1"/>
  <c r="AG313" i="44"/>
  <c r="AH313" i="44"/>
  <c r="AI313" i="44"/>
  <c r="AJ313" i="44"/>
  <c r="AK313" i="44"/>
  <c r="AL313" i="44"/>
  <c r="AM313" i="44"/>
  <c r="AN313" i="44"/>
  <c r="AO313" i="44"/>
  <c r="AP313" i="44"/>
  <c r="AQ313" i="44"/>
  <c r="AR313" i="44"/>
  <c r="AH314" i="44"/>
  <c r="AG314" i="44" s="1"/>
  <c r="AJ314" i="44"/>
  <c r="AI314" i="44" s="1"/>
  <c r="AL314" i="44"/>
  <c r="AK314" i="44" s="1"/>
  <c r="AN314" i="44"/>
  <c r="AM314" i="44" s="1"/>
  <c r="AP314" i="44"/>
  <c r="AO314" i="44" s="1"/>
  <c r="AR314" i="44"/>
  <c r="AQ314" i="44" s="1"/>
  <c r="AG315" i="44"/>
  <c r="AH315" i="44"/>
  <c r="AI315" i="44"/>
  <c r="AJ315" i="44"/>
  <c r="AK315" i="44"/>
  <c r="AL315" i="44"/>
  <c r="AM315" i="44"/>
  <c r="AN315" i="44"/>
  <c r="AO315" i="44"/>
  <c r="AP315" i="44"/>
  <c r="AQ315" i="44"/>
  <c r="AR315" i="44"/>
  <c r="AH316" i="44"/>
  <c r="AG316" i="44" s="1"/>
  <c r="AJ316" i="44"/>
  <c r="AI316" i="44" s="1"/>
  <c r="AL316" i="44"/>
  <c r="AK316" i="44" s="1"/>
  <c r="AN316" i="44"/>
  <c r="AM316" i="44" s="1"/>
  <c r="AP316" i="44"/>
  <c r="AO316" i="44" s="1"/>
  <c r="AR316" i="44"/>
  <c r="AQ316" i="44" s="1"/>
  <c r="AG317" i="44"/>
  <c r="AH317" i="44"/>
  <c r="AI317" i="44"/>
  <c r="AJ317" i="44"/>
  <c r="AK317" i="44"/>
  <c r="AL317" i="44"/>
  <c r="AM317" i="44"/>
  <c r="AN317" i="44"/>
  <c r="AO317" i="44"/>
  <c r="AP317" i="44"/>
  <c r="AQ317" i="44"/>
  <c r="AR317" i="44"/>
  <c r="AH318" i="44"/>
  <c r="AG318" i="44" s="1"/>
  <c r="AJ318" i="44"/>
  <c r="AI318" i="44" s="1"/>
  <c r="AL318" i="44"/>
  <c r="AK318" i="44" s="1"/>
  <c r="AN318" i="44"/>
  <c r="AM318" i="44" s="1"/>
  <c r="AP318" i="44"/>
  <c r="AO318" i="44" s="1"/>
  <c r="AR318" i="44"/>
  <c r="AQ318" i="44" s="1"/>
  <c r="AG319" i="44"/>
  <c r="AH319" i="44"/>
  <c r="AI319" i="44"/>
  <c r="AJ319" i="44"/>
  <c r="AK319" i="44"/>
  <c r="AL319" i="44"/>
  <c r="AM319" i="44"/>
  <c r="AN319" i="44"/>
  <c r="AO319" i="44"/>
  <c r="AP319" i="44"/>
  <c r="AQ319" i="44"/>
  <c r="AR319" i="44"/>
  <c r="AH320" i="44"/>
  <c r="AG320" i="44" s="1"/>
  <c r="AJ320" i="44"/>
  <c r="AI320" i="44" s="1"/>
  <c r="AL320" i="44"/>
  <c r="AK320" i="44" s="1"/>
  <c r="AN320" i="44"/>
  <c r="AM320" i="44" s="1"/>
  <c r="AP320" i="44"/>
  <c r="AO320" i="44" s="1"/>
  <c r="AR320" i="44"/>
  <c r="AQ320" i="44" s="1"/>
  <c r="AG321" i="44"/>
  <c r="AH321" i="44"/>
  <c r="AI321" i="44"/>
  <c r="AJ321" i="44"/>
  <c r="AK321" i="44"/>
  <c r="AL321" i="44"/>
  <c r="AM321" i="44"/>
  <c r="AN321" i="44"/>
  <c r="AO321" i="44"/>
  <c r="AP321" i="44"/>
  <c r="AQ321" i="44"/>
  <c r="AR321" i="44"/>
  <c r="AH322" i="44"/>
  <c r="AG322" i="44" s="1"/>
  <c r="AJ322" i="44"/>
  <c r="AI322" i="44" s="1"/>
  <c r="AL322" i="44"/>
  <c r="AK322" i="44" s="1"/>
  <c r="AN322" i="44"/>
  <c r="AM322" i="44" s="1"/>
  <c r="AP322" i="44"/>
  <c r="AO322" i="44" s="1"/>
  <c r="AR322" i="44"/>
  <c r="AQ322" i="44" s="1"/>
  <c r="AG323" i="44"/>
  <c r="AH323" i="44"/>
  <c r="AI323" i="44"/>
  <c r="AJ323" i="44"/>
  <c r="AK323" i="44"/>
  <c r="AL323" i="44"/>
  <c r="AM323" i="44"/>
  <c r="AN323" i="44"/>
  <c r="AO323" i="44"/>
  <c r="AP323" i="44"/>
  <c r="AQ323" i="44"/>
  <c r="AR323" i="44"/>
  <c r="AH324" i="44"/>
  <c r="AG324" i="44" s="1"/>
  <c r="AJ324" i="44"/>
  <c r="AI324" i="44" s="1"/>
  <c r="AL324" i="44"/>
  <c r="AK324" i="44" s="1"/>
  <c r="AN324" i="44"/>
  <c r="AM324" i="44" s="1"/>
  <c r="AP324" i="44"/>
  <c r="AO324" i="44" s="1"/>
  <c r="AR324" i="44"/>
  <c r="AQ324" i="44" s="1"/>
  <c r="AG325" i="44"/>
  <c r="AH325" i="44"/>
  <c r="AI325" i="44"/>
  <c r="AJ325" i="44"/>
  <c r="AK325" i="44"/>
  <c r="AL325" i="44"/>
  <c r="AM325" i="44"/>
  <c r="AN325" i="44"/>
  <c r="AO325" i="44"/>
  <c r="AP325" i="44"/>
  <c r="AQ325" i="44"/>
  <c r="AR325" i="44"/>
  <c r="AH326" i="44"/>
  <c r="AG326" i="44" s="1"/>
  <c r="AJ326" i="44"/>
  <c r="AI326" i="44" s="1"/>
  <c r="AL326" i="44"/>
  <c r="AK326" i="44" s="1"/>
  <c r="AN326" i="44"/>
  <c r="AM326" i="44" s="1"/>
  <c r="AP326" i="44"/>
  <c r="AO326" i="44" s="1"/>
  <c r="AR326" i="44"/>
  <c r="AQ326" i="44" s="1"/>
  <c r="AG327" i="44"/>
  <c r="AH327" i="44"/>
  <c r="AI327" i="44"/>
  <c r="AJ327" i="44"/>
  <c r="AK327" i="44"/>
  <c r="AL327" i="44"/>
  <c r="AM327" i="44"/>
  <c r="AN327" i="44"/>
  <c r="AO327" i="44"/>
  <c r="AP327" i="44"/>
  <c r="AQ327" i="44"/>
  <c r="AR327" i="44"/>
  <c r="AH328" i="44"/>
  <c r="AG328" i="44" s="1"/>
  <c r="AJ328" i="44"/>
  <c r="AI328" i="44" s="1"/>
  <c r="AL328" i="44"/>
  <c r="AK328" i="44" s="1"/>
  <c r="AN328" i="44"/>
  <c r="AM328" i="44" s="1"/>
  <c r="AP328" i="44"/>
  <c r="AO328" i="44" s="1"/>
  <c r="AR328" i="44"/>
  <c r="AQ328" i="44" s="1"/>
  <c r="AG329" i="44"/>
  <c r="AH329" i="44"/>
  <c r="AI329" i="44"/>
  <c r="AJ329" i="44"/>
  <c r="AK329" i="44"/>
  <c r="AL329" i="44"/>
  <c r="AM329" i="44"/>
  <c r="AN329" i="44"/>
  <c r="AO329" i="44"/>
  <c r="AP329" i="44"/>
  <c r="AQ329" i="44"/>
  <c r="AR329" i="44"/>
  <c r="AH330" i="44"/>
  <c r="AG330" i="44" s="1"/>
  <c r="AJ330" i="44"/>
  <c r="AI330" i="44" s="1"/>
  <c r="AL330" i="44"/>
  <c r="AK330" i="44" s="1"/>
  <c r="AN330" i="44"/>
  <c r="AM330" i="44" s="1"/>
  <c r="AP330" i="44"/>
  <c r="AO330" i="44" s="1"/>
  <c r="AR330" i="44"/>
  <c r="AQ330" i="44" s="1"/>
  <c r="AG331" i="44"/>
  <c r="AH331" i="44"/>
  <c r="AI331" i="44"/>
  <c r="AJ331" i="44"/>
  <c r="AK331" i="44"/>
  <c r="AL331" i="44"/>
  <c r="AM331" i="44"/>
  <c r="AN331" i="44"/>
  <c r="AO331" i="44"/>
  <c r="AP331" i="44"/>
  <c r="AQ331" i="44"/>
  <c r="AR331" i="44"/>
  <c r="AD331" i="44" l="1"/>
  <c r="AD327" i="44"/>
  <c r="AD323" i="44"/>
  <c r="AD315" i="44"/>
  <c r="AD309" i="44"/>
  <c r="AD305" i="44"/>
  <c r="AD289" i="44"/>
  <c r="AD283" i="44"/>
  <c r="AD279" i="44"/>
  <c r="AD275" i="44"/>
  <c r="AD271" i="44"/>
  <c r="AD267" i="44"/>
  <c r="AD240" i="44"/>
  <c r="AD236" i="44"/>
  <c r="AD232" i="44"/>
  <c r="AD228" i="44"/>
  <c r="AD224" i="44"/>
  <c r="AD220" i="44"/>
  <c r="AD216" i="44"/>
  <c r="AD214" i="44"/>
  <c r="AD191" i="44"/>
  <c r="AD189" i="44"/>
  <c r="AD187" i="44"/>
  <c r="AD185" i="44"/>
  <c r="AD183" i="44"/>
  <c r="AD181" i="44"/>
  <c r="AD179" i="44"/>
  <c r="AD177" i="44"/>
  <c r="AD175" i="44"/>
  <c r="AD173" i="44"/>
  <c r="AD171" i="44"/>
  <c r="AD169" i="44"/>
  <c r="AD167" i="44"/>
  <c r="AD165" i="44"/>
  <c r="AD163" i="44"/>
  <c r="AD161" i="44"/>
  <c r="AD159" i="44"/>
  <c r="AD157" i="44"/>
  <c r="AD329" i="44"/>
  <c r="AD325" i="44"/>
  <c r="AD321" i="44"/>
  <c r="AD319" i="44"/>
  <c r="AD317" i="44"/>
  <c r="AD313" i="44"/>
  <c r="AD311" i="44"/>
  <c r="AD307" i="44"/>
  <c r="AD303" i="44"/>
  <c r="AD301" i="44"/>
  <c r="AD299" i="44"/>
  <c r="AD297" i="44"/>
  <c r="AD295" i="44"/>
  <c r="AD293" i="44"/>
  <c r="AD291" i="44"/>
  <c r="AD287" i="44"/>
  <c r="AD285" i="44"/>
  <c r="AD281" i="44"/>
  <c r="AD277" i="44"/>
  <c r="AD273" i="44"/>
  <c r="AD269" i="44"/>
  <c r="AD265" i="44"/>
  <c r="AD263" i="44"/>
  <c r="AD261" i="44"/>
  <c r="AD259" i="44"/>
  <c r="AD257" i="44"/>
  <c r="AD255" i="44"/>
  <c r="AD253" i="44"/>
  <c r="AD251" i="44"/>
  <c r="AD249" i="44"/>
  <c r="AD247" i="44"/>
  <c r="AD245" i="44"/>
  <c r="AD242" i="44"/>
  <c r="AD238" i="44"/>
  <c r="AD234" i="44"/>
  <c r="AD230" i="44"/>
  <c r="AD226" i="44"/>
  <c r="AD222" i="44"/>
  <c r="AD218" i="44"/>
  <c r="AD212" i="44"/>
  <c r="AD210" i="44"/>
  <c r="AD206" i="44"/>
  <c r="AD202" i="44"/>
  <c r="AD198" i="44"/>
  <c r="AD194" i="44"/>
  <c r="AD152" i="44"/>
  <c r="AD148" i="44"/>
  <c r="AD144" i="44"/>
  <c r="AD140" i="44"/>
  <c r="AD136" i="44"/>
  <c r="AD132" i="44"/>
  <c r="AD128" i="44"/>
  <c r="AD208" i="44"/>
  <c r="AD204" i="44"/>
  <c r="AD200" i="44"/>
  <c r="AD196" i="44"/>
  <c r="AD155" i="44"/>
  <c r="AD150" i="44"/>
  <c r="AD146" i="44"/>
  <c r="AD142" i="44"/>
  <c r="AD138" i="44"/>
  <c r="AD134" i="44"/>
  <c r="AD130" i="44"/>
  <c r="AD125" i="44"/>
  <c r="AD123" i="44"/>
  <c r="AD121" i="44"/>
  <c r="AD119" i="44"/>
  <c r="AD117" i="44"/>
  <c r="AD115" i="44"/>
  <c r="AD113" i="44"/>
  <c r="AD111" i="44"/>
  <c r="AD109" i="44"/>
  <c r="AD107" i="44"/>
  <c r="AD105" i="44"/>
  <c r="AD103" i="44"/>
  <c r="AD101" i="44"/>
  <c r="AD99" i="44"/>
  <c r="AD97" i="44"/>
  <c r="AD95" i="44"/>
  <c r="AD83" i="44"/>
  <c r="AD79" i="44"/>
  <c r="AD75" i="44"/>
  <c r="AD71" i="44"/>
  <c r="AD67" i="44"/>
  <c r="AD63" i="44"/>
  <c r="AD59" i="44"/>
  <c r="AD42" i="44"/>
  <c r="AD85" i="44"/>
  <c r="AD81" i="44"/>
  <c r="AD77" i="44"/>
  <c r="AD73" i="44"/>
  <c r="AD69" i="44"/>
  <c r="AD56" i="44"/>
  <c r="AD54" i="44"/>
  <c r="AD52" i="44"/>
  <c r="AD50" i="44"/>
  <c r="AD48" i="44"/>
  <c r="AD46" i="44"/>
  <c r="AD44" i="44"/>
  <c r="AD65" i="44"/>
  <c r="AD61" i="44"/>
  <c r="AD38" i="44"/>
  <c r="AD34" i="44"/>
  <c r="AD30" i="44"/>
  <c r="AD26" i="44"/>
  <c r="AD22" i="44"/>
  <c r="AD18" i="44"/>
  <c r="AD40" i="44"/>
  <c r="AD36" i="44"/>
  <c r="AD32" i="44"/>
  <c r="AD28" i="44"/>
  <c r="AD24" i="44"/>
  <c r="AD20" i="44"/>
  <c r="AD244" i="44"/>
  <c r="AD330" i="44"/>
  <c r="AD328" i="44"/>
  <c r="AD326" i="44"/>
  <c r="AD324" i="44"/>
  <c r="AD322" i="44"/>
  <c r="AD320" i="44"/>
  <c r="AD318" i="44"/>
  <c r="AD316" i="44"/>
  <c r="AD314" i="44"/>
  <c r="AD312" i="44"/>
  <c r="AD310" i="44"/>
  <c r="AD308" i="44"/>
  <c r="AD306" i="44"/>
  <c r="AD304" i="44"/>
  <c r="AD302" i="44"/>
  <c r="AD300" i="44"/>
  <c r="AD298" i="44"/>
  <c r="AD296" i="44"/>
  <c r="AD294" i="44"/>
  <c r="AD292" i="44"/>
  <c r="AD290" i="44"/>
  <c r="AD288" i="44"/>
  <c r="AD286" i="44"/>
  <c r="AD284" i="44"/>
  <c r="AD282" i="44"/>
  <c r="AD280" i="44"/>
  <c r="AD278" i="44"/>
  <c r="AD276" i="44"/>
  <c r="AD274" i="44"/>
  <c r="AD272" i="44"/>
  <c r="AD270" i="44"/>
  <c r="AD268" i="44"/>
  <c r="AD266" i="44"/>
  <c r="AD264" i="44"/>
  <c r="AD262" i="44"/>
  <c r="AD260" i="44"/>
  <c r="AD258" i="44"/>
  <c r="AD256" i="44"/>
  <c r="AD254" i="44"/>
  <c r="AD252" i="44"/>
  <c r="AD250" i="44"/>
  <c r="AD248" i="44"/>
  <c r="AD246" i="44"/>
  <c r="AD243" i="44"/>
  <c r="AD239" i="44"/>
  <c r="AD235" i="44"/>
  <c r="AD231" i="44"/>
  <c r="AD227" i="44"/>
  <c r="AD223" i="44"/>
  <c r="AD219" i="44"/>
  <c r="AD215" i="44"/>
  <c r="AD211" i="44"/>
  <c r="AD207" i="44"/>
  <c r="AD203" i="44"/>
  <c r="AD199" i="44"/>
  <c r="AD195" i="44"/>
  <c r="AD241" i="44"/>
  <c r="AD237" i="44"/>
  <c r="AD233" i="44"/>
  <c r="AD229" i="44"/>
  <c r="AD225" i="44"/>
  <c r="AD221" i="44"/>
  <c r="AD217" i="44"/>
  <c r="AD213" i="44"/>
  <c r="AD209" i="44"/>
  <c r="AD205" i="44"/>
  <c r="AD201" i="44"/>
  <c r="AD197" i="44"/>
  <c r="AD193" i="44"/>
  <c r="AD192" i="44"/>
  <c r="AD190" i="44"/>
  <c r="AD188" i="44"/>
  <c r="AD186" i="44"/>
  <c r="AD184" i="44"/>
  <c r="AD182" i="44"/>
  <c r="AD180" i="44"/>
  <c r="AD178" i="44"/>
  <c r="AD176" i="44"/>
  <c r="AD174" i="44"/>
  <c r="AD172" i="44"/>
  <c r="AD170" i="44"/>
  <c r="AD168" i="44"/>
  <c r="AD166" i="44"/>
  <c r="AD164" i="44"/>
  <c r="AD162" i="44"/>
  <c r="AD160" i="44"/>
  <c r="AD158" i="44"/>
  <c r="AD156" i="44"/>
  <c r="AD154" i="44"/>
  <c r="AD153" i="44"/>
  <c r="AD149" i="44"/>
  <c r="AD145" i="44"/>
  <c r="AD141" i="44"/>
  <c r="AD137" i="44"/>
  <c r="AD133" i="44"/>
  <c r="AD129" i="44"/>
  <c r="AD151" i="44"/>
  <c r="AD147" i="44"/>
  <c r="AD143" i="44"/>
  <c r="AD139" i="44"/>
  <c r="AD135" i="44"/>
  <c r="AD131" i="44"/>
  <c r="AD127" i="44"/>
  <c r="AD126" i="44"/>
  <c r="AD124" i="44"/>
  <c r="AD122" i="44"/>
  <c r="AD120" i="44"/>
  <c r="AD118" i="44"/>
  <c r="AD116" i="44"/>
  <c r="AD114" i="44"/>
  <c r="AD112" i="44"/>
  <c r="AD110" i="44"/>
  <c r="AD93" i="44"/>
  <c r="AD91" i="44"/>
  <c r="AD89" i="44"/>
  <c r="AD87" i="44"/>
  <c r="AD74" i="44"/>
  <c r="AD70" i="44"/>
  <c r="AD66" i="44"/>
  <c r="AD62" i="44"/>
  <c r="AD58" i="44"/>
  <c r="AD57" i="44"/>
  <c r="AD55" i="44"/>
  <c r="AD53" i="44"/>
  <c r="AD51" i="44"/>
  <c r="AD49" i="44"/>
  <c r="AD47" i="44"/>
  <c r="AD45" i="44"/>
  <c r="AD43" i="44"/>
  <c r="AD76" i="44"/>
  <c r="AD72" i="44"/>
  <c r="AD68" i="44"/>
  <c r="AD64" i="44"/>
  <c r="AD60" i="44"/>
  <c r="AD39" i="44"/>
  <c r="AD35" i="44"/>
  <c r="AD31" i="44"/>
  <c r="AD27" i="44"/>
  <c r="AD23" i="44"/>
  <c r="AD19" i="44"/>
  <c r="AD41" i="44"/>
  <c r="AD37" i="44"/>
  <c r="AD33" i="44"/>
  <c r="AD29" i="44"/>
  <c r="AD25" i="44"/>
  <c r="AD21" i="44"/>
  <c r="N194" i="44"/>
  <c r="N190" i="44"/>
  <c r="N156" i="44"/>
  <c r="N152" i="44"/>
  <c r="O157" i="44" s="1"/>
  <c r="N117" i="44"/>
  <c r="O115" i="44"/>
  <c r="N113" i="44"/>
  <c r="O118" i="44" s="1"/>
  <c r="N102" i="44"/>
  <c r="N98" i="44"/>
  <c r="C71" i="44"/>
  <c r="C69" i="44"/>
  <c r="C67" i="44"/>
  <c r="C65" i="44"/>
  <c r="C63" i="44"/>
  <c r="C61" i="44"/>
  <c r="C59" i="44"/>
  <c r="C57" i="44"/>
  <c r="C55" i="44"/>
  <c r="C53" i="44"/>
  <c r="C51" i="44"/>
  <c r="C49" i="44"/>
  <c r="C47" i="44"/>
  <c r="C45" i="44"/>
  <c r="C43" i="44"/>
  <c r="C41" i="44"/>
  <c r="C38" i="44"/>
  <c r="C36" i="44"/>
  <c r="C34" i="44"/>
  <c r="C32" i="44"/>
  <c r="C30" i="44"/>
  <c r="C28" i="44"/>
  <c r="C26" i="44"/>
  <c r="C24" i="44"/>
  <c r="B102" i="44" s="1"/>
  <c r="C22" i="44"/>
  <c r="C20" i="44"/>
  <c r="B100" i="44" s="1"/>
  <c r="C18" i="44"/>
  <c r="C16" i="44"/>
  <c r="B98" i="44" s="1"/>
  <c r="C14" i="44"/>
  <c r="B96" i="44"/>
  <c r="C10" i="44"/>
  <c r="C8" i="44"/>
  <c r="B94" i="44" s="1"/>
  <c r="AR17" i="44"/>
  <c r="AQ17" i="44" s="1"/>
  <c r="AP17" i="44"/>
  <c r="AO17" i="44" s="1"/>
  <c r="AN17" i="44"/>
  <c r="AM17" i="44" s="1"/>
  <c r="AL17" i="44"/>
  <c r="AK17" i="44" s="1"/>
  <c r="AJ17" i="44"/>
  <c r="AI17" i="44" s="1"/>
  <c r="AH17" i="44"/>
  <c r="AG17" i="44" s="1"/>
  <c r="AR16" i="44"/>
  <c r="AQ16" i="44" s="1"/>
  <c r="AP16" i="44"/>
  <c r="AO16" i="44" s="1"/>
  <c r="AN16" i="44"/>
  <c r="AM16" i="44" s="1"/>
  <c r="AL16" i="44"/>
  <c r="AK16" i="44" s="1"/>
  <c r="AJ16" i="44"/>
  <c r="AI16" i="44" s="1"/>
  <c r="AH16" i="44"/>
  <c r="AG16" i="44" s="1"/>
  <c r="AR15" i="44"/>
  <c r="AQ15" i="44" s="1"/>
  <c r="AP15" i="44"/>
  <c r="AO15" i="44" s="1"/>
  <c r="AN15" i="44"/>
  <c r="AM15" i="44" s="1"/>
  <c r="AL15" i="44"/>
  <c r="AK15" i="44" s="1"/>
  <c r="AJ15" i="44"/>
  <c r="AI15" i="44" s="1"/>
  <c r="AH15" i="44"/>
  <c r="AG15" i="44" s="1"/>
  <c r="AR14" i="44"/>
  <c r="AQ14" i="44" s="1"/>
  <c r="AP14" i="44"/>
  <c r="AO14" i="44" s="1"/>
  <c r="AN14" i="44"/>
  <c r="AM14" i="44" s="1"/>
  <c r="AL14" i="44"/>
  <c r="AK14" i="44" s="1"/>
  <c r="AJ14" i="44"/>
  <c r="AI14" i="44" s="1"/>
  <c r="AH14" i="44"/>
  <c r="AG14" i="44" s="1"/>
  <c r="AR13" i="44"/>
  <c r="AQ13" i="44" s="1"/>
  <c r="AP13" i="44"/>
  <c r="AO13" i="44" s="1"/>
  <c r="AN13" i="44"/>
  <c r="AM13" i="44" s="1"/>
  <c r="AL13" i="44"/>
  <c r="AK13" i="44" s="1"/>
  <c r="AJ13" i="44"/>
  <c r="AI13" i="44" s="1"/>
  <c r="AH13" i="44"/>
  <c r="AG13" i="44" s="1"/>
  <c r="AR12" i="44"/>
  <c r="AQ12" i="44" s="1"/>
  <c r="AP12" i="44"/>
  <c r="AO12" i="44" s="1"/>
  <c r="AN12" i="44"/>
  <c r="AM12" i="44" s="1"/>
  <c r="AL12" i="44"/>
  <c r="AK12" i="44" s="1"/>
  <c r="AJ12" i="44"/>
  <c r="AI12" i="44" s="1"/>
  <c r="AH12" i="44"/>
  <c r="AG12" i="44" s="1"/>
  <c r="AR11" i="44"/>
  <c r="AQ11" i="44"/>
  <c r="AP11" i="44"/>
  <c r="AO11" i="44"/>
  <c r="AN11" i="44"/>
  <c r="AM11" i="44"/>
  <c r="AL11" i="44"/>
  <c r="AK11" i="44"/>
  <c r="AJ11" i="44"/>
  <c r="AI11" i="44"/>
  <c r="AH11" i="44"/>
  <c r="AG11" i="44"/>
  <c r="AD11" i="44" s="1"/>
  <c r="AR10" i="44"/>
  <c r="AQ10" i="44"/>
  <c r="AP10" i="44"/>
  <c r="AO10" i="44"/>
  <c r="AN10" i="44"/>
  <c r="AM10" i="44"/>
  <c r="AL10" i="44"/>
  <c r="AK10" i="44"/>
  <c r="AJ10" i="44"/>
  <c r="AI10" i="44"/>
  <c r="AH10" i="44"/>
  <c r="AG10" i="44"/>
  <c r="AD10" i="44" s="1"/>
  <c r="AR9" i="44"/>
  <c r="AQ9" i="44"/>
  <c r="AP9" i="44"/>
  <c r="AO9" i="44"/>
  <c r="AN9" i="44"/>
  <c r="AM9" i="44"/>
  <c r="AL9" i="44"/>
  <c r="AK9" i="44"/>
  <c r="AJ9" i="44"/>
  <c r="AI9" i="44"/>
  <c r="AH9" i="44"/>
  <c r="AG9" i="44"/>
  <c r="AD9" i="44" s="1"/>
  <c r="AR8" i="44"/>
  <c r="AQ8" i="44"/>
  <c r="AP8" i="44"/>
  <c r="AO8" i="44"/>
  <c r="AN8" i="44"/>
  <c r="AM8" i="44"/>
  <c r="AL8" i="44"/>
  <c r="AK8" i="44"/>
  <c r="AJ8" i="44"/>
  <c r="AI8" i="44"/>
  <c r="AH8" i="44"/>
  <c r="AG8" i="44"/>
  <c r="AR7" i="44"/>
  <c r="AQ7" i="44"/>
  <c r="AP7" i="44"/>
  <c r="AO7" i="44" s="1"/>
  <c r="AN7" i="44"/>
  <c r="AM7" i="44" s="1"/>
  <c r="AL7" i="44"/>
  <c r="AK7" i="44" s="1"/>
  <c r="AJ7" i="44"/>
  <c r="AI7" i="44" s="1"/>
  <c r="AH7" i="44"/>
  <c r="AG7" i="44" s="1"/>
  <c r="AD8" i="44" l="1"/>
  <c r="AD7" i="44"/>
  <c r="AD13" i="44"/>
  <c r="AD16" i="44"/>
  <c r="AD17" i="44"/>
  <c r="C94" i="44"/>
  <c r="AH94" i="44"/>
  <c r="AG94" i="44" s="1"/>
  <c r="AJ94" i="44"/>
  <c r="AI94" i="44" s="1"/>
  <c r="AL94" i="44"/>
  <c r="AK94" i="44" s="1"/>
  <c r="AN94" i="44"/>
  <c r="AM94" i="44" s="1"/>
  <c r="AP94" i="44"/>
  <c r="AO94" i="44" s="1"/>
  <c r="AR94" i="44"/>
  <c r="AQ94" i="44" s="1"/>
  <c r="AH96" i="44"/>
  <c r="AG96" i="44" s="1"/>
  <c r="AJ96" i="44"/>
  <c r="AI96" i="44" s="1"/>
  <c r="AL96" i="44"/>
  <c r="AK96" i="44" s="1"/>
  <c r="AN96" i="44"/>
  <c r="AM96" i="44" s="1"/>
  <c r="AP96" i="44"/>
  <c r="AO96" i="44" s="1"/>
  <c r="AR96" i="44"/>
  <c r="AQ96" i="44" s="1"/>
  <c r="C98" i="44"/>
  <c r="AH98" i="44"/>
  <c r="AG98" i="44" s="1"/>
  <c r="AJ98" i="44"/>
  <c r="AI98" i="44" s="1"/>
  <c r="AL98" i="44"/>
  <c r="AK98" i="44" s="1"/>
  <c r="AN98" i="44"/>
  <c r="AM98" i="44" s="1"/>
  <c r="AP98" i="44"/>
  <c r="AO98" i="44" s="1"/>
  <c r="AR98" i="44"/>
  <c r="AQ98" i="44" s="1"/>
  <c r="AH100" i="44"/>
  <c r="AG100" i="44" s="1"/>
  <c r="AJ100" i="44"/>
  <c r="AI100" i="44" s="1"/>
  <c r="AL100" i="44"/>
  <c r="AK100" i="44" s="1"/>
  <c r="AN100" i="44"/>
  <c r="AM100" i="44" s="1"/>
  <c r="AP100" i="44"/>
  <c r="AO100" i="44" s="1"/>
  <c r="AR100" i="44"/>
  <c r="AQ100" i="44" s="1"/>
  <c r="AH102" i="44"/>
  <c r="AG102" i="44" s="1"/>
  <c r="AJ102" i="44"/>
  <c r="AI102" i="44" s="1"/>
  <c r="AL102" i="44"/>
  <c r="AK102" i="44" s="1"/>
  <c r="AN102" i="44"/>
  <c r="AM102" i="44" s="1"/>
  <c r="AP102" i="44"/>
  <c r="AO102" i="44" s="1"/>
  <c r="AR102" i="44"/>
  <c r="AQ102" i="44" s="1"/>
  <c r="B104" i="44"/>
  <c r="B106" i="44"/>
  <c r="B108" i="44"/>
  <c r="B78" i="44"/>
  <c r="B80" i="44"/>
  <c r="B82" i="44"/>
  <c r="B84" i="44"/>
  <c r="B92" i="44"/>
  <c r="O100" i="44"/>
  <c r="C70" i="44"/>
  <c r="O154" i="44"/>
  <c r="O195" i="44"/>
  <c r="C96" i="44"/>
  <c r="J175" i="44" s="1"/>
  <c r="C100" i="44"/>
  <c r="J177" i="44" s="1"/>
  <c r="C104" i="44"/>
  <c r="C80" i="44"/>
  <c r="B86" i="44"/>
  <c r="C58" i="44"/>
  <c r="B88" i="44"/>
  <c r="C62" i="44"/>
  <c r="E62" i="44" s="1"/>
  <c r="B90" i="44"/>
  <c r="C66" i="44"/>
  <c r="E66" i="44" s="1"/>
  <c r="C9" i="44"/>
  <c r="C13" i="44"/>
  <c r="C17" i="44"/>
  <c r="C21" i="44"/>
  <c r="C25" i="44"/>
  <c r="C29" i="44"/>
  <c r="C33" i="44"/>
  <c r="C37" i="44"/>
  <c r="C42" i="44"/>
  <c r="C46" i="44"/>
  <c r="C50" i="44"/>
  <c r="C54" i="44"/>
  <c r="C92" i="44"/>
  <c r="O103" i="44"/>
  <c r="O192" i="44"/>
  <c r="AD15" i="44"/>
  <c r="AD12" i="44"/>
  <c r="AD14" i="44"/>
  <c r="C90" i="44" l="1"/>
  <c r="AH90" i="44"/>
  <c r="AG90" i="44" s="1"/>
  <c r="AL90" i="44"/>
  <c r="AK90" i="44" s="1"/>
  <c r="AP90" i="44"/>
  <c r="AO90" i="44" s="1"/>
  <c r="AJ90" i="44"/>
  <c r="AI90" i="44" s="1"/>
  <c r="AN90" i="44"/>
  <c r="AM90" i="44" s="1"/>
  <c r="AR90" i="44"/>
  <c r="AQ90" i="44" s="1"/>
  <c r="AH86" i="44"/>
  <c r="AG86" i="44" s="1"/>
  <c r="AL86" i="44"/>
  <c r="AK86" i="44" s="1"/>
  <c r="AP86" i="44"/>
  <c r="AO86" i="44" s="1"/>
  <c r="AJ86" i="44"/>
  <c r="AI86" i="44" s="1"/>
  <c r="AN86" i="44"/>
  <c r="AM86" i="44" s="1"/>
  <c r="AR86" i="44"/>
  <c r="AQ86" i="44" s="1"/>
  <c r="AH84" i="44"/>
  <c r="AG84" i="44" s="1"/>
  <c r="AJ84" i="44"/>
  <c r="AI84" i="44" s="1"/>
  <c r="AL84" i="44"/>
  <c r="AK84" i="44" s="1"/>
  <c r="AN84" i="44"/>
  <c r="AM84" i="44" s="1"/>
  <c r="AP84" i="44"/>
  <c r="AO84" i="44" s="1"/>
  <c r="AR84" i="44"/>
  <c r="AQ84" i="44" s="1"/>
  <c r="AH80" i="44"/>
  <c r="AG80" i="44" s="1"/>
  <c r="AJ80" i="44"/>
  <c r="AI80" i="44" s="1"/>
  <c r="AL80" i="44"/>
  <c r="AK80" i="44" s="1"/>
  <c r="AN80" i="44"/>
  <c r="AM80" i="44" s="1"/>
  <c r="AP80" i="44"/>
  <c r="AO80" i="44" s="1"/>
  <c r="AR80" i="44"/>
  <c r="AQ80" i="44" s="1"/>
  <c r="AH108" i="44"/>
  <c r="AG108" i="44" s="1"/>
  <c r="AL108" i="44"/>
  <c r="AK108" i="44" s="1"/>
  <c r="AP108" i="44"/>
  <c r="AO108" i="44" s="1"/>
  <c r="AJ108" i="44"/>
  <c r="AI108" i="44" s="1"/>
  <c r="AN108" i="44"/>
  <c r="AM108" i="44" s="1"/>
  <c r="AR108" i="44"/>
  <c r="AQ108" i="44" s="1"/>
  <c r="AH104" i="44"/>
  <c r="AG104" i="44" s="1"/>
  <c r="AJ104" i="44"/>
  <c r="AI104" i="44" s="1"/>
  <c r="AL104" i="44"/>
  <c r="AK104" i="44" s="1"/>
  <c r="AN104" i="44"/>
  <c r="AM104" i="44" s="1"/>
  <c r="AP104" i="44"/>
  <c r="AO104" i="44" s="1"/>
  <c r="AR104" i="44"/>
  <c r="AQ104" i="44" s="1"/>
  <c r="AD102" i="44"/>
  <c r="AD96" i="44"/>
  <c r="AD94" i="44"/>
  <c r="C88" i="44"/>
  <c r="AH88" i="44"/>
  <c r="AG88" i="44" s="1"/>
  <c r="AL88" i="44"/>
  <c r="AK88" i="44" s="1"/>
  <c r="AP88" i="44"/>
  <c r="AO88" i="44" s="1"/>
  <c r="AJ88" i="44"/>
  <c r="AI88" i="44" s="1"/>
  <c r="AN88" i="44"/>
  <c r="AM88" i="44" s="1"/>
  <c r="AR88" i="44"/>
  <c r="AQ88" i="44" s="1"/>
  <c r="E54" i="44"/>
  <c r="C84" i="44"/>
  <c r="C108" i="44"/>
  <c r="K177" i="44"/>
  <c r="AH92" i="44"/>
  <c r="AG92" i="44" s="1"/>
  <c r="AJ92" i="44"/>
  <c r="AI92" i="44" s="1"/>
  <c r="AL92" i="44"/>
  <c r="AK92" i="44" s="1"/>
  <c r="AN92" i="44"/>
  <c r="AM92" i="44" s="1"/>
  <c r="AP92" i="44"/>
  <c r="AO92" i="44" s="1"/>
  <c r="AR92" i="44"/>
  <c r="AQ92" i="44" s="1"/>
  <c r="C82" i="44"/>
  <c r="AH82" i="44"/>
  <c r="AG82" i="44" s="1"/>
  <c r="AJ82" i="44"/>
  <c r="AI82" i="44" s="1"/>
  <c r="AL82" i="44"/>
  <c r="AK82" i="44" s="1"/>
  <c r="AN82" i="44"/>
  <c r="AM82" i="44" s="1"/>
  <c r="AP82" i="44"/>
  <c r="AO82" i="44" s="1"/>
  <c r="AR82" i="44"/>
  <c r="AQ82" i="44" s="1"/>
  <c r="C78" i="44"/>
  <c r="J167" i="44" s="1"/>
  <c r="AH78" i="44"/>
  <c r="AG78" i="44" s="1"/>
  <c r="AJ78" i="44"/>
  <c r="AI78" i="44" s="1"/>
  <c r="AL78" i="44"/>
  <c r="AK78" i="44" s="1"/>
  <c r="AN78" i="44"/>
  <c r="AM78" i="44" s="1"/>
  <c r="AP78" i="44"/>
  <c r="AO78" i="44" s="1"/>
  <c r="AR78" i="44"/>
  <c r="AQ78" i="44" s="1"/>
  <c r="C106" i="44"/>
  <c r="AH106" i="44"/>
  <c r="AG106" i="44" s="1"/>
  <c r="AJ106" i="44"/>
  <c r="AI106" i="44" s="1"/>
  <c r="AL106" i="44"/>
  <c r="AK106" i="44" s="1"/>
  <c r="AN106" i="44"/>
  <c r="AM106" i="44" s="1"/>
  <c r="AP106" i="44"/>
  <c r="AO106" i="44" s="1"/>
  <c r="AR106" i="44"/>
  <c r="AQ106" i="44" s="1"/>
  <c r="C102" i="44"/>
  <c r="J179" i="44" s="1"/>
  <c r="K181" i="44" s="1"/>
  <c r="AD100" i="44"/>
  <c r="AD98" i="44"/>
  <c r="E46" i="44"/>
  <c r="E37" i="44"/>
  <c r="E29" i="44"/>
  <c r="E21" i="44"/>
  <c r="E13" i="44"/>
  <c r="E70" i="44"/>
  <c r="C83" i="44"/>
  <c r="C99" i="44"/>
  <c r="J181" i="44"/>
  <c r="K175" i="44"/>
  <c r="E50" i="44"/>
  <c r="E42" i="44"/>
  <c r="E33" i="44"/>
  <c r="E25" i="44"/>
  <c r="E17" i="44"/>
  <c r="E9" i="44"/>
  <c r="D93" i="44"/>
  <c r="E68" i="44"/>
  <c r="E58" i="44"/>
  <c r="C79" i="44"/>
  <c r="C103" i="44"/>
  <c r="C95" i="44"/>
  <c r="J173" i="44"/>
  <c r="C91" i="44"/>
  <c r="C86" i="44"/>
  <c r="AD78" i="44" l="1"/>
  <c r="AD92" i="44"/>
  <c r="C107" i="44"/>
  <c r="AD88" i="44"/>
  <c r="AD104" i="44"/>
  <c r="AD108" i="44"/>
  <c r="AD80" i="44"/>
  <c r="AD84" i="44"/>
  <c r="AD86" i="44"/>
  <c r="AD90" i="44"/>
  <c r="E95" i="44"/>
  <c r="K179" i="44"/>
  <c r="AD106" i="44"/>
  <c r="AD82" i="44"/>
  <c r="J169" i="44"/>
  <c r="K169" i="44" s="1"/>
  <c r="K180" i="44"/>
  <c r="D89" i="44"/>
  <c r="E89" i="44" s="1"/>
  <c r="E11" i="44"/>
  <c r="D81" i="44"/>
  <c r="E27" i="44"/>
  <c r="D105" i="44"/>
  <c r="E44" i="44"/>
  <c r="K193" i="44"/>
  <c r="K176" i="44"/>
  <c r="L176" i="44" s="1"/>
  <c r="K195" i="44"/>
  <c r="L195" i="44" s="1"/>
  <c r="J171" i="44"/>
  <c r="K171" i="44" s="1"/>
  <c r="C87" i="44"/>
  <c r="K173" i="44"/>
  <c r="D97" i="44"/>
  <c r="E60" i="44"/>
  <c r="F60" i="44" s="1"/>
  <c r="E93" i="44"/>
  <c r="D85" i="44"/>
  <c r="E85" i="44" s="1"/>
  <c r="E19" i="44"/>
  <c r="F19" i="44" s="1"/>
  <c r="D77" i="44"/>
  <c r="E77" i="44" s="1"/>
  <c r="E35" i="44"/>
  <c r="F35" i="44" s="1"/>
  <c r="D101" i="44"/>
  <c r="E101" i="44" s="1"/>
  <c r="E52" i="44"/>
  <c r="F52" i="44" s="1"/>
  <c r="K167" i="44" l="1"/>
  <c r="E103" i="44"/>
  <c r="J140" i="44" s="1"/>
  <c r="E87" i="44"/>
  <c r="J132" i="44" s="1"/>
  <c r="F44" i="44"/>
  <c r="F27" i="44"/>
  <c r="F11" i="44"/>
  <c r="F68" i="44"/>
  <c r="F76" i="44" s="1"/>
  <c r="E91" i="44"/>
  <c r="J136" i="44"/>
  <c r="E94" i="44"/>
  <c r="E97" i="44"/>
  <c r="E99" i="44"/>
  <c r="K191" i="44"/>
  <c r="K172" i="44"/>
  <c r="L193" i="44"/>
  <c r="E105" i="44"/>
  <c r="E107" i="44"/>
  <c r="E81" i="44"/>
  <c r="E83" i="44"/>
  <c r="J134" i="44"/>
  <c r="E90" i="44"/>
  <c r="E79" i="44"/>
  <c r="J128" i="44" s="1"/>
  <c r="L180" i="44"/>
  <c r="M184" i="44" s="1"/>
  <c r="K168" i="44" l="1"/>
  <c r="K189" i="44"/>
  <c r="K132" i="44"/>
  <c r="M199" i="44"/>
  <c r="L194" i="44"/>
  <c r="L191" i="44"/>
  <c r="L189" i="44"/>
  <c r="J138" i="44"/>
  <c r="K138" i="44" s="1"/>
  <c r="E98" i="44"/>
  <c r="F98" i="44" s="1"/>
  <c r="K136" i="44"/>
  <c r="F92" i="44"/>
  <c r="F31" i="44"/>
  <c r="L178" i="44"/>
  <c r="F64" i="44"/>
  <c r="E86" i="44"/>
  <c r="F86" i="44" s="1"/>
  <c r="E78" i="44"/>
  <c r="E102" i="44"/>
  <c r="K134" i="44"/>
  <c r="K153" i="44" s="1"/>
  <c r="J130" i="44"/>
  <c r="K130" i="44" s="1"/>
  <c r="E82" i="44"/>
  <c r="F82" i="44" s="1"/>
  <c r="J142" i="44"/>
  <c r="K142" i="44" s="1"/>
  <c r="E106" i="44"/>
  <c r="L172" i="44"/>
  <c r="L168" i="44"/>
  <c r="F94" i="44"/>
  <c r="F100" i="44"/>
  <c r="F15" i="44"/>
  <c r="F84" i="44"/>
  <c r="F48" i="44"/>
  <c r="F106" i="44" l="1"/>
  <c r="G48" i="44"/>
  <c r="G15" i="44"/>
  <c r="M182" i="44"/>
  <c r="L170" i="44"/>
  <c r="N170" i="44" s="1"/>
  <c r="F78" i="44"/>
  <c r="G64" i="44"/>
  <c r="G56" i="44" s="1"/>
  <c r="G31" i="44"/>
  <c r="K155" i="44"/>
  <c r="K137" i="44"/>
  <c r="K140" i="44"/>
  <c r="K133" i="44"/>
  <c r="H91" i="44"/>
  <c r="H75" i="44"/>
  <c r="G23" i="44"/>
  <c r="K116" i="44"/>
  <c r="F96" i="44"/>
  <c r="G96" i="44" s="1"/>
  <c r="F102" i="44"/>
  <c r="N178" i="44"/>
  <c r="M197" i="44"/>
  <c r="N197" i="44" s="1"/>
  <c r="L190" i="44"/>
  <c r="F90" i="44"/>
  <c r="F88" i="44" s="1"/>
  <c r="K128" i="44"/>
  <c r="H23" i="44" l="1"/>
  <c r="G88" i="44"/>
  <c r="G84" i="44"/>
  <c r="K151" i="44"/>
  <c r="K129" i="44"/>
  <c r="L129" i="44" s="1"/>
  <c r="G92" i="44"/>
  <c r="K114" i="44"/>
  <c r="K118" i="44"/>
  <c r="L118" i="44" s="1"/>
  <c r="F104" i="44"/>
  <c r="L116" i="44"/>
  <c r="K157" i="44"/>
  <c r="L157" i="44" s="1"/>
  <c r="K141" i="44"/>
  <c r="L141" i="44" s="1"/>
  <c r="K112" i="44"/>
  <c r="L112" i="44" s="1"/>
  <c r="F80" i="44"/>
  <c r="N182" i="44"/>
  <c r="N184" i="44"/>
  <c r="H56" i="44"/>
  <c r="J73" i="44" s="1"/>
  <c r="L133" i="44"/>
  <c r="N199" i="44"/>
  <c r="O201" i="44" s="1"/>
  <c r="L155" i="44"/>
  <c r="O177" i="44"/>
  <c r="O174" i="44"/>
  <c r="L137" i="44" l="1"/>
  <c r="M161" i="44"/>
  <c r="L156" i="44"/>
  <c r="H40" i="44"/>
  <c r="O198" i="44"/>
  <c r="G80" i="44"/>
  <c r="G76" i="44"/>
  <c r="M146" i="44"/>
  <c r="L139" i="44"/>
  <c r="G104" i="44"/>
  <c r="G100" i="44"/>
  <c r="L114" i="44"/>
  <c r="M120" i="44" s="1"/>
  <c r="M144" i="44"/>
  <c r="L131" i="44"/>
  <c r="K99" i="44"/>
  <c r="G86" i="44"/>
  <c r="O186" i="44"/>
  <c r="O183" i="44"/>
  <c r="L113" i="44"/>
  <c r="M122" i="44"/>
  <c r="L117" i="44"/>
  <c r="G94" i="44"/>
  <c r="K101" i="44"/>
  <c r="L151" i="44"/>
  <c r="L153" i="44"/>
  <c r="N122" i="44" l="1"/>
  <c r="N144" i="44"/>
  <c r="N131" i="44"/>
  <c r="M159" i="44"/>
  <c r="N159" i="44" s="1"/>
  <c r="L152" i="44"/>
  <c r="N146" i="44"/>
  <c r="O145" i="44" s="1"/>
  <c r="N120" i="44"/>
  <c r="K103" i="44"/>
  <c r="L103" i="44" s="1"/>
  <c r="G102" i="44"/>
  <c r="H102" i="44" s="1"/>
  <c r="N139" i="44"/>
  <c r="O138" i="44" s="1"/>
  <c r="K97" i="44"/>
  <c r="L97" i="44" s="1"/>
  <c r="G78" i="44"/>
  <c r="H78" i="44" s="1"/>
  <c r="AF8" i="40"/>
  <c r="AH8" i="40"/>
  <c r="AJ8" i="40"/>
  <c r="AI8" i="40" s="1"/>
  <c r="AL8" i="40"/>
  <c r="AK8" i="40" s="1"/>
  <c r="AN8" i="40"/>
  <c r="AM8" i="40" s="1"/>
  <c r="AP8" i="40"/>
  <c r="AO8" i="40" s="1"/>
  <c r="AF9" i="40"/>
  <c r="AH9" i="40"/>
  <c r="AI9" i="40"/>
  <c r="AJ9" i="40"/>
  <c r="AK9" i="40"/>
  <c r="AL9" i="40"/>
  <c r="AM9" i="40"/>
  <c r="AN9" i="40"/>
  <c r="AO9" i="40"/>
  <c r="AP9" i="40"/>
  <c r="AF10" i="40"/>
  <c r="AH10" i="40"/>
  <c r="AJ10" i="40"/>
  <c r="AI10" i="40" s="1"/>
  <c r="AL10" i="40"/>
  <c r="AK10" i="40" s="1"/>
  <c r="AN10" i="40"/>
  <c r="AM10" i="40" s="1"/>
  <c r="AP10" i="40"/>
  <c r="AO10" i="40" s="1"/>
  <c r="AF11" i="40"/>
  <c r="AH11" i="40"/>
  <c r="AI11" i="40"/>
  <c r="AJ11" i="40"/>
  <c r="AK11" i="40"/>
  <c r="AL11" i="40"/>
  <c r="AM11" i="40"/>
  <c r="AN11" i="40"/>
  <c r="AO11" i="40"/>
  <c r="AP11" i="40"/>
  <c r="AF12" i="40"/>
  <c r="AH12" i="40"/>
  <c r="AJ12" i="40"/>
  <c r="AI12" i="40" s="1"/>
  <c r="AL12" i="40"/>
  <c r="AK12" i="40" s="1"/>
  <c r="AN12" i="40"/>
  <c r="AM12" i="40" s="1"/>
  <c r="AP12" i="40"/>
  <c r="AO12" i="40" s="1"/>
  <c r="AF13" i="40"/>
  <c r="AH13" i="40"/>
  <c r="AI13" i="40"/>
  <c r="AJ13" i="40"/>
  <c r="AK13" i="40"/>
  <c r="AL13" i="40"/>
  <c r="AM13" i="40"/>
  <c r="AN13" i="40"/>
  <c r="AO13" i="40"/>
  <c r="AP13" i="40"/>
  <c r="AF14" i="40"/>
  <c r="AH14" i="40"/>
  <c r="AJ14" i="40"/>
  <c r="AI14" i="40" s="1"/>
  <c r="AL14" i="40"/>
  <c r="AK14" i="40" s="1"/>
  <c r="AN14" i="40"/>
  <c r="AM14" i="40" s="1"/>
  <c r="AP14" i="40"/>
  <c r="AO14" i="40" s="1"/>
  <c r="AF15" i="40"/>
  <c r="AH15" i="40"/>
  <c r="AI15" i="40"/>
  <c r="AJ15" i="40"/>
  <c r="AK15" i="40"/>
  <c r="AL15" i="40"/>
  <c r="AM15" i="40"/>
  <c r="AN15" i="40"/>
  <c r="AO15" i="40"/>
  <c r="AP15" i="40"/>
  <c r="AF16" i="40"/>
  <c r="AH16" i="40"/>
  <c r="AJ16" i="40"/>
  <c r="AI16" i="40" s="1"/>
  <c r="AL16" i="40"/>
  <c r="AK16" i="40" s="1"/>
  <c r="AN16" i="40"/>
  <c r="AM16" i="40" s="1"/>
  <c r="AP16" i="40"/>
  <c r="AO16" i="40" s="1"/>
  <c r="AF17" i="40"/>
  <c r="AH17" i="40"/>
  <c r="AI17" i="40"/>
  <c r="AJ17" i="40"/>
  <c r="AK17" i="40"/>
  <c r="AL17" i="40"/>
  <c r="AM17" i="40"/>
  <c r="AN17" i="40"/>
  <c r="AO17" i="40"/>
  <c r="AP17" i="40"/>
  <c r="AF18" i="40"/>
  <c r="AH18" i="40"/>
  <c r="AJ18" i="40"/>
  <c r="AI18" i="40" s="1"/>
  <c r="AL18" i="40"/>
  <c r="AK18" i="40" s="1"/>
  <c r="AN18" i="40"/>
  <c r="AM18" i="40" s="1"/>
  <c r="AP18" i="40"/>
  <c r="AO18" i="40" s="1"/>
  <c r="AF19" i="40"/>
  <c r="AH19" i="40"/>
  <c r="AI19" i="40"/>
  <c r="AJ19" i="40"/>
  <c r="AK19" i="40"/>
  <c r="AL19" i="40"/>
  <c r="AM19" i="40"/>
  <c r="AN19" i="40"/>
  <c r="AO19" i="40"/>
  <c r="AP19" i="40"/>
  <c r="AF20" i="40"/>
  <c r="AH20" i="40"/>
  <c r="AJ20" i="40"/>
  <c r="AI20" i="40" s="1"/>
  <c r="AL20" i="40"/>
  <c r="AK20" i="40" s="1"/>
  <c r="AN20" i="40"/>
  <c r="AM20" i="40" s="1"/>
  <c r="AP20" i="40"/>
  <c r="AO20" i="40" s="1"/>
  <c r="AF21" i="40"/>
  <c r="AH21" i="40"/>
  <c r="AI21" i="40"/>
  <c r="AJ21" i="40"/>
  <c r="AK21" i="40"/>
  <c r="AL21" i="40"/>
  <c r="AM21" i="40"/>
  <c r="AN21" i="40"/>
  <c r="AO21" i="40"/>
  <c r="AP21" i="40"/>
  <c r="AF22" i="40"/>
  <c r="AH22" i="40"/>
  <c r="AJ22" i="40"/>
  <c r="AI22" i="40" s="1"/>
  <c r="AL22" i="40"/>
  <c r="AK22" i="40" s="1"/>
  <c r="AN22" i="40"/>
  <c r="AM22" i="40" s="1"/>
  <c r="AP22" i="40"/>
  <c r="AO22" i="40" s="1"/>
  <c r="AF23" i="40"/>
  <c r="AG23" i="40"/>
  <c r="AH23" i="40"/>
  <c r="AJ23" i="40"/>
  <c r="AL23" i="40"/>
  <c r="AM23" i="40"/>
  <c r="AN23" i="40"/>
  <c r="AO23" i="40"/>
  <c r="AP23" i="40"/>
  <c r="AF8" i="43"/>
  <c r="AH8" i="43"/>
  <c r="AJ8" i="43"/>
  <c r="AI8" i="43" s="1"/>
  <c r="AL8" i="43"/>
  <c r="AK8" i="43" s="1"/>
  <c r="AN8" i="43"/>
  <c r="AM8" i="43" s="1"/>
  <c r="AP8" i="43"/>
  <c r="AO8" i="43" s="1"/>
  <c r="AF9" i="43"/>
  <c r="AH9" i="43"/>
  <c r="AI9" i="43"/>
  <c r="AJ9" i="43"/>
  <c r="AK9" i="43"/>
  <c r="AL9" i="43"/>
  <c r="AM9" i="43"/>
  <c r="AN9" i="43"/>
  <c r="AO9" i="43"/>
  <c r="AP9" i="43"/>
  <c r="AF10" i="43"/>
  <c r="AH10" i="43"/>
  <c r="AJ10" i="43"/>
  <c r="AI10" i="43" s="1"/>
  <c r="AL10" i="43"/>
  <c r="AK10" i="43" s="1"/>
  <c r="AN10" i="43"/>
  <c r="AM10" i="43" s="1"/>
  <c r="AP10" i="43"/>
  <c r="AO10" i="43" s="1"/>
  <c r="AF11" i="43"/>
  <c r="AH11" i="43"/>
  <c r="AI11" i="43"/>
  <c r="AJ11" i="43"/>
  <c r="AK11" i="43"/>
  <c r="AL11" i="43"/>
  <c r="AM11" i="43"/>
  <c r="AN11" i="43"/>
  <c r="AO11" i="43"/>
  <c r="AP11" i="43"/>
  <c r="AF12" i="43"/>
  <c r="AH12" i="43"/>
  <c r="AJ12" i="43"/>
  <c r="AI12" i="43" s="1"/>
  <c r="AL12" i="43"/>
  <c r="AK12" i="43" s="1"/>
  <c r="AN12" i="43"/>
  <c r="AM12" i="43" s="1"/>
  <c r="AP12" i="43"/>
  <c r="AO12" i="43" s="1"/>
  <c r="AF13" i="43"/>
  <c r="AH13" i="43"/>
  <c r="AI13" i="43"/>
  <c r="AJ13" i="43"/>
  <c r="AK13" i="43"/>
  <c r="AL13" i="43"/>
  <c r="AM13" i="43"/>
  <c r="AN13" i="43"/>
  <c r="AO13" i="43"/>
  <c r="AP13" i="43"/>
  <c r="AF14" i="43"/>
  <c r="AH14" i="43"/>
  <c r="AJ14" i="43"/>
  <c r="AI14" i="43" s="1"/>
  <c r="AL14" i="43"/>
  <c r="AK14" i="43" s="1"/>
  <c r="AN14" i="43"/>
  <c r="AM14" i="43" s="1"/>
  <c r="AP14" i="43"/>
  <c r="AO14" i="43" s="1"/>
  <c r="AF15" i="43"/>
  <c r="AH15" i="43"/>
  <c r="AI15" i="43"/>
  <c r="AJ15" i="43"/>
  <c r="AK15" i="43"/>
  <c r="AL15" i="43"/>
  <c r="AM15" i="43"/>
  <c r="AN15" i="43"/>
  <c r="AO15" i="43"/>
  <c r="AP15" i="43"/>
  <c r="AF16" i="43"/>
  <c r="AH16" i="43"/>
  <c r="AJ16" i="43"/>
  <c r="AI16" i="43" s="1"/>
  <c r="AL16" i="43"/>
  <c r="AK16" i="43" s="1"/>
  <c r="AN16" i="43"/>
  <c r="AM16" i="43" s="1"/>
  <c r="AP16" i="43"/>
  <c r="AO16" i="43" s="1"/>
  <c r="AF17" i="43"/>
  <c r="AG17" i="43"/>
  <c r="AH17" i="43"/>
  <c r="AJ17" i="43"/>
  <c r="AL17" i="43"/>
  <c r="AM17" i="43"/>
  <c r="AN17" i="43"/>
  <c r="AO17" i="43"/>
  <c r="AP17" i="43"/>
  <c r="AF18" i="43"/>
  <c r="AH18" i="43"/>
  <c r="AJ18" i="43"/>
  <c r="AI18" i="43" s="1"/>
  <c r="AL18" i="43"/>
  <c r="AK18" i="43" s="1"/>
  <c r="AN18" i="43"/>
  <c r="AM18" i="43" s="1"/>
  <c r="AP18" i="43"/>
  <c r="AO18" i="43" s="1"/>
  <c r="AF8" i="42"/>
  <c r="AH8" i="42"/>
  <c r="AJ8" i="42"/>
  <c r="AI8" i="42" s="1"/>
  <c r="AL8" i="42"/>
  <c r="AK8" i="42" s="1"/>
  <c r="AN8" i="42"/>
  <c r="AM8" i="42" s="1"/>
  <c r="AP8" i="42"/>
  <c r="AO8" i="42" s="1"/>
  <c r="AF9" i="42"/>
  <c r="AH9" i="42"/>
  <c r="AI9" i="42"/>
  <c r="AJ9" i="42"/>
  <c r="AK9" i="42"/>
  <c r="AL9" i="42"/>
  <c r="AM9" i="42"/>
  <c r="AN9" i="42"/>
  <c r="AO9" i="42"/>
  <c r="AP9" i="42"/>
  <c r="AF10" i="42"/>
  <c r="AH10" i="42"/>
  <c r="AJ10" i="42"/>
  <c r="AI10" i="42" s="1"/>
  <c r="AL10" i="42"/>
  <c r="AK10" i="42" s="1"/>
  <c r="AN10" i="42"/>
  <c r="AM10" i="42" s="1"/>
  <c r="AP10" i="42"/>
  <c r="AO10" i="42" s="1"/>
  <c r="AF11" i="42"/>
  <c r="AH11" i="42"/>
  <c r="AI11" i="42"/>
  <c r="AJ11" i="42"/>
  <c r="AK11" i="42"/>
  <c r="AL11" i="42"/>
  <c r="AM11" i="42"/>
  <c r="AN11" i="42"/>
  <c r="AO11" i="42"/>
  <c r="AP11" i="42"/>
  <c r="AF12" i="42"/>
  <c r="AH12" i="42"/>
  <c r="AJ12" i="42"/>
  <c r="AI12" i="42" s="1"/>
  <c r="AL12" i="42"/>
  <c r="AK12" i="42" s="1"/>
  <c r="AN12" i="42"/>
  <c r="AM12" i="42" s="1"/>
  <c r="AP12" i="42"/>
  <c r="AO12" i="42" s="1"/>
  <c r="AF13" i="42"/>
  <c r="AH13" i="42"/>
  <c r="AI13" i="42"/>
  <c r="AJ13" i="42"/>
  <c r="AK13" i="42"/>
  <c r="AL13" i="42"/>
  <c r="AM13" i="42"/>
  <c r="AN13" i="42"/>
  <c r="AO13" i="42"/>
  <c r="AP13" i="42"/>
  <c r="AF14" i="42"/>
  <c r="AH14" i="42"/>
  <c r="AJ14" i="42"/>
  <c r="AI14" i="42" s="1"/>
  <c r="AL14" i="42"/>
  <c r="AK14" i="42" s="1"/>
  <c r="AN14" i="42"/>
  <c r="AM14" i="42" s="1"/>
  <c r="AP14" i="42"/>
  <c r="AO14" i="42" s="1"/>
  <c r="AF15" i="42"/>
  <c r="AH15" i="42"/>
  <c r="AI15" i="42"/>
  <c r="AJ15" i="42"/>
  <c r="AK15" i="42"/>
  <c r="AL15" i="42"/>
  <c r="AM15" i="42"/>
  <c r="AN15" i="42"/>
  <c r="AO15" i="42"/>
  <c r="AP15" i="42"/>
  <c r="AF16" i="42"/>
  <c r="AH16" i="42"/>
  <c r="AJ16" i="42"/>
  <c r="AI16" i="42" s="1"/>
  <c r="AL16" i="42"/>
  <c r="AK16" i="42" s="1"/>
  <c r="AN16" i="42"/>
  <c r="AM16" i="42" s="1"/>
  <c r="AP16" i="42"/>
  <c r="AO16" i="42" s="1"/>
  <c r="AF17" i="42"/>
  <c r="AG17" i="42"/>
  <c r="AH17" i="42"/>
  <c r="AJ17" i="42"/>
  <c r="AL17" i="42"/>
  <c r="AM17" i="42"/>
  <c r="AN17" i="42"/>
  <c r="AO17" i="42"/>
  <c r="AP17" i="42"/>
  <c r="AF18" i="42"/>
  <c r="AH18" i="42"/>
  <c r="AJ18" i="42"/>
  <c r="AI18" i="42" s="1"/>
  <c r="AL18" i="42"/>
  <c r="AK18" i="42" s="1"/>
  <c r="AN18" i="42"/>
  <c r="AM18" i="42" s="1"/>
  <c r="AP18" i="42"/>
  <c r="AO18" i="42" s="1"/>
  <c r="AF19" i="42"/>
  <c r="AH19" i="42"/>
  <c r="AI19" i="42"/>
  <c r="AJ19" i="42"/>
  <c r="AK19" i="42"/>
  <c r="AL19" i="42"/>
  <c r="AM19" i="42"/>
  <c r="AN19" i="42"/>
  <c r="AO19" i="42"/>
  <c r="AP19" i="42"/>
  <c r="AF20" i="42"/>
  <c r="AH20" i="42"/>
  <c r="AJ20" i="42"/>
  <c r="AI20" i="42" s="1"/>
  <c r="AL20" i="42"/>
  <c r="AK20" i="42" s="1"/>
  <c r="AN20" i="42"/>
  <c r="AM20" i="42" s="1"/>
  <c r="AP20" i="42"/>
  <c r="AO20" i="42" s="1"/>
  <c r="AF21" i="42"/>
  <c r="AH21" i="42"/>
  <c r="AI21" i="42"/>
  <c r="AJ21" i="42"/>
  <c r="AK21" i="42"/>
  <c r="AL21" i="42"/>
  <c r="AM21" i="42"/>
  <c r="AN21" i="42"/>
  <c r="AO21" i="42"/>
  <c r="AP21" i="42"/>
  <c r="AF22" i="42"/>
  <c r="AH22" i="42"/>
  <c r="AJ22" i="42"/>
  <c r="AI22" i="42" s="1"/>
  <c r="AL22" i="42"/>
  <c r="AK22" i="42" s="1"/>
  <c r="AN22" i="42"/>
  <c r="AM22" i="42" s="1"/>
  <c r="AP22" i="42"/>
  <c r="AO22" i="42" s="1"/>
  <c r="AF8" i="41"/>
  <c r="AH8" i="41"/>
  <c r="AJ8" i="41"/>
  <c r="AI8" i="41" s="1"/>
  <c r="AL8" i="41"/>
  <c r="AK8" i="41" s="1"/>
  <c r="AN8" i="41"/>
  <c r="AM8" i="41" s="1"/>
  <c r="AP8" i="41"/>
  <c r="AO8" i="41" s="1"/>
  <c r="AF9" i="41"/>
  <c r="AH9" i="41"/>
  <c r="AI9" i="41"/>
  <c r="AJ9" i="41"/>
  <c r="AK9" i="41"/>
  <c r="AL9" i="41"/>
  <c r="AM9" i="41"/>
  <c r="AN9" i="41"/>
  <c r="AO9" i="41"/>
  <c r="AP9" i="41"/>
  <c r="AF10" i="41"/>
  <c r="AH10" i="41"/>
  <c r="AJ10" i="41"/>
  <c r="AI10" i="41" s="1"/>
  <c r="AL10" i="41"/>
  <c r="AK10" i="41" s="1"/>
  <c r="AN10" i="41"/>
  <c r="AM10" i="41" s="1"/>
  <c r="AP10" i="41"/>
  <c r="AO10" i="41" s="1"/>
  <c r="AF11" i="41"/>
  <c r="AH11" i="41"/>
  <c r="AI11" i="41"/>
  <c r="AJ11" i="41"/>
  <c r="AK11" i="41"/>
  <c r="AL11" i="41"/>
  <c r="AM11" i="41"/>
  <c r="AN11" i="41"/>
  <c r="AO11" i="41"/>
  <c r="AP11" i="41"/>
  <c r="AF12" i="41"/>
  <c r="AH12" i="41"/>
  <c r="AJ12" i="41"/>
  <c r="AI12" i="41" s="1"/>
  <c r="AL12" i="41"/>
  <c r="AK12" i="41" s="1"/>
  <c r="AN12" i="41"/>
  <c r="AM12" i="41" s="1"/>
  <c r="AP12" i="41"/>
  <c r="AO12" i="41" s="1"/>
  <c r="AF13" i="41"/>
  <c r="AH13" i="41"/>
  <c r="AI13" i="41"/>
  <c r="AJ13" i="41"/>
  <c r="AK13" i="41"/>
  <c r="AL13" i="41"/>
  <c r="AM13" i="41"/>
  <c r="AN13" i="41"/>
  <c r="AO13" i="41"/>
  <c r="AP13" i="41"/>
  <c r="AF14" i="41"/>
  <c r="AH14" i="41"/>
  <c r="AJ14" i="41"/>
  <c r="AI14" i="41" s="1"/>
  <c r="AL14" i="41"/>
  <c r="AK14" i="41" s="1"/>
  <c r="AN14" i="41"/>
  <c r="AM14" i="41" s="1"/>
  <c r="AP14" i="41"/>
  <c r="AO14" i="41" s="1"/>
  <c r="AF15" i="41"/>
  <c r="AH15" i="41"/>
  <c r="AI15" i="41"/>
  <c r="AJ15" i="41"/>
  <c r="AK15" i="41"/>
  <c r="AL15" i="41"/>
  <c r="AM15" i="41"/>
  <c r="AN15" i="41"/>
  <c r="AO15" i="41"/>
  <c r="AP15" i="41"/>
  <c r="AF16" i="41"/>
  <c r="AH16" i="41"/>
  <c r="AJ16" i="41"/>
  <c r="AI16" i="41" s="1"/>
  <c r="AL16" i="41"/>
  <c r="AK16" i="41" s="1"/>
  <c r="AN16" i="41"/>
  <c r="AM16" i="41" s="1"/>
  <c r="AP16" i="41"/>
  <c r="AO16" i="41" s="1"/>
  <c r="AF17" i="41"/>
  <c r="AH17" i="41"/>
  <c r="AI17" i="41"/>
  <c r="AJ17" i="41"/>
  <c r="AK17" i="41"/>
  <c r="AL17" i="41"/>
  <c r="AM17" i="41"/>
  <c r="AN17" i="41"/>
  <c r="AO17" i="41"/>
  <c r="AP17" i="41"/>
  <c r="AF18" i="41"/>
  <c r="AH18" i="41"/>
  <c r="AJ18" i="41"/>
  <c r="AI18" i="41" s="1"/>
  <c r="AL18" i="41"/>
  <c r="AK18" i="41" s="1"/>
  <c r="AN18" i="41"/>
  <c r="AM18" i="41" s="1"/>
  <c r="AP18" i="41"/>
  <c r="AO18" i="41" s="1"/>
  <c r="AF19" i="41"/>
  <c r="AH19" i="41"/>
  <c r="AI19" i="41"/>
  <c r="AJ19" i="41"/>
  <c r="AK19" i="41"/>
  <c r="AL19" i="41"/>
  <c r="AM19" i="41"/>
  <c r="AN19" i="41"/>
  <c r="AO19" i="41"/>
  <c r="AP19" i="41"/>
  <c r="AF20" i="41"/>
  <c r="AH20" i="41"/>
  <c r="AJ20" i="41"/>
  <c r="AI20" i="41" s="1"/>
  <c r="AL20" i="41"/>
  <c r="AK20" i="41" s="1"/>
  <c r="AN20" i="41"/>
  <c r="AM20" i="41" s="1"/>
  <c r="AP20" i="41"/>
  <c r="AO20" i="41" s="1"/>
  <c r="AF21" i="41"/>
  <c r="AH21" i="41"/>
  <c r="AI21" i="41"/>
  <c r="AJ21" i="41"/>
  <c r="AK21" i="41"/>
  <c r="AL21" i="41"/>
  <c r="AM21" i="41"/>
  <c r="AN21" i="41"/>
  <c r="AO21" i="41"/>
  <c r="AP21" i="41"/>
  <c r="AF22" i="41"/>
  <c r="AH22" i="41"/>
  <c r="AJ22" i="41"/>
  <c r="AI22" i="41" s="1"/>
  <c r="AL22" i="41"/>
  <c r="AK22" i="41" s="1"/>
  <c r="AN22" i="41"/>
  <c r="AM22" i="41" s="1"/>
  <c r="AP22" i="41"/>
  <c r="AO22" i="41" s="1"/>
  <c r="AF23" i="41"/>
  <c r="AH23" i="41"/>
  <c r="AI23" i="41"/>
  <c r="AJ23" i="41"/>
  <c r="AK23" i="41"/>
  <c r="AL23" i="41"/>
  <c r="AM23" i="41"/>
  <c r="AN23" i="41"/>
  <c r="AO23" i="41"/>
  <c r="AP23" i="41"/>
  <c r="AF7" i="43"/>
  <c r="AH7" i="43"/>
  <c r="AJ7" i="43"/>
  <c r="AI7" i="43" s="1"/>
  <c r="AL7" i="43"/>
  <c r="AK7" i="43" s="1"/>
  <c r="AN7" i="43"/>
  <c r="AM7" i="43" s="1"/>
  <c r="AP7" i="43"/>
  <c r="AO7" i="43" s="1"/>
  <c r="AE19" i="43"/>
  <c r="AF19" i="43"/>
  <c r="AG19" i="43"/>
  <c r="AH19" i="43"/>
  <c r="AI19" i="43"/>
  <c r="AJ19" i="43"/>
  <c r="AK19" i="43"/>
  <c r="AL19" i="43"/>
  <c r="AM19" i="43"/>
  <c r="AN19" i="43"/>
  <c r="AO19" i="43"/>
  <c r="AP19" i="43"/>
  <c r="AF20" i="43"/>
  <c r="AE20" i="43" s="1"/>
  <c r="AH20" i="43"/>
  <c r="AG20" i="43" s="1"/>
  <c r="AJ20" i="43"/>
  <c r="AI20" i="43" s="1"/>
  <c r="AL20" i="43"/>
  <c r="AK20" i="43" s="1"/>
  <c r="AN20" i="43"/>
  <c r="AM20" i="43" s="1"/>
  <c r="AP20" i="43"/>
  <c r="AO20" i="43" s="1"/>
  <c r="AE21" i="43"/>
  <c r="AF21" i="43"/>
  <c r="AG21" i="43"/>
  <c r="AH21" i="43"/>
  <c r="AI21" i="43"/>
  <c r="AJ21" i="43"/>
  <c r="AK21" i="43"/>
  <c r="AL21" i="43"/>
  <c r="AM21" i="43"/>
  <c r="AN21" i="43"/>
  <c r="AO21" i="43"/>
  <c r="AP21" i="43"/>
  <c r="AF22" i="43"/>
  <c r="AE22" i="43" s="1"/>
  <c r="AH22" i="43"/>
  <c r="AG22" i="43" s="1"/>
  <c r="AJ22" i="43"/>
  <c r="AI22" i="43" s="1"/>
  <c r="AL22" i="43"/>
  <c r="AK22" i="43" s="1"/>
  <c r="AN22" i="43"/>
  <c r="AM22" i="43" s="1"/>
  <c r="AP22" i="43"/>
  <c r="AO22" i="43" s="1"/>
  <c r="AE23" i="43"/>
  <c r="AF23" i="43"/>
  <c r="AG23" i="43"/>
  <c r="AH23" i="43"/>
  <c r="AI23" i="43"/>
  <c r="AJ23" i="43"/>
  <c r="AK23" i="43"/>
  <c r="AL23" i="43"/>
  <c r="AM23" i="43"/>
  <c r="AN23" i="43"/>
  <c r="AO23" i="43"/>
  <c r="AP23" i="43"/>
  <c r="AF24" i="43"/>
  <c r="AE24" i="43" s="1"/>
  <c r="AH24" i="43"/>
  <c r="AG24" i="43" s="1"/>
  <c r="AJ24" i="43"/>
  <c r="AI24" i="43" s="1"/>
  <c r="AL24" i="43"/>
  <c r="AK24" i="43" s="1"/>
  <c r="AN24" i="43"/>
  <c r="AM24" i="43" s="1"/>
  <c r="AP24" i="43"/>
  <c r="AO24" i="43" s="1"/>
  <c r="AE25" i="43"/>
  <c r="AF25" i="43"/>
  <c r="AG25" i="43"/>
  <c r="AH25" i="43"/>
  <c r="AI25" i="43"/>
  <c r="AJ25" i="43"/>
  <c r="AK25" i="43"/>
  <c r="AL25" i="43"/>
  <c r="AM25" i="43"/>
  <c r="AN25" i="43"/>
  <c r="AO25" i="43"/>
  <c r="AP25" i="43"/>
  <c r="AF26" i="43"/>
  <c r="AE26" i="43" s="1"/>
  <c r="AH26" i="43"/>
  <c r="AG26" i="43" s="1"/>
  <c r="AJ26" i="43"/>
  <c r="AI26" i="43" s="1"/>
  <c r="AL26" i="43"/>
  <c r="AK26" i="43" s="1"/>
  <c r="AN26" i="43"/>
  <c r="AM26" i="43" s="1"/>
  <c r="AP26" i="43"/>
  <c r="AO26" i="43" s="1"/>
  <c r="AE27" i="43"/>
  <c r="AF27" i="43"/>
  <c r="AG27" i="43"/>
  <c r="AH27" i="43"/>
  <c r="AI27" i="43"/>
  <c r="AJ27" i="43"/>
  <c r="AK27" i="43"/>
  <c r="AL27" i="43"/>
  <c r="AM27" i="43"/>
  <c r="AN27" i="43"/>
  <c r="AO27" i="43"/>
  <c r="AP27" i="43"/>
  <c r="AF28" i="43"/>
  <c r="AE28" i="43" s="1"/>
  <c r="AH28" i="43"/>
  <c r="AG28" i="43" s="1"/>
  <c r="AJ28" i="43"/>
  <c r="AI28" i="43" s="1"/>
  <c r="AL28" i="43"/>
  <c r="AK28" i="43" s="1"/>
  <c r="AN28" i="43"/>
  <c r="AM28" i="43" s="1"/>
  <c r="AP28" i="43"/>
  <c r="AO28" i="43" s="1"/>
  <c r="AE29" i="43"/>
  <c r="AF29" i="43"/>
  <c r="AG29" i="43"/>
  <c r="AH29" i="43"/>
  <c r="AI29" i="43"/>
  <c r="AJ29" i="43"/>
  <c r="AK29" i="43"/>
  <c r="AL29" i="43"/>
  <c r="AM29" i="43"/>
  <c r="AN29" i="43"/>
  <c r="AO29" i="43"/>
  <c r="AP29" i="43"/>
  <c r="AF30" i="43"/>
  <c r="AE30" i="43" s="1"/>
  <c r="AH30" i="43"/>
  <c r="AG30" i="43" s="1"/>
  <c r="AJ30" i="43"/>
  <c r="AI30" i="43" s="1"/>
  <c r="AL30" i="43"/>
  <c r="AK30" i="43" s="1"/>
  <c r="AN30" i="43"/>
  <c r="AM30" i="43" s="1"/>
  <c r="AP30" i="43"/>
  <c r="AO30" i="43" s="1"/>
  <c r="AE31" i="43"/>
  <c r="AF31" i="43"/>
  <c r="AG31" i="43"/>
  <c r="AH31" i="43"/>
  <c r="AI31" i="43"/>
  <c r="AJ31" i="43"/>
  <c r="AK31" i="43"/>
  <c r="AL31" i="43"/>
  <c r="AM31" i="43"/>
  <c r="AN31" i="43"/>
  <c r="AO31" i="43"/>
  <c r="AP31" i="43"/>
  <c r="AF32" i="43"/>
  <c r="AE32" i="43" s="1"/>
  <c r="AH32" i="43"/>
  <c r="AG32" i="43" s="1"/>
  <c r="AJ32" i="43"/>
  <c r="AI32" i="43" s="1"/>
  <c r="AL32" i="43"/>
  <c r="AK32" i="43" s="1"/>
  <c r="AN32" i="43"/>
  <c r="AM32" i="43" s="1"/>
  <c r="AP32" i="43"/>
  <c r="AO32" i="43" s="1"/>
  <c r="AE33" i="43"/>
  <c r="AF33" i="43"/>
  <c r="AG33" i="43"/>
  <c r="AH33" i="43"/>
  <c r="AI33" i="43"/>
  <c r="AJ33" i="43"/>
  <c r="AK33" i="43"/>
  <c r="AL33" i="43"/>
  <c r="AM33" i="43"/>
  <c r="AN33" i="43"/>
  <c r="AO33" i="43"/>
  <c r="AP33" i="43"/>
  <c r="AF34" i="43"/>
  <c r="AE34" i="43" s="1"/>
  <c r="AH34" i="43"/>
  <c r="AG34" i="43" s="1"/>
  <c r="AJ34" i="43"/>
  <c r="AI34" i="43" s="1"/>
  <c r="AL34" i="43"/>
  <c r="AK34" i="43" s="1"/>
  <c r="AN34" i="43"/>
  <c r="AM34" i="43" s="1"/>
  <c r="AP34" i="43"/>
  <c r="AO34" i="43" s="1"/>
  <c r="AF35" i="43"/>
  <c r="AE35" i="43" s="1"/>
  <c r="AH35" i="43"/>
  <c r="AG35" i="43" s="1"/>
  <c r="AJ35" i="43"/>
  <c r="AI35" i="43" s="1"/>
  <c r="AL35" i="43"/>
  <c r="AK35" i="43" s="1"/>
  <c r="AN35" i="43"/>
  <c r="AM35" i="43" s="1"/>
  <c r="AP35" i="43"/>
  <c r="AO35" i="43" s="1"/>
  <c r="AF36" i="43"/>
  <c r="AE36" i="43" s="1"/>
  <c r="AH36" i="43"/>
  <c r="AG36" i="43" s="1"/>
  <c r="AJ36" i="43"/>
  <c r="AI36" i="43" s="1"/>
  <c r="AL36" i="43"/>
  <c r="AK36" i="43" s="1"/>
  <c r="AN36" i="43"/>
  <c r="AM36" i="43" s="1"/>
  <c r="AP36" i="43"/>
  <c r="AO36" i="43" s="1"/>
  <c r="AF37" i="43"/>
  <c r="AE37" i="43" s="1"/>
  <c r="AH37" i="43"/>
  <c r="AG37" i="43" s="1"/>
  <c r="AJ37" i="43"/>
  <c r="AI37" i="43" s="1"/>
  <c r="AL37" i="43"/>
  <c r="AK37" i="43" s="1"/>
  <c r="AN37" i="43"/>
  <c r="AM37" i="43" s="1"/>
  <c r="AP37" i="43"/>
  <c r="AO37" i="43" s="1"/>
  <c r="AF38" i="43"/>
  <c r="AE38" i="43" s="1"/>
  <c r="AH38" i="43"/>
  <c r="AG38" i="43" s="1"/>
  <c r="AJ38" i="43"/>
  <c r="AI38" i="43" s="1"/>
  <c r="AL38" i="43"/>
  <c r="AK38" i="43" s="1"/>
  <c r="AN38" i="43"/>
  <c r="AM38" i="43" s="1"/>
  <c r="AP38" i="43"/>
  <c r="AO38" i="43" s="1"/>
  <c r="AF39" i="43"/>
  <c r="AE39" i="43" s="1"/>
  <c r="AH39" i="43"/>
  <c r="AG39" i="43" s="1"/>
  <c r="AJ39" i="43"/>
  <c r="AI39" i="43" s="1"/>
  <c r="AL39" i="43"/>
  <c r="AK39" i="43" s="1"/>
  <c r="AN39" i="43"/>
  <c r="AM39" i="43" s="1"/>
  <c r="AP39" i="43"/>
  <c r="AO39" i="43" s="1"/>
  <c r="AF40" i="43"/>
  <c r="AE40" i="43" s="1"/>
  <c r="AH40" i="43"/>
  <c r="AG40" i="43" s="1"/>
  <c r="AJ40" i="43"/>
  <c r="AI40" i="43" s="1"/>
  <c r="AL40" i="43"/>
  <c r="AK40" i="43" s="1"/>
  <c r="AN40" i="43"/>
  <c r="AM40" i="43" s="1"/>
  <c r="AP40" i="43"/>
  <c r="AO40" i="43" s="1"/>
  <c r="AF41" i="43"/>
  <c r="AE41" i="43" s="1"/>
  <c r="AH41" i="43"/>
  <c r="AG41" i="43" s="1"/>
  <c r="AJ41" i="43"/>
  <c r="AI41" i="43" s="1"/>
  <c r="AL41" i="43"/>
  <c r="AK41" i="43" s="1"/>
  <c r="AN41" i="43"/>
  <c r="AM41" i="43" s="1"/>
  <c r="AP41" i="43"/>
  <c r="AO41" i="43" s="1"/>
  <c r="AF42" i="43"/>
  <c r="AE42" i="43" s="1"/>
  <c r="AH42" i="43"/>
  <c r="AG42" i="43" s="1"/>
  <c r="AJ42" i="43"/>
  <c r="AI42" i="43" s="1"/>
  <c r="AL42" i="43"/>
  <c r="AK42" i="43" s="1"/>
  <c r="AN42" i="43"/>
  <c r="AM42" i="43" s="1"/>
  <c r="AP42" i="43"/>
  <c r="AO42" i="43" s="1"/>
  <c r="AF43" i="43"/>
  <c r="AE43" i="43" s="1"/>
  <c r="AH43" i="43"/>
  <c r="AG43" i="43" s="1"/>
  <c r="AJ43" i="43"/>
  <c r="AI43" i="43" s="1"/>
  <c r="AL43" i="43"/>
  <c r="AK43" i="43" s="1"/>
  <c r="AN43" i="43"/>
  <c r="AM43" i="43" s="1"/>
  <c r="AP43" i="43"/>
  <c r="AO43" i="43" s="1"/>
  <c r="AF44" i="43"/>
  <c r="AE44" i="43" s="1"/>
  <c r="AH44" i="43"/>
  <c r="AG44" i="43" s="1"/>
  <c r="AJ44" i="43"/>
  <c r="AI44" i="43" s="1"/>
  <c r="AL44" i="43"/>
  <c r="AK44" i="43" s="1"/>
  <c r="AN44" i="43"/>
  <c r="AM44" i="43" s="1"/>
  <c r="AP44" i="43"/>
  <c r="AO44" i="43" s="1"/>
  <c r="AF45" i="43"/>
  <c r="AE45" i="43" s="1"/>
  <c r="AH45" i="43"/>
  <c r="AG45" i="43" s="1"/>
  <c r="AJ45" i="43"/>
  <c r="AI45" i="43" s="1"/>
  <c r="AL45" i="43"/>
  <c r="AK45" i="43" s="1"/>
  <c r="AN45" i="43"/>
  <c r="AM45" i="43" s="1"/>
  <c r="AP45" i="43"/>
  <c r="AO45" i="43" s="1"/>
  <c r="AF46" i="43"/>
  <c r="AE46" i="43" s="1"/>
  <c r="AH46" i="43"/>
  <c r="AG46" i="43" s="1"/>
  <c r="AJ46" i="43"/>
  <c r="AI46" i="43" s="1"/>
  <c r="AL46" i="43"/>
  <c r="AK46" i="43" s="1"/>
  <c r="AN46" i="43"/>
  <c r="AM46" i="43" s="1"/>
  <c r="AP46" i="43"/>
  <c r="AO46" i="43" s="1"/>
  <c r="AF47" i="43"/>
  <c r="AE47" i="43" s="1"/>
  <c r="AH47" i="43"/>
  <c r="AG47" i="43" s="1"/>
  <c r="AJ47" i="43"/>
  <c r="AI47" i="43" s="1"/>
  <c r="AL47" i="43"/>
  <c r="AK47" i="43" s="1"/>
  <c r="AN47" i="43"/>
  <c r="AM47" i="43" s="1"/>
  <c r="AP47" i="43"/>
  <c r="AO47" i="43" s="1"/>
  <c r="AF48" i="43"/>
  <c r="AE48" i="43" s="1"/>
  <c r="AH48" i="43"/>
  <c r="AG48" i="43" s="1"/>
  <c r="AJ48" i="43"/>
  <c r="AI48" i="43" s="1"/>
  <c r="AL48" i="43"/>
  <c r="AK48" i="43" s="1"/>
  <c r="AN48" i="43"/>
  <c r="AM48" i="43" s="1"/>
  <c r="AP48" i="43"/>
  <c r="AO48" i="43" s="1"/>
  <c r="AF49" i="43"/>
  <c r="AE49" i="43" s="1"/>
  <c r="AH49" i="43"/>
  <c r="AG49" i="43" s="1"/>
  <c r="AJ49" i="43"/>
  <c r="AI49" i="43" s="1"/>
  <c r="AL49" i="43"/>
  <c r="AK49" i="43" s="1"/>
  <c r="AN49" i="43"/>
  <c r="AM49" i="43" s="1"/>
  <c r="AP49" i="43"/>
  <c r="AO49" i="43" s="1"/>
  <c r="AF50" i="43"/>
  <c r="AE50" i="43" s="1"/>
  <c r="AH50" i="43"/>
  <c r="AG50" i="43" s="1"/>
  <c r="AJ50" i="43"/>
  <c r="AI50" i="43" s="1"/>
  <c r="AL50" i="43"/>
  <c r="AK50" i="43" s="1"/>
  <c r="AN50" i="43"/>
  <c r="AM50" i="43" s="1"/>
  <c r="AP50" i="43"/>
  <c r="AO50" i="43" s="1"/>
  <c r="AF51" i="43"/>
  <c r="AE51" i="43" s="1"/>
  <c r="AH51" i="43"/>
  <c r="AG51" i="43" s="1"/>
  <c r="AJ51" i="43"/>
  <c r="AI51" i="43" s="1"/>
  <c r="AL51" i="43"/>
  <c r="AK51" i="43" s="1"/>
  <c r="AN51" i="43"/>
  <c r="AM51" i="43" s="1"/>
  <c r="AP51" i="43"/>
  <c r="AO51" i="43" s="1"/>
  <c r="AF52" i="43"/>
  <c r="AE52" i="43" s="1"/>
  <c r="AH52" i="43"/>
  <c r="AG52" i="43" s="1"/>
  <c r="AJ52" i="43"/>
  <c r="AI52" i="43" s="1"/>
  <c r="AL52" i="43"/>
  <c r="AK52" i="43" s="1"/>
  <c r="AN52" i="43"/>
  <c r="AM52" i="43" s="1"/>
  <c r="AP52" i="43"/>
  <c r="AO52" i="43" s="1"/>
  <c r="AF53" i="43"/>
  <c r="AE53" i="43" s="1"/>
  <c r="AH53" i="43"/>
  <c r="AG53" i="43" s="1"/>
  <c r="AJ53" i="43"/>
  <c r="AI53" i="43" s="1"/>
  <c r="AL53" i="43"/>
  <c r="AK53" i="43" s="1"/>
  <c r="AN53" i="43"/>
  <c r="AM53" i="43" s="1"/>
  <c r="AP53" i="43"/>
  <c r="AO53" i="43" s="1"/>
  <c r="AF54" i="43"/>
  <c r="AE54" i="43" s="1"/>
  <c r="AH54" i="43"/>
  <c r="AG54" i="43" s="1"/>
  <c r="AJ54" i="43"/>
  <c r="AI54" i="43" s="1"/>
  <c r="AL54" i="43"/>
  <c r="AK54" i="43" s="1"/>
  <c r="AN54" i="43"/>
  <c r="AM54" i="43" s="1"/>
  <c r="AP54" i="43"/>
  <c r="AO54" i="43" s="1"/>
  <c r="AF55" i="43"/>
  <c r="AE55" i="43" s="1"/>
  <c r="AH55" i="43"/>
  <c r="AG55" i="43" s="1"/>
  <c r="AJ55" i="43"/>
  <c r="AI55" i="43" s="1"/>
  <c r="AL55" i="43"/>
  <c r="AK55" i="43" s="1"/>
  <c r="AN55" i="43"/>
  <c r="AM55" i="43" s="1"/>
  <c r="AP55" i="43"/>
  <c r="AO55" i="43" s="1"/>
  <c r="AF56" i="43"/>
  <c r="AE56" i="43" s="1"/>
  <c r="AH56" i="43"/>
  <c r="AG56" i="43" s="1"/>
  <c r="AJ56" i="43"/>
  <c r="AI56" i="43" s="1"/>
  <c r="AL56" i="43"/>
  <c r="AK56" i="43" s="1"/>
  <c r="AN56" i="43"/>
  <c r="AM56" i="43" s="1"/>
  <c r="AP56" i="43"/>
  <c r="AO56" i="43" s="1"/>
  <c r="AF57" i="43"/>
  <c r="AE57" i="43" s="1"/>
  <c r="AH57" i="43"/>
  <c r="AG57" i="43" s="1"/>
  <c r="AJ57" i="43"/>
  <c r="AI57" i="43" s="1"/>
  <c r="AL57" i="43"/>
  <c r="AK57" i="43" s="1"/>
  <c r="AN57" i="43"/>
  <c r="AM57" i="43" s="1"/>
  <c r="AP57" i="43"/>
  <c r="AO57" i="43" s="1"/>
  <c r="AF58" i="43"/>
  <c r="AE58" i="43" s="1"/>
  <c r="AH58" i="43"/>
  <c r="AG58" i="43" s="1"/>
  <c r="AJ58" i="43"/>
  <c r="AI58" i="43" s="1"/>
  <c r="AL58" i="43"/>
  <c r="AK58" i="43" s="1"/>
  <c r="AN58" i="43"/>
  <c r="AM58" i="43" s="1"/>
  <c r="AP58" i="43"/>
  <c r="AO58" i="43" s="1"/>
  <c r="AF59" i="43"/>
  <c r="AE59" i="43" s="1"/>
  <c r="AH59" i="43"/>
  <c r="AG59" i="43" s="1"/>
  <c r="AJ59" i="43"/>
  <c r="AI59" i="43" s="1"/>
  <c r="AL59" i="43"/>
  <c r="AK59" i="43" s="1"/>
  <c r="AN59" i="43"/>
  <c r="AM59" i="43" s="1"/>
  <c r="AP59" i="43"/>
  <c r="AO59" i="43" s="1"/>
  <c r="AF60" i="43"/>
  <c r="AE60" i="43" s="1"/>
  <c r="AH60" i="43"/>
  <c r="AG60" i="43" s="1"/>
  <c r="AJ60" i="43"/>
  <c r="AI60" i="43" s="1"/>
  <c r="AL60" i="43"/>
  <c r="AK60" i="43" s="1"/>
  <c r="AN60" i="43"/>
  <c r="AM60" i="43" s="1"/>
  <c r="AP60" i="43"/>
  <c r="AO60" i="43" s="1"/>
  <c r="AF61" i="43"/>
  <c r="AE61" i="43" s="1"/>
  <c r="AH61" i="43"/>
  <c r="AG61" i="43" s="1"/>
  <c r="AJ61" i="43"/>
  <c r="AI61" i="43" s="1"/>
  <c r="AL61" i="43"/>
  <c r="AK61" i="43" s="1"/>
  <c r="AN61" i="43"/>
  <c r="AM61" i="43" s="1"/>
  <c r="AP61" i="43"/>
  <c r="AO61" i="43" s="1"/>
  <c r="AF62" i="43"/>
  <c r="AE62" i="43" s="1"/>
  <c r="AH62" i="43"/>
  <c r="AG62" i="43" s="1"/>
  <c r="AJ62" i="43"/>
  <c r="AI62" i="43" s="1"/>
  <c r="AL62" i="43"/>
  <c r="AK62" i="43" s="1"/>
  <c r="AN62" i="43"/>
  <c r="AM62" i="43" s="1"/>
  <c r="AP62" i="43"/>
  <c r="AO62" i="43" s="1"/>
  <c r="AF63" i="43"/>
  <c r="AE63" i="43" s="1"/>
  <c r="AH63" i="43"/>
  <c r="AG63" i="43" s="1"/>
  <c r="AJ63" i="43"/>
  <c r="AI63" i="43" s="1"/>
  <c r="AL63" i="43"/>
  <c r="AK63" i="43" s="1"/>
  <c r="AN63" i="43"/>
  <c r="AM63" i="43" s="1"/>
  <c r="AP63" i="43"/>
  <c r="AO63" i="43" s="1"/>
  <c r="AF64" i="43"/>
  <c r="AE64" i="43" s="1"/>
  <c r="AH64" i="43"/>
  <c r="AG64" i="43" s="1"/>
  <c r="AJ64" i="43"/>
  <c r="AI64" i="43" s="1"/>
  <c r="AL64" i="43"/>
  <c r="AK64" i="43" s="1"/>
  <c r="AN64" i="43"/>
  <c r="AM64" i="43" s="1"/>
  <c r="AP64" i="43"/>
  <c r="AO64" i="43" s="1"/>
  <c r="AF65" i="43"/>
  <c r="AE65" i="43" s="1"/>
  <c r="AH65" i="43"/>
  <c r="AG65" i="43" s="1"/>
  <c r="AJ65" i="43"/>
  <c r="AI65" i="43" s="1"/>
  <c r="AL65" i="43"/>
  <c r="AK65" i="43" s="1"/>
  <c r="AN65" i="43"/>
  <c r="AM65" i="43" s="1"/>
  <c r="AP65" i="43"/>
  <c r="AO65" i="43" s="1"/>
  <c r="AF66" i="43"/>
  <c r="AE66" i="43" s="1"/>
  <c r="AH66" i="43"/>
  <c r="AG66" i="43" s="1"/>
  <c r="AJ66" i="43"/>
  <c r="AI66" i="43" s="1"/>
  <c r="AL66" i="43"/>
  <c r="AK66" i="43" s="1"/>
  <c r="AN66" i="43"/>
  <c r="AM66" i="43" s="1"/>
  <c r="AP66" i="43"/>
  <c r="AO66" i="43" s="1"/>
  <c r="AF67" i="43"/>
  <c r="AE67" i="43" s="1"/>
  <c r="AH67" i="43"/>
  <c r="AG67" i="43" s="1"/>
  <c r="AJ67" i="43"/>
  <c r="AI67" i="43" s="1"/>
  <c r="AL67" i="43"/>
  <c r="AK67" i="43" s="1"/>
  <c r="AN67" i="43"/>
  <c r="AM67" i="43" s="1"/>
  <c r="AP67" i="43"/>
  <c r="AO67" i="43" s="1"/>
  <c r="AF68" i="43"/>
  <c r="AE68" i="43" s="1"/>
  <c r="AH68" i="43"/>
  <c r="AG68" i="43" s="1"/>
  <c r="AJ68" i="43"/>
  <c r="AI68" i="43" s="1"/>
  <c r="AL68" i="43"/>
  <c r="AK68" i="43" s="1"/>
  <c r="AN68" i="43"/>
  <c r="AM68" i="43" s="1"/>
  <c r="AP68" i="43"/>
  <c r="AO68" i="43" s="1"/>
  <c r="AF69" i="43"/>
  <c r="AE69" i="43" s="1"/>
  <c r="AH69" i="43"/>
  <c r="AG69" i="43" s="1"/>
  <c r="AJ69" i="43"/>
  <c r="AI69" i="43" s="1"/>
  <c r="AL69" i="43"/>
  <c r="AK69" i="43" s="1"/>
  <c r="AN69" i="43"/>
  <c r="AM69" i="43" s="1"/>
  <c r="AP69" i="43"/>
  <c r="AO69" i="43" s="1"/>
  <c r="AF70" i="43"/>
  <c r="AE70" i="43" s="1"/>
  <c r="AH70" i="43"/>
  <c r="AG70" i="43" s="1"/>
  <c r="AJ70" i="43"/>
  <c r="AI70" i="43" s="1"/>
  <c r="AL70" i="43"/>
  <c r="AK70" i="43" s="1"/>
  <c r="AN70" i="43"/>
  <c r="AM70" i="43" s="1"/>
  <c r="AP70" i="43"/>
  <c r="AO70" i="43" s="1"/>
  <c r="AF71" i="43"/>
  <c r="AE71" i="43" s="1"/>
  <c r="AH71" i="43"/>
  <c r="AG71" i="43" s="1"/>
  <c r="AJ71" i="43"/>
  <c r="AI71" i="43" s="1"/>
  <c r="AL71" i="43"/>
  <c r="AK71" i="43" s="1"/>
  <c r="AN71" i="43"/>
  <c r="AM71" i="43" s="1"/>
  <c r="AP71" i="43"/>
  <c r="AO71" i="43" s="1"/>
  <c r="AF72" i="43"/>
  <c r="AE72" i="43" s="1"/>
  <c r="AH72" i="43"/>
  <c r="AG72" i="43" s="1"/>
  <c r="AJ72" i="43"/>
  <c r="AI72" i="43" s="1"/>
  <c r="AL72" i="43"/>
  <c r="AK72" i="43" s="1"/>
  <c r="AN72" i="43"/>
  <c r="AM72" i="43" s="1"/>
  <c r="AP72" i="43"/>
  <c r="AO72" i="43" s="1"/>
  <c r="AF73" i="43"/>
  <c r="AE73" i="43" s="1"/>
  <c r="AH73" i="43"/>
  <c r="AG73" i="43" s="1"/>
  <c r="AJ73" i="43"/>
  <c r="AI73" i="43" s="1"/>
  <c r="AL73" i="43"/>
  <c r="AK73" i="43" s="1"/>
  <c r="AN73" i="43"/>
  <c r="AM73" i="43" s="1"/>
  <c r="AP73" i="43"/>
  <c r="AO73" i="43" s="1"/>
  <c r="AF74" i="43"/>
  <c r="AE74" i="43" s="1"/>
  <c r="AH74" i="43"/>
  <c r="AG74" i="43" s="1"/>
  <c r="AJ74" i="43"/>
  <c r="AI74" i="43" s="1"/>
  <c r="AL74" i="43"/>
  <c r="AK74" i="43" s="1"/>
  <c r="AN74" i="43"/>
  <c r="AM74" i="43" s="1"/>
  <c r="AP74" i="43"/>
  <c r="AO74" i="43" s="1"/>
  <c r="AF75" i="43"/>
  <c r="AE75" i="43" s="1"/>
  <c r="AH75" i="43"/>
  <c r="AG75" i="43" s="1"/>
  <c r="AJ75" i="43"/>
  <c r="AI75" i="43" s="1"/>
  <c r="AL75" i="43"/>
  <c r="AK75" i="43" s="1"/>
  <c r="AN75" i="43"/>
  <c r="AM75" i="43" s="1"/>
  <c r="AP75" i="43"/>
  <c r="AO75" i="43" s="1"/>
  <c r="AF76" i="43"/>
  <c r="AE76" i="43" s="1"/>
  <c r="AH76" i="43"/>
  <c r="AG76" i="43" s="1"/>
  <c r="AJ76" i="43"/>
  <c r="AI76" i="43" s="1"/>
  <c r="AL76" i="43"/>
  <c r="AK76" i="43" s="1"/>
  <c r="AN76" i="43"/>
  <c r="AM76" i="43" s="1"/>
  <c r="AP76" i="43"/>
  <c r="AO76" i="43" s="1"/>
  <c r="AF77" i="43"/>
  <c r="AE77" i="43" s="1"/>
  <c r="AH77" i="43"/>
  <c r="AG77" i="43" s="1"/>
  <c r="AJ77" i="43"/>
  <c r="AI77" i="43" s="1"/>
  <c r="AL77" i="43"/>
  <c r="AK77" i="43" s="1"/>
  <c r="AN77" i="43"/>
  <c r="AM77" i="43" s="1"/>
  <c r="AP77" i="43"/>
  <c r="AO77" i="43" s="1"/>
  <c r="AF78" i="43"/>
  <c r="AE78" i="43" s="1"/>
  <c r="AH78" i="43"/>
  <c r="AG78" i="43" s="1"/>
  <c r="AJ78" i="43"/>
  <c r="AI78" i="43" s="1"/>
  <c r="AL78" i="43"/>
  <c r="AK78" i="43" s="1"/>
  <c r="AN78" i="43"/>
  <c r="AM78" i="43" s="1"/>
  <c r="AP78" i="43"/>
  <c r="AO78" i="43" s="1"/>
  <c r="AF79" i="43"/>
  <c r="AE79" i="43" s="1"/>
  <c r="AH79" i="43"/>
  <c r="AG79" i="43" s="1"/>
  <c r="AJ79" i="43"/>
  <c r="AI79" i="43" s="1"/>
  <c r="AL79" i="43"/>
  <c r="AK79" i="43" s="1"/>
  <c r="AN79" i="43"/>
  <c r="AM79" i="43" s="1"/>
  <c r="AP79" i="43"/>
  <c r="AO79" i="43" s="1"/>
  <c r="AF80" i="43"/>
  <c r="AE80" i="43" s="1"/>
  <c r="AH80" i="43"/>
  <c r="AG80" i="43" s="1"/>
  <c r="AJ80" i="43"/>
  <c r="AI80" i="43" s="1"/>
  <c r="AL80" i="43"/>
  <c r="AK80" i="43" s="1"/>
  <c r="AN80" i="43"/>
  <c r="AM80" i="43" s="1"/>
  <c r="AP80" i="43"/>
  <c r="AO80" i="43" s="1"/>
  <c r="AF81" i="43"/>
  <c r="AE81" i="43" s="1"/>
  <c r="AG81" i="43"/>
  <c r="AH81" i="43"/>
  <c r="AI81" i="43"/>
  <c r="AJ81" i="43"/>
  <c r="AK81" i="43"/>
  <c r="AL81" i="43"/>
  <c r="AM81" i="43"/>
  <c r="AN81" i="43"/>
  <c r="AO81" i="43"/>
  <c r="AP81" i="43"/>
  <c r="AF82" i="43"/>
  <c r="AE82" i="43" s="1"/>
  <c r="AH82" i="43"/>
  <c r="AG82" i="43" s="1"/>
  <c r="AJ82" i="43"/>
  <c r="AI82" i="43" s="1"/>
  <c r="AL82" i="43"/>
  <c r="AK82" i="43" s="1"/>
  <c r="AN82" i="43"/>
  <c r="AM82" i="43" s="1"/>
  <c r="AP82" i="43"/>
  <c r="AO82" i="43" s="1"/>
  <c r="AE83" i="43"/>
  <c r="AF83" i="43"/>
  <c r="AG83" i="43"/>
  <c r="AH83" i="43"/>
  <c r="AI83" i="43"/>
  <c r="AJ83" i="43"/>
  <c r="AK83" i="43"/>
  <c r="AL83" i="43"/>
  <c r="AM83" i="43"/>
  <c r="AN83" i="43"/>
  <c r="AO83" i="43"/>
  <c r="AP83" i="43"/>
  <c r="AF84" i="43"/>
  <c r="AE84" i="43" s="1"/>
  <c r="AH84" i="43"/>
  <c r="AG84" i="43" s="1"/>
  <c r="AJ84" i="43"/>
  <c r="AI84" i="43" s="1"/>
  <c r="AL84" i="43"/>
  <c r="AK84" i="43" s="1"/>
  <c r="AN84" i="43"/>
  <c r="AM84" i="43" s="1"/>
  <c r="AP84" i="43"/>
  <c r="AO84" i="43" s="1"/>
  <c r="AE85" i="43"/>
  <c r="AF85" i="43"/>
  <c r="AG85" i="43"/>
  <c r="AH85" i="43"/>
  <c r="AI85" i="43"/>
  <c r="AJ85" i="43"/>
  <c r="AK85" i="43"/>
  <c r="AL85" i="43"/>
  <c r="AM85" i="43"/>
  <c r="AN85" i="43"/>
  <c r="AP85" i="43"/>
  <c r="AO85" i="43" s="1"/>
  <c r="AF86" i="43"/>
  <c r="AE86" i="43" s="1"/>
  <c r="AH86" i="43"/>
  <c r="AG86" i="43" s="1"/>
  <c r="AJ86" i="43"/>
  <c r="AI86" i="43" s="1"/>
  <c r="AL86" i="43"/>
  <c r="AK86" i="43" s="1"/>
  <c r="AN86" i="43"/>
  <c r="AM86" i="43" s="1"/>
  <c r="AP86" i="43"/>
  <c r="AO86" i="43" s="1"/>
  <c r="AF87" i="43"/>
  <c r="AE87" i="43" s="1"/>
  <c r="AH87" i="43"/>
  <c r="AG87" i="43" s="1"/>
  <c r="AJ87" i="43"/>
  <c r="AI87" i="43" s="1"/>
  <c r="AL87" i="43"/>
  <c r="AK87" i="43" s="1"/>
  <c r="AN87" i="43"/>
  <c r="AM87" i="43" s="1"/>
  <c r="AP87" i="43"/>
  <c r="AO87" i="43" s="1"/>
  <c r="AF88" i="43"/>
  <c r="AE88" i="43" s="1"/>
  <c r="AH88" i="43"/>
  <c r="AG88" i="43" s="1"/>
  <c r="AJ88" i="43"/>
  <c r="AI88" i="43" s="1"/>
  <c r="AL88" i="43"/>
  <c r="AK88" i="43" s="1"/>
  <c r="AN88" i="43"/>
  <c r="AM88" i="43" s="1"/>
  <c r="AO88" i="43"/>
  <c r="AP88" i="43"/>
  <c r="AF89" i="43"/>
  <c r="AE89" i="43" s="1"/>
  <c r="AH89" i="43"/>
  <c r="AG89" i="43" s="1"/>
  <c r="AJ89" i="43"/>
  <c r="AI89" i="43" s="1"/>
  <c r="AL89" i="43"/>
  <c r="AK89" i="43" s="1"/>
  <c r="AN89" i="43"/>
  <c r="AM89" i="43" s="1"/>
  <c r="AP89" i="43"/>
  <c r="AO89" i="43" s="1"/>
  <c r="AE90" i="43"/>
  <c r="AF90" i="43"/>
  <c r="AG90" i="43"/>
  <c r="AH90" i="43"/>
  <c r="AI90" i="43"/>
  <c r="AJ90" i="43"/>
  <c r="AK90" i="43"/>
  <c r="AL90" i="43"/>
  <c r="AM90" i="43"/>
  <c r="AN90" i="43"/>
  <c r="AO90" i="43"/>
  <c r="AP90" i="43"/>
  <c r="AF91" i="43"/>
  <c r="AE91" i="43" s="1"/>
  <c r="AH91" i="43"/>
  <c r="AG91" i="43" s="1"/>
  <c r="AJ91" i="43"/>
  <c r="AI91" i="43" s="1"/>
  <c r="AL91" i="43"/>
  <c r="AK91" i="43" s="1"/>
  <c r="AN91" i="43"/>
  <c r="AM91" i="43" s="1"/>
  <c r="AP91" i="43"/>
  <c r="AO91" i="43" s="1"/>
  <c r="AE92" i="43"/>
  <c r="AF92" i="43"/>
  <c r="AG92" i="43"/>
  <c r="AH92" i="43"/>
  <c r="AI92" i="43"/>
  <c r="AJ92" i="43"/>
  <c r="AK92" i="43"/>
  <c r="AL92" i="43"/>
  <c r="AM92" i="43"/>
  <c r="AN92" i="43"/>
  <c r="AO92" i="43"/>
  <c r="AP92" i="43"/>
  <c r="AF93" i="43"/>
  <c r="AE93" i="43" s="1"/>
  <c r="AH93" i="43"/>
  <c r="AG93" i="43" s="1"/>
  <c r="AJ93" i="43"/>
  <c r="AI93" i="43" s="1"/>
  <c r="AL93" i="43"/>
  <c r="AK93" i="43" s="1"/>
  <c r="AN93" i="43"/>
  <c r="AM93" i="43" s="1"/>
  <c r="AP93" i="43"/>
  <c r="AO93" i="43" s="1"/>
  <c r="AE94" i="43"/>
  <c r="AF94" i="43"/>
  <c r="AG94" i="43"/>
  <c r="AH94" i="43"/>
  <c r="AI94" i="43"/>
  <c r="AJ94" i="43"/>
  <c r="AK94" i="43"/>
  <c r="AL94" i="43"/>
  <c r="AM94" i="43"/>
  <c r="AN94" i="43"/>
  <c r="AO94" i="43"/>
  <c r="AP94" i="43"/>
  <c r="AF95" i="43"/>
  <c r="AE95" i="43" s="1"/>
  <c r="AH95" i="43"/>
  <c r="AG95" i="43" s="1"/>
  <c r="AJ95" i="43"/>
  <c r="AI95" i="43" s="1"/>
  <c r="AL95" i="43"/>
  <c r="AK95" i="43" s="1"/>
  <c r="AN95" i="43"/>
  <c r="AM95" i="43" s="1"/>
  <c r="AP95" i="43"/>
  <c r="AO95" i="43" s="1"/>
  <c r="AE96" i="43"/>
  <c r="AF96" i="43"/>
  <c r="AG96" i="43"/>
  <c r="AH96" i="43"/>
  <c r="AI96" i="43"/>
  <c r="AJ96" i="43"/>
  <c r="AK96" i="43"/>
  <c r="AL96" i="43"/>
  <c r="AM96" i="43"/>
  <c r="AN96" i="43"/>
  <c r="AO96" i="43"/>
  <c r="AP96" i="43"/>
  <c r="AF97" i="43"/>
  <c r="AE97" i="43" s="1"/>
  <c r="AH97" i="43"/>
  <c r="AG97" i="43" s="1"/>
  <c r="AJ97" i="43"/>
  <c r="AI97" i="43" s="1"/>
  <c r="AL97" i="43"/>
  <c r="AK97" i="43" s="1"/>
  <c r="AN97" i="43"/>
  <c r="AM97" i="43" s="1"/>
  <c r="AP97" i="43"/>
  <c r="AO97" i="43" s="1"/>
  <c r="AE98" i="43"/>
  <c r="AF98" i="43"/>
  <c r="AG98" i="43"/>
  <c r="AH98" i="43"/>
  <c r="AI98" i="43"/>
  <c r="AJ98" i="43"/>
  <c r="AK98" i="43"/>
  <c r="AL98" i="43"/>
  <c r="AM98" i="43"/>
  <c r="AN98" i="43"/>
  <c r="AO98" i="43"/>
  <c r="AP98" i="43"/>
  <c r="AF99" i="43"/>
  <c r="AE99" i="43" s="1"/>
  <c r="AH99" i="43"/>
  <c r="AG99" i="43" s="1"/>
  <c r="AJ99" i="43"/>
  <c r="AI99" i="43" s="1"/>
  <c r="AL99" i="43"/>
  <c r="AK99" i="43" s="1"/>
  <c r="AN99" i="43"/>
  <c r="AM99" i="43" s="1"/>
  <c r="AP99" i="43"/>
  <c r="AO99" i="43" s="1"/>
  <c r="AE100" i="43"/>
  <c r="AF100" i="43"/>
  <c r="AG100" i="43"/>
  <c r="AH100" i="43"/>
  <c r="AI100" i="43"/>
  <c r="AJ100" i="43"/>
  <c r="AK100" i="43"/>
  <c r="AL100" i="43"/>
  <c r="AM100" i="43"/>
  <c r="AN100" i="43"/>
  <c r="AO100" i="43"/>
  <c r="AP100" i="43"/>
  <c r="AF101" i="43"/>
  <c r="AE101" i="43" s="1"/>
  <c r="AH101" i="43"/>
  <c r="AG101" i="43" s="1"/>
  <c r="AJ101" i="43"/>
  <c r="AI101" i="43" s="1"/>
  <c r="AL101" i="43"/>
  <c r="AK101" i="43" s="1"/>
  <c r="AN101" i="43"/>
  <c r="AM101" i="43" s="1"/>
  <c r="AP101" i="43"/>
  <c r="AO101" i="43" s="1"/>
  <c r="AE102" i="43"/>
  <c r="AF102" i="43"/>
  <c r="AG102" i="43"/>
  <c r="AH102" i="43"/>
  <c r="AI102" i="43"/>
  <c r="AJ102" i="43"/>
  <c r="AK102" i="43"/>
  <c r="AL102" i="43"/>
  <c r="AM102" i="43"/>
  <c r="AN102" i="43"/>
  <c r="AO102" i="43"/>
  <c r="AP102" i="43"/>
  <c r="AF103" i="43"/>
  <c r="AE103" i="43" s="1"/>
  <c r="AH103" i="43"/>
  <c r="AG103" i="43" s="1"/>
  <c r="AJ103" i="43"/>
  <c r="AI103" i="43" s="1"/>
  <c r="AL103" i="43"/>
  <c r="AK103" i="43" s="1"/>
  <c r="AN103" i="43"/>
  <c r="AM103" i="43" s="1"/>
  <c r="AP103" i="43"/>
  <c r="AO103" i="43" s="1"/>
  <c r="AE104" i="43"/>
  <c r="AF104" i="43"/>
  <c r="AG104" i="43"/>
  <c r="AH104" i="43"/>
  <c r="AI104" i="43"/>
  <c r="AJ104" i="43"/>
  <c r="AK104" i="43"/>
  <c r="AL104" i="43"/>
  <c r="AM104" i="43"/>
  <c r="AN104" i="43"/>
  <c r="AO104" i="43"/>
  <c r="AP104" i="43"/>
  <c r="AF105" i="43"/>
  <c r="AE105" i="43" s="1"/>
  <c r="AH105" i="43"/>
  <c r="AG105" i="43" s="1"/>
  <c r="AJ105" i="43"/>
  <c r="AI105" i="43" s="1"/>
  <c r="AL105" i="43"/>
  <c r="AK105" i="43" s="1"/>
  <c r="AN105" i="43"/>
  <c r="AM105" i="43" s="1"/>
  <c r="AP105" i="43"/>
  <c r="AO105" i="43" s="1"/>
  <c r="AE106" i="43"/>
  <c r="AF106" i="43"/>
  <c r="AG106" i="43"/>
  <c r="AH106" i="43"/>
  <c r="AI106" i="43"/>
  <c r="AJ106" i="43"/>
  <c r="AK106" i="43"/>
  <c r="AL106" i="43"/>
  <c r="AM106" i="43"/>
  <c r="AN106" i="43"/>
  <c r="AO106" i="43"/>
  <c r="AP106" i="43"/>
  <c r="AF107" i="43"/>
  <c r="AE107" i="43" s="1"/>
  <c r="AH107" i="43"/>
  <c r="AG107" i="43" s="1"/>
  <c r="AJ107" i="43"/>
  <c r="AI107" i="43" s="1"/>
  <c r="AL107" i="43"/>
  <c r="AK107" i="43" s="1"/>
  <c r="AN107" i="43"/>
  <c r="AM107" i="43" s="1"/>
  <c r="AP107" i="43"/>
  <c r="AO107" i="43" s="1"/>
  <c r="AE108" i="43"/>
  <c r="AF108" i="43"/>
  <c r="AG108" i="43"/>
  <c r="AH108" i="43"/>
  <c r="AI108" i="43"/>
  <c r="AJ108" i="43"/>
  <c r="AK108" i="43"/>
  <c r="AL108" i="43"/>
  <c r="AM108" i="43"/>
  <c r="AN108" i="43"/>
  <c r="AO108" i="43"/>
  <c r="AP108" i="43"/>
  <c r="AF109" i="43"/>
  <c r="AE109" i="43" s="1"/>
  <c r="AH109" i="43"/>
  <c r="AG109" i="43" s="1"/>
  <c r="AJ109" i="43"/>
  <c r="AI109" i="43" s="1"/>
  <c r="AL109" i="43"/>
  <c r="AK109" i="43" s="1"/>
  <c r="AN109" i="43"/>
  <c r="AM109" i="43" s="1"/>
  <c r="AP109" i="43"/>
  <c r="AO109" i="43" s="1"/>
  <c r="AE110" i="43"/>
  <c r="AF110" i="43"/>
  <c r="AG110" i="43"/>
  <c r="AH110" i="43"/>
  <c r="AI110" i="43"/>
  <c r="AJ110" i="43"/>
  <c r="AK110" i="43"/>
  <c r="AL110" i="43"/>
  <c r="AM110" i="43"/>
  <c r="AN110" i="43"/>
  <c r="AO110" i="43"/>
  <c r="AP110" i="43"/>
  <c r="AF111" i="43"/>
  <c r="AE111" i="43" s="1"/>
  <c r="AH111" i="43"/>
  <c r="AG111" i="43" s="1"/>
  <c r="AJ111" i="43"/>
  <c r="AI111" i="43" s="1"/>
  <c r="AL111" i="43"/>
  <c r="AK111" i="43" s="1"/>
  <c r="AN111" i="43"/>
  <c r="AM111" i="43" s="1"/>
  <c r="AP111" i="43"/>
  <c r="AO111" i="43" s="1"/>
  <c r="AE112" i="43"/>
  <c r="AF112" i="43"/>
  <c r="AG112" i="43"/>
  <c r="AH112" i="43"/>
  <c r="AI112" i="43"/>
  <c r="AJ112" i="43"/>
  <c r="AK112" i="43"/>
  <c r="AL112" i="43"/>
  <c r="AM112" i="43"/>
  <c r="AN112" i="43"/>
  <c r="AO112" i="43"/>
  <c r="AP112" i="43"/>
  <c r="AF113" i="43"/>
  <c r="AE113" i="43" s="1"/>
  <c r="AH113" i="43"/>
  <c r="AG113" i="43" s="1"/>
  <c r="AJ113" i="43"/>
  <c r="AI113" i="43" s="1"/>
  <c r="AL113" i="43"/>
  <c r="AK113" i="43" s="1"/>
  <c r="AN113" i="43"/>
  <c r="AM113" i="43" s="1"/>
  <c r="AP113" i="43"/>
  <c r="AO113" i="43" s="1"/>
  <c r="AE114" i="43"/>
  <c r="AF114" i="43"/>
  <c r="AG114" i="43"/>
  <c r="AH114" i="43"/>
  <c r="AI114" i="43"/>
  <c r="AJ114" i="43"/>
  <c r="AK114" i="43"/>
  <c r="AL114" i="43"/>
  <c r="AM114" i="43"/>
  <c r="AN114" i="43"/>
  <c r="AO114" i="43"/>
  <c r="AP114" i="43"/>
  <c r="AF115" i="43"/>
  <c r="AE115" i="43" s="1"/>
  <c r="AH115" i="43"/>
  <c r="AG115" i="43" s="1"/>
  <c r="AJ115" i="43"/>
  <c r="AI115" i="43" s="1"/>
  <c r="AL115" i="43"/>
  <c r="AK115" i="43" s="1"/>
  <c r="AN115" i="43"/>
  <c r="AM115" i="43" s="1"/>
  <c r="AP115" i="43"/>
  <c r="AO115" i="43" s="1"/>
  <c r="AE116" i="43"/>
  <c r="AF116" i="43"/>
  <c r="AG116" i="43"/>
  <c r="AH116" i="43"/>
  <c r="AI116" i="43"/>
  <c r="AJ116" i="43"/>
  <c r="AK116" i="43"/>
  <c r="AL116" i="43"/>
  <c r="AM116" i="43"/>
  <c r="AN116" i="43"/>
  <c r="AO116" i="43"/>
  <c r="AP116" i="43"/>
  <c r="AF117" i="43"/>
  <c r="AE117" i="43" s="1"/>
  <c r="AH117" i="43"/>
  <c r="AG117" i="43" s="1"/>
  <c r="AJ117" i="43"/>
  <c r="AI117" i="43" s="1"/>
  <c r="AL117" i="43"/>
  <c r="AK117" i="43" s="1"/>
  <c r="AN117" i="43"/>
  <c r="AM117" i="43" s="1"/>
  <c r="AP117" i="43"/>
  <c r="AO117" i="43" s="1"/>
  <c r="AE118" i="43"/>
  <c r="AF118" i="43"/>
  <c r="AG118" i="43"/>
  <c r="AH118" i="43"/>
  <c r="AI118" i="43"/>
  <c r="AJ118" i="43"/>
  <c r="AK118" i="43"/>
  <c r="AL118" i="43"/>
  <c r="AM118" i="43"/>
  <c r="AN118" i="43"/>
  <c r="AO118" i="43"/>
  <c r="AP118" i="43"/>
  <c r="AF119" i="43"/>
  <c r="AE119" i="43" s="1"/>
  <c r="AH119" i="43"/>
  <c r="AG119" i="43" s="1"/>
  <c r="AJ119" i="43"/>
  <c r="AI119" i="43" s="1"/>
  <c r="AL119" i="43"/>
  <c r="AK119" i="43" s="1"/>
  <c r="AN119" i="43"/>
  <c r="AM119" i="43" s="1"/>
  <c r="AP119" i="43"/>
  <c r="AO119" i="43" s="1"/>
  <c r="AE120" i="43"/>
  <c r="AF120" i="43"/>
  <c r="AG120" i="43"/>
  <c r="AH120" i="43"/>
  <c r="AI120" i="43"/>
  <c r="AJ120" i="43"/>
  <c r="AK120" i="43"/>
  <c r="AL120" i="43"/>
  <c r="AM120" i="43"/>
  <c r="AN120" i="43"/>
  <c r="AO120" i="43"/>
  <c r="AP120" i="43"/>
  <c r="AF121" i="43"/>
  <c r="AE121" i="43" s="1"/>
  <c r="AH121" i="43"/>
  <c r="AG121" i="43" s="1"/>
  <c r="AJ121" i="43"/>
  <c r="AI121" i="43" s="1"/>
  <c r="AL121" i="43"/>
  <c r="AK121" i="43" s="1"/>
  <c r="AN121" i="43"/>
  <c r="AM121" i="43" s="1"/>
  <c r="AP121" i="43"/>
  <c r="AO121" i="43" s="1"/>
  <c r="AE122" i="43"/>
  <c r="AF122" i="43"/>
  <c r="AG122" i="43"/>
  <c r="AH122" i="43"/>
  <c r="AI122" i="43"/>
  <c r="AJ122" i="43"/>
  <c r="AK122" i="43"/>
  <c r="AL122" i="43"/>
  <c r="AM122" i="43"/>
  <c r="AN122" i="43"/>
  <c r="AO122" i="43"/>
  <c r="AP122" i="43"/>
  <c r="AF123" i="43"/>
  <c r="AE123" i="43" s="1"/>
  <c r="AH123" i="43"/>
  <c r="AG123" i="43" s="1"/>
  <c r="AJ123" i="43"/>
  <c r="AI123" i="43" s="1"/>
  <c r="AL123" i="43"/>
  <c r="AK123" i="43" s="1"/>
  <c r="AN123" i="43"/>
  <c r="AM123" i="43" s="1"/>
  <c r="AP123" i="43"/>
  <c r="AO123" i="43" s="1"/>
  <c r="AE124" i="43"/>
  <c r="AF124" i="43"/>
  <c r="AG124" i="43"/>
  <c r="AH124" i="43"/>
  <c r="AI124" i="43"/>
  <c r="AJ124" i="43"/>
  <c r="AK124" i="43"/>
  <c r="AL124" i="43"/>
  <c r="AM124" i="43"/>
  <c r="AN124" i="43"/>
  <c r="AO124" i="43"/>
  <c r="AP124" i="43"/>
  <c r="AF125" i="43"/>
  <c r="AE125" i="43" s="1"/>
  <c r="AH125" i="43"/>
  <c r="AG125" i="43" s="1"/>
  <c r="AJ125" i="43"/>
  <c r="AI125" i="43" s="1"/>
  <c r="AL125" i="43"/>
  <c r="AK125" i="43" s="1"/>
  <c r="AN125" i="43"/>
  <c r="AM125" i="43" s="1"/>
  <c r="AP125" i="43"/>
  <c r="AO125" i="43" s="1"/>
  <c r="AE126" i="43"/>
  <c r="AF126" i="43"/>
  <c r="AG126" i="43"/>
  <c r="AH126" i="43"/>
  <c r="AI126" i="43"/>
  <c r="AJ126" i="43"/>
  <c r="AK126" i="43"/>
  <c r="AL126" i="43"/>
  <c r="AM126" i="43"/>
  <c r="AN126" i="43"/>
  <c r="AO126" i="43"/>
  <c r="AP126" i="43"/>
  <c r="AF127" i="43"/>
  <c r="AE127" i="43" s="1"/>
  <c r="AH127" i="43"/>
  <c r="AG127" i="43" s="1"/>
  <c r="AJ127" i="43"/>
  <c r="AI127" i="43" s="1"/>
  <c r="AL127" i="43"/>
  <c r="AK127" i="43" s="1"/>
  <c r="AN127" i="43"/>
  <c r="AM127" i="43" s="1"/>
  <c r="AP127" i="43"/>
  <c r="AO127" i="43" s="1"/>
  <c r="AE128" i="43"/>
  <c r="AF128" i="43"/>
  <c r="AG128" i="43"/>
  <c r="AH128" i="43"/>
  <c r="AI128" i="43"/>
  <c r="AJ128" i="43"/>
  <c r="AK128" i="43"/>
  <c r="AL128" i="43"/>
  <c r="AM128" i="43"/>
  <c r="AN128" i="43"/>
  <c r="AO128" i="43"/>
  <c r="AP128" i="43"/>
  <c r="AF129" i="43"/>
  <c r="AE129" i="43" s="1"/>
  <c r="AH129" i="43"/>
  <c r="AG129" i="43" s="1"/>
  <c r="AJ129" i="43"/>
  <c r="AI129" i="43" s="1"/>
  <c r="AL129" i="43"/>
  <c r="AK129" i="43" s="1"/>
  <c r="AN129" i="43"/>
  <c r="AM129" i="43" s="1"/>
  <c r="AP129" i="43"/>
  <c r="AO129" i="43" s="1"/>
  <c r="AE130" i="43"/>
  <c r="AF130" i="43"/>
  <c r="AG130" i="43"/>
  <c r="AH130" i="43"/>
  <c r="AI130" i="43"/>
  <c r="AJ130" i="43"/>
  <c r="AK130" i="43"/>
  <c r="AL130" i="43"/>
  <c r="AM130" i="43"/>
  <c r="AN130" i="43"/>
  <c r="AO130" i="43"/>
  <c r="AP130" i="43"/>
  <c r="AF131" i="43"/>
  <c r="AE131" i="43" s="1"/>
  <c r="AH131" i="43"/>
  <c r="AG131" i="43" s="1"/>
  <c r="AJ131" i="43"/>
  <c r="AI131" i="43" s="1"/>
  <c r="AL131" i="43"/>
  <c r="AK131" i="43" s="1"/>
  <c r="AN131" i="43"/>
  <c r="AM131" i="43" s="1"/>
  <c r="AP131" i="43"/>
  <c r="AO131" i="43" s="1"/>
  <c r="AE132" i="43"/>
  <c r="AF132" i="43"/>
  <c r="AG132" i="43"/>
  <c r="AH132" i="43"/>
  <c r="AI132" i="43"/>
  <c r="AJ132" i="43"/>
  <c r="AK132" i="43"/>
  <c r="AL132" i="43"/>
  <c r="AM132" i="43"/>
  <c r="AN132" i="43"/>
  <c r="AO132" i="43"/>
  <c r="AP132" i="43"/>
  <c r="AF133" i="43"/>
  <c r="AE133" i="43" s="1"/>
  <c r="AH133" i="43"/>
  <c r="AG133" i="43" s="1"/>
  <c r="AJ133" i="43"/>
  <c r="AI133" i="43" s="1"/>
  <c r="AL133" i="43"/>
  <c r="AK133" i="43" s="1"/>
  <c r="AN133" i="43"/>
  <c r="AM133" i="43" s="1"/>
  <c r="AP133" i="43"/>
  <c r="AO133" i="43" s="1"/>
  <c r="AE134" i="43"/>
  <c r="AF134" i="43"/>
  <c r="AG134" i="43"/>
  <c r="AH134" i="43"/>
  <c r="AI134" i="43"/>
  <c r="AJ134" i="43"/>
  <c r="AK134" i="43"/>
  <c r="AL134" i="43"/>
  <c r="AM134" i="43"/>
  <c r="AN134" i="43"/>
  <c r="AO134" i="43"/>
  <c r="AP134" i="43"/>
  <c r="AF135" i="43"/>
  <c r="AE135" i="43" s="1"/>
  <c r="AH135" i="43"/>
  <c r="AG135" i="43" s="1"/>
  <c r="AJ135" i="43"/>
  <c r="AI135" i="43" s="1"/>
  <c r="AL135" i="43"/>
  <c r="AK135" i="43" s="1"/>
  <c r="AN135" i="43"/>
  <c r="AM135" i="43" s="1"/>
  <c r="AP135" i="43"/>
  <c r="AO135" i="43" s="1"/>
  <c r="AE136" i="43"/>
  <c r="AF136" i="43"/>
  <c r="AG136" i="43"/>
  <c r="AH136" i="43"/>
  <c r="AI136" i="43"/>
  <c r="AJ136" i="43"/>
  <c r="AK136" i="43"/>
  <c r="AL136" i="43"/>
  <c r="AM136" i="43"/>
  <c r="AN136" i="43"/>
  <c r="AO136" i="43"/>
  <c r="AP136" i="43"/>
  <c r="AF137" i="43"/>
  <c r="AE137" i="43" s="1"/>
  <c r="AH137" i="43"/>
  <c r="AG137" i="43" s="1"/>
  <c r="AJ137" i="43"/>
  <c r="AI137" i="43" s="1"/>
  <c r="AL137" i="43"/>
  <c r="AK137" i="43" s="1"/>
  <c r="AN137" i="43"/>
  <c r="AM137" i="43" s="1"/>
  <c r="AP137" i="43"/>
  <c r="AO137" i="43" s="1"/>
  <c r="AE138" i="43"/>
  <c r="AF138" i="43"/>
  <c r="AG138" i="43"/>
  <c r="AH138" i="43"/>
  <c r="AI138" i="43"/>
  <c r="AJ138" i="43"/>
  <c r="AK138" i="43"/>
  <c r="AL138" i="43"/>
  <c r="AM138" i="43"/>
  <c r="AN138" i="43"/>
  <c r="AO138" i="43"/>
  <c r="AP138" i="43"/>
  <c r="AF139" i="43"/>
  <c r="AE139" i="43" s="1"/>
  <c r="AH139" i="43"/>
  <c r="AG139" i="43" s="1"/>
  <c r="AJ139" i="43"/>
  <c r="AI139" i="43" s="1"/>
  <c r="AL139" i="43"/>
  <c r="AK139" i="43" s="1"/>
  <c r="AN139" i="43"/>
  <c r="AM139" i="43" s="1"/>
  <c r="AP139" i="43"/>
  <c r="AO139" i="43" s="1"/>
  <c r="AE140" i="43"/>
  <c r="AF140" i="43"/>
  <c r="AG140" i="43"/>
  <c r="AH140" i="43"/>
  <c r="AI140" i="43"/>
  <c r="AJ140" i="43"/>
  <c r="AK140" i="43"/>
  <c r="AL140" i="43"/>
  <c r="AM140" i="43"/>
  <c r="AN140" i="43"/>
  <c r="AO140" i="43"/>
  <c r="AP140" i="43"/>
  <c r="AF141" i="43"/>
  <c r="AE141" i="43" s="1"/>
  <c r="AH141" i="43"/>
  <c r="AG141" i="43" s="1"/>
  <c r="AJ141" i="43"/>
  <c r="AI141" i="43" s="1"/>
  <c r="AL141" i="43"/>
  <c r="AK141" i="43" s="1"/>
  <c r="AN141" i="43"/>
  <c r="AM141" i="43" s="1"/>
  <c r="AP141" i="43"/>
  <c r="AO141" i="43" s="1"/>
  <c r="AE142" i="43"/>
  <c r="AF142" i="43"/>
  <c r="AG142" i="43"/>
  <c r="AH142" i="43"/>
  <c r="AI142" i="43"/>
  <c r="AJ142" i="43"/>
  <c r="AK142" i="43"/>
  <c r="AL142" i="43"/>
  <c r="AM142" i="43"/>
  <c r="AN142" i="43"/>
  <c r="AO142" i="43"/>
  <c r="AP142" i="43"/>
  <c r="AF143" i="43"/>
  <c r="AE143" i="43" s="1"/>
  <c r="AH143" i="43"/>
  <c r="AG143" i="43" s="1"/>
  <c r="AJ143" i="43"/>
  <c r="AI143" i="43" s="1"/>
  <c r="AL143" i="43"/>
  <c r="AK143" i="43" s="1"/>
  <c r="AN143" i="43"/>
  <c r="AM143" i="43" s="1"/>
  <c r="AP143" i="43"/>
  <c r="AO143" i="43" s="1"/>
  <c r="AE144" i="43"/>
  <c r="AF144" i="43"/>
  <c r="AG144" i="43"/>
  <c r="AH144" i="43"/>
  <c r="AI144" i="43"/>
  <c r="AJ144" i="43"/>
  <c r="AK144" i="43"/>
  <c r="AL144" i="43"/>
  <c r="AM144" i="43"/>
  <c r="AN144" i="43"/>
  <c r="AO144" i="43"/>
  <c r="AP144" i="43"/>
  <c r="AF145" i="43"/>
  <c r="AE145" i="43" s="1"/>
  <c r="AH145" i="43"/>
  <c r="AG145" i="43" s="1"/>
  <c r="AJ145" i="43"/>
  <c r="AI145" i="43" s="1"/>
  <c r="AL145" i="43"/>
  <c r="AK145" i="43" s="1"/>
  <c r="AN145" i="43"/>
  <c r="AM145" i="43" s="1"/>
  <c r="AP145" i="43"/>
  <c r="AO145" i="43" s="1"/>
  <c r="AE146" i="43"/>
  <c r="AF146" i="43"/>
  <c r="AG146" i="43"/>
  <c r="AH146" i="43"/>
  <c r="AI146" i="43"/>
  <c r="AJ146" i="43"/>
  <c r="AK146" i="43"/>
  <c r="AL146" i="43"/>
  <c r="AM146" i="43"/>
  <c r="AN146" i="43"/>
  <c r="AO146" i="43"/>
  <c r="AP146" i="43"/>
  <c r="AF147" i="43"/>
  <c r="AE147" i="43" s="1"/>
  <c r="AH147" i="43"/>
  <c r="AG147" i="43" s="1"/>
  <c r="AJ147" i="43"/>
  <c r="AI147" i="43" s="1"/>
  <c r="AL147" i="43"/>
  <c r="AK147" i="43" s="1"/>
  <c r="AN147" i="43"/>
  <c r="AM147" i="43" s="1"/>
  <c r="AP147" i="43"/>
  <c r="AO147" i="43" s="1"/>
  <c r="AE148" i="43"/>
  <c r="AF148" i="43"/>
  <c r="AG148" i="43"/>
  <c r="AH148" i="43"/>
  <c r="AI148" i="43"/>
  <c r="AJ148" i="43"/>
  <c r="AK148" i="43"/>
  <c r="AL148" i="43"/>
  <c r="AM148" i="43"/>
  <c r="AN148" i="43"/>
  <c r="AO148" i="43"/>
  <c r="AP148" i="43"/>
  <c r="AF149" i="43"/>
  <c r="AE149" i="43" s="1"/>
  <c r="AH149" i="43"/>
  <c r="AG149" i="43" s="1"/>
  <c r="AJ149" i="43"/>
  <c r="AI149" i="43" s="1"/>
  <c r="AL149" i="43"/>
  <c r="AK149" i="43" s="1"/>
  <c r="AN149" i="43"/>
  <c r="AM149" i="43" s="1"/>
  <c r="AP149" i="43"/>
  <c r="AO149" i="43" s="1"/>
  <c r="AE150" i="43"/>
  <c r="AF150" i="43"/>
  <c r="AG150" i="43"/>
  <c r="AH150" i="43"/>
  <c r="AI150" i="43"/>
  <c r="AJ150" i="43"/>
  <c r="AK150" i="43"/>
  <c r="AL150" i="43"/>
  <c r="AM150" i="43"/>
  <c r="AN150" i="43"/>
  <c r="AO150" i="43"/>
  <c r="AP150" i="43"/>
  <c r="AF151" i="43"/>
  <c r="AE151" i="43" s="1"/>
  <c r="AH151" i="43"/>
  <c r="AG151" i="43" s="1"/>
  <c r="AJ151" i="43"/>
  <c r="AI151" i="43" s="1"/>
  <c r="AL151" i="43"/>
  <c r="AK151" i="43" s="1"/>
  <c r="AN151" i="43"/>
  <c r="AM151" i="43" s="1"/>
  <c r="AP151" i="43"/>
  <c r="AO151" i="43" s="1"/>
  <c r="AE152" i="43"/>
  <c r="AF152" i="43"/>
  <c r="AG152" i="43"/>
  <c r="AH152" i="43"/>
  <c r="AI152" i="43"/>
  <c r="AJ152" i="43"/>
  <c r="AK152" i="43"/>
  <c r="AL152" i="43"/>
  <c r="AM152" i="43"/>
  <c r="AN152" i="43"/>
  <c r="AO152" i="43"/>
  <c r="AP152" i="43"/>
  <c r="AF153" i="43"/>
  <c r="AE153" i="43" s="1"/>
  <c r="AH153" i="43"/>
  <c r="AG153" i="43" s="1"/>
  <c r="AJ153" i="43"/>
  <c r="AI153" i="43" s="1"/>
  <c r="AL153" i="43"/>
  <c r="AK153" i="43" s="1"/>
  <c r="AN153" i="43"/>
  <c r="AM153" i="43" s="1"/>
  <c r="AP153" i="43"/>
  <c r="AO153" i="43" s="1"/>
  <c r="AE154" i="43"/>
  <c r="AF154" i="43"/>
  <c r="AG154" i="43"/>
  <c r="AH154" i="43"/>
  <c r="AI154" i="43"/>
  <c r="AJ154" i="43"/>
  <c r="AK154" i="43"/>
  <c r="AL154" i="43"/>
  <c r="AM154" i="43"/>
  <c r="AN154" i="43"/>
  <c r="AO154" i="43"/>
  <c r="AP154" i="43"/>
  <c r="AF155" i="43"/>
  <c r="AE155" i="43" s="1"/>
  <c r="AH155" i="43"/>
  <c r="AG155" i="43" s="1"/>
  <c r="AJ155" i="43"/>
  <c r="AI155" i="43" s="1"/>
  <c r="AL155" i="43"/>
  <c r="AK155" i="43" s="1"/>
  <c r="AN155" i="43"/>
  <c r="AM155" i="43" s="1"/>
  <c r="AP155" i="43"/>
  <c r="AO155" i="43" s="1"/>
  <c r="AE156" i="43"/>
  <c r="AF156" i="43"/>
  <c r="AG156" i="43"/>
  <c r="AH156" i="43"/>
  <c r="AI156" i="43"/>
  <c r="AJ156" i="43"/>
  <c r="AK156" i="43"/>
  <c r="AL156" i="43"/>
  <c r="AM156" i="43"/>
  <c r="AN156" i="43"/>
  <c r="AO156" i="43"/>
  <c r="AP156" i="43"/>
  <c r="AF157" i="43"/>
  <c r="AE157" i="43" s="1"/>
  <c r="AH157" i="43"/>
  <c r="AG157" i="43" s="1"/>
  <c r="AJ157" i="43"/>
  <c r="AI157" i="43" s="1"/>
  <c r="AL157" i="43"/>
  <c r="AK157" i="43" s="1"/>
  <c r="AN157" i="43"/>
  <c r="AM157" i="43" s="1"/>
  <c r="AP157" i="43"/>
  <c r="AO157" i="43" s="1"/>
  <c r="AE158" i="43"/>
  <c r="AF158" i="43"/>
  <c r="AG158" i="43"/>
  <c r="AH158" i="43"/>
  <c r="AI158" i="43"/>
  <c r="AJ158" i="43"/>
  <c r="AK158" i="43"/>
  <c r="AL158" i="43"/>
  <c r="AM158" i="43"/>
  <c r="AN158" i="43"/>
  <c r="AO158" i="43"/>
  <c r="AP158" i="43"/>
  <c r="AF159" i="43"/>
  <c r="AE159" i="43" s="1"/>
  <c r="AH159" i="43"/>
  <c r="AG159" i="43" s="1"/>
  <c r="AJ159" i="43"/>
  <c r="AI159" i="43" s="1"/>
  <c r="AL159" i="43"/>
  <c r="AK159" i="43" s="1"/>
  <c r="AN159" i="43"/>
  <c r="AM159" i="43" s="1"/>
  <c r="AP159" i="43"/>
  <c r="AO159" i="43" s="1"/>
  <c r="AE160" i="43"/>
  <c r="AF160" i="43"/>
  <c r="AG160" i="43"/>
  <c r="AH160" i="43"/>
  <c r="AI160" i="43"/>
  <c r="AJ160" i="43"/>
  <c r="AK160" i="43"/>
  <c r="AL160" i="43"/>
  <c r="AM160" i="43"/>
  <c r="AN160" i="43"/>
  <c r="AO160" i="43"/>
  <c r="AP160" i="43"/>
  <c r="AF161" i="43"/>
  <c r="AE161" i="43" s="1"/>
  <c r="AH161" i="43"/>
  <c r="AG161" i="43" s="1"/>
  <c r="AJ161" i="43"/>
  <c r="AI161" i="43" s="1"/>
  <c r="AL161" i="43"/>
  <c r="AK161" i="43" s="1"/>
  <c r="AN161" i="43"/>
  <c r="AM161" i="43" s="1"/>
  <c r="AP161" i="43"/>
  <c r="AO161" i="43" s="1"/>
  <c r="AE162" i="43"/>
  <c r="AF162" i="43"/>
  <c r="AG162" i="43"/>
  <c r="AH162" i="43"/>
  <c r="AI162" i="43"/>
  <c r="AJ162" i="43"/>
  <c r="AK162" i="43"/>
  <c r="AL162" i="43"/>
  <c r="AM162" i="43"/>
  <c r="AN162" i="43"/>
  <c r="AO162" i="43"/>
  <c r="AP162" i="43"/>
  <c r="AF163" i="43"/>
  <c r="AE163" i="43" s="1"/>
  <c r="AH163" i="43"/>
  <c r="AG163" i="43" s="1"/>
  <c r="AJ163" i="43"/>
  <c r="AI163" i="43" s="1"/>
  <c r="AL163" i="43"/>
  <c r="AK163" i="43" s="1"/>
  <c r="AN163" i="43"/>
  <c r="AM163" i="43" s="1"/>
  <c r="AP163" i="43"/>
  <c r="AO163" i="43" s="1"/>
  <c r="AE164" i="43"/>
  <c r="AF164" i="43"/>
  <c r="AG164" i="43"/>
  <c r="AH164" i="43"/>
  <c r="AI164" i="43"/>
  <c r="AJ164" i="43"/>
  <c r="AK164" i="43"/>
  <c r="AL164" i="43"/>
  <c r="AM164" i="43"/>
  <c r="AN164" i="43"/>
  <c r="AO164" i="43"/>
  <c r="AP164" i="43"/>
  <c r="AF165" i="43"/>
  <c r="AE165" i="43" s="1"/>
  <c r="AH165" i="43"/>
  <c r="AG165" i="43" s="1"/>
  <c r="AJ165" i="43"/>
  <c r="AI165" i="43" s="1"/>
  <c r="AL165" i="43"/>
  <c r="AK165" i="43" s="1"/>
  <c r="AN165" i="43"/>
  <c r="AM165" i="43" s="1"/>
  <c r="AP165" i="43"/>
  <c r="AO165" i="43" s="1"/>
  <c r="AE166" i="43"/>
  <c r="AF166" i="43"/>
  <c r="AG166" i="43"/>
  <c r="AH166" i="43"/>
  <c r="AI166" i="43"/>
  <c r="AJ166" i="43"/>
  <c r="AK166" i="43"/>
  <c r="AL166" i="43"/>
  <c r="AM166" i="43"/>
  <c r="AN166" i="43"/>
  <c r="AO166" i="43"/>
  <c r="AP166" i="43"/>
  <c r="AF167" i="43"/>
  <c r="AE167" i="43" s="1"/>
  <c r="AH167" i="43"/>
  <c r="AG167" i="43" s="1"/>
  <c r="AJ167" i="43"/>
  <c r="AI167" i="43" s="1"/>
  <c r="AL167" i="43"/>
  <c r="AK167" i="43" s="1"/>
  <c r="AN167" i="43"/>
  <c r="AM167" i="43" s="1"/>
  <c r="AP167" i="43"/>
  <c r="AO167" i="43" s="1"/>
  <c r="AE168" i="43"/>
  <c r="AF168" i="43"/>
  <c r="AG168" i="43"/>
  <c r="AH168" i="43"/>
  <c r="AI168" i="43"/>
  <c r="AJ168" i="43"/>
  <c r="AK168" i="43"/>
  <c r="AL168" i="43"/>
  <c r="AM168" i="43"/>
  <c r="AN168" i="43"/>
  <c r="AO168" i="43"/>
  <c r="AP168" i="43"/>
  <c r="AF169" i="43"/>
  <c r="AE169" i="43" s="1"/>
  <c r="AH169" i="43"/>
  <c r="AG169" i="43" s="1"/>
  <c r="AJ169" i="43"/>
  <c r="AI169" i="43" s="1"/>
  <c r="AL169" i="43"/>
  <c r="AK169" i="43" s="1"/>
  <c r="AN169" i="43"/>
  <c r="AM169" i="43" s="1"/>
  <c r="AP169" i="43"/>
  <c r="AO169" i="43" s="1"/>
  <c r="AE170" i="43"/>
  <c r="AF170" i="43"/>
  <c r="AG170" i="43"/>
  <c r="AH170" i="43"/>
  <c r="AI170" i="43"/>
  <c r="AJ170" i="43"/>
  <c r="AK170" i="43"/>
  <c r="AL170" i="43"/>
  <c r="AM170" i="43"/>
  <c r="AN170" i="43"/>
  <c r="AO170" i="43"/>
  <c r="AP170" i="43"/>
  <c r="AF171" i="43"/>
  <c r="AE171" i="43" s="1"/>
  <c r="AH171" i="43"/>
  <c r="AG171" i="43" s="1"/>
  <c r="AJ171" i="43"/>
  <c r="AI171" i="43" s="1"/>
  <c r="AL171" i="43"/>
  <c r="AK171" i="43" s="1"/>
  <c r="AN171" i="43"/>
  <c r="AM171" i="43" s="1"/>
  <c r="AP171" i="43"/>
  <c r="AO171" i="43" s="1"/>
  <c r="AE172" i="43"/>
  <c r="AF172" i="43"/>
  <c r="AG172" i="43"/>
  <c r="AH172" i="43"/>
  <c r="AI172" i="43"/>
  <c r="AJ172" i="43"/>
  <c r="AK172" i="43"/>
  <c r="AL172" i="43"/>
  <c r="AM172" i="43"/>
  <c r="AN172" i="43"/>
  <c r="AO172" i="43"/>
  <c r="AP172" i="43"/>
  <c r="AF173" i="43"/>
  <c r="AE173" i="43" s="1"/>
  <c r="AH173" i="43"/>
  <c r="AG173" i="43" s="1"/>
  <c r="AJ173" i="43"/>
  <c r="AI173" i="43" s="1"/>
  <c r="AL173" i="43"/>
  <c r="AK173" i="43" s="1"/>
  <c r="AN173" i="43"/>
  <c r="AM173" i="43" s="1"/>
  <c r="AP173" i="43"/>
  <c r="AO173" i="43" s="1"/>
  <c r="AE174" i="43"/>
  <c r="AF174" i="43"/>
  <c r="AG174" i="43"/>
  <c r="AH174" i="43"/>
  <c r="AI174" i="43"/>
  <c r="AJ174" i="43"/>
  <c r="AK174" i="43"/>
  <c r="AL174" i="43"/>
  <c r="AM174" i="43"/>
  <c r="AN174" i="43"/>
  <c r="AO174" i="43"/>
  <c r="AP174" i="43"/>
  <c r="AF175" i="43"/>
  <c r="AE175" i="43" s="1"/>
  <c r="AH175" i="43"/>
  <c r="AG175" i="43" s="1"/>
  <c r="AJ175" i="43"/>
  <c r="AI175" i="43" s="1"/>
  <c r="AL175" i="43"/>
  <c r="AK175" i="43" s="1"/>
  <c r="AN175" i="43"/>
  <c r="AM175" i="43" s="1"/>
  <c r="AP175" i="43"/>
  <c r="AO175" i="43" s="1"/>
  <c r="AE176" i="43"/>
  <c r="AF176" i="43"/>
  <c r="AG176" i="43"/>
  <c r="AH176" i="43"/>
  <c r="AI176" i="43"/>
  <c r="AJ176" i="43"/>
  <c r="AK176" i="43"/>
  <c r="AL176" i="43"/>
  <c r="AM176" i="43"/>
  <c r="AN176" i="43"/>
  <c r="AO176" i="43"/>
  <c r="AP176" i="43"/>
  <c r="AF177" i="43"/>
  <c r="AE177" i="43" s="1"/>
  <c r="AH177" i="43"/>
  <c r="AG177" i="43" s="1"/>
  <c r="AJ177" i="43"/>
  <c r="AI177" i="43" s="1"/>
  <c r="AL177" i="43"/>
  <c r="AK177" i="43" s="1"/>
  <c r="AN177" i="43"/>
  <c r="AM177" i="43" s="1"/>
  <c r="AP177" i="43"/>
  <c r="AO177" i="43" s="1"/>
  <c r="AE178" i="43"/>
  <c r="AF178" i="43"/>
  <c r="AG178" i="43"/>
  <c r="AH178" i="43"/>
  <c r="AI178" i="43"/>
  <c r="AJ178" i="43"/>
  <c r="AK178" i="43"/>
  <c r="AL178" i="43"/>
  <c r="AM178" i="43"/>
  <c r="AN178" i="43"/>
  <c r="AO178" i="43"/>
  <c r="AP178" i="43"/>
  <c r="AF179" i="43"/>
  <c r="AE179" i="43" s="1"/>
  <c r="AH179" i="43"/>
  <c r="AG179" i="43" s="1"/>
  <c r="AJ179" i="43"/>
  <c r="AI179" i="43" s="1"/>
  <c r="AL179" i="43"/>
  <c r="AK179" i="43" s="1"/>
  <c r="AN179" i="43"/>
  <c r="AM179" i="43" s="1"/>
  <c r="AP179" i="43"/>
  <c r="AO179" i="43" s="1"/>
  <c r="AE180" i="43"/>
  <c r="AF180" i="43"/>
  <c r="AG180" i="43"/>
  <c r="AH180" i="43"/>
  <c r="AI180" i="43"/>
  <c r="AJ180" i="43"/>
  <c r="AK180" i="43"/>
  <c r="AL180" i="43"/>
  <c r="AM180" i="43"/>
  <c r="AN180" i="43"/>
  <c r="AO180" i="43"/>
  <c r="AP180" i="43"/>
  <c r="AF181" i="43"/>
  <c r="AE181" i="43" s="1"/>
  <c r="AH181" i="43"/>
  <c r="AG181" i="43" s="1"/>
  <c r="AJ181" i="43"/>
  <c r="AI181" i="43" s="1"/>
  <c r="AL181" i="43"/>
  <c r="AK181" i="43" s="1"/>
  <c r="AN181" i="43"/>
  <c r="AM181" i="43" s="1"/>
  <c r="AP181" i="43"/>
  <c r="AO181" i="43" s="1"/>
  <c r="AE182" i="43"/>
  <c r="AF182" i="43"/>
  <c r="AG182" i="43"/>
  <c r="AH182" i="43"/>
  <c r="AI182" i="43"/>
  <c r="AJ182" i="43"/>
  <c r="AK182" i="43"/>
  <c r="AL182" i="43"/>
  <c r="AM182" i="43"/>
  <c r="AN182" i="43"/>
  <c r="AO182" i="43"/>
  <c r="AP182" i="43"/>
  <c r="AF183" i="43"/>
  <c r="AE183" i="43" s="1"/>
  <c r="AH183" i="43"/>
  <c r="AG183" i="43" s="1"/>
  <c r="AJ183" i="43"/>
  <c r="AI183" i="43" s="1"/>
  <c r="AL183" i="43"/>
  <c r="AK183" i="43" s="1"/>
  <c r="AN183" i="43"/>
  <c r="AM183" i="43" s="1"/>
  <c r="AP183" i="43"/>
  <c r="AO183" i="43" s="1"/>
  <c r="AE184" i="43"/>
  <c r="AF184" i="43"/>
  <c r="AG184" i="43"/>
  <c r="AH184" i="43"/>
  <c r="AI184" i="43"/>
  <c r="AJ184" i="43"/>
  <c r="AK184" i="43"/>
  <c r="AL184" i="43"/>
  <c r="AM184" i="43"/>
  <c r="AN184" i="43"/>
  <c r="AO184" i="43"/>
  <c r="AP184" i="43"/>
  <c r="AF185" i="43"/>
  <c r="AE185" i="43" s="1"/>
  <c r="AH185" i="43"/>
  <c r="AG185" i="43" s="1"/>
  <c r="AJ185" i="43"/>
  <c r="AI185" i="43" s="1"/>
  <c r="AL185" i="43"/>
  <c r="AK185" i="43" s="1"/>
  <c r="AN185" i="43"/>
  <c r="AM185" i="43" s="1"/>
  <c r="AP185" i="43"/>
  <c r="AO185" i="43" s="1"/>
  <c r="AE186" i="43"/>
  <c r="AF186" i="43"/>
  <c r="AG186" i="43"/>
  <c r="AH186" i="43"/>
  <c r="AI186" i="43"/>
  <c r="AJ186" i="43"/>
  <c r="AK186" i="43"/>
  <c r="AL186" i="43"/>
  <c r="AM186" i="43"/>
  <c r="AN186" i="43"/>
  <c r="AO186" i="43"/>
  <c r="AP186" i="43"/>
  <c r="AF187" i="43"/>
  <c r="AE187" i="43" s="1"/>
  <c r="AH187" i="43"/>
  <c r="AG187" i="43" s="1"/>
  <c r="AJ187" i="43"/>
  <c r="AI187" i="43" s="1"/>
  <c r="AL187" i="43"/>
  <c r="AK187" i="43" s="1"/>
  <c r="AN187" i="43"/>
  <c r="AM187" i="43" s="1"/>
  <c r="AP187" i="43"/>
  <c r="AO187" i="43" s="1"/>
  <c r="AE188" i="43"/>
  <c r="AF188" i="43"/>
  <c r="AG188" i="43"/>
  <c r="AH188" i="43"/>
  <c r="AI188" i="43"/>
  <c r="AJ188" i="43"/>
  <c r="AK188" i="43"/>
  <c r="AL188" i="43"/>
  <c r="AM188" i="43"/>
  <c r="AN188" i="43"/>
  <c r="AO188" i="43"/>
  <c r="AP188" i="43"/>
  <c r="AF189" i="43"/>
  <c r="AE189" i="43" s="1"/>
  <c r="AH189" i="43"/>
  <c r="AG189" i="43" s="1"/>
  <c r="AJ189" i="43"/>
  <c r="AI189" i="43" s="1"/>
  <c r="AL189" i="43"/>
  <c r="AK189" i="43" s="1"/>
  <c r="AN189" i="43"/>
  <c r="AM189" i="43" s="1"/>
  <c r="AP189" i="43"/>
  <c r="AO189" i="43" s="1"/>
  <c r="AE190" i="43"/>
  <c r="AF190" i="43"/>
  <c r="AG190" i="43"/>
  <c r="AH190" i="43"/>
  <c r="AI190" i="43"/>
  <c r="AJ190" i="43"/>
  <c r="AK190" i="43"/>
  <c r="AL190" i="43"/>
  <c r="AM190" i="43"/>
  <c r="AN190" i="43"/>
  <c r="AO190" i="43"/>
  <c r="AP190" i="43"/>
  <c r="AF191" i="43"/>
  <c r="AE191" i="43" s="1"/>
  <c r="AH191" i="43"/>
  <c r="AG191" i="43" s="1"/>
  <c r="AJ191" i="43"/>
  <c r="AI191" i="43" s="1"/>
  <c r="AL191" i="43"/>
  <c r="AK191" i="43" s="1"/>
  <c r="AN191" i="43"/>
  <c r="AM191" i="43" s="1"/>
  <c r="AP191" i="43"/>
  <c r="AO191" i="43" s="1"/>
  <c r="AE192" i="43"/>
  <c r="AF192" i="43"/>
  <c r="AG192" i="43"/>
  <c r="AH192" i="43"/>
  <c r="AI192" i="43"/>
  <c r="AJ192" i="43"/>
  <c r="AK192" i="43"/>
  <c r="AL192" i="43"/>
  <c r="AM192" i="43"/>
  <c r="AN192" i="43"/>
  <c r="AO192" i="43"/>
  <c r="AP192" i="43"/>
  <c r="AF193" i="43"/>
  <c r="AE193" i="43" s="1"/>
  <c r="AH193" i="43"/>
  <c r="AG193" i="43" s="1"/>
  <c r="AJ193" i="43"/>
  <c r="AI193" i="43" s="1"/>
  <c r="AL193" i="43"/>
  <c r="AK193" i="43" s="1"/>
  <c r="AN193" i="43"/>
  <c r="AM193" i="43" s="1"/>
  <c r="AP193" i="43"/>
  <c r="AO193" i="43" s="1"/>
  <c r="AE194" i="43"/>
  <c r="AF194" i="43"/>
  <c r="AG194" i="43"/>
  <c r="AH194" i="43"/>
  <c r="AI194" i="43"/>
  <c r="AJ194" i="43"/>
  <c r="AK194" i="43"/>
  <c r="AL194" i="43"/>
  <c r="AM194" i="43"/>
  <c r="AN194" i="43"/>
  <c r="AO194" i="43"/>
  <c r="AP194" i="43"/>
  <c r="AF195" i="43"/>
  <c r="AE195" i="43" s="1"/>
  <c r="AH195" i="43"/>
  <c r="AG195" i="43" s="1"/>
  <c r="AJ195" i="43"/>
  <c r="AI195" i="43" s="1"/>
  <c r="AL195" i="43"/>
  <c r="AK195" i="43" s="1"/>
  <c r="AN195" i="43"/>
  <c r="AM195" i="43" s="1"/>
  <c r="AP195" i="43"/>
  <c r="AO195" i="43" s="1"/>
  <c r="AE196" i="43"/>
  <c r="AF196" i="43"/>
  <c r="AG196" i="43"/>
  <c r="AH196" i="43"/>
  <c r="AI196" i="43"/>
  <c r="AJ196" i="43"/>
  <c r="AK196" i="43"/>
  <c r="AL196" i="43"/>
  <c r="AM196" i="43"/>
  <c r="AN196" i="43"/>
  <c r="AO196" i="43"/>
  <c r="AP196" i="43"/>
  <c r="AF197" i="43"/>
  <c r="AE197" i="43" s="1"/>
  <c r="AH197" i="43"/>
  <c r="AG197" i="43" s="1"/>
  <c r="AJ197" i="43"/>
  <c r="AI197" i="43" s="1"/>
  <c r="AL197" i="43"/>
  <c r="AK197" i="43" s="1"/>
  <c r="AN197" i="43"/>
  <c r="AM197" i="43" s="1"/>
  <c r="AP197" i="43"/>
  <c r="AO197" i="43" s="1"/>
  <c r="AE198" i="43"/>
  <c r="AF198" i="43"/>
  <c r="AG198" i="43"/>
  <c r="AH198" i="43"/>
  <c r="AI198" i="43"/>
  <c r="AJ198" i="43"/>
  <c r="AK198" i="43"/>
  <c r="AL198" i="43"/>
  <c r="AM198" i="43"/>
  <c r="AN198" i="43"/>
  <c r="AO198" i="43"/>
  <c r="AP198" i="43"/>
  <c r="AF199" i="43"/>
  <c r="AE199" i="43" s="1"/>
  <c r="AH199" i="43"/>
  <c r="AG199" i="43" s="1"/>
  <c r="AJ199" i="43"/>
  <c r="AI199" i="43" s="1"/>
  <c r="AL199" i="43"/>
  <c r="AK199" i="43" s="1"/>
  <c r="AN199" i="43"/>
  <c r="AM199" i="43" s="1"/>
  <c r="AP199" i="43"/>
  <c r="AO199" i="43" s="1"/>
  <c r="AE200" i="43"/>
  <c r="AF200" i="43"/>
  <c r="AG200" i="43"/>
  <c r="AH200" i="43"/>
  <c r="AI200" i="43"/>
  <c r="AJ200" i="43"/>
  <c r="AK200" i="43"/>
  <c r="AL200" i="43"/>
  <c r="AM200" i="43"/>
  <c r="AN200" i="43"/>
  <c r="AO200" i="43"/>
  <c r="AP200" i="43"/>
  <c r="AF201" i="43"/>
  <c r="AE201" i="43" s="1"/>
  <c r="AH201" i="43"/>
  <c r="AG201" i="43" s="1"/>
  <c r="AJ201" i="43"/>
  <c r="AI201" i="43" s="1"/>
  <c r="AL201" i="43"/>
  <c r="AK201" i="43" s="1"/>
  <c r="AN201" i="43"/>
  <c r="AM201" i="43" s="1"/>
  <c r="AP201" i="43"/>
  <c r="AO201" i="43" s="1"/>
  <c r="AE202" i="43"/>
  <c r="AF202" i="43"/>
  <c r="AG202" i="43"/>
  <c r="AH202" i="43"/>
  <c r="AI202" i="43"/>
  <c r="AJ202" i="43"/>
  <c r="AK202" i="43"/>
  <c r="AL202" i="43"/>
  <c r="AM202" i="43"/>
  <c r="AN202" i="43"/>
  <c r="AO202" i="43"/>
  <c r="AP202" i="43"/>
  <c r="AF203" i="43"/>
  <c r="AE203" i="43" s="1"/>
  <c r="AH203" i="43"/>
  <c r="AG203" i="43" s="1"/>
  <c r="AJ203" i="43"/>
  <c r="AI203" i="43" s="1"/>
  <c r="AL203" i="43"/>
  <c r="AK203" i="43" s="1"/>
  <c r="AN203" i="43"/>
  <c r="AM203" i="43" s="1"/>
  <c r="AP203" i="43"/>
  <c r="AO203" i="43" s="1"/>
  <c r="AE204" i="43"/>
  <c r="AF204" i="43"/>
  <c r="AG204" i="43"/>
  <c r="AH204" i="43"/>
  <c r="AI204" i="43"/>
  <c r="AJ204" i="43"/>
  <c r="AK204" i="43"/>
  <c r="AL204" i="43"/>
  <c r="AM204" i="43"/>
  <c r="AN204" i="43"/>
  <c r="AO204" i="43"/>
  <c r="AP204" i="43"/>
  <c r="AF205" i="43"/>
  <c r="AE205" i="43" s="1"/>
  <c r="AH205" i="43"/>
  <c r="AG205" i="43" s="1"/>
  <c r="AJ205" i="43"/>
  <c r="AI205" i="43" s="1"/>
  <c r="AL205" i="43"/>
  <c r="AK205" i="43" s="1"/>
  <c r="AN205" i="43"/>
  <c r="AM205" i="43" s="1"/>
  <c r="AP205" i="43"/>
  <c r="AO205" i="43" s="1"/>
  <c r="AE206" i="43"/>
  <c r="AF206" i="43"/>
  <c r="AG206" i="43"/>
  <c r="AH206" i="43"/>
  <c r="AI206" i="43"/>
  <c r="AJ206" i="43"/>
  <c r="AK206" i="43"/>
  <c r="AL206" i="43"/>
  <c r="AM206" i="43"/>
  <c r="AN206" i="43"/>
  <c r="AO206" i="43"/>
  <c r="AP206" i="43"/>
  <c r="AF207" i="43"/>
  <c r="AE207" i="43" s="1"/>
  <c r="AH207" i="43"/>
  <c r="AG207" i="43" s="1"/>
  <c r="AJ207" i="43"/>
  <c r="AI207" i="43" s="1"/>
  <c r="AL207" i="43"/>
  <c r="AK207" i="43" s="1"/>
  <c r="AN207" i="43"/>
  <c r="AM207" i="43" s="1"/>
  <c r="AP207" i="43"/>
  <c r="AO207" i="43" s="1"/>
  <c r="AE208" i="43"/>
  <c r="AF208" i="43"/>
  <c r="AG208" i="43"/>
  <c r="AH208" i="43"/>
  <c r="AI208" i="43"/>
  <c r="AJ208" i="43"/>
  <c r="AK208" i="43"/>
  <c r="AL208" i="43"/>
  <c r="AM208" i="43"/>
  <c r="AN208" i="43"/>
  <c r="AO208" i="43"/>
  <c r="AP208" i="43"/>
  <c r="AF209" i="43"/>
  <c r="AE209" i="43" s="1"/>
  <c r="AH209" i="43"/>
  <c r="AG209" i="43" s="1"/>
  <c r="AJ209" i="43"/>
  <c r="AI209" i="43" s="1"/>
  <c r="AL209" i="43"/>
  <c r="AK209" i="43" s="1"/>
  <c r="AN209" i="43"/>
  <c r="AM209" i="43" s="1"/>
  <c r="AP209" i="43"/>
  <c r="AO209" i="43" s="1"/>
  <c r="AE210" i="43"/>
  <c r="AF210" i="43"/>
  <c r="AG210" i="43"/>
  <c r="AH210" i="43"/>
  <c r="AI210" i="43"/>
  <c r="AJ210" i="43"/>
  <c r="AK210" i="43"/>
  <c r="AL210" i="43"/>
  <c r="AM210" i="43"/>
  <c r="AN210" i="43"/>
  <c r="AO210" i="43"/>
  <c r="AP210" i="43"/>
  <c r="AF211" i="43"/>
  <c r="AE211" i="43" s="1"/>
  <c r="AH211" i="43"/>
  <c r="AG211" i="43" s="1"/>
  <c r="AJ211" i="43"/>
  <c r="AI211" i="43" s="1"/>
  <c r="AL211" i="43"/>
  <c r="AK211" i="43" s="1"/>
  <c r="AN211" i="43"/>
  <c r="AM211" i="43" s="1"/>
  <c r="AP211" i="43"/>
  <c r="AO211" i="43" s="1"/>
  <c r="AE212" i="43"/>
  <c r="AF212" i="43"/>
  <c r="AG212" i="43"/>
  <c r="AH212" i="43"/>
  <c r="AI212" i="43"/>
  <c r="AJ212" i="43"/>
  <c r="AK212" i="43"/>
  <c r="AL212" i="43"/>
  <c r="AM212" i="43"/>
  <c r="AN212" i="43"/>
  <c r="AO212" i="43"/>
  <c r="AP212" i="43"/>
  <c r="AF213" i="43"/>
  <c r="AE213" i="43" s="1"/>
  <c r="AH213" i="43"/>
  <c r="AG213" i="43" s="1"/>
  <c r="AJ213" i="43"/>
  <c r="AI213" i="43" s="1"/>
  <c r="AL213" i="43"/>
  <c r="AK213" i="43" s="1"/>
  <c r="AN213" i="43"/>
  <c r="AM213" i="43" s="1"/>
  <c r="AP213" i="43"/>
  <c r="AO213" i="43" s="1"/>
  <c r="AE214" i="43"/>
  <c r="AF214" i="43"/>
  <c r="AG214" i="43"/>
  <c r="AH214" i="43"/>
  <c r="AI214" i="43"/>
  <c r="AJ214" i="43"/>
  <c r="AK214" i="43"/>
  <c r="AL214" i="43"/>
  <c r="AM214" i="43"/>
  <c r="AN214" i="43"/>
  <c r="AO214" i="43"/>
  <c r="AP214" i="43"/>
  <c r="AF215" i="43"/>
  <c r="AE215" i="43" s="1"/>
  <c r="AH215" i="43"/>
  <c r="AG215" i="43" s="1"/>
  <c r="AJ215" i="43"/>
  <c r="AI215" i="43" s="1"/>
  <c r="AL215" i="43"/>
  <c r="AK215" i="43" s="1"/>
  <c r="AN215" i="43"/>
  <c r="AM215" i="43" s="1"/>
  <c r="AP215" i="43"/>
  <c r="AO215" i="43" s="1"/>
  <c r="AE216" i="43"/>
  <c r="AF216" i="43"/>
  <c r="AG216" i="43"/>
  <c r="AH216" i="43"/>
  <c r="AI216" i="43"/>
  <c r="AJ216" i="43"/>
  <c r="AK216" i="43"/>
  <c r="AL216" i="43"/>
  <c r="AM216" i="43"/>
  <c r="AN216" i="43"/>
  <c r="AO216" i="43"/>
  <c r="AP216" i="43"/>
  <c r="AF217" i="43"/>
  <c r="AE217" i="43" s="1"/>
  <c r="AH217" i="43"/>
  <c r="AG217" i="43" s="1"/>
  <c r="AJ217" i="43"/>
  <c r="AI217" i="43" s="1"/>
  <c r="AL217" i="43"/>
  <c r="AK217" i="43" s="1"/>
  <c r="AN217" i="43"/>
  <c r="AM217" i="43" s="1"/>
  <c r="AP217" i="43"/>
  <c r="AO217" i="43" s="1"/>
  <c r="AE218" i="43"/>
  <c r="AF218" i="43"/>
  <c r="AG218" i="43"/>
  <c r="AH218" i="43"/>
  <c r="AI218" i="43"/>
  <c r="AJ218" i="43"/>
  <c r="AK218" i="43"/>
  <c r="AL218" i="43"/>
  <c r="AM218" i="43"/>
  <c r="AN218" i="43"/>
  <c r="AO218" i="43"/>
  <c r="AP218" i="43"/>
  <c r="AF219" i="43"/>
  <c r="AE219" i="43" s="1"/>
  <c r="AH219" i="43"/>
  <c r="AG219" i="43" s="1"/>
  <c r="AJ219" i="43"/>
  <c r="AI219" i="43" s="1"/>
  <c r="AL219" i="43"/>
  <c r="AK219" i="43" s="1"/>
  <c r="AN219" i="43"/>
  <c r="AM219" i="43" s="1"/>
  <c r="AP219" i="43"/>
  <c r="AO219" i="43" s="1"/>
  <c r="AE220" i="43"/>
  <c r="AF220" i="43"/>
  <c r="AG220" i="43"/>
  <c r="AH220" i="43"/>
  <c r="AI220" i="43"/>
  <c r="AJ220" i="43"/>
  <c r="AK220" i="43"/>
  <c r="AL220" i="43"/>
  <c r="AM220" i="43"/>
  <c r="AN220" i="43"/>
  <c r="AO220" i="43"/>
  <c r="AP220" i="43"/>
  <c r="AF221" i="43"/>
  <c r="AE221" i="43" s="1"/>
  <c r="AH221" i="43"/>
  <c r="AG221" i="43" s="1"/>
  <c r="AJ221" i="43"/>
  <c r="AI221" i="43" s="1"/>
  <c r="AL221" i="43"/>
  <c r="AK221" i="43" s="1"/>
  <c r="AN221" i="43"/>
  <c r="AM221" i="43" s="1"/>
  <c r="AP221" i="43"/>
  <c r="AO221" i="43" s="1"/>
  <c r="AE222" i="43"/>
  <c r="AF222" i="43"/>
  <c r="AG222" i="43"/>
  <c r="AH222" i="43"/>
  <c r="AI222" i="43"/>
  <c r="AJ222" i="43"/>
  <c r="AK222" i="43"/>
  <c r="AL222" i="43"/>
  <c r="AM222" i="43"/>
  <c r="AN222" i="43"/>
  <c r="AO222" i="43"/>
  <c r="AP222" i="43"/>
  <c r="AF223" i="43"/>
  <c r="AE223" i="43" s="1"/>
  <c r="AH223" i="43"/>
  <c r="AG223" i="43" s="1"/>
  <c r="AJ223" i="43"/>
  <c r="AI223" i="43" s="1"/>
  <c r="AL223" i="43"/>
  <c r="AK223" i="43" s="1"/>
  <c r="AN223" i="43"/>
  <c r="AM223" i="43" s="1"/>
  <c r="AP223" i="43"/>
  <c r="AO223" i="43" s="1"/>
  <c r="AE224" i="43"/>
  <c r="AF224" i="43"/>
  <c r="AG224" i="43"/>
  <c r="AH224" i="43"/>
  <c r="AI224" i="43"/>
  <c r="AJ224" i="43"/>
  <c r="AK224" i="43"/>
  <c r="AL224" i="43"/>
  <c r="AM224" i="43"/>
  <c r="AN224" i="43"/>
  <c r="AO224" i="43"/>
  <c r="AP224" i="43"/>
  <c r="AF225" i="43"/>
  <c r="AE225" i="43" s="1"/>
  <c r="AH225" i="43"/>
  <c r="AG225" i="43" s="1"/>
  <c r="AJ225" i="43"/>
  <c r="AI225" i="43" s="1"/>
  <c r="AL225" i="43"/>
  <c r="AK225" i="43" s="1"/>
  <c r="AN225" i="43"/>
  <c r="AM225" i="43" s="1"/>
  <c r="AP225" i="43"/>
  <c r="AO225" i="43" s="1"/>
  <c r="AE226" i="43"/>
  <c r="AF226" i="43"/>
  <c r="AG226" i="43"/>
  <c r="AH226" i="43"/>
  <c r="AI226" i="43"/>
  <c r="AJ226" i="43"/>
  <c r="AK226" i="43"/>
  <c r="AL226" i="43"/>
  <c r="AM226" i="43"/>
  <c r="AN226" i="43"/>
  <c r="AO226" i="43"/>
  <c r="AP226" i="43"/>
  <c r="AF227" i="43"/>
  <c r="AE227" i="43" s="1"/>
  <c r="AH227" i="43"/>
  <c r="AG227" i="43" s="1"/>
  <c r="AJ227" i="43"/>
  <c r="AI227" i="43" s="1"/>
  <c r="AL227" i="43"/>
  <c r="AK227" i="43" s="1"/>
  <c r="AN227" i="43"/>
  <c r="AM227" i="43" s="1"/>
  <c r="AP227" i="43"/>
  <c r="AO227" i="43" s="1"/>
  <c r="AE228" i="43"/>
  <c r="AF228" i="43"/>
  <c r="AG228" i="43"/>
  <c r="AH228" i="43"/>
  <c r="AI228" i="43"/>
  <c r="AJ228" i="43"/>
  <c r="AK228" i="43"/>
  <c r="AL228" i="43"/>
  <c r="AM228" i="43"/>
  <c r="AN228" i="43"/>
  <c r="AO228" i="43"/>
  <c r="AP228" i="43"/>
  <c r="AF229" i="43"/>
  <c r="AE229" i="43" s="1"/>
  <c r="AH229" i="43"/>
  <c r="AG229" i="43" s="1"/>
  <c r="AJ229" i="43"/>
  <c r="AI229" i="43" s="1"/>
  <c r="AL229" i="43"/>
  <c r="AK229" i="43" s="1"/>
  <c r="AN229" i="43"/>
  <c r="AM229" i="43" s="1"/>
  <c r="AP229" i="43"/>
  <c r="AO229" i="43" s="1"/>
  <c r="AE230" i="43"/>
  <c r="AF230" i="43"/>
  <c r="AG230" i="43"/>
  <c r="AH230" i="43"/>
  <c r="AI230" i="43"/>
  <c r="AJ230" i="43"/>
  <c r="AK230" i="43"/>
  <c r="AL230" i="43"/>
  <c r="AM230" i="43"/>
  <c r="AN230" i="43"/>
  <c r="AO230" i="43"/>
  <c r="AP230" i="43"/>
  <c r="AF231" i="43"/>
  <c r="AE231" i="43" s="1"/>
  <c r="AH231" i="43"/>
  <c r="AG231" i="43" s="1"/>
  <c r="AJ231" i="43"/>
  <c r="AI231" i="43" s="1"/>
  <c r="AL231" i="43"/>
  <c r="AK231" i="43" s="1"/>
  <c r="AN231" i="43"/>
  <c r="AM231" i="43" s="1"/>
  <c r="AP231" i="43"/>
  <c r="AO231" i="43" s="1"/>
  <c r="AE232" i="43"/>
  <c r="AF232" i="43"/>
  <c r="AG232" i="43"/>
  <c r="AH232" i="43"/>
  <c r="AI232" i="43"/>
  <c r="AJ232" i="43"/>
  <c r="AK232" i="43"/>
  <c r="AL232" i="43"/>
  <c r="AM232" i="43"/>
  <c r="AN232" i="43"/>
  <c r="AO232" i="43"/>
  <c r="AP232" i="43"/>
  <c r="AF233" i="43"/>
  <c r="AE233" i="43" s="1"/>
  <c r="AH233" i="43"/>
  <c r="AG233" i="43" s="1"/>
  <c r="AJ233" i="43"/>
  <c r="AI233" i="43" s="1"/>
  <c r="AL233" i="43"/>
  <c r="AK233" i="43" s="1"/>
  <c r="AN233" i="43"/>
  <c r="AM233" i="43" s="1"/>
  <c r="AP233" i="43"/>
  <c r="AO233" i="43" s="1"/>
  <c r="AE234" i="43"/>
  <c r="AF234" i="43"/>
  <c r="AG234" i="43"/>
  <c r="AH234" i="43"/>
  <c r="AI234" i="43"/>
  <c r="AJ234" i="43"/>
  <c r="AK234" i="43"/>
  <c r="AL234" i="43"/>
  <c r="AM234" i="43"/>
  <c r="AN234" i="43"/>
  <c r="AO234" i="43"/>
  <c r="AP234" i="43"/>
  <c r="AF235" i="43"/>
  <c r="AE235" i="43" s="1"/>
  <c r="AH235" i="43"/>
  <c r="AG235" i="43" s="1"/>
  <c r="AJ235" i="43"/>
  <c r="AI235" i="43" s="1"/>
  <c r="AL235" i="43"/>
  <c r="AK235" i="43" s="1"/>
  <c r="AN235" i="43"/>
  <c r="AM235" i="43" s="1"/>
  <c r="AP235" i="43"/>
  <c r="AO235" i="43" s="1"/>
  <c r="AE236" i="43"/>
  <c r="AF236" i="43"/>
  <c r="AG236" i="43"/>
  <c r="AH236" i="43"/>
  <c r="AI236" i="43"/>
  <c r="AJ236" i="43"/>
  <c r="AK236" i="43"/>
  <c r="AL236" i="43"/>
  <c r="AM236" i="43"/>
  <c r="AN236" i="43"/>
  <c r="AO236" i="43"/>
  <c r="AP236" i="43"/>
  <c r="AF237" i="43"/>
  <c r="AE237" i="43" s="1"/>
  <c r="AH237" i="43"/>
  <c r="AG237" i="43" s="1"/>
  <c r="AJ237" i="43"/>
  <c r="AI237" i="43" s="1"/>
  <c r="AL237" i="43"/>
  <c r="AK237" i="43" s="1"/>
  <c r="AN237" i="43"/>
  <c r="AM237" i="43" s="1"/>
  <c r="AP237" i="43"/>
  <c r="AO237" i="43" s="1"/>
  <c r="AE238" i="43"/>
  <c r="AF238" i="43"/>
  <c r="AG238" i="43"/>
  <c r="AH238" i="43"/>
  <c r="AI238" i="43"/>
  <c r="AJ238" i="43"/>
  <c r="AK238" i="43"/>
  <c r="AL238" i="43"/>
  <c r="AM238" i="43"/>
  <c r="AN238" i="43"/>
  <c r="AO238" i="43"/>
  <c r="AP238" i="43"/>
  <c r="AF239" i="43"/>
  <c r="AE239" i="43" s="1"/>
  <c r="AH239" i="43"/>
  <c r="AG239" i="43" s="1"/>
  <c r="AJ239" i="43"/>
  <c r="AI239" i="43" s="1"/>
  <c r="AL239" i="43"/>
  <c r="AK239" i="43" s="1"/>
  <c r="AN239" i="43"/>
  <c r="AM239" i="43" s="1"/>
  <c r="AP239" i="43"/>
  <c r="AO239" i="43" s="1"/>
  <c r="AE240" i="43"/>
  <c r="AF240" i="43"/>
  <c r="AG240" i="43"/>
  <c r="AH240" i="43"/>
  <c r="AI240" i="43"/>
  <c r="AJ240" i="43"/>
  <c r="AK240" i="43"/>
  <c r="AL240" i="43"/>
  <c r="AM240" i="43"/>
  <c r="AN240" i="43"/>
  <c r="AO240" i="43"/>
  <c r="AP240" i="43"/>
  <c r="AF241" i="43"/>
  <c r="AE241" i="43" s="1"/>
  <c r="AH241" i="43"/>
  <c r="AG241" i="43" s="1"/>
  <c r="AJ241" i="43"/>
  <c r="AI241" i="43" s="1"/>
  <c r="AL241" i="43"/>
  <c r="AK241" i="43" s="1"/>
  <c r="AN241" i="43"/>
  <c r="AM241" i="43" s="1"/>
  <c r="AP241" i="43"/>
  <c r="AO241" i="43" s="1"/>
  <c r="AE242" i="43"/>
  <c r="AF242" i="43"/>
  <c r="AG242" i="43"/>
  <c r="AH242" i="43"/>
  <c r="AI242" i="43"/>
  <c r="AJ242" i="43"/>
  <c r="AK242" i="43"/>
  <c r="AL242" i="43"/>
  <c r="AM242" i="43"/>
  <c r="AN242" i="43"/>
  <c r="AO242" i="43"/>
  <c r="AP242" i="43"/>
  <c r="AF243" i="43"/>
  <c r="AE243" i="43" s="1"/>
  <c r="AH243" i="43"/>
  <c r="AG243" i="43" s="1"/>
  <c r="AJ243" i="43"/>
  <c r="AI243" i="43" s="1"/>
  <c r="AL243" i="43"/>
  <c r="AK243" i="43" s="1"/>
  <c r="AN243" i="43"/>
  <c r="AM243" i="43" s="1"/>
  <c r="AP243" i="43"/>
  <c r="AO243" i="43" s="1"/>
  <c r="AE244" i="43"/>
  <c r="AF244" i="43"/>
  <c r="AG244" i="43"/>
  <c r="AH244" i="43"/>
  <c r="AI244" i="43"/>
  <c r="AJ244" i="43"/>
  <c r="AK244" i="43"/>
  <c r="AL244" i="43"/>
  <c r="AM244" i="43"/>
  <c r="AN244" i="43"/>
  <c r="AO244" i="43"/>
  <c r="AP244" i="43"/>
  <c r="AF245" i="43"/>
  <c r="AE245" i="43" s="1"/>
  <c r="AH245" i="43"/>
  <c r="AG245" i="43" s="1"/>
  <c r="AJ245" i="43"/>
  <c r="AI245" i="43" s="1"/>
  <c r="AL245" i="43"/>
  <c r="AK245" i="43" s="1"/>
  <c r="AN245" i="43"/>
  <c r="AM245" i="43" s="1"/>
  <c r="AP245" i="43"/>
  <c r="AO245" i="43" s="1"/>
  <c r="AE246" i="43"/>
  <c r="AF246" i="43"/>
  <c r="AG246" i="43"/>
  <c r="AH246" i="43"/>
  <c r="AI246" i="43"/>
  <c r="AJ246" i="43"/>
  <c r="AK246" i="43"/>
  <c r="AL246" i="43"/>
  <c r="AM246" i="43"/>
  <c r="AN246" i="43"/>
  <c r="AO246" i="43"/>
  <c r="AP246" i="43"/>
  <c r="AF247" i="43"/>
  <c r="AE247" i="43" s="1"/>
  <c r="AH247" i="43"/>
  <c r="AG247" i="43" s="1"/>
  <c r="AJ247" i="43"/>
  <c r="AI247" i="43" s="1"/>
  <c r="AL247" i="43"/>
  <c r="AK247" i="43" s="1"/>
  <c r="AN247" i="43"/>
  <c r="AM247" i="43" s="1"/>
  <c r="AP247" i="43"/>
  <c r="AO247" i="43" s="1"/>
  <c r="AE248" i="43"/>
  <c r="AF248" i="43"/>
  <c r="AG248" i="43"/>
  <c r="AH248" i="43"/>
  <c r="AI248" i="43"/>
  <c r="AJ248" i="43"/>
  <c r="AK248" i="43"/>
  <c r="AL248" i="43"/>
  <c r="AM248" i="43"/>
  <c r="AN248" i="43"/>
  <c r="AO248" i="43"/>
  <c r="AP248" i="43"/>
  <c r="AF249" i="43"/>
  <c r="AE249" i="43" s="1"/>
  <c r="AH249" i="43"/>
  <c r="AG249" i="43" s="1"/>
  <c r="AJ249" i="43"/>
  <c r="AI249" i="43" s="1"/>
  <c r="AL249" i="43"/>
  <c r="AK249" i="43" s="1"/>
  <c r="AN249" i="43"/>
  <c r="AM249" i="43" s="1"/>
  <c r="AP249" i="43"/>
  <c r="AO249" i="43" s="1"/>
  <c r="AE250" i="43"/>
  <c r="AF250" i="43"/>
  <c r="AG250" i="43"/>
  <c r="AH250" i="43"/>
  <c r="AI250" i="43"/>
  <c r="AJ250" i="43"/>
  <c r="AK250" i="43"/>
  <c r="AL250" i="43"/>
  <c r="AM250" i="43"/>
  <c r="AN250" i="43"/>
  <c r="AO250" i="43"/>
  <c r="AP250" i="43"/>
  <c r="AF251" i="43"/>
  <c r="AE251" i="43" s="1"/>
  <c r="AH251" i="43"/>
  <c r="AG251" i="43" s="1"/>
  <c r="AJ251" i="43"/>
  <c r="AI251" i="43" s="1"/>
  <c r="AL251" i="43"/>
  <c r="AK251" i="43" s="1"/>
  <c r="AN251" i="43"/>
  <c r="AM251" i="43" s="1"/>
  <c r="AP251" i="43"/>
  <c r="AO251" i="43" s="1"/>
  <c r="AE252" i="43"/>
  <c r="AF252" i="43"/>
  <c r="AG252" i="43"/>
  <c r="AH252" i="43"/>
  <c r="AI252" i="43"/>
  <c r="AJ252" i="43"/>
  <c r="AK252" i="43"/>
  <c r="AL252" i="43"/>
  <c r="AM252" i="43"/>
  <c r="AN252" i="43"/>
  <c r="AO252" i="43"/>
  <c r="AP252" i="43"/>
  <c r="AF253" i="43"/>
  <c r="AE253" i="43" s="1"/>
  <c r="AH253" i="43"/>
  <c r="AG253" i="43" s="1"/>
  <c r="AJ253" i="43"/>
  <c r="AI253" i="43" s="1"/>
  <c r="AL253" i="43"/>
  <c r="AK253" i="43" s="1"/>
  <c r="AN253" i="43"/>
  <c r="AM253" i="43" s="1"/>
  <c r="AP253" i="43"/>
  <c r="AO253" i="43" s="1"/>
  <c r="AE254" i="43"/>
  <c r="AF254" i="43"/>
  <c r="AG254" i="43"/>
  <c r="AH254" i="43"/>
  <c r="AI254" i="43"/>
  <c r="AJ254" i="43"/>
  <c r="AK254" i="43"/>
  <c r="AL254" i="43"/>
  <c r="AM254" i="43"/>
  <c r="AN254" i="43"/>
  <c r="AO254" i="43"/>
  <c r="AP254" i="43"/>
  <c r="AF255" i="43"/>
  <c r="AE255" i="43" s="1"/>
  <c r="AH255" i="43"/>
  <c r="AG255" i="43" s="1"/>
  <c r="AJ255" i="43"/>
  <c r="AI255" i="43" s="1"/>
  <c r="AL255" i="43"/>
  <c r="AK255" i="43" s="1"/>
  <c r="AN255" i="43"/>
  <c r="AM255" i="43" s="1"/>
  <c r="AP255" i="43"/>
  <c r="AO255" i="43" s="1"/>
  <c r="AE256" i="43"/>
  <c r="AF256" i="43"/>
  <c r="AG256" i="43"/>
  <c r="AH256" i="43"/>
  <c r="AI256" i="43"/>
  <c r="AJ256" i="43"/>
  <c r="AK256" i="43"/>
  <c r="AL256" i="43"/>
  <c r="AM256" i="43"/>
  <c r="AN256" i="43"/>
  <c r="AO256" i="43"/>
  <c r="AP256" i="43"/>
  <c r="AF257" i="43"/>
  <c r="AE257" i="43" s="1"/>
  <c r="AH257" i="43"/>
  <c r="AG257" i="43" s="1"/>
  <c r="AJ257" i="43"/>
  <c r="AI257" i="43" s="1"/>
  <c r="AL257" i="43"/>
  <c r="AK257" i="43" s="1"/>
  <c r="AN257" i="43"/>
  <c r="AM257" i="43" s="1"/>
  <c r="AP257" i="43"/>
  <c r="AO257" i="43" s="1"/>
  <c r="AE258" i="43"/>
  <c r="AF258" i="43"/>
  <c r="AG258" i="43"/>
  <c r="AH258" i="43"/>
  <c r="AI258" i="43"/>
  <c r="AJ258" i="43"/>
  <c r="AK258" i="43"/>
  <c r="AL258" i="43"/>
  <c r="AM258" i="43"/>
  <c r="AN258" i="43"/>
  <c r="AO258" i="43"/>
  <c r="AP258" i="43"/>
  <c r="AF259" i="43"/>
  <c r="AE259" i="43" s="1"/>
  <c r="AH259" i="43"/>
  <c r="AG259" i="43" s="1"/>
  <c r="AJ259" i="43"/>
  <c r="AI259" i="43" s="1"/>
  <c r="AL259" i="43"/>
  <c r="AK259" i="43" s="1"/>
  <c r="AN259" i="43"/>
  <c r="AM259" i="43" s="1"/>
  <c r="AP259" i="43"/>
  <c r="AO259" i="43" s="1"/>
  <c r="AE260" i="43"/>
  <c r="AF260" i="43"/>
  <c r="AG260" i="43"/>
  <c r="AH260" i="43"/>
  <c r="AI260" i="43"/>
  <c r="AJ260" i="43"/>
  <c r="AK260" i="43"/>
  <c r="AL260" i="43"/>
  <c r="AM260" i="43"/>
  <c r="AN260" i="43"/>
  <c r="AO260" i="43"/>
  <c r="AP260" i="43"/>
  <c r="AF261" i="43"/>
  <c r="AE261" i="43" s="1"/>
  <c r="AH261" i="43"/>
  <c r="AG261" i="43" s="1"/>
  <c r="AJ261" i="43"/>
  <c r="AI261" i="43" s="1"/>
  <c r="AL261" i="43"/>
  <c r="AK261" i="43" s="1"/>
  <c r="AN261" i="43"/>
  <c r="AM261" i="43" s="1"/>
  <c r="AP261" i="43"/>
  <c r="AO261" i="43" s="1"/>
  <c r="AE262" i="43"/>
  <c r="AF262" i="43"/>
  <c r="AG262" i="43"/>
  <c r="AH262" i="43"/>
  <c r="AI262" i="43"/>
  <c r="AJ262" i="43"/>
  <c r="AK262" i="43"/>
  <c r="AL262" i="43"/>
  <c r="AM262" i="43"/>
  <c r="AN262" i="43"/>
  <c r="AO262" i="43"/>
  <c r="AP262" i="43"/>
  <c r="AF263" i="43"/>
  <c r="AE263" i="43" s="1"/>
  <c r="AH263" i="43"/>
  <c r="AG263" i="43" s="1"/>
  <c r="AJ263" i="43"/>
  <c r="AI263" i="43" s="1"/>
  <c r="AL263" i="43"/>
  <c r="AK263" i="43" s="1"/>
  <c r="AN263" i="43"/>
  <c r="AM263" i="43" s="1"/>
  <c r="AP263" i="43"/>
  <c r="AO263" i="43" s="1"/>
  <c r="AE264" i="43"/>
  <c r="AF264" i="43"/>
  <c r="AG264" i="43"/>
  <c r="AH264" i="43"/>
  <c r="AI264" i="43"/>
  <c r="AJ264" i="43"/>
  <c r="AK264" i="43"/>
  <c r="AL264" i="43"/>
  <c r="AM264" i="43"/>
  <c r="AN264" i="43"/>
  <c r="AO264" i="43"/>
  <c r="AP264" i="43"/>
  <c r="AF265" i="43"/>
  <c r="AE265" i="43" s="1"/>
  <c r="AH265" i="43"/>
  <c r="AG265" i="43" s="1"/>
  <c r="AJ265" i="43"/>
  <c r="AI265" i="43" s="1"/>
  <c r="AL265" i="43"/>
  <c r="AK265" i="43" s="1"/>
  <c r="AN265" i="43"/>
  <c r="AM265" i="43" s="1"/>
  <c r="AP265" i="43"/>
  <c r="AO265" i="43" s="1"/>
  <c r="AE266" i="43"/>
  <c r="AF266" i="43"/>
  <c r="AG266" i="43"/>
  <c r="AH266" i="43"/>
  <c r="AI266" i="43"/>
  <c r="AJ266" i="43"/>
  <c r="AK266" i="43"/>
  <c r="AL266" i="43"/>
  <c r="AM266" i="43"/>
  <c r="AN266" i="43"/>
  <c r="AO266" i="43"/>
  <c r="AP266" i="43"/>
  <c r="AF267" i="43"/>
  <c r="AE267" i="43" s="1"/>
  <c r="AH267" i="43"/>
  <c r="AG267" i="43" s="1"/>
  <c r="AJ267" i="43"/>
  <c r="AI267" i="43" s="1"/>
  <c r="AL267" i="43"/>
  <c r="AK267" i="43" s="1"/>
  <c r="AN267" i="43"/>
  <c r="AM267" i="43" s="1"/>
  <c r="AP267" i="43"/>
  <c r="AO267" i="43" s="1"/>
  <c r="AE268" i="43"/>
  <c r="AF268" i="43"/>
  <c r="AG268" i="43"/>
  <c r="AH268" i="43"/>
  <c r="AI268" i="43"/>
  <c r="AJ268" i="43"/>
  <c r="AK268" i="43"/>
  <c r="AL268" i="43"/>
  <c r="AM268" i="43"/>
  <c r="AN268" i="43"/>
  <c r="AO268" i="43"/>
  <c r="AP268" i="43"/>
  <c r="AF269" i="43"/>
  <c r="AE269" i="43" s="1"/>
  <c r="AH269" i="43"/>
  <c r="AG269" i="43" s="1"/>
  <c r="AJ269" i="43"/>
  <c r="AI269" i="43" s="1"/>
  <c r="AL269" i="43"/>
  <c r="AK269" i="43" s="1"/>
  <c r="AN269" i="43"/>
  <c r="AM269" i="43" s="1"/>
  <c r="AP269" i="43"/>
  <c r="AO269" i="43" s="1"/>
  <c r="AE270" i="43"/>
  <c r="AF270" i="43"/>
  <c r="AG270" i="43"/>
  <c r="AH270" i="43"/>
  <c r="AI270" i="43"/>
  <c r="AJ270" i="43"/>
  <c r="AK270" i="43"/>
  <c r="AL270" i="43"/>
  <c r="AM270" i="43"/>
  <c r="AN270" i="43"/>
  <c r="AO270" i="43"/>
  <c r="AP270" i="43"/>
  <c r="AF271" i="43"/>
  <c r="AE271" i="43" s="1"/>
  <c r="AH271" i="43"/>
  <c r="AG271" i="43" s="1"/>
  <c r="AJ271" i="43"/>
  <c r="AI271" i="43" s="1"/>
  <c r="AL271" i="43"/>
  <c r="AK271" i="43" s="1"/>
  <c r="AN271" i="43"/>
  <c r="AM271" i="43" s="1"/>
  <c r="AP271" i="43"/>
  <c r="AO271" i="43" s="1"/>
  <c r="AE272" i="43"/>
  <c r="AF272" i="43"/>
  <c r="AG272" i="43"/>
  <c r="AH272" i="43"/>
  <c r="AI272" i="43"/>
  <c r="AJ272" i="43"/>
  <c r="AK272" i="43"/>
  <c r="AL272" i="43"/>
  <c r="AM272" i="43"/>
  <c r="AN272" i="43"/>
  <c r="AO272" i="43"/>
  <c r="AP272" i="43"/>
  <c r="AF273" i="43"/>
  <c r="AE273" i="43" s="1"/>
  <c r="AH273" i="43"/>
  <c r="AG273" i="43" s="1"/>
  <c r="AJ273" i="43"/>
  <c r="AI273" i="43" s="1"/>
  <c r="AL273" i="43"/>
  <c r="AK273" i="43" s="1"/>
  <c r="AN273" i="43"/>
  <c r="AM273" i="43" s="1"/>
  <c r="AP273" i="43"/>
  <c r="AO273" i="43" s="1"/>
  <c r="AE274" i="43"/>
  <c r="AF274" i="43"/>
  <c r="AG274" i="43"/>
  <c r="AH274" i="43"/>
  <c r="AI274" i="43"/>
  <c r="AJ274" i="43"/>
  <c r="AK274" i="43"/>
  <c r="AL274" i="43"/>
  <c r="AM274" i="43"/>
  <c r="AN274" i="43"/>
  <c r="AO274" i="43"/>
  <c r="AP274" i="43"/>
  <c r="AF275" i="43"/>
  <c r="AE275" i="43" s="1"/>
  <c r="AH275" i="43"/>
  <c r="AG275" i="43" s="1"/>
  <c r="AJ275" i="43"/>
  <c r="AI275" i="43" s="1"/>
  <c r="AL275" i="43"/>
  <c r="AK275" i="43" s="1"/>
  <c r="AN275" i="43"/>
  <c r="AM275" i="43" s="1"/>
  <c r="AP275" i="43"/>
  <c r="AO275" i="43" s="1"/>
  <c r="AE276" i="43"/>
  <c r="AF276" i="43"/>
  <c r="AG276" i="43"/>
  <c r="AH276" i="43"/>
  <c r="AI276" i="43"/>
  <c r="AJ276" i="43"/>
  <c r="AK276" i="43"/>
  <c r="AL276" i="43"/>
  <c r="AM276" i="43"/>
  <c r="AN276" i="43"/>
  <c r="AO276" i="43"/>
  <c r="AP276" i="43"/>
  <c r="AF277" i="43"/>
  <c r="AE277" i="43" s="1"/>
  <c r="AH277" i="43"/>
  <c r="AG277" i="43" s="1"/>
  <c r="AJ277" i="43"/>
  <c r="AI277" i="43" s="1"/>
  <c r="AL277" i="43"/>
  <c r="AK277" i="43" s="1"/>
  <c r="AN277" i="43"/>
  <c r="AM277" i="43" s="1"/>
  <c r="AP277" i="43"/>
  <c r="AO277" i="43" s="1"/>
  <c r="AE278" i="43"/>
  <c r="AF278" i="43"/>
  <c r="AG278" i="43"/>
  <c r="AH278" i="43"/>
  <c r="AI278" i="43"/>
  <c r="AJ278" i="43"/>
  <c r="AK278" i="43"/>
  <c r="AL278" i="43"/>
  <c r="AM278" i="43"/>
  <c r="AN278" i="43"/>
  <c r="AO278" i="43"/>
  <c r="AP278" i="43"/>
  <c r="AF279" i="43"/>
  <c r="AE279" i="43" s="1"/>
  <c r="AH279" i="43"/>
  <c r="AG279" i="43" s="1"/>
  <c r="AJ279" i="43"/>
  <c r="AI279" i="43" s="1"/>
  <c r="AL279" i="43"/>
  <c r="AK279" i="43" s="1"/>
  <c r="AN279" i="43"/>
  <c r="AM279" i="43" s="1"/>
  <c r="AP279" i="43"/>
  <c r="AO279" i="43" s="1"/>
  <c r="AE280" i="43"/>
  <c r="AF280" i="43"/>
  <c r="AG280" i="43"/>
  <c r="AH280" i="43"/>
  <c r="AI280" i="43"/>
  <c r="AJ280" i="43"/>
  <c r="AK280" i="43"/>
  <c r="AL280" i="43"/>
  <c r="AM280" i="43"/>
  <c r="AN280" i="43"/>
  <c r="AO280" i="43"/>
  <c r="AP280" i="43"/>
  <c r="AF281" i="43"/>
  <c r="AE281" i="43" s="1"/>
  <c r="AH281" i="43"/>
  <c r="AG281" i="43" s="1"/>
  <c r="AJ281" i="43"/>
  <c r="AI281" i="43" s="1"/>
  <c r="AL281" i="43"/>
  <c r="AK281" i="43" s="1"/>
  <c r="AN281" i="43"/>
  <c r="AM281" i="43" s="1"/>
  <c r="AP281" i="43"/>
  <c r="AO281" i="43" s="1"/>
  <c r="AE282" i="43"/>
  <c r="AF282" i="43"/>
  <c r="AG282" i="43"/>
  <c r="AH282" i="43"/>
  <c r="AI282" i="43"/>
  <c r="AJ282" i="43"/>
  <c r="AK282" i="43"/>
  <c r="AL282" i="43"/>
  <c r="AM282" i="43"/>
  <c r="AN282" i="43"/>
  <c r="AO282" i="43"/>
  <c r="AP282" i="43"/>
  <c r="AF283" i="43"/>
  <c r="AE283" i="43" s="1"/>
  <c r="AH283" i="43"/>
  <c r="AG283" i="43" s="1"/>
  <c r="AJ283" i="43"/>
  <c r="AI283" i="43" s="1"/>
  <c r="AL283" i="43"/>
  <c r="AK283" i="43" s="1"/>
  <c r="AN283" i="43"/>
  <c r="AM283" i="43" s="1"/>
  <c r="AP283" i="43"/>
  <c r="AO283" i="43" s="1"/>
  <c r="AE284" i="43"/>
  <c r="AF284" i="43"/>
  <c r="AG284" i="43"/>
  <c r="AH284" i="43"/>
  <c r="AI284" i="43"/>
  <c r="AJ284" i="43"/>
  <c r="AK284" i="43"/>
  <c r="AL284" i="43"/>
  <c r="AM284" i="43"/>
  <c r="AN284" i="43"/>
  <c r="AO284" i="43"/>
  <c r="AP284" i="43"/>
  <c r="AF285" i="43"/>
  <c r="AE285" i="43" s="1"/>
  <c r="AH285" i="43"/>
  <c r="AG285" i="43" s="1"/>
  <c r="AJ285" i="43"/>
  <c r="AI285" i="43" s="1"/>
  <c r="AL285" i="43"/>
  <c r="AK285" i="43" s="1"/>
  <c r="AN285" i="43"/>
  <c r="AM285" i="43" s="1"/>
  <c r="AP285" i="43"/>
  <c r="AO285" i="43" s="1"/>
  <c r="AE286" i="43"/>
  <c r="AF286" i="43"/>
  <c r="AG286" i="43"/>
  <c r="AH286" i="43"/>
  <c r="AI286" i="43"/>
  <c r="AJ286" i="43"/>
  <c r="AK286" i="43"/>
  <c r="AL286" i="43"/>
  <c r="AM286" i="43"/>
  <c r="AN286" i="43"/>
  <c r="AO286" i="43"/>
  <c r="AP286" i="43"/>
  <c r="AF287" i="43"/>
  <c r="AE287" i="43" s="1"/>
  <c r="AH287" i="43"/>
  <c r="AG287" i="43" s="1"/>
  <c r="AJ287" i="43"/>
  <c r="AI287" i="43" s="1"/>
  <c r="AL287" i="43"/>
  <c r="AK287" i="43" s="1"/>
  <c r="AN287" i="43"/>
  <c r="AM287" i="43" s="1"/>
  <c r="AP287" i="43"/>
  <c r="AO287" i="43" s="1"/>
  <c r="AE288" i="43"/>
  <c r="AF288" i="43"/>
  <c r="AG288" i="43"/>
  <c r="AH288" i="43"/>
  <c r="AI288" i="43"/>
  <c r="AJ288" i="43"/>
  <c r="AK288" i="43"/>
  <c r="AL288" i="43"/>
  <c r="AM288" i="43"/>
  <c r="AN288" i="43"/>
  <c r="AO288" i="43"/>
  <c r="AP288" i="43"/>
  <c r="AF289" i="43"/>
  <c r="AE289" i="43" s="1"/>
  <c r="AH289" i="43"/>
  <c r="AG289" i="43" s="1"/>
  <c r="AJ289" i="43"/>
  <c r="AI289" i="43" s="1"/>
  <c r="AL289" i="43"/>
  <c r="AK289" i="43" s="1"/>
  <c r="AN289" i="43"/>
  <c r="AM289" i="43" s="1"/>
  <c r="AP289" i="43"/>
  <c r="AO289" i="43" s="1"/>
  <c r="AE290" i="43"/>
  <c r="AF290" i="43"/>
  <c r="AG290" i="43"/>
  <c r="AH290" i="43"/>
  <c r="AI290" i="43"/>
  <c r="AJ290" i="43"/>
  <c r="AK290" i="43"/>
  <c r="AL290" i="43"/>
  <c r="AM290" i="43"/>
  <c r="AN290" i="43"/>
  <c r="AO290" i="43"/>
  <c r="AP290" i="43"/>
  <c r="AF291" i="43"/>
  <c r="AE291" i="43" s="1"/>
  <c r="AH291" i="43"/>
  <c r="AG291" i="43" s="1"/>
  <c r="AJ291" i="43"/>
  <c r="AI291" i="43" s="1"/>
  <c r="AL291" i="43"/>
  <c r="AK291" i="43" s="1"/>
  <c r="AN291" i="43"/>
  <c r="AM291" i="43" s="1"/>
  <c r="AP291" i="43"/>
  <c r="AO291" i="43" s="1"/>
  <c r="AE292" i="43"/>
  <c r="AF292" i="43"/>
  <c r="AG292" i="43"/>
  <c r="AH292" i="43"/>
  <c r="AI292" i="43"/>
  <c r="AJ292" i="43"/>
  <c r="AK292" i="43"/>
  <c r="AL292" i="43"/>
  <c r="AM292" i="43"/>
  <c r="AN292" i="43"/>
  <c r="AO292" i="43"/>
  <c r="AP292" i="43"/>
  <c r="AF293" i="43"/>
  <c r="AE293" i="43" s="1"/>
  <c r="AH293" i="43"/>
  <c r="AG293" i="43" s="1"/>
  <c r="AJ293" i="43"/>
  <c r="AI293" i="43" s="1"/>
  <c r="AL293" i="43"/>
  <c r="AK293" i="43" s="1"/>
  <c r="AN293" i="43"/>
  <c r="AM293" i="43" s="1"/>
  <c r="AP293" i="43"/>
  <c r="AO293" i="43" s="1"/>
  <c r="AE294" i="43"/>
  <c r="AF294" i="43"/>
  <c r="AG294" i="43"/>
  <c r="AH294" i="43"/>
  <c r="AI294" i="43"/>
  <c r="AJ294" i="43"/>
  <c r="AK294" i="43"/>
  <c r="AL294" i="43"/>
  <c r="AM294" i="43"/>
  <c r="AN294" i="43"/>
  <c r="AO294" i="43"/>
  <c r="AP294" i="43"/>
  <c r="AF295" i="43"/>
  <c r="AE295" i="43" s="1"/>
  <c r="AH295" i="43"/>
  <c r="AG295" i="43" s="1"/>
  <c r="AJ295" i="43"/>
  <c r="AI295" i="43" s="1"/>
  <c r="AL295" i="43"/>
  <c r="AK295" i="43" s="1"/>
  <c r="AN295" i="43"/>
  <c r="AM295" i="43" s="1"/>
  <c r="AP295" i="43"/>
  <c r="AO295" i="43" s="1"/>
  <c r="AE296" i="43"/>
  <c r="AF296" i="43"/>
  <c r="AG296" i="43"/>
  <c r="AH296" i="43"/>
  <c r="AI296" i="43"/>
  <c r="AJ296" i="43"/>
  <c r="AK296" i="43"/>
  <c r="AL296" i="43"/>
  <c r="AM296" i="43"/>
  <c r="AN296" i="43"/>
  <c r="AO296" i="43"/>
  <c r="AP296" i="43"/>
  <c r="AF297" i="43"/>
  <c r="AE297" i="43" s="1"/>
  <c r="AH297" i="43"/>
  <c r="AG297" i="43" s="1"/>
  <c r="AJ297" i="43"/>
  <c r="AI297" i="43" s="1"/>
  <c r="AL297" i="43"/>
  <c r="AK297" i="43" s="1"/>
  <c r="AN297" i="43"/>
  <c r="AM297" i="43" s="1"/>
  <c r="AP297" i="43"/>
  <c r="AO297" i="43" s="1"/>
  <c r="AE39" i="42"/>
  <c r="C311" i="43"/>
  <c r="C310" i="43"/>
  <c r="C309" i="43"/>
  <c r="C308" i="43"/>
  <c r="C307" i="43"/>
  <c r="C306" i="43"/>
  <c r="C305" i="43"/>
  <c r="C304" i="43"/>
  <c r="C303" i="43"/>
  <c r="C302" i="43"/>
  <c r="C301" i="43"/>
  <c r="C300" i="43"/>
  <c r="AA18" i="43"/>
  <c r="Y18" i="43"/>
  <c r="AB18" i="43" s="1"/>
  <c r="W18" i="43"/>
  <c r="AA17" i="43"/>
  <c r="Y17" i="43"/>
  <c r="W17" i="43"/>
  <c r="AA16" i="43"/>
  <c r="Y16" i="43"/>
  <c r="AB16" i="43" s="1"/>
  <c r="W16" i="43"/>
  <c r="AA15" i="43"/>
  <c r="Y15" i="43"/>
  <c r="W15" i="43"/>
  <c r="AA14" i="43"/>
  <c r="Y14" i="43"/>
  <c r="AB14" i="43" s="1"/>
  <c r="W14" i="43"/>
  <c r="AA13" i="43"/>
  <c r="Y13" i="43"/>
  <c r="W13" i="43"/>
  <c r="AA12" i="43"/>
  <c r="Y12" i="43"/>
  <c r="AB12" i="43" s="1"/>
  <c r="W12" i="43"/>
  <c r="AA11" i="43"/>
  <c r="Y11" i="43"/>
  <c r="W11" i="43"/>
  <c r="AA10" i="43"/>
  <c r="Y10" i="43"/>
  <c r="AB10" i="43" s="1"/>
  <c r="W10" i="43"/>
  <c r="AA9" i="43"/>
  <c r="Y9" i="43"/>
  <c r="W9" i="43"/>
  <c r="AA8" i="43"/>
  <c r="Y8" i="43"/>
  <c r="AB8" i="43" s="1"/>
  <c r="W8" i="43"/>
  <c r="AA7" i="43"/>
  <c r="Y7" i="43"/>
  <c r="W7" i="43"/>
  <c r="V57" i="26"/>
  <c r="AE23" i="42"/>
  <c r="AF23" i="42"/>
  <c r="AG23" i="42"/>
  <c r="AH23" i="42"/>
  <c r="AI23" i="42"/>
  <c r="AJ23" i="42"/>
  <c r="AK23" i="42"/>
  <c r="AL23" i="42"/>
  <c r="AM23" i="42"/>
  <c r="AN23" i="42"/>
  <c r="AO23" i="42"/>
  <c r="AP23" i="42"/>
  <c r="AF24" i="42"/>
  <c r="AE24" i="42" s="1"/>
  <c r="AH24" i="42"/>
  <c r="AG24" i="42" s="1"/>
  <c r="AJ24" i="42"/>
  <c r="AI24" i="42" s="1"/>
  <c r="AL24" i="42"/>
  <c r="AK24" i="42" s="1"/>
  <c r="AN24" i="42"/>
  <c r="AM24" i="42" s="1"/>
  <c r="AP24" i="42"/>
  <c r="AO24" i="42" s="1"/>
  <c r="AE25" i="42"/>
  <c r="AF25" i="42"/>
  <c r="AG25" i="42"/>
  <c r="AH25" i="42"/>
  <c r="AI25" i="42"/>
  <c r="AJ25" i="42"/>
  <c r="AK25" i="42"/>
  <c r="AL25" i="42"/>
  <c r="AM25" i="42"/>
  <c r="AN25" i="42"/>
  <c r="AO25" i="42"/>
  <c r="AP25" i="42"/>
  <c r="AF26" i="42"/>
  <c r="AE26" i="42" s="1"/>
  <c r="AH26" i="42"/>
  <c r="AG26" i="42" s="1"/>
  <c r="AJ26" i="42"/>
  <c r="AI26" i="42" s="1"/>
  <c r="AL26" i="42"/>
  <c r="AK26" i="42" s="1"/>
  <c r="AN26" i="42"/>
  <c r="AM26" i="42" s="1"/>
  <c r="AP26" i="42"/>
  <c r="AO26" i="42" s="1"/>
  <c r="AE27" i="42"/>
  <c r="AF27" i="42"/>
  <c r="AG27" i="42"/>
  <c r="AH27" i="42"/>
  <c r="AI27" i="42"/>
  <c r="AJ27" i="42"/>
  <c r="AK27" i="42"/>
  <c r="AL27" i="42"/>
  <c r="AM27" i="42"/>
  <c r="AN27" i="42"/>
  <c r="AO27" i="42"/>
  <c r="AP27" i="42"/>
  <c r="AF28" i="42"/>
  <c r="AE28" i="42" s="1"/>
  <c r="AH28" i="42"/>
  <c r="AG28" i="42" s="1"/>
  <c r="AJ28" i="42"/>
  <c r="AI28" i="42" s="1"/>
  <c r="AL28" i="42"/>
  <c r="AK28" i="42" s="1"/>
  <c r="AN28" i="42"/>
  <c r="AM28" i="42" s="1"/>
  <c r="AP28" i="42"/>
  <c r="AO28" i="42" s="1"/>
  <c r="AE29" i="42"/>
  <c r="AF29" i="42"/>
  <c r="AG29" i="42"/>
  <c r="AH29" i="42"/>
  <c r="AI29" i="42"/>
  <c r="AJ29" i="42"/>
  <c r="AK29" i="42"/>
  <c r="AL29" i="42"/>
  <c r="AM29" i="42"/>
  <c r="AN29" i="42"/>
  <c r="AO29" i="42"/>
  <c r="AP29" i="42"/>
  <c r="AF30" i="42"/>
  <c r="AE30" i="42" s="1"/>
  <c r="AH30" i="42"/>
  <c r="AG30" i="42" s="1"/>
  <c r="AJ30" i="42"/>
  <c r="AI30" i="42" s="1"/>
  <c r="AL30" i="42"/>
  <c r="AK30" i="42" s="1"/>
  <c r="AN30" i="42"/>
  <c r="AM30" i="42" s="1"/>
  <c r="AP30" i="42"/>
  <c r="AO30" i="42" s="1"/>
  <c r="AE31" i="42"/>
  <c r="AF31" i="42"/>
  <c r="AG31" i="42"/>
  <c r="AH31" i="42"/>
  <c r="AI31" i="42"/>
  <c r="AJ31" i="42"/>
  <c r="AK31" i="42"/>
  <c r="AL31" i="42"/>
  <c r="AM31" i="42"/>
  <c r="AN31" i="42"/>
  <c r="AO31" i="42"/>
  <c r="AP31" i="42"/>
  <c r="AF32" i="42"/>
  <c r="AE32" i="42" s="1"/>
  <c r="AH32" i="42"/>
  <c r="AG32" i="42" s="1"/>
  <c r="AJ32" i="42"/>
  <c r="AI32" i="42" s="1"/>
  <c r="AL32" i="42"/>
  <c r="AK32" i="42" s="1"/>
  <c r="AN32" i="42"/>
  <c r="AM32" i="42" s="1"/>
  <c r="AP32" i="42"/>
  <c r="AO32" i="42" s="1"/>
  <c r="AE33" i="42"/>
  <c r="AF33" i="42"/>
  <c r="AG33" i="42"/>
  <c r="AH33" i="42"/>
  <c r="AI33" i="42"/>
  <c r="AJ33" i="42"/>
  <c r="AK33" i="42"/>
  <c r="AL33" i="42"/>
  <c r="AM33" i="42"/>
  <c r="AN33" i="42"/>
  <c r="AO33" i="42"/>
  <c r="AP33" i="42"/>
  <c r="AF34" i="42"/>
  <c r="AE34" i="42" s="1"/>
  <c r="AH34" i="42"/>
  <c r="AG34" i="42" s="1"/>
  <c r="AJ34" i="42"/>
  <c r="AI34" i="42" s="1"/>
  <c r="AL34" i="42"/>
  <c r="AK34" i="42" s="1"/>
  <c r="AN34" i="42"/>
  <c r="AM34" i="42" s="1"/>
  <c r="AP34" i="42"/>
  <c r="AO34" i="42" s="1"/>
  <c r="AE35" i="42"/>
  <c r="AF35" i="42"/>
  <c r="AG35" i="42"/>
  <c r="AH35" i="42"/>
  <c r="AI35" i="42"/>
  <c r="AJ35" i="42"/>
  <c r="AK35" i="42"/>
  <c r="AL35" i="42"/>
  <c r="AM35" i="42"/>
  <c r="AN35" i="42"/>
  <c r="AO35" i="42"/>
  <c r="AP35" i="42"/>
  <c r="AF36" i="42"/>
  <c r="AE36" i="42" s="1"/>
  <c r="AH36" i="42"/>
  <c r="AG36" i="42" s="1"/>
  <c r="AJ36" i="42"/>
  <c r="AI36" i="42" s="1"/>
  <c r="AL36" i="42"/>
  <c r="AK36" i="42" s="1"/>
  <c r="AN36" i="42"/>
  <c r="AM36" i="42" s="1"/>
  <c r="AP36" i="42"/>
  <c r="AO36" i="42" s="1"/>
  <c r="AE37" i="42"/>
  <c r="AF37" i="42"/>
  <c r="AG37" i="42"/>
  <c r="AH37" i="42"/>
  <c r="AI37" i="42"/>
  <c r="AJ37" i="42"/>
  <c r="AK37" i="42"/>
  <c r="AL37" i="42"/>
  <c r="AM37" i="42"/>
  <c r="AN37" i="42"/>
  <c r="AO37" i="42"/>
  <c r="AP37" i="42"/>
  <c r="AF38" i="42"/>
  <c r="AE38" i="42" s="1"/>
  <c r="AH38" i="42"/>
  <c r="AG38" i="42" s="1"/>
  <c r="AJ38" i="42"/>
  <c r="AI38" i="42" s="1"/>
  <c r="AL38" i="42"/>
  <c r="AK38" i="42" s="1"/>
  <c r="AN38" i="42"/>
  <c r="AM38" i="42" s="1"/>
  <c r="AP38" i="42"/>
  <c r="AO38" i="42" s="1"/>
  <c r="AF39" i="42"/>
  <c r="AG39" i="42"/>
  <c r="AH39" i="42"/>
  <c r="AI39" i="42"/>
  <c r="AJ39" i="42"/>
  <c r="AK39" i="42"/>
  <c r="AL39" i="42"/>
  <c r="AM39" i="42"/>
  <c r="AN39" i="42"/>
  <c r="AO39" i="42"/>
  <c r="AP39" i="42"/>
  <c r="AF40" i="42"/>
  <c r="AE40" i="42" s="1"/>
  <c r="AH40" i="42"/>
  <c r="AG40" i="42" s="1"/>
  <c r="AJ40" i="42"/>
  <c r="AI40" i="42" s="1"/>
  <c r="AL40" i="42"/>
  <c r="AK40" i="42" s="1"/>
  <c r="AN40" i="42"/>
  <c r="AM40" i="42" s="1"/>
  <c r="AP40" i="42"/>
  <c r="AO40" i="42" s="1"/>
  <c r="AE41" i="42"/>
  <c r="AF41" i="42"/>
  <c r="AG41" i="42"/>
  <c r="AH41" i="42"/>
  <c r="AI41" i="42"/>
  <c r="AJ41" i="42"/>
  <c r="AK41" i="42"/>
  <c r="AL41" i="42"/>
  <c r="AM41" i="42"/>
  <c r="AN41" i="42"/>
  <c r="AO41" i="42"/>
  <c r="AP41" i="42"/>
  <c r="AF42" i="42"/>
  <c r="AE42" i="42" s="1"/>
  <c r="AH42" i="42"/>
  <c r="AG42" i="42" s="1"/>
  <c r="AJ42" i="42"/>
  <c r="AI42" i="42" s="1"/>
  <c r="AL42" i="42"/>
  <c r="AK42" i="42" s="1"/>
  <c r="AN42" i="42"/>
  <c r="AM42" i="42" s="1"/>
  <c r="AP42" i="42"/>
  <c r="AO42" i="42" s="1"/>
  <c r="AE43" i="42"/>
  <c r="AF43" i="42"/>
  <c r="AG43" i="42"/>
  <c r="AH43" i="42"/>
  <c r="AI43" i="42"/>
  <c r="AJ43" i="42"/>
  <c r="AK43" i="42"/>
  <c r="AL43" i="42"/>
  <c r="AM43" i="42"/>
  <c r="AN43" i="42"/>
  <c r="AO43" i="42"/>
  <c r="AP43" i="42"/>
  <c r="AF44" i="42"/>
  <c r="AE44" i="42" s="1"/>
  <c r="AH44" i="42"/>
  <c r="AG44" i="42" s="1"/>
  <c r="AJ44" i="42"/>
  <c r="AI44" i="42" s="1"/>
  <c r="AL44" i="42"/>
  <c r="AK44" i="42" s="1"/>
  <c r="AN44" i="42"/>
  <c r="AM44" i="42" s="1"/>
  <c r="AP44" i="42"/>
  <c r="AO44" i="42" s="1"/>
  <c r="AE45" i="42"/>
  <c r="AF45" i="42"/>
  <c r="AG45" i="42"/>
  <c r="AH45" i="42"/>
  <c r="AI45" i="42"/>
  <c r="AJ45" i="42"/>
  <c r="AK45" i="42"/>
  <c r="AL45" i="42"/>
  <c r="AM45" i="42"/>
  <c r="AN45" i="42"/>
  <c r="AO45" i="42"/>
  <c r="AP45" i="42"/>
  <c r="AF46" i="42"/>
  <c r="AE46" i="42" s="1"/>
  <c r="AH46" i="42"/>
  <c r="AG46" i="42" s="1"/>
  <c r="AJ46" i="42"/>
  <c r="AI46" i="42" s="1"/>
  <c r="AL46" i="42"/>
  <c r="AK46" i="42" s="1"/>
  <c r="AN46" i="42"/>
  <c r="AM46" i="42" s="1"/>
  <c r="AP46" i="42"/>
  <c r="AO46" i="42" s="1"/>
  <c r="AE47" i="42"/>
  <c r="AF47" i="42"/>
  <c r="AG47" i="42"/>
  <c r="AH47" i="42"/>
  <c r="AI47" i="42"/>
  <c r="AJ47" i="42"/>
  <c r="AK47" i="42"/>
  <c r="AL47" i="42"/>
  <c r="AM47" i="42"/>
  <c r="AN47" i="42"/>
  <c r="AO47" i="42"/>
  <c r="AP47" i="42"/>
  <c r="AF48" i="42"/>
  <c r="AE48" i="42" s="1"/>
  <c r="AH48" i="42"/>
  <c r="AG48" i="42" s="1"/>
  <c r="AJ48" i="42"/>
  <c r="AI48" i="42" s="1"/>
  <c r="AL48" i="42"/>
  <c r="AK48" i="42" s="1"/>
  <c r="AN48" i="42"/>
  <c r="AM48" i="42" s="1"/>
  <c r="AP48" i="42"/>
  <c r="AO48" i="42" s="1"/>
  <c r="AE49" i="42"/>
  <c r="AF49" i="42"/>
  <c r="AG49" i="42"/>
  <c r="AH49" i="42"/>
  <c r="AI49" i="42"/>
  <c r="AJ49" i="42"/>
  <c r="AK49" i="42"/>
  <c r="AL49" i="42"/>
  <c r="AM49" i="42"/>
  <c r="AN49" i="42"/>
  <c r="AO49" i="42"/>
  <c r="AP49" i="42"/>
  <c r="AF50" i="42"/>
  <c r="AE50" i="42" s="1"/>
  <c r="AH50" i="42"/>
  <c r="AG50" i="42" s="1"/>
  <c r="AJ50" i="42"/>
  <c r="AI50" i="42" s="1"/>
  <c r="AL50" i="42"/>
  <c r="AK50" i="42" s="1"/>
  <c r="AN50" i="42"/>
  <c r="AM50" i="42" s="1"/>
  <c r="AP50" i="42"/>
  <c r="AO50" i="42" s="1"/>
  <c r="AE51" i="42"/>
  <c r="AF51" i="42"/>
  <c r="AG51" i="42"/>
  <c r="AH51" i="42"/>
  <c r="AI51" i="42"/>
  <c r="AJ51" i="42"/>
  <c r="AK51" i="42"/>
  <c r="AL51" i="42"/>
  <c r="AM51" i="42"/>
  <c r="AN51" i="42"/>
  <c r="AO51" i="42"/>
  <c r="AP51" i="42"/>
  <c r="AF52" i="42"/>
  <c r="AE52" i="42" s="1"/>
  <c r="AH52" i="42"/>
  <c r="AG52" i="42" s="1"/>
  <c r="AJ52" i="42"/>
  <c r="AI52" i="42" s="1"/>
  <c r="AK52" i="42"/>
  <c r="AL52" i="42"/>
  <c r="AM52" i="42"/>
  <c r="AN52" i="42"/>
  <c r="AO52" i="42"/>
  <c r="AP52" i="42"/>
  <c r="AF53" i="42"/>
  <c r="AE53" i="42" s="1"/>
  <c r="AH53" i="42"/>
  <c r="AG53" i="42" s="1"/>
  <c r="AJ53" i="42"/>
  <c r="AI53" i="42" s="1"/>
  <c r="AL53" i="42"/>
  <c r="AK53" i="42" s="1"/>
  <c r="AN53" i="42"/>
  <c r="AM53" i="42" s="1"/>
  <c r="AP53" i="42"/>
  <c r="AO53" i="42" s="1"/>
  <c r="AE54" i="42"/>
  <c r="AF54" i="42"/>
  <c r="AG54" i="42"/>
  <c r="AH54" i="42"/>
  <c r="AI54" i="42"/>
  <c r="AJ54" i="42"/>
  <c r="AK54" i="42"/>
  <c r="AL54" i="42"/>
  <c r="AM54" i="42"/>
  <c r="AN54" i="42"/>
  <c r="AO54" i="42"/>
  <c r="AP54" i="42"/>
  <c r="AF55" i="42"/>
  <c r="AE55" i="42" s="1"/>
  <c r="AH55" i="42"/>
  <c r="AG55" i="42" s="1"/>
  <c r="AJ55" i="42"/>
  <c r="AI55" i="42" s="1"/>
  <c r="AL55" i="42"/>
  <c r="AK55" i="42" s="1"/>
  <c r="AN55" i="42"/>
  <c r="AM55" i="42" s="1"/>
  <c r="AP55" i="42"/>
  <c r="AO55" i="42" s="1"/>
  <c r="AE56" i="42"/>
  <c r="AF56" i="42"/>
  <c r="AG56" i="42"/>
  <c r="AH56" i="42"/>
  <c r="AI56" i="42"/>
  <c r="AJ56" i="42"/>
  <c r="AK56" i="42"/>
  <c r="AL56" i="42"/>
  <c r="AM56" i="42"/>
  <c r="AN56" i="42"/>
  <c r="AO56" i="42"/>
  <c r="AP56" i="42"/>
  <c r="AF57" i="42"/>
  <c r="AE57" i="42" s="1"/>
  <c r="AH57" i="42"/>
  <c r="AG57" i="42" s="1"/>
  <c r="AJ57" i="42"/>
  <c r="AI57" i="42" s="1"/>
  <c r="AL57" i="42"/>
  <c r="AK57" i="42" s="1"/>
  <c r="AN57" i="42"/>
  <c r="AM57" i="42" s="1"/>
  <c r="AP57" i="42"/>
  <c r="AO57" i="42" s="1"/>
  <c r="AE58" i="42"/>
  <c r="AF58" i="42"/>
  <c r="AG58" i="42"/>
  <c r="AH58" i="42"/>
  <c r="AI58" i="42"/>
  <c r="AJ58" i="42"/>
  <c r="AK58" i="42"/>
  <c r="AL58" i="42"/>
  <c r="AM58" i="42"/>
  <c r="AN58" i="42"/>
  <c r="AO58" i="42"/>
  <c r="AP58" i="42"/>
  <c r="AF59" i="42"/>
  <c r="AE59" i="42" s="1"/>
  <c r="AH59" i="42"/>
  <c r="AG59" i="42" s="1"/>
  <c r="AJ59" i="42"/>
  <c r="AI59" i="42" s="1"/>
  <c r="AL59" i="42"/>
  <c r="AK59" i="42" s="1"/>
  <c r="AN59" i="42"/>
  <c r="AM59" i="42" s="1"/>
  <c r="AP59" i="42"/>
  <c r="AO59" i="42" s="1"/>
  <c r="AE60" i="42"/>
  <c r="AF60" i="42"/>
  <c r="AG60" i="42"/>
  <c r="AH60" i="42"/>
  <c r="AI60" i="42"/>
  <c r="AJ60" i="42"/>
  <c r="AK60" i="42"/>
  <c r="AL60" i="42"/>
  <c r="AM60" i="42"/>
  <c r="AN60" i="42"/>
  <c r="AO60" i="42"/>
  <c r="AP60" i="42"/>
  <c r="AF61" i="42"/>
  <c r="AE61" i="42" s="1"/>
  <c r="AH61" i="42"/>
  <c r="AG61" i="42" s="1"/>
  <c r="AJ61" i="42"/>
  <c r="AI61" i="42" s="1"/>
  <c r="AL61" i="42"/>
  <c r="AK61" i="42" s="1"/>
  <c r="AN61" i="42"/>
  <c r="AM61" i="42" s="1"/>
  <c r="AP61" i="42"/>
  <c r="AO61" i="42" s="1"/>
  <c r="AE62" i="42"/>
  <c r="AF62" i="42"/>
  <c r="AG62" i="42"/>
  <c r="AH62" i="42"/>
  <c r="AI62" i="42"/>
  <c r="AJ62" i="42"/>
  <c r="AK62" i="42"/>
  <c r="AL62" i="42"/>
  <c r="AM62" i="42"/>
  <c r="AN62" i="42"/>
  <c r="AO62" i="42"/>
  <c r="AP62" i="42"/>
  <c r="AF63" i="42"/>
  <c r="AE63" i="42" s="1"/>
  <c r="AH63" i="42"/>
  <c r="AG63" i="42" s="1"/>
  <c r="AJ63" i="42"/>
  <c r="AI63" i="42" s="1"/>
  <c r="AL63" i="42"/>
  <c r="AK63" i="42" s="1"/>
  <c r="AN63" i="42"/>
  <c r="AM63" i="42" s="1"/>
  <c r="AP63" i="42"/>
  <c r="AO63" i="42" s="1"/>
  <c r="AE64" i="42"/>
  <c r="AF64" i="42"/>
  <c r="AG64" i="42"/>
  <c r="AH64" i="42"/>
  <c r="AI64" i="42"/>
  <c r="AJ64" i="42"/>
  <c r="AK64" i="42"/>
  <c r="AL64" i="42"/>
  <c r="AM64" i="42"/>
  <c r="AN64" i="42"/>
  <c r="AO64" i="42"/>
  <c r="AP64" i="42"/>
  <c r="AF65" i="42"/>
  <c r="AE65" i="42" s="1"/>
  <c r="AH65" i="42"/>
  <c r="AG65" i="42" s="1"/>
  <c r="AJ65" i="42"/>
  <c r="AI65" i="42" s="1"/>
  <c r="AL65" i="42"/>
  <c r="AK65" i="42" s="1"/>
  <c r="AN65" i="42"/>
  <c r="AM65" i="42" s="1"/>
  <c r="AP65" i="42"/>
  <c r="AO65" i="42" s="1"/>
  <c r="AE66" i="42"/>
  <c r="AF66" i="42"/>
  <c r="AG66" i="42"/>
  <c r="AH66" i="42"/>
  <c r="AI66" i="42"/>
  <c r="AJ66" i="42"/>
  <c r="AK66" i="42"/>
  <c r="AL66" i="42"/>
  <c r="AM66" i="42"/>
  <c r="AN66" i="42"/>
  <c r="AO66" i="42"/>
  <c r="AP66" i="42"/>
  <c r="AF67" i="42"/>
  <c r="AE67" i="42" s="1"/>
  <c r="AH67" i="42"/>
  <c r="AG67" i="42" s="1"/>
  <c r="AJ67" i="42"/>
  <c r="AI67" i="42" s="1"/>
  <c r="AL67" i="42"/>
  <c r="AK67" i="42" s="1"/>
  <c r="AN67" i="42"/>
  <c r="AM67" i="42" s="1"/>
  <c r="AP67" i="42"/>
  <c r="AO67" i="42" s="1"/>
  <c r="AE68" i="42"/>
  <c r="AF68" i="42"/>
  <c r="AG68" i="42"/>
  <c r="AH68" i="42"/>
  <c r="AI68" i="42"/>
  <c r="AJ68" i="42"/>
  <c r="AK68" i="42"/>
  <c r="AL68" i="42"/>
  <c r="AM68" i="42"/>
  <c r="AN68" i="42"/>
  <c r="AO68" i="42"/>
  <c r="AP68" i="42"/>
  <c r="AF69" i="42"/>
  <c r="AE69" i="42" s="1"/>
  <c r="AH69" i="42"/>
  <c r="AG69" i="42" s="1"/>
  <c r="AJ69" i="42"/>
  <c r="AI69" i="42" s="1"/>
  <c r="AL69" i="42"/>
  <c r="AK69" i="42" s="1"/>
  <c r="AN69" i="42"/>
  <c r="AM69" i="42" s="1"/>
  <c r="AP69" i="42"/>
  <c r="AO69" i="42" s="1"/>
  <c r="AE70" i="42"/>
  <c r="AF70" i="42"/>
  <c r="AG70" i="42"/>
  <c r="AH70" i="42"/>
  <c r="AI70" i="42"/>
  <c r="AJ70" i="42"/>
  <c r="AK70" i="42"/>
  <c r="AL70" i="42"/>
  <c r="AM70" i="42"/>
  <c r="AN70" i="42"/>
  <c r="AO70" i="42"/>
  <c r="AP70" i="42"/>
  <c r="AF71" i="42"/>
  <c r="AE71" i="42" s="1"/>
  <c r="AH71" i="42"/>
  <c r="AG71" i="42" s="1"/>
  <c r="AJ71" i="42"/>
  <c r="AI71" i="42" s="1"/>
  <c r="AL71" i="42"/>
  <c r="AK71" i="42" s="1"/>
  <c r="AN71" i="42"/>
  <c r="AM71" i="42" s="1"/>
  <c r="AP71" i="42"/>
  <c r="AO71" i="42" s="1"/>
  <c r="AE72" i="42"/>
  <c r="AF72" i="42"/>
  <c r="AG72" i="42"/>
  <c r="AH72" i="42"/>
  <c r="AI72" i="42"/>
  <c r="AJ72" i="42"/>
  <c r="AK72" i="42"/>
  <c r="AL72" i="42"/>
  <c r="AM72" i="42"/>
  <c r="AN72" i="42"/>
  <c r="AO72" i="42"/>
  <c r="AP72" i="42"/>
  <c r="AF73" i="42"/>
  <c r="AE73" i="42" s="1"/>
  <c r="AH73" i="42"/>
  <c r="AG73" i="42" s="1"/>
  <c r="AJ73" i="42"/>
  <c r="AI73" i="42" s="1"/>
  <c r="AL73" i="42"/>
  <c r="AK73" i="42" s="1"/>
  <c r="AN73" i="42"/>
  <c r="AM73" i="42" s="1"/>
  <c r="AP73" i="42"/>
  <c r="AO73" i="42" s="1"/>
  <c r="AE74" i="42"/>
  <c r="AF74" i="42"/>
  <c r="AG74" i="42"/>
  <c r="AH74" i="42"/>
  <c r="AI74" i="42"/>
  <c r="AJ74" i="42"/>
  <c r="AK74" i="42"/>
  <c r="AL74" i="42"/>
  <c r="AM74" i="42"/>
  <c r="AN74" i="42"/>
  <c r="AO74" i="42"/>
  <c r="AP74" i="42"/>
  <c r="AF75" i="42"/>
  <c r="AE75" i="42" s="1"/>
  <c r="AH75" i="42"/>
  <c r="AG75" i="42" s="1"/>
  <c r="AJ75" i="42"/>
  <c r="AI75" i="42" s="1"/>
  <c r="AL75" i="42"/>
  <c r="AK75" i="42" s="1"/>
  <c r="AN75" i="42"/>
  <c r="AM75" i="42" s="1"/>
  <c r="AP75" i="42"/>
  <c r="AO75" i="42" s="1"/>
  <c r="AE76" i="42"/>
  <c r="AF76" i="42"/>
  <c r="AG76" i="42"/>
  <c r="AH76" i="42"/>
  <c r="AI76" i="42"/>
  <c r="AJ76" i="42"/>
  <c r="AK76" i="42"/>
  <c r="AL76" i="42"/>
  <c r="AM76" i="42"/>
  <c r="AN76" i="42"/>
  <c r="AO76" i="42"/>
  <c r="AP76" i="42"/>
  <c r="AF77" i="42"/>
  <c r="AE77" i="42" s="1"/>
  <c r="AH77" i="42"/>
  <c r="AG77" i="42" s="1"/>
  <c r="AJ77" i="42"/>
  <c r="AI77" i="42" s="1"/>
  <c r="AL77" i="42"/>
  <c r="AK77" i="42" s="1"/>
  <c r="AN77" i="42"/>
  <c r="AM77" i="42" s="1"/>
  <c r="AP77" i="42"/>
  <c r="AO77" i="42" s="1"/>
  <c r="AE78" i="42"/>
  <c r="AF78" i="42"/>
  <c r="AG78" i="42"/>
  <c r="AH78" i="42"/>
  <c r="AI78" i="42"/>
  <c r="AJ78" i="42"/>
  <c r="AK78" i="42"/>
  <c r="AL78" i="42"/>
  <c r="AM78" i="42"/>
  <c r="AN78" i="42"/>
  <c r="AO78" i="42"/>
  <c r="AP78" i="42"/>
  <c r="AF79" i="42"/>
  <c r="AE79" i="42" s="1"/>
  <c r="AH79" i="42"/>
  <c r="AG79" i="42" s="1"/>
  <c r="AJ79" i="42"/>
  <c r="AI79" i="42" s="1"/>
  <c r="AL79" i="42"/>
  <c r="AK79" i="42" s="1"/>
  <c r="AN79" i="42"/>
  <c r="AM79" i="42" s="1"/>
  <c r="AP79" i="42"/>
  <c r="AO79" i="42" s="1"/>
  <c r="AE80" i="42"/>
  <c r="AF80" i="42"/>
  <c r="AG80" i="42"/>
  <c r="AH80" i="42"/>
  <c r="AI80" i="42"/>
  <c r="AJ80" i="42"/>
  <c r="AK80" i="42"/>
  <c r="AL80" i="42"/>
  <c r="AM80" i="42"/>
  <c r="AN80" i="42"/>
  <c r="AO80" i="42"/>
  <c r="AP80" i="42"/>
  <c r="AF81" i="42"/>
  <c r="AE81" i="42" s="1"/>
  <c r="AH81" i="42"/>
  <c r="AG81" i="42" s="1"/>
  <c r="AJ81" i="42"/>
  <c r="AI81" i="42" s="1"/>
  <c r="AL81" i="42"/>
  <c r="AK81" i="42" s="1"/>
  <c r="AN81" i="42"/>
  <c r="AM81" i="42" s="1"/>
  <c r="AP81" i="42"/>
  <c r="AO81" i="42" s="1"/>
  <c r="AE82" i="42"/>
  <c r="AF82" i="42"/>
  <c r="AG82" i="42"/>
  <c r="AH82" i="42"/>
  <c r="AI82" i="42"/>
  <c r="AJ82" i="42"/>
  <c r="AK82" i="42"/>
  <c r="AL82" i="42"/>
  <c r="AM82" i="42"/>
  <c r="AN82" i="42"/>
  <c r="AO82" i="42"/>
  <c r="AP82" i="42"/>
  <c r="AF83" i="42"/>
  <c r="AE83" i="42" s="1"/>
  <c r="AH83" i="42"/>
  <c r="AG83" i="42" s="1"/>
  <c r="AJ83" i="42"/>
  <c r="AI83" i="42" s="1"/>
  <c r="AL83" i="42"/>
  <c r="AK83" i="42" s="1"/>
  <c r="AN83" i="42"/>
  <c r="AM83" i="42" s="1"/>
  <c r="AP83" i="42"/>
  <c r="AO83" i="42" s="1"/>
  <c r="AE84" i="42"/>
  <c r="AF84" i="42"/>
  <c r="AG84" i="42"/>
  <c r="AH84" i="42"/>
  <c r="AI84" i="42"/>
  <c r="AJ84" i="42"/>
  <c r="AK84" i="42"/>
  <c r="AL84" i="42"/>
  <c r="AM84" i="42"/>
  <c r="AN84" i="42"/>
  <c r="AO84" i="42"/>
  <c r="AP84" i="42"/>
  <c r="AF85" i="42"/>
  <c r="AE85" i="42" s="1"/>
  <c r="AH85" i="42"/>
  <c r="AG85" i="42" s="1"/>
  <c r="AJ85" i="42"/>
  <c r="AI85" i="42" s="1"/>
  <c r="AL85" i="42"/>
  <c r="AK85" i="42" s="1"/>
  <c r="AN85" i="42"/>
  <c r="AM85" i="42" s="1"/>
  <c r="AP85" i="42"/>
  <c r="AO85" i="42" s="1"/>
  <c r="AE86" i="42"/>
  <c r="AF86" i="42"/>
  <c r="AG86" i="42"/>
  <c r="AH86" i="42"/>
  <c r="AI86" i="42"/>
  <c r="AJ86" i="42"/>
  <c r="AK86" i="42"/>
  <c r="AL86" i="42"/>
  <c r="AM86" i="42"/>
  <c r="AN86" i="42"/>
  <c r="AO86" i="42"/>
  <c r="AP86" i="42"/>
  <c r="AF87" i="42"/>
  <c r="AE87" i="42" s="1"/>
  <c r="AH87" i="42"/>
  <c r="AG87" i="42" s="1"/>
  <c r="AJ87" i="42"/>
  <c r="AI87" i="42" s="1"/>
  <c r="AL87" i="42"/>
  <c r="AK87" i="42" s="1"/>
  <c r="AN87" i="42"/>
  <c r="AM87" i="42" s="1"/>
  <c r="AP87" i="42"/>
  <c r="AO87" i="42" s="1"/>
  <c r="AE88" i="42"/>
  <c r="AF88" i="42"/>
  <c r="AG88" i="42"/>
  <c r="AH88" i="42"/>
  <c r="AI88" i="42"/>
  <c r="AJ88" i="42"/>
  <c r="AK88" i="42"/>
  <c r="AL88" i="42"/>
  <c r="AM88" i="42"/>
  <c r="AN88" i="42"/>
  <c r="AO88" i="42"/>
  <c r="AP88" i="42"/>
  <c r="AF89" i="42"/>
  <c r="AE89" i="42" s="1"/>
  <c r="AH89" i="42"/>
  <c r="AG89" i="42" s="1"/>
  <c r="AJ89" i="42"/>
  <c r="AI89" i="42" s="1"/>
  <c r="AL89" i="42"/>
  <c r="AK89" i="42" s="1"/>
  <c r="AN89" i="42"/>
  <c r="AM89" i="42" s="1"/>
  <c r="AP89" i="42"/>
  <c r="AO89" i="42" s="1"/>
  <c r="AE90" i="42"/>
  <c r="AF90" i="42"/>
  <c r="AG90" i="42"/>
  <c r="AH90" i="42"/>
  <c r="AI90" i="42"/>
  <c r="AJ90" i="42"/>
  <c r="AK90" i="42"/>
  <c r="AL90" i="42"/>
  <c r="AM90" i="42"/>
  <c r="AN90" i="42"/>
  <c r="AO90" i="42"/>
  <c r="AP90" i="42"/>
  <c r="AF91" i="42"/>
  <c r="AE91" i="42" s="1"/>
  <c r="AH91" i="42"/>
  <c r="AG91" i="42" s="1"/>
  <c r="AJ91" i="42"/>
  <c r="AI91" i="42" s="1"/>
  <c r="AL91" i="42"/>
  <c r="AK91" i="42" s="1"/>
  <c r="AN91" i="42"/>
  <c r="AM91" i="42" s="1"/>
  <c r="AP91" i="42"/>
  <c r="AO91" i="42" s="1"/>
  <c r="AE92" i="42"/>
  <c r="AF92" i="42"/>
  <c r="AG92" i="42"/>
  <c r="AH92" i="42"/>
  <c r="AI92" i="42"/>
  <c r="AJ92" i="42"/>
  <c r="AK92" i="42"/>
  <c r="AL92" i="42"/>
  <c r="AM92" i="42"/>
  <c r="AN92" i="42"/>
  <c r="AO92" i="42"/>
  <c r="AP92" i="42"/>
  <c r="AF93" i="42"/>
  <c r="AE93" i="42" s="1"/>
  <c r="AH93" i="42"/>
  <c r="AG93" i="42" s="1"/>
  <c r="AJ93" i="42"/>
  <c r="AI93" i="42" s="1"/>
  <c r="AL93" i="42"/>
  <c r="AK93" i="42" s="1"/>
  <c r="AN93" i="42"/>
  <c r="AM93" i="42" s="1"/>
  <c r="AP93" i="42"/>
  <c r="AO93" i="42" s="1"/>
  <c r="AE94" i="42"/>
  <c r="AF94" i="42"/>
  <c r="AG94" i="42"/>
  <c r="AH94" i="42"/>
  <c r="AI94" i="42"/>
  <c r="AJ94" i="42"/>
  <c r="AK94" i="42"/>
  <c r="AL94" i="42"/>
  <c r="AM94" i="42"/>
  <c r="AN94" i="42"/>
  <c r="AO94" i="42"/>
  <c r="AP94" i="42"/>
  <c r="AF95" i="42"/>
  <c r="AE95" i="42" s="1"/>
  <c r="AH95" i="42"/>
  <c r="AG95" i="42" s="1"/>
  <c r="AJ95" i="42"/>
  <c r="AI95" i="42" s="1"/>
  <c r="AL95" i="42"/>
  <c r="AK95" i="42" s="1"/>
  <c r="AN95" i="42"/>
  <c r="AM95" i="42" s="1"/>
  <c r="AP95" i="42"/>
  <c r="AO95" i="42" s="1"/>
  <c r="AE96" i="42"/>
  <c r="AF96" i="42"/>
  <c r="AG96" i="42"/>
  <c r="AH96" i="42"/>
  <c r="AI96" i="42"/>
  <c r="AJ96" i="42"/>
  <c r="AK96" i="42"/>
  <c r="AL96" i="42"/>
  <c r="AM96" i="42"/>
  <c r="AN96" i="42"/>
  <c r="AO96" i="42"/>
  <c r="AP96" i="42"/>
  <c r="AF97" i="42"/>
  <c r="AE97" i="42" s="1"/>
  <c r="AH97" i="42"/>
  <c r="AG97" i="42" s="1"/>
  <c r="AJ97" i="42"/>
  <c r="AI97" i="42" s="1"/>
  <c r="AL97" i="42"/>
  <c r="AK97" i="42" s="1"/>
  <c r="AN97" i="42"/>
  <c r="AM97" i="42" s="1"/>
  <c r="AO97" i="42"/>
  <c r="AP97" i="42"/>
  <c r="AF98" i="42"/>
  <c r="AE98" i="42" s="1"/>
  <c r="AH98" i="42"/>
  <c r="AG98" i="42" s="1"/>
  <c r="AJ98" i="42"/>
  <c r="AI98" i="42" s="1"/>
  <c r="AL98" i="42"/>
  <c r="AK98" i="42" s="1"/>
  <c r="AN98" i="42"/>
  <c r="AM98" i="42" s="1"/>
  <c r="AP98" i="42"/>
  <c r="AO98" i="42" s="1"/>
  <c r="AE99" i="42"/>
  <c r="AF99" i="42"/>
  <c r="AG99" i="42"/>
  <c r="AH99" i="42"/>
  <c r="AI99" i="42"/>
  <c r="AJ99" i="42"/>
  <c r="AK99" i="42"/>
  <c r="AL99" i="42"/>
  <c r="AM99" i="42"/>
  <c r="AN99" i="42"/>
  <c r="AO99" i="42"/>
  <c r="AP99" i="42"/>
  <c r="AF100" i="42"/>
  <c r="AE100" i="42" s="1"/>
  <c r="AH100" i="42"/>
  <c r="AG100" i="42" s="1"/>
  <c r="AJ100" i="42"/>
  <c r="AI100" i="42" s="1"/>
  <c r="AL100" i="42"/>
  <c r="AK100" i="42" s="1"/>
  <c r="AN100" i="42"/>
  <c r="AM100" i="42" s="1"/>
  <c r="AP100" i="42"/>
  <c r="AO100" i="42" s="1"/>
  <c r="AE101" i="42"/>
  <c r="AF101" i="42"/>
  <c r="AG101" i="42"/>
  <c r="AH101" i="42"/>
  <c r="AI101" i="42"/>
  <c r="AJ101" i="42"/>
  <c r="AK101" i="42"/>
  <c r="AL101" i="42"/>
  <c r="AM101" i="42"/>
  <c r="AN101" i="42"/>
  <c r="AO101" i="42"/>
  <c r="AP101" i="42"/>
  <c r="AF102" i="42"/>
  <c r="AE102" i="42" s="1"/>
  <c r="AH102" i="42"/>
  <c r="AG102" i="42" s="1"/>
  <c r="AJ102" i="42"/>
  <c r="AI102" i="42" s="1"/>
  <c r="AL102" i="42"/>
  <c r="AK102" i="42" s="1"/>
  <c r="AN102" i="42"/>
  <c r="AM102" i="42" s="1"/>
  <c r="AP102" i="42"/>
  <c r="AO102" i="42" s="1"/>
  <c r="AE103" i="42"/>
  <c r="AF103" i="42"/>
  <c r="AG103" i="42"/>
  <c r="AH103" i="42"/>
  <c r="AI103" i="42"/>
  <c r="AJ103" i="42"/>
  <c r="AK103" i="42"/>
  <c r="AL103" i="42"/>
  <c r="AM103" i="42"/>
  <c r="AN103" i="42"/>
  <c r="AO103" i="42"/>
  <c r="AP103" i="42"/>
  <c r="AF104" i="42"/>
  <c r="AE104" i="42" s="1"/>
  <c r="AH104" i="42"/>
  <c r="AG104" i="42" s="1"/>
  <c r="AJ104" i="42"/>
  <c r="AI104" i="42" s="1"/>
  <c r="AL104" i="42"/>
  <c r="AK104" i="42" s="1"/>
  <c r="AN104" i="42"/>
  <c r="AM104" i="42" s="1"/>
  <c r="AP104" i="42"/>
  <c r="AO104" i="42" s="1"/>
  <c r="AE105" i="42"/>
  <c r="AF105" i="42"/>
  <c r="AG105" i="42"/>
  <c r="AH105" i="42"/>
  <c r="AI105" i="42"/>
  <c r="AJ105" i="42"/>
  <c r="AK105" i="42"/>
  <c r="AL105" i="42"/>
  <c r="AM105" i="42"/>
  <c r="AN105" i="42"/>
  <c r="AO105" i="42"/>
  <c r="AP105" i="42"/>
  <c r="AF106" i="42"/>
  <c r="AE106" i="42" s="1"/>
  <c r="AH106" i="42"/>
  <c r="AG106" i="42" s="1"/>
  <c r="AJ106" i="42"/>
  <c r="AI106" i="42" s="1"/>
  <c r="AL106" i="42"/>
  <c r="AK106" i="42" s="1"/>
  <c r="AN106" i="42"/>
  <c r="AM106" i="42" s="1"/>
  <c r="AP106" i="42"/>
  <c r="AO106" i="42" s="1"/>
  <c r="AE107" i="42"/>
  <c r="AF107" i="42"/>
  <c r="AG107" i="42"/>
  <c r="AH107" i="42"/>
  <c r="AI107" i="42"/>
  <c r="AJ107" i="42"/>
  <c r="AK107" i="42"/>
  <c r="AL107" i="42"/>
  <c r="AM107" i="42"/>
  <c r="AN107" i="42"/>
  <c r="AO107" i="42"/>
  <c r="AP107" i="42"/>
  <c r="AF108" i="42"/>
  <c r="AE108" i="42" s="1"/>
  <c r="AH108" i="42"/>
  <c r="AG108" i="42" s="1"/>
  <c r="AJ108" i="42"/>
  <c r="AI108" i="42" s="1"/>
  <c r="AL108" i="42"/>
  <c r="AK108" i="42" s="1"/>
  <c r="AN108" i="42"/>
  <c r="AM108" i="42" s="1"/>
  <c r="AP108" i="42"/>
  <c r="AO108" i="42" s="1"/>
  <c r="AE109" i="42"/>
  <c r="AF109" i="42"/>
  <c r="AG109" i="42"/>
  <c r="AH109" i="42"/>
  <c r="AI109" i="42"/>
  <c r="AJ109" i="42"/>
  <c r="AK109" i="42"/>
  <c r="AL109" i="42"/>
  <c r="AM109" i="42"/>
  <c r="AN109" i="42"/>
  <c r="AO109" i="42"/>
  <c r="AP109" i="42"/>
  <c r="AF110" i="42"/>
  <c r="AE110" i="42" s="1"/>
  <c r="AH110" i="42"/>
  <c r="AG110" i="42" s="1"/>
  <c r="AJ110" i="42"/>
  <c r="AI110" i="42" s="1"/>
  <c r="AL110" i="42"/>
  <c r="AK110" i="42" s="1"/>
  <c r="AN110" i="42"/>
  <c r="AM110" i="42" s="1"/>
  <c r="AP110" i="42"/>
  <c r="AO110" i="42" s="1"/>
  <c r="AE111" i="42"/>
  <c r="AF111" i="42"/>
  <c r="AG111" i="42"/>
  <c r="AH111" i="42"/>
  <c r="AI111" i="42"/>
  <c r="AJ111" i="42"/>
  <c r="AK111" i="42"/>
  <c r="AL111" i="42"/>
  <c r="AM111" i="42"/>
  <c r="AN111" i="42"/>
  <c r="AO111" i="42"/>
  <c r="AP111" i="42"/>
  <c r="AF112" i="42"/>
  <c r="AE112" i="42" s="1"/>
  <c r="AH112" i="42"/>
  <c r="AG112" i="42" s="1"/>
  <c r="AJ112" i="42"/>
  <c r="AI112" i="42" s="1"/>
  <c r="AL112" i="42"/>
  <c r="AK112" i="42" s="1"/>
  <c r="AN112" i="42"/>
  <c r="AM112" i="42" s="1"/>
  <c r="AP112" i="42"/>
  <c r="AO112" i="42" s="1"/>
  <c r="AE113" i="42"/>
  <c r="AF113" i="42"/>
  <c r="AG113" i="42"/>
  <c r="AH113" i="42"/>
  <c r="AI113" i="42"/>
  <c r="AJ113" i="42"/>
  <c r="AK113" i="42"/>
  <c r="AL113" i="42"/>
  <c r="AM113" i="42"/>
  <c r="AN113" i="42"/>
  <c r="AO113" i="42"/>
  <c r="AP113" i="42"/>
  <c r="AF114" i="42"/>
  <c r="AE114" i="42" s="1"/>
  <c r="AH114" i="42"/>
  <c r="AG114" i="42" s="1"/>
  <c r="AJ114" i="42"/>
  <c r="AI114" i="42" s="1"/>
  <c r="AL114" i="42"/>
  <c r="AK114" i="42" s="1"/>
  <c r="AN114" i="42"/>
  <c r="AM114" i="42" s="1"/>
  <c r="AP114" i="42"/>
  <c r="AO114" i="42" s="1"/>
  <c r="AE115" i="42"/>
  <c r="AF115" i="42"/>
  <c r="AG115" i="42"/>
  <c r="AH115" i="42"/>
  <c r="AI115" i="42"/>
  <c r="AJ115" i="42"/>
  <c r="AK115" i="42"/>
  <c r="AL115" i="42"/>
  <c r="AM115" i="42"/>
  <c r="AN115" i="42"/>
  <c r="AO115" i="42"/>
  <c r="AP115" i="42"/>
  <c r="AF116" i="42"/>
  <c r="AE116" i="42" s="1"/>
  <c r="AH116" i="42"/>
  <c r="AG116" i="42" s="1"/>
  <c r="AJ116" i="42"/>
  <c r="AI116" i="42" s="1"/>
  <c r="AL116" i="42"/>
  <c r="AK116" i="42" s="1"/>
  <c r="AN116" i="42"/>
  <c r="AM116" i="42" s="1"/>
  <c r="AP116" i="42"/>
  <c r="AO116" i="42" s="1"/>
  <c r="AE117" i="42"/>
  <c r="AF117" i="42"/>
  <c r="AG117" i="42"/>
  <c r="AH117" i="42"/>
  <c r="AI117" i="42"/>
  <c r="AJ117" i="42"/>
  <c r="AK117" i="42"/>
  <c r="AL117" i="42"/>
  <c r="AM117" i="42"/>
  <c r="AN117" i="42"/>
  <c r="AO117" i="42"/>
  <c r="AP117" i="42"/>
  <c r="AF118" i="42"/>
  <c r="AE118" i="42" s="1"/>
  <c r="AH118" i="42"/>
  <c r="AG118" i="42" s="1"/>
  <c r="AJ118" i="42"/>
  <c r="AI118" i="42" s="1"/>
  <c r="AL118" i="42"/>
  <c r="AK118" i="42" s="1"/>
  <c r="AN118" i="42"/>
  <c r="AM118" i="42" s="1"/>
  <c r="AP118" i="42"/>
  <c r="AO118" i="42" s="1"/>
  <c r="AE119" i="42"/>
  <c r="AF119" i="42"/>
  <c r="AG119" i="42"/>
  <c r="AH119" i="42"/>
  <c r="AI119" i="42"/>
  <c r="AJ119" i="42"/>
  <c r="AK119" i="42"/>
  <c r="AL119" i="42"/>
  <c r="AM119" i="42"/>
  <c r="AN119" i="42"/>
  <c r="AO119" i="42"/>
  <c r="AP119" i="42"/>
  <c r="AF120" i="42"/>
  <c r="AE120" i="42" s="1"/>
  <c r="AH120" i="42"/>
  <c r="AG120" i="42" s="1"/>
  <c r="AJ120" i="42"/>
  <c r="AI120" i="42" s="1"/>
  <c r="AL120" i="42"/>
  <c r="AK120" i="42" s="1"/>
  <c r="AN120" i="42"/>
  <c r="AM120" i="42" s="1"/>
  <c r="AP120" i="42"/>
  <c r="AO120" i="42" s="1"/>
  <c r="AE121" i="42"/>
  <c r="AF121" i="42"/>
  <c r="AG121" i="42"/>
  <c r="AH121" i="42"/>
  <c r="AI121" i="42"/>
  <c r="AJ121" i="42"/>
  <c r="AK121" i="42"/>
  <c r="AL121" i="42"/>
  <c r="AM121" i="42"/>
  <c r="AN121" i="42"/>
  <c r="AO121" i="42"/>
  <c r="AP121" i="42"/>
  <c r="AF122" i="42"/>
  <c r="AE122" i="42" s="1"/>
  <c r="AH122" i="42"/>
  <c r="AG122" i="42" s="1"/>
  <c r="AJ122" i="42"/>
  <c r="AI122" i="42" s="1"/>
  <c r="AL122" i="42"/>
  <c r="AK122" i="42" s="1"/>
  <c r="AN122" i="42"/>
  <c r="AM122" i="42" s="1"/>
  <c r="AP122" i="42"/>
  <c r="AO122" i="42" s="1"/>
  <c r="AE123" i="42"/>
  <c r="AF123" i="42"/>
  <c r="AG123" i="42"/>
  <c r="AH123" i="42"/>
  <c r="AI123" i="42"/>
  <c r="AJ123" i="42"/>
  <c r="AK123" i="42"/>
  <c r="AL123" i="42"/>
  <c r="AM123" i="42"/>
  <c r="AN123" i="42"/>
  <c r="AO123" i="42"/>
  <c r="AP123" i="42"/>
  <c r="AF124" i="42"/>
  <c r="AE124" i="42" s="1"/>
  <c r="AH124" i="42"/>
  <c r="AG124" i="42" s="1"/>
  <c r="AJ124" i="42"/>
  <c r="AI124" i="42" s="1"/>
  <c r="AL124" i="42"/>
  <c r="AK124" i="42" s="1"/>
  <c r="AN124" i="42"/>
  <c r="AM124" i="42" s="1"/>
  <c r="AP124" i="42"/>
  <c r="AO124" i="42" s="1"/>
  <c r="AE125" i="42"/>
  <c r="AF125" i="42"/>
  <c r="AG125" i="42"/>
  <c r="AH125" i="42"/>
  <c r="AI125" i="42"/>
  <c r="AJ125" i="42"/>
  <c r="AK125" i="42"/>
  <c r="AL125" i="42"/>
  <c r="AM125" i="42"/>
  <c r="AN125" i="42"/>
  <c r="AO125" i="42"/>
  <c r="AP125" i="42"/>
  <c r="AF126" i="42"/>
  <c r="AE126" i="42" s="1"/>
  <c r="AH126" i="42"/>
  <c r="AG126" i="42" s="1"/>
  <c r="AJ126" i="42"/>
  <c r="AI126" i="42" s="1"/>
  <c r="AL126" i="42"/>
  <c r="AK126" i="42" s="1"/>
  <c r="AN126" i="42"/>
  <c r="AM126" i="42" s="1"/>
  <c r="AP126" i="42"/>
  <c r="AO126" i="42" s="1"/>
  <c r="AE127" i="42"/>
  <c r="AF127" i="42"/>
  <c r="AG127" i="42"/>
  <c r="AH127" i="42"/>
  <c r="AI127" i="42"/>
  <c r="AJ127" i="42"/>
  <c r="AK127" i="42"/>
  <c r="AL127" i="42"/>
  <c r="AM127" i="42"/>
  <c r="AN127" i="42"/>
  <c r="AO127" i="42"/>
  <c r="AP127" i="42"/>
  <c r="AF128" i="42"/>
  <c r="AE128" i="42" s="1"/>
  <c r="AH128" i="42"/>
  <c r="AG128" i="42" s="1"/>
  <c r="AJ128" i="42"/>
  <c r="AI128" i="42" s="1"/>
  <c r="AL128" i="42"/>
  <c r="AK128" i="42" s="1"/>
  <c r="AN128" i="42"/>
  <c r="AM128" i="42" s="1"/>
  <c r="AP128" i="42"/>
  <c r="AO128" i="42" s="1"/>
  <c r="AE129" i="42"/>
  <c r="AF129" i="42"/>
  <c r="AG129" i="42"/>
  <c r="AH129" i="42"/>
  <c r="AI129" i="42"/>
  <c r="AJ129" i="42"/>
  <c r="AK129" i="42"/>
  <c r="AL129" i="42"/>
  <c r="AM129" i="42"/>
  <c r="AN129" i="42"/>
  <c r="AO129" i="42"/>
  <c r="AP129" i="42"/>
  <c r="AF130" i="42"/>
  <c r="AE130" i="42" s="1"/>
  <c r="AH130" i="42"/>
  <c r="AG130" i="42" s="1"/>
  <c r="AJ130" i="42"/>
  <c r="AI130" i="42" s="1"/>
  <c r="AL130" i="42"/>
  <c r="AK130" i="42" s="1"/>
  <c r="AN130" i="42"/>
  <c r="AM130" i="42" s="1"/>
  <c r="AP130" i="42"/>
  <c r="AO130" i="42" s="1"/>
  <c r="AE131" i="42"/>
  <c r="AF131" i="42"/>
  <c r="AG131" i="42"/>
  <c r="AH131" i="42"/>
  <c r="AI131" i="42"/>
  <c r="AJ131" i="42"/>
  <c r="AK131" i="42"/>
  <c r="AL131" i="42"/>
  <c r="AM131" i="42"/>
  <c r="AN131" i="42"/>
  <c r="AO131" i="42"/>
  <c r="AP131" i="42"/>
  <c r="AF132" i="42"/>
  <c r="AE132" i="42" s="1"/>
  <c r="AH132" i="42"/>
  <c r="AG132" i="42" s="1"/>
  <c r="AJ132" i="42"/>
  <c r="AI132" i="42" s="1"/>
  <c r="AL132" i="42"/>
  <c r="AK132" i="42" s="1"/>
  <c r="AN132" i="42"/>
  <c r="AM132" i="42" s="1"/>
  <c r="AP132" i="42"/>
  <c r="AO132" i="42" s="1"/>
  <c r="AE133" i="42"/>
  <c r="AF133" i="42"/>
  <c r="AG133" i="42"/>
  <c r="AH133" i="42"/>
  <c r="AI133" i="42"/>
  <c r="AJ133" i="42"/>
  <c r="AK133" i="42"/>
  <c r="AL133" i="42"/>
  <c r="AM133" i="42"/>
  <c r="AN133" i="42"/>
  <c r="AO133" i="42"/>
  <c r="AP133" i="42"/>
  <c r="AF134" i="42"/>
  <c r="AE134" i="42" s="1"/>
  <c r="AH134" i="42"/>
  <c r="AG134" i="42" s="1"/>
  <c r="AJ134" i="42"/>
  <c r="AI134" i="42" s="1"/>
  <c r="AL134" i="42"/>
  <c r="AK134" i="42" s="1"/>
  <c r="AN134" i="42"/>
  <c r="AM134" i="42" s="1"/>
  <c r="AP134" i="42"/>
  <c r="AO134" i="42" s="1"/>
  <c r="AE135" i="42"/>
  <c r="AF135" i="42"/>
  <c r="AG135" i="42"/>
  <c r="AH135" i="42"/>
  <c r="AI135" i="42"/>
  <c r="AJ135" i="42"/>
  <c r="AK135" i="42"/>
  <c r="AL135" i="42"/>
  <c r="AM135" i="42"/>
  <c r="AN135" i="42"/>
  <c r="AO135" i="42"/>
  <c r="AP135" i="42"/>
  <c r="AF136" i="42"/>
  <c r="AE136" i="42" s="1"/>
  <c r="AH136" i="42"/>
  <c r="AG136" i="42" s="1"/>
  <c r="AJ136" i="42"/>
  <c r="AI136" i="42" s="1"/>
  <c r="AL136" i="42"/>
  <c r="AK136" i="42" s="1"/>
  <c r="AN136" i="42"/>
  <c r="AM136" i="42" s="1"/>
  <c r="AP136" i="42"/>
  <c r="AO136" i="42" s="1"/>
  <c r="AE137" i="42"/>
  <c r="AF137" i="42"/>
  <c r="AG137" i="42"/>
  <c r="AH137" i="42"/>
  <c r="AI137" i="42"/>
  <c r="AJ137" i="42"/>
  <c r="AK137" i="42"/>
  <c r="AL137" i="42"/>
  <c r="AM137" i="42"/>
  <c r="AN137" i="42"/>
  <c r="AO137" i="42"/>
  <c r="AP137" i="42"/>
  <c r="AF138" i="42"/>
  <c r="AE138" i="42" s="1"/>
  <c r="AH138" i="42"/>
  <c r="AG138" i="42" s="1"/>
  <c r="AJ138" i="42"/>
  <c r="AI138" i="42" s="1"/>
  <c r="AL138" i="42"/>
  <c r="AK138" i="42" s="1"/>
  <c r="AN138" i="42"/>
  <c r="AM138" i="42" s="1"/>
  <c r="AP138" i="42"/>
  <c r="AO138" i="42" s="1"/>
  <c r="AF139" i="42"/>
  <c r="AE139" i="42" s="1"/>
  <c r="AH139" i="42"/>
  <c r="AG139" i="42" s="1"/>
  <c r="AJ139" i="42"/>
  <c r="AI139" i="42" s="1"/>
  <c r="AL139" i="42"/>
  <c r="AK139" i="42" s="1"/>
  <c r="AN139" i="42"/>
  <c r="AM139" i="42" s="1"/>
  <c r="AP139" i="42"/>
  <c r="AO139" i="42" s="1"/>
  <c r="AE140" i="42"/>
  <c r="AF140" i="42"/>
  <c r="AG140" i="42"/>
  <c r="AH140" i="42"/>
  <c r="AI140" i="42"/>
  <c r="AJ140" i="42"/>
  <c r="AK140" i="42"/>
  <c r="AL140" i="42"/>
  <c r="AM140" i="42"/>
  <c r="AN140" i="42"/>
  <c r="AO140" i="42"/>
  <c r="AP140" i="42"/>
  <c r="AF141" i="42"/>
  <c r="AE141" i="42" s="1"/>
  <c r="AH141" i="42"/>
  <c r="AG141" i="42" s="1"/>
  <c r="AJ141" i="42"/>
  <c r="AI141" i="42" s="1"/>
  <c r="AL141" i="42"/>
  <c r="AK141" i="42" s="1"/>
  <c r="AN141" i="42"/>
  <c r="AM141" i="42" s="1"/>
  <c r="AP141" i="42"/>
  <c r="AO141" i="42" s="1"/>
  <c r="AE142" i="42"/>
  <c r="AF142" i="42"/>
  <c r="AG142" i="42"/>
  <c r="AH142" i="42"/>
  <c r="AI142" i="42"/>
  <c r="AJ142" i="42"/>
  <c r="AK142" i="42"/>
  <c r="AL142" i="42"/>
  <c r="AM142" i="42"/>
  <c r="AN142" i="42"/>
  <c r="AO142" i="42"/>
  <c r="AP142" i="42"/>
  <c r="AF143" i="42"/>
  <c r="AE143" i="42" s="1"/>
  <c r="AH143" i="42"/>
  <c r="AG143" i="42" s="1"/>
  <c r="AJ143" i="42"/>
  <c r="AI143" i="42" s="1"/>
  <c r="AL143" i="42"/>
  <c r="AK143" i="42" s="1"/>
  <c r="AN143" i="42"/>
  <c r="AM143" i="42" s="1"/>
  <c r="AP143" i="42"/>
  <c r="AO143" i="42" s="1"/>
  <c r="AE144" i="42"/>
  <c r="AF144" i="42"/>
  <c r="AG144" i="42"/>
  <c r="AH144" i="42"/>
  <c r="AI144" i="42"/>
  <c r="AJ144" i="42"/>
  <c r="AK144" i="42"/>
  <c r="AL144" i="42"/>
  <c r="AM144" i="42"/>
  <c r="AN144" i="42"/>
  <c r="AO144" i="42"/>
  <c r="AP144" i="42"/>
  <c r="AF145" i="42"/>
  <c r="AE145" i="42" s="1"/>
  <c r="AH145" i="42"/>
  <c r="AG145" i="42" s="1"/>
  <c r="AJ145" i="42"/>
  <c r="AI145" i="42" s="1"/>
  <c r="AL145" i="42"/>
  <c r="AK145" i="42" s="1"/>
  <c r="AN145" i="42"/>
  <c r="AM145" i="42" s="1"/>
  <c r="AP145" i="42"/>
  <c r="AO145" i="42" s="1"/>
  <c r="AE146" i="42"/>
  <c r="AF146" i="42"/>
  <c r="AG146" i="42"/>
  <c r="AH146" i="42"/>
  <c r="AI146" i="42"/>
  <c r="AJ146" i="42"/>
  <c r="AK146" i="42"/>
  <c r="AL146" i="42"/>
  <c r="AM146" i="42"/>
  <c r="AN146" i="42"/>
  <c r="AO146" i="42"/>
  <c r="AP146" i="42"/>
  <c r="AF147" i="42"/>
  <c r="AE147" i="42" s="1"/>
  <c r="AH147" i="42"/>
  <c r="AG147" i="42" s="1"/>
  <c r="AJ147" i="42"/>
  <c r="AI147" i="42" s="1"/>
  <c r="AL147" i="42"/>
  <c r="AK147" i="42" s="1"/>
  <c r="AN147" i="42"/>
  <c r="AM147" i="42" s="1"/>
  <c r="AP147" i="42"/>
  <c r="AO147" i="42" s="1"/>
  <c r="AE148" i="42"/>
  <c r="AF148" i="42"/>
  <c r="AG148" i="42"/>
  <c r="AH148" i="42"/>
  <c r="AI148" i="42"/>
  <c r="AJ148" i="42"/>
  <c r="AK148" i="42"/>
  <c r="AL148" i="42"/>
  <c r="AM148" i="42"/>
  <c r="AN148" i="42"/>
  <c r="AO148" i="42"/>
  <c r="AP148" i="42"/>
  <c r="AF149" i="42"/>
  <c r="AE149" i="42" s="1"/>
  <c r="AH149" i="42"/>
  <c r="AG149" i="42" s="1"/>
  <c r="AJ149" i="42"/>
  <c r="AI149" i="42" s="1"/>
  <c r="AL149" i="42"/>
  <c r="AK149" i="42" s="1"/>
  <c r="AN149" i="42"/>
  <c r="AM149" i="42" s="1"/>
  <c r="AP149" i="42"/>
  <c r="AO149" i="42" s="1"/>
  <c r="AE150" i="42"/>
  <c r="AF150" i="42"/>
  <c r="AG150" i="42"/>
  <c r="AH150" i="42"/>
  <c r="AI150" i="42"/>
  <c r="AJ150" i="42"/>
  <c r="AK150" i="42"/>
  <c r="AL150" i="42"/>
  <c r="AM150" i="42"/>
  <c r="AN150" i="42"/>
  <c r="AO150" i="42"/>
  <c r="AP150" i="42"/>
  <c r="AF151" i="42"/>
  <c r="AE151" i="42" s="1"/>
  <c r="AH151" i="42"/>
  <c r="AG151" i="42" s="1"/>
  <c r="AJ151" i="42"/>
  <c r="AI151" i="42" s="1"/>
  <c r="AL151" i="42"/>
  <c r="AK151" i="42" s="1"/>
  <c r="AN151" i="42"/>
  <c r="AM151" i="42" s="1"/>
  <c r="AP151" i="42"/>
  <c r="AO151" i="42" s="1"/>
  <c r="AE152" i="42"/>
  <c r="AF152" i="42"/>
  <c r="AG152" i="42"/>
  <c r="AH152" i="42"/>
  <c r="AI152" i="42"/>
  <c r="AJ152" i="42"/>
  <c r="AK152" i="42"/>
  <c r="AL152" i="42"/>
  <c r="AM152" i="42"/>
  <c r="AN152" i="42"/>
  <c r="AO152" i="42"/>
  <c r="AP152" i="42"/>
  <c r="AF153" i="42"/>
  <c r="AE153" i="42" s="1"/>
  <c r="AH153" i="42"/>
  <c r="AG153" i="42" s="1"/>
  <c r="AJ153" i="42"/>
  <c r="AI153" i="42" s="1"/>
  <c r="AL153" i="42"/>
  <c r="AK153" i="42" s="1"/>
  <c r="AN153" i="42"/>
  <c r="AM153" i="42" s="1"/>
  <c r="AP153" i="42"/>
  <c r="AO153" i="42" s="1"/>
  <c r="AE154" i="42"/>
  <c r="AF154" i="42"/>
  <c r="AG154" i="42"/>
  <c r="AH154" i="42"/>
  <c r="AI154" i="42"/>
  <c r="AJ154" i="42"/>
  <c r="AK154" i="42"/>
  <c r="AL154" i="42"/>
  <c r="AM154" i="42"/>
  <c r="AN154" i="42"/>
  <c r="AO154" i="42"/>
  <c r="AP154" i="42"/>
  <c r="AF155" i="42"/>
  <c r="AE155" i="42" s="1"/>
  <c r="AH155" i="42"/>
  <c r="AG155" i="42" s="1"/>
  <c r="AJ155" i="42"/>
  <c r="AI155" i="42" s="1"/>
  <c r="AL155" i="42"/>
  <c r="AK155" i="42" s="1"/>
  <c r="AN155" i="42"/>
  <c r="AM155" i="42" s="1"/>
  <c r="AP155" i="42"/>
  <c r="AO155" i="42" s="1"/>
  <c r="AE156" i="42"/>
  <c r="AF156" i="42"/>
  <c r="AG156" i="42"/>
  <c r="AH156" i="42"/>
  <c r="AI156" i="42"/>
  <c r="AJ156" i="42"/>
  <c r="AK156" i="42"/>
  <c r="AL156" i="42"/>
  <c r="AM156" i="42"/>
  <c r="AN156" i="42"/>
  <c r="AO156" i="42"/>
  <c r="AP156" i="42"/>
  <c r="AF157" i="42"/>
  <c r="AE157" i="42" s="1"/>
  <c r="AH157" i="42"/>
  <c r="AG157" i="42" s="1"/>
  <c r="AJ157" i="42"/>
  <c r="AI157" i="42" s="1"/>
  <c r="AL157" i="42"/>
  <c r="AK157" i="42" s="1"/>
  <c r="AN157" i="42"/>
  <c r="AM157" i="42" s="1"/>
  <c r="AP157" i="42"/>
  <c r="AO157" i="42" s="1"/>
  <c r="AE158" i="42"/>
  <c r="AF158" i="42"/>
  <c r="AG158" i="42"/>
  <c r="AH158" i="42"/>
  <c r="AI158" i="42"/>
  <c r="AJ158" i="42"/>
  <c r="AK158" i="42"/>
  <c r="AL158" i="42"/>
  <c r="AM158" i="42"/>
  <c r="AN158" i="42"/>
  <c r="AO158" i="42"/>
  <c r="AP158" i="42"/>
  <c r="AF159" i="42"/>
  <c r="AE159" i="42" s="1"/>
  <c r="AH159" i="42"/>
  <c r="AG159" i="42" s="1"/>
  <c r="AJ159" i="42"/>
  <c r="AI159" i="42" s="1"/>
  <c r="AL159" i="42"/>
  <c r="AK159" i="42" s="1"/>
  <c r="AN159" i="42"/>
  <c r="AM159" i="42" s="1"/>
  <c r="AP159" i="42"/>
  <c r="AO159" i="42" s="1"/>
  <c r="AE160" i="42"/>
  <c r="AF160" i="42"/>
  <c r="AG160" i="42"/>
  <c r="AH160" i="42"/>
  <c r="AI160" i="42"/>
  <c r="AJ160" i="42"/>
  <c r="AK160" i="42"/>
  <c r="AL160" i="42"/>
  <c r="AM160" i="42"/>
  <c r="AN160" i="42"/>
  <c r="AO160" i="42"/>
  <c r="AP160" i="42"/>
  <c r="AF161" i="42"/>
  <c r="AE161" i="42" s="1"/>
  <c r="AH161" i="42"/>
  <c r="AG161" i="42" s="1"/>
  <c r="AJ161" i="42"/>
  <c r="AI161" i="42" s="1"/>
  <c r="AL161" i="42"/>
  <c r="AK161" i="42" s="1"/>
  <c r="AN161" i="42"/>
  <c r="AM161" i="42" s="1"/>
  <c r="AP161" i="42"/>
  <c r="AO161" i="42" s="1"/>
  <c r="AE162" i="42"/>
  <c r="AF162" i="42"/>
  <c r="AG162" i="42"/>
  <c r="AH162" i="42"/>
  <c r="AI162" i="42"/>
  <c r="AJ162" i="42"/>
  <c r="AK162" i="42"/>
  <c r="AL162" i="42"/>
  <c r="AM162" i="42"/>
  <c r="AN162" i="42"/>
  <c r="AO162" i="42"/>
  <c r="AP162" i="42"/>
  <c r="AF163" i="42"/>
  <c r="AE163" i="42" s="1"/>
  <c r="AH163" i="42"/>
  <c r="AG163" i="42" s="1"/>
  <c r="AJ163" i="42"/>
  <c r="AI163" i="42" s="1"/>
  <c r="AL163" i="42"/>
  <c r="AK163" i="42" s="1"/>
  <c r="AN163" i="42"/>
  <c r="AM163" i="42" s="1"/>
  <c r="AP163" i="42"/>
  <c r="AO163" i="42" s="1"/>
  <c r="AE164" i="42"/>
  <c r="AF164" i="42"/>
  <c r="AG164" i="42"/>
  <c r="AH164" i="42"/>
  <c r="AI164" i="42"/>
  <c r="AJ164" i="42"/>
  <c r="AK164" i="42"/>
  <c r="AL164" i="42"/>
  <c r="AM164" i="42"/>
  <c r="AN164" i="42"/>
  <c r="AO164" i="42"/>
  <c r="AP164" i="42"/>
  <c r="AF165" i="42"/>
  <c r="AE165" i="42" s="1"/>
  <c r="AH165" i="42"/>
  <c r="AG165" i="42" s="1"/>
  <c r="AJ165" i="42"/>
  <c r="AI165" i="42" s="1"/>
  <c r="AL165" i="42"/>
  <c r="AK165" i="42" s="1"/>
  <c r="AN165" i="42"/>
  <c r="AM165" i="42" s="1"/>
  <c r="AP165" i="42"/>
  <c r="AO165" i="42" s="1"/>
  <c r="AE166" i="42"/>
  <c r="AF166" i="42"/>
  <c r="AG166" i="42"/>
  <c r="AH166" i="42"/>
  <c r="AI166" i="42"/>
  <c r="AJ166" i="42"/>
  <c r="AK166" i="42"/>
  <c r="AL166" i="42"/>
  <c r="AM166" i="42"/>
  <c r="AN166" i="42"/>
  <c r="AO166" i="42"/>
  <c r="AP166" i="42"/>
  <c r="AF167" i="42"/>
  <c r="AE167" i="42" s="1"/>
  <c r="AH167" i="42"/>
  <c r="AG167" i="42" s="1"/>
  <c r="AJ167" i="42"/>
  <c r="AI167" i="42" s="1"/>
  <c r="AL167" i="42"/>
  <c r="AK167" i="42" s="1"/>
  <c r="AN167" i="42"/>
  <c r="AM167" i="42" s="1"/>
  <c r="AP167" i="42"/>
  <c r="AO167" i="42" s="1"/>
  <c r="AE168" i="42"/>
  <c r="AF168" i="42"/>
  <c r="AG168" i="42"/>
  <c r="AH168" i="42"/>
  <c r="AI168" i="42"/>
  <c r="AJ168" i="42"/>
  <c r="AK168" i="42"/>
  <c r="AL168" i="42"/>
  <c r="AM168" i="42"/>
  <c r="AN168" i="42"/>
  <c r="AO168" i="42"/>
  <c r="AP168" i="42"/>
  <c r="AF169" i="42"/>
  <c r="AE169" i="42" s="1"/>
  <c r="AH169" i="42"/>
  <c r="AG169" i="42" s="1"/>
  <c r="AJ169" i="42"/>
  <c r="AI169" i="42" s="1"/>
  <c r="AL169" i="42"/>
  <c r="AK169" i="42" s="1"/>
  <c r="AN169" i="42"/>
  <c r="AM169" i="42" s="1"/>
  <c r="AP169" i="42"/>
  <c r="AO169" i="42" s="1"/>
  <c r="AE170" i="42"/>
  <c r="AF170" i="42"/>
  <c r="AG170" i="42"/>
  <c r="AH170" i="42"/>
  <c r="AI170" i="42"/>
  <c r="AJ170" i="42"/>
  <c r="AK170" i="42"/>
  <c r="AL170" i="42"/>
  <c r="AM170" i="42"/>
  <c r="AN170" i="42"/>
  <c r="AO170" i="42"/>
  <c r="AP170" i="42"/>
  <c r="AF171" i="42"/>
  <c r="AE171" i="42" s="1"/>
  <c r="AH171" i="42"/>
  <c r="AG171" i="42" s="1"/>
  <c r="AJ171" i="42"/>
  <c r="AI171" i="42" s="1"/>
  <c r="AL171" i="42"/>
  <c r="AK171" i="42" s="1"/>
  <c r="AN171" i="42"/>
  <c r="AM171" i="42" s="1"/>
  <c r="AP171" i="42"/>
  <c r="AO171" i="42" s="1"/>
  <c r="AE172" i="42"/>
  <c r="AF172" i="42"/>
  <c r="AG172" i="42"/>
  <c r="AH172" i="42"/>
  <c r="AI172" i="42"/>
  <c r="AJ172" i="42"/>
  <c r="AK172" i="42"/>
  <c r="AL172" i="42"/>
  <c r="AM172" i="42"/>
  <c r="AN172" i="42"/>
  <c r="AO172" i="42"/>
  <c r="AP172" i="42"/>
  <c r="AF173" i="42"/>
  <c r="AE173" i="42" s="1"/>
  <c r="AH173" i="42"/>
  <c r="AG173" i="42" s="1"/>
  <c r="AJ173" i="42"/>
  <c r="AI173" i="42" s="1"/>
  <c r="AL173" i="42"/>
  <c r="AK173" i="42" s="1"/>
  <c r="AN173" i="42"/>
  <c r="AM173" i="42" s="1"/>
  <c r="AP173" i="42"/>
  <c r="AO173" i="42" s="1"/>
  <c r="AE174" i="42"/>
  <c r="AF174" i="42"/>
  <c r="AG174" i="42"/>
  <c r="AH174" i="42"/>
  <c r="AI174" i="42"/>
  <c r="AJ174" i="42"/>
  <c r="AK174" i="42"/>
  <c r="AL174" i="42"/>
  <c r="AM174" i="42"/>
  <c r="AN174" i="42"/>
  <c r="AO174" i="42"/>
  <c r="AP174" i="42"/>
  <c r="AF175" i="42"/>
  <c r="AE175" i="42" s="1"/>
  <c r="AH175" i="42"/>
  <c r="AG175" i="42" s="1"/>
  <c r="AJ175" i="42"/>
  <c r="AI175" i="42" s="1"/>
  <c r="AL175" i="42"/>
  <c r="AK175" i="42" s="1"/>
  <c r="AN175" i="42"/>
  <c r="AM175" i="42" s="1"/>
  <c r="AP175" i="42"/>
  <c r="AO175" i="42" s="1"/>
  <c r="AE176" i="42"/>
  <c r="AF176" i="42"/>
  <c r="AG176" i="42"/>
  <c r="AH176" i="42"/>
  <c r="AI176" i="42"/>
  <c r="AJ176" i="42"/>
  <c r="AK176" i="42"/>
  <c r="AL176" i="42"/>
  <c r="AM176" i="42"/>
  <c r="AN176" i="42"/>
  <c r="AO176" i="42"/>
  <c r="AP176" i="42"/>
  <c r="AF177" i="42"/>
  <c r="AE177" i="42" s="1"/>
  <c r="AH177" i="42"/>
  <c r="AG177" i="42" s="1"/>
  <c r="AJ177" i="42"/>
  <c r="AI177" i="42" s="1"/>
  <c r="AL177" i="42"/>
  <c r="AK177" i="42" s="1"/>
  <c r="AN177" i="42"/>
  <c r="AM177" i="42" s="1"/>
  <c r="AP177" i="42"/>
  <c r="AO177" i="42" s="1"/>
  <c r="AE178" i="42"/>
  <c r="AF178" i="42"/>
  <c r="AG178" i="42"/>
  <c r="AH178" i="42"/>
  <c r="AI178" i="42"/>
  <c r="AJ178" i="42"/>
  <c r="AK178" i="42"/>
  <c r="AL178" i="42"/>
  <c r="AM178" i="42"/>
  <c r="AN178" i="42"/>
  <c r="AO178" i="42"/>
  <c r="AP178" i="42"/>
  <c r="AF179" i="42"/>
  <c r="AE179" i="42" s="1"/>
  <c r="AH179" i="42"/>
  <c r="AG179" i="42" s="1"/>
  <c r="AJ179" i="42"/>
  <c r="AI179" i="42" s="1"/>
  <c r="AL179" i="42"/>
  <c r="AK179" i="42" s="1"/>
  <c r="AN179" i="42"/>
  <c r="AM179" i="42" s="1"/>
  <c r="AP179" i="42"/>
  <c r="AO179" i="42" s="1"/>
  <c r="AE180" i="42"/>
  <c r="AF180" i="42"/>
  <c r="AG180" i="42"/>
  <c r="AH180" i="42"/>
  <c r="AI180" i="42"/>
  <c r="AJ180" i="42"/>
  <c r="AK180" i="42"/>
  <c r="AL180" i="42"/>
  <c r="AM180" i="42"/>
  <c r="AN180" i="42"/>
  <c r="AO180" i="42"/>
  <c r="AP180" i="42"/>
  <c r="AF181" i="42"/>
  <c r="AE181" i="42" s="1"/>
  <c r="AH181" i="42"/>
  <c r="AG181" i="42" s="1"/>
  <c r="AJ181" i="42"/>
  <c r="AI181" i="42" s="1"/>
  <c r="AL181" i="42"/>
  <c r="AK181" i="42" s="1"/>
  <c r="AN181" i="42"/>
  <c r="AM181" i="42" s="1"/>
  <c r="AP181" i="42"/>
  <c r="AO181" i="42" s="1"/>
  <c r="AE182" i="42"/>
  <c r="AF182" i="42"/>
  <c r="AG182" i="42"/>
  <c r="AH182" i="42"/>
  <c r="AI182" i="42"/>
  <c r="AJ182" i="42"/>
  <c r="AK182" i="42"/>
  <c r="AL182" i="42"/>
  <c r="AM182" i="42"/>
  <c r="AN182" i="42"/>
  <c r="AO182" i="42"/>
  <c r="AP182" i="42"/>
  <c r="AF183" i="42"/>
  <c r="AE183" i="42" s="1"/>
  <c r="AH183" i="42"/>
  <c r="AG183" i="42" s="1"/>
  <c r="AJ183" i="42"/>
  <c r="AI183" i="42" s="1"/>
  <c r="AL183" i="42"/>
  <c r="AK183" i="42" s="1"/>
  <c r="AN183" i="42"/>
  <c r="AM183" i="42" s="1"/>
  <c r="AP183" i="42"/>
  <c r="AO183" i="42" s="1"/>
  <c r="AE184" i="42"/>
  <c r="AF184" i="42"/>
  <c r="AG184" i="42"/>
  <c r="AH184" i="42"/>
  <c r="AI184" i="42"/>
  <c r="AJ184" i="42"/>
  <c r="AK184" i="42"/>
  <c r="AL184" i="42"/>
  <c r="AM184" i="42"/>
  <c r="AN184" i="42"/>
  <c r="AO184" i="42"/>
  <c r="AP184" i="42"/>
  <c r="AF185" i="42"/>
  <c r="AE185" i="42" s="1"/>
  <c r="AH185" i="42"/>
  <c r="AG185" i="42" s="1"/>
  <c r="AJ185" i="42"/>
  <c r="AI185" i="42" s="1"/>
  <c r="AL185" i="42"/>
  <c r="AK185" i="42" s="1"/>
  <c r="AN185" i="42"/>
  <c r="AM185" i="42" s="1"/>
  <c r="AP185" i="42"/>
  <c r="AO185" i="42" s="1"/>
  <c r="AE186" i="42"/>
  <c r="AF186" i="42"/>
  <c r="AG186" i="42"/>
  <c r="AH186" i="42"/>
  <c r="AI186" i="42"/>
  <c r="AJ186" i="42"/>
  <c r="AK186" i="42"/>
  <c r="AL186" i="42"/>
  <c r="AM186" i="42"/>
  <c r="AN186" i="42"/>
  <c r="AO186" i="42"/>
  <c r="AP186" i="42"/>
  <c r="AF187" i="42"/>
  <c r="AE187" i="42" s="1"/>
  <c r="AH187" i="42"/>
  <c r="AG187" i="42" s="1"/>
  <c r="AJ187" i="42"/>
  <c r="AI187" i="42" s="1"/>
  <c r="AL187" i="42"/>
  <c r="AK187" i="42" s="1"/>
  <c r="AN187" i="42"/>
  <c r="AM187" i="42" s="1"/>
  <c r="AP187" i="42"/>
  <c r="AO187" i="42" s="1"/>
  <c r="AE188" i="42"/>
  <c r="AF188" i="42"/>
  <c r="AG188" i="42"/>
  <c r="AH188" i="42"/>
  <c r="AI188" i="42"/>
  <c r="AJ188" i="42"/>
  <c r="AK188" i="42"/>
  <c r="AL188" i="42"/>
  <c r="AM188" i="42"/>
  <c r="AN188" i="42"/>
  <c r="AO188" i="42"/>
  <c r="AP188" i="42"/>
  <c r="AF189" i="42"/>
  <c r="AE189" i="42" s="1"/>
  <c r="AH189" i="42"/>
  <c r="AG189" i="42" s="1"/>
  <c r="AJ189" i="42"/>
  <c r="AI189" i="42" s="1"/>
  <c r="AL189" i="42"/>
  <c r="AK189" i="42" s="1"/>
  <c r="AN189" i="42"/>
  <c r="AM189" i="42" s="1"/>
  <c r="AP189" i="42"/>
  <c r="AO189" i="42" s="1"/>
  <c r="AE190" i="42"/>
  <c r="AF190" i="42"/>
  <c r="AG190" i="42"/>
  <c r="AH190" i="42"/>
  <c r="AI190" i="42"/>
  <c r="AJ190" i="42"/>
  <c r="AK190" i="42"/>
  <c r="AL190" i="42"/>
  <c r="AM190" i="42"/>
  <c r="AN190" i="42"/>
  <c r="AO190" i="42"/>
  <c r="AP190" i="42"/>
  <c r="AF191" i="42"/>
  <c r="AE191" i="42" s="1"/>
  <c r="AH191" i="42"/>
  <c r="AG191" i="42" s="1"/>
  <c r="AJ191" i="42"/>
  <c r="AI191" i="42" s="1"/>
  <c r="AL191" i="42"/>
  <c r="AK191" i="42" s="1"/>
  <c r="AN191" i="42"/>
  <c r="AM191" i="42" s="1"/>
  <c r="AP191" i="42"/>
  <c r="AO191" i="42" s="1"/>
  <c r="AE192" i="42"/>
  <c r="AF192" i="42"/>
  <c r="AG192" i="42"/>
  <c r="AH192" i="42"/>
  <c r="AI192" i="42"/>
  <c r="AJ192" i="42"/>
  <c r="AK192" i="42"/>
  <c r="AL192" i="42"/>
  <c r="AM192" i="42"/>
  <c r="AN192" i="42"/>
  <c r="AO192" i="42"/>
  <c r="AP192" i="42"/>
  <c r="AF193" i="42"/>
  <c r="AE193" i="42" s="1"/>
  <c r="AH193" i="42"/>
  <c r="AG193" i="42" s="1"/>
  <c r="AJ193" i="42"/>
  <c r="AI193" i="42" s="1"/>
  <c r="AL193" i="42"/>
  <c r="AK193" i="42" s="1"/>
  <c r="AN193" i="42"/>
  <c r="AM193" i="42" s="1"/>
  <c r="AP193" i="42"/>
  <c r="AO193" i="42" s="1"/>
  <c r="AE194" i="42"/>
  <c r="AF194" i="42"/>
  <c r="AG194" i="42"/>
  <c r="AH194" i="42"/>
  <c r="AI194" i="42"/>
  <c r="AJ194" i="42"/>
  <c r="AK194" i="42"/>
  <c r="AL194" i="42"/>
  <c r="AM194" i="42"/>
  <c r="AN194" i="42"/>
  <c r="AO194" i="42"/>
  <c r="AP194" i="42"/>
  <c r="AF195" i="42"/>
  <c r="AE195" i="42" s="1"/>
  <c r="AH195" i="42"/>
  <c r="AG195" i="42" s="1"/>
  <c r="AJ195" i="42"/>
  <c r="AI195" i="42" s="1"/>
  <c r="AL195" i="42"/>
  <c r="AK195" i="42" s="1"/>
  <c r="AN195" i="42"/>
  <c r="AM195" i="42" s="1"/>
  <c r="AP195" i="42"/>
  <c r="AO195" i="42" s="1"/>
  <c r="AE196" i="42"/>
  <c r="AF196" i="42"/>
  <c r="AG196" i="42"/>
  <c r="AH196" i="42"/>
  <c r="AI196" i="42"/>
  <c r="AJ196" i="42"/>
  <c r="AK196" i="42"/>
  <c r="AL196" i="42"/>
  <c r="AM196" i="42"/>
  <c r="AN196" i="42"/>
  <c r="AO196" i="42"/>
  <c r="AP196" i="42"/>
  <c r="AF197" i="42"/>
  <c r="AE197" i="42" s="1"/>
  <c r="AH197" i="42"/>
  <c r="AG197" i="42" s="1"/>
  <c r="AJ197" i="42"/>
  <c r="AI197" i="42" s="1"/>
  <c r="AL197" i="42"/>
  <c r="AK197" i="42" s="1"/>
  <c r="AN197" i="42"/>
  <c r="AM197" i="42" s="1"/>
  <c r="AP197" i="42"/>
  <c r="AO197" i="42" s="1"/>
  <c r="AE198" i="42"/>
  <c r="AF198" i="42"/>
  <c r="AG198" i="42"/>
  <c r="AH198" i="42"/>
  <c r="AI198" i="42"/>
  <c r="AJ198" i="42"/>
  <c r="AK198" i="42"/>
  <c r="AL198" i="42"/>
  <c r="AM198" i="42"/>
  <c r="AN198" i="42"/>
  <c r="AO198" i="42"/>
  <c r="AP198" i="42"/>
  <c r="AF199" i="42"/>
  <c r="AE199" i="42" s="1"/>
  <c r="AH199" i="42"/>
  <c r="AG199" i="42" s="1"/>
  <c r="AJ199" i="42"/>
  <c r="AI199" i="42" s="1"/>
  <c r="AL199" i="42"/>
  <c r="AK199" i="42" s="1"/>
  <c r="AN199" i="42"/>
  <c r="AM199" i="42" s="1"/>
  <c r="AP199" i="42"/>
  <c r="AO199" i="42" s="1"/>
  <c r="AE200" i="42"/>
  <c r="AF200" i="42"/>
  <c r="AG200" i="42"/>
  <c r="AH200" i="42"/>
  <c r="AI200" i="42"/>
  <c r="AJ200" i="42"/>
  <c r="AK200" i="42"/>
  <c r="AL200" i="42"/>
  <c r="AM200" i="42"/>
  <c r="AN200" i="42"/>
  <c r="AO200" i="42"/>
  <c r="AP200" i="42"/>
  <c r="AF201" i="42"/>
  <c r="AE201" i="42" s="1"/>
  <c r="AH201" i="42"/>
  <c r="AG201" i="42" s="1"/>
  <c r="AJ201" i="42"/>
  <c r="AI201" i="42" s="1"/>
  <c r="AL201" i="42"/>
  <c r="AK201" i="42" s="1"/>
  <c r="AN201" i="42"/>
  <c r="AM201" i="42" s="1"/>
  <c r="AP201" i="42"/>
  <c r="AO201" i="42" s="1"/>
  <c r="AE202" i="42"/>
  <c r="AF202" i="42"/>
  <c r="AG202" i="42"/>
  <c r="AH202" i="42"/>
  <c r="AI202" i="42"/>
  <c r="AJ202" i="42"/>
  <c r="AK202" i="42"/>
  <c r="AL202" i="42"/>
  <c r="AM202" i="42"/>
  <c r="AN202" i="42"/>
  <c r="AO202" i="42"/>
  <c r="AP202" i="42"/>
  <c r="AF203" i="42"/>
  <c r="AE203" i="42" s="1"/>
  <c r="AH203" i="42"/>
  <c r="AG203" i="42" s="1"/>
  <c r="AJ203" i="42"/>
  <c r="AI203" i="42" s="1"/>
  <c r="AL203" i="42"/>
  <c r="AK203" i="42" s="1"/>
  <c r="AN203" i="42"/>
  <c r="AM203" i="42" s="1"/>
  <c r="AP203" i="42"/>
  <c r="AO203" i="42" s="1"/>
  <c r="AE204" i="42"/>
  <c r="AF204" i="42"/>
  <c r="AG204" i="42"/>
  <c r="AH204" i="42"/>
  <c r="AI204" i="42"/>
  <c r="AJ204" i="42"/>
  <c r="AK204" i="42"/>
  <c r="AL204" i="42"/>
  <c r="AM204" i="42"/>
  <c r="AN204" i="42"/>
  <c r="AO204" i="42"/>
  <c r="AP204" i="42"/>
  <c r="AF205" i="42"/>
  <c r="AE205" i="42" s="1"/>
  <c r="AH205" i="42"/>
  <c r="AG205" i="42" s="1"/>
  <c r="AJ205" i="42"/>
  <c r="AI205" i="42" s="1"/>
  <c r="AL205" i="42"/>
  <c r="AK205" i="42" s="1"/>
  <c r="AN205" i="42"/>
  <c r="AM205" i="42" s="1"/>
  <c r="AP205" i="42"/>
  <c r="AO205" i="42" s="1"/>
  <c r="AE206" i="42"/>
  <c r="AF206" i="42"/>
  <c r="AG206" i="42"/>
  <c r="AH206" i="42"/>
  <c r="AI206" i="42"/>
  <c r="AJ206" i="42"/>
  <c r="AK206" i="42"/>
  <c r="AL206" i="42"/>
  <c r="AM206" i="42"/>
  <c r="AN206" i="42"/>
  <c r="AO206" i="42"/>
  <c r="AP206" i="42"/>
  <c r="AF207" i="42"/>
  <c r="AE207" i="42" s="1"/>
  <c r="AH207" i="42"/>
  <c r="AG207" i="42" s="1"/>
  <c r="AJ207" i="42"/>
  <c r="AI207" i="42" s="1"/>
  <c r="AL207" i="42"/>
  <c r="AK207" i="42" s="1"/>
  <c r="AN207" i="42"/>
  <c r="AM207" i="42" s="1"/>
  <c r="AP207" i="42"/>
  <c r="AO207" i="42" s="1"/>
  <c r="AE208" i="42"/>
  <c r="AF208" i="42"/>
  <c r="AG208" i="42"/>
  <c r="AH208" i="42"/>
  <c r="AI208" i="42"/>
  <c r="AJ208" i="42"/>
  <c r="AK208" i="42"/>
  <c r="AL208" i="42"/>
  <c r="AM208" i="42"/>
  <c r="AN208" i="42"/>
  <c r="AO208" i="42"/>
  <c r="AP208" i="42"/>
  <c r="AF209" i="42"/>
  <c r="AE209" i="42" s="1"/>
  <c r="AH209" i="42"/>
  <c r="AG209" i="42" s="1"/>
  <c r="AJ209" i="42"/>
  <c r="AI209" i="42" s="1"/>
  <c r="AL209" i="42"/>
  <c r="AK209" i="42" s="1"/>
  <c r="AN209" i="42"/>
  <c r="AM209" i="42" s="1"/>
  <c r="AP209" i="42"/>
  <c r="AO209" i="42" s="1"/>
  <c r="AE210" i="42"/>
  <c r="AF210" i="42"/>
  <c r="AG210" i="42"/>
  <c r="AH210" i="42"/>
  <c r="AI210" i="42"/>
  <c r="AJ210" i="42"/>
  <c r="AK210" i="42"/>
  <c r="AL210" i="42"/>
  <c r="AM210" i="42"/>
  <c r="AN210" i="42"/>
  <c r="AO210" i="42"/>
  <c r="AP210" i="42"/>
  <c r="AF211" i="42"/>
  <c r="AE211" i="42" s="1"/>
  <c r="AH211" i="42"/>
  <c r="AG211" i="42" s="1"/>
  <c r="AJ211" i="42"/>
  <c r="AI211" i="42" s="1"/>
  <c r="AL211" i="42"/>
  <c r="AK211" i="42" s="1"/>
  <c r="AN211" i="42"/>
  <c r="AM211" i="42" s="1"/>
  <c r="AP211" i="42"/>
  <c r="AO211" i="42" s="1"/>
  <c r="AE212" i="42"/>
  <c r="AF212" i="42"/>
  <c r="AG212" i="42"/>
  <c r="AH212" i="42"/>
  <c r="AI212" i="42"/>
  <c r="AJ212" i="42"/>
  <c r="AK212" i="42"/>
  <c r="AL212" i="42"/>
  <c r="AM212" i="42"/>
  <c r="AN212" i="42"/>
  <c r="AO212" i="42"/>
  <c r="AP212" i="42"/>
  <c r="AF213" i="42"/>
  <c r="AE213" i="42" s="1"/>
  <c r="AH213" i="42"/>
  <c r="AG213" i="42" s="1"/>
  <c r="AJ213" i="42"/>
  <c r="AI213" i="42" s="1"/>
  <c r="AL213" i="42"/>
  <c r="AK213" i="42" s="1"/>
  <c r="AN213" i="42"/>
  <c r="AM213" i="42" s="1"/>
  <c r="AP213" i="42"/>
  <c r="AO213" i="42" s="1"/>
  <c r="AE214" i="42"/>
  <c r="AF214" i="42"/>
  <c r="AG214" i="42"/>
  <c r="AH214" i="42"/>
  <c r="AI214" i="42"/>
  <c r="AJ214" i="42"/>
  <c r="AK214" i="42"/>
  <c r="AL214" i="42"/>
  <c r="AM214" i="42"/>
  <c r="AN214" i="42"/>
  <c r="AO214" i="42"/>
  <c r="AP214" i="42"/>
  <c r="AF215" i="42"/>
  <c r="AE215" i="42" s="1"/>
  <c r="AH215" i="42"/>
  <c r="AG215" i="42" s="1"/>
  <c r="AJ215" i="42"/>
  <c r="AI215" i="42" s="1"/>
  <c r="AL215" i="42"/>
  <c r="AK215" i="42" s="1"/>
  <c r="AN215" i="42"/>
  <c r="AM215" i="42" s="1"/>
  <c r="AP215" i="42"/>
  <c r="AO215" i="42" s="1"/>
  <c r="AE216" i="42"/>
  <c r="AF216" i="42"/>
  <c r="AG216" i="42"/>
  <c r="AH216" i="42"/>
  <c r="AI216" i="42"/>
  <c r="AJ216" i="42"/>
  <c r="AK216" i="42"/>
  <c r="AL216" i="42"/>
  <c r="AM216" i="42"/>
  <c r="AN216" i="42"/>
  <c r="AO216" i="42"/>
  <c r="AP216" i="42"/>
  <c r="AF217" i="42"/>
  <c r="AE217" i="42" s="1"/>
  <c r="AH217" i="42"/>
  <c r="AG217" i="42" s="1"/>
  <c r="AJ217" i="42"/>
  <c r="AI217" i="42" s="1"/>
  <c r="AL217" i="42"/>
  <c r="AK217" i="42" s="1"/>
  <c r="AN217" i="42"/>
  <c r="AM217" i="42" s="1"/>
  <c r="AP217" i="42"/>
  <c r="AO217" i="42" s="1"/>
  <c r="AE218" i="42"/>
  <c r="AF218" i="42"/>
  <c r="AG218" i="42"/>
  <c r="AH218" i="42"/>
  <c r="AI218" i="42"/>
  <c r="AJ218" i="42"/>
  <c r="AK218" i="42"/>
  <c r="AL218" i="42"/>
  <c r="AM218" i="42"/>
  <c r="AN218" i="42"/>
  <c r="AO218" i="42"/>
  <c r="AP218" i="42"/>
  <c r="AF219" i="42"/>
  <c r="AE219" i="42" s="1"/>
  <c r="AH219" i="42"/>
  <c r="AG219" i="42" s="1"/>
  <c r="AJ219" i="42"/>
  <c r="AI219" i="42" s="1"/>
  <c r="AL219" i="42"/>
  <c r="AK219" i="42" s="1"/>
  <c r="AN219" i="42"/>
  <c r="AM219" i="42" s="1"/>
  <c r="AP219" i="42"/>
  <c r="AO219" i="42" s="1"/>
  <c r="AE220" i="42"/>
  <c r="AF220" i="42"/>
  <c r="AG220" i="42"/>
  <c r="AH220" i="42"/>
  <c r="AI220" i="42"/>
  <c r="AJ220" i="42"/>
  <c r="AK220" i="42"/>
  <c r="AL220" i="42"/>
  <c r="AM220" i="42"/>
  <c r="AN220" i="42"/>
  <c r="AO220" i="42"/>
  <c r="AP220" i="42"/>
  <c r="AF221" i="42"/>
  <c r="AE221" i="42" s="1"/>
  <c r="AH221" i="42"/>
  <c r="AG221" i="42" s="1"/>
  <c r="AJ221" i="42"/>
  <c r="AI221" i="42" s="1"/>
  <c r="AL221" i="42"/>
  <c r="AK221" i="42" s="1"/>
  <c r="AN221" i="42"/>
  <c r="AM221" i="42" s="1"/>
  <c r="AP221" i="42"/>
  <c r="AO221" i="42" s="1"/>
  <c r="AE222" i="42"/>
  <c r="AF222" i="42"/>
  <c r="AG222" i="42"/>
  <c r="AH222" i="42"/>
  <c r="AI222" i="42"/>
  <c r="AJ222" i="42"/>
  <c r="AK222" i="42"/>
  <c r="AL222" i="42"/>
  <c r="AM222" i="42"/>
  <c r="AN222" i="42"/>
  <c r="AO222" i="42"/>
  <c r="AP222" i="42"/>
  <c r="AF223" i="42"/>
  <c r="AE223" i="42" s="1"/>
  <c r="AH223" i="42"/>
  <c r="AG223" i="42" s="1"/>
  <c r="AJ223" i="42"/>
  <c r="AI223" i="42" s="1"/>
  <c r="AL223" i="42"/>
  <c r="AK223" i="42" s="1"/>
  <c r="AN223" i="42"/>
  <c r="AM223" i="42" s="1"/>
  <c r="AP223" i="42"/>
  <c r="AO223" i="42" s="1"/>
  <c r="AE224" i="42"/>
  <c r="AF224" i="42"/>
  <c r="AG224" i="42"/>
  <c r="AH224" i="42"/>
  <c r="AI224" i="42"/>
  <c r="AJ224" i="42"/>
  <c r="AK224" i="42"/>
  <c r="AL224" i="42"/>
  <c r="AM224" i="42"/>
  <c r="AN224" i="42"/>
  <c r="AO224" i="42"/>
  <c r="AP224" i="42"/>
  <c r="AF225" i="42"/>
  <c r="AE225" i="42" s="1"/>
  <c r="AH225" i="42"/>
  <c r="AG225" i="42" s="1"/>
  <c r="AJ225" i="42"/>
  <c r="AI225" i="42" s="1"/>
  <c r="AL225" i="42"/>
  <c r="AK225" i="42" s="1"/>
  <c r="AN225" i="42"/>
  <c r="AM225" i="42" s="1"/>
  <c r="AP225" i="42"/>
  <c r="AO225" i="42" s="1"/>
  <c r="AE226" i="42"/>
  <c r="AF226" i="42"/>
  <c r="AG226" i="42"/>
  <c r="AH226" i="42"/>
  <c r="AI226" i="42"/>
  <c r="AJ226" i="42"/>
  <c r="AK226" i="42"/>
  <c r="AL226" i="42"/>
  <c r="AM226" i="42"/>
  <c r="AN226" i="42"/>
  <c r="AO226" i="42"/>
  <c r="AP226" i="42"/>
  <c r="AF227" i="42"/>
  <c r="AE227" i="42" s="1"/>
  <c r="AH227" i="42"/>
  <c r="AG227" i="42" s="1"/>
  <c r="AJ227" i="42"/>
  <c r="AI227" i="42" s="1"/>
  <c r="AL227" i="42"/>
  <c r="AK227" i="42" s="1"/>
  <c r="AN227" i="42"/>
  <c r="AM227" i="42" s="1"/>
  <c r="AP227" i="42"/>
  <c r="AO227" i="42" s="1"/>
  <c r="AE228" i="42"/>
  <c r="AF228" i="42"/>
  <c r="AG228" i="42"/>
  <c r="AH228" i="42"/>
  <c r="AI228" i="42"/>
  <c r="AJ228" i="42"/>
  <c r="AK228" i="42"/>
  <c r="AL228" i="42"/>
  <c r="AM228" i="42"/>
  <c r="AN228" i="42"/>
  <c r="AO228" i="42"/>
  <c r="AP228" i="42"/>
  <c r="AF229" i="42"/>
  <c r="AE229" i="42" s="1"/>
  <c r="AH229" i="42"/>
  <c r="AG229" i="42" s="1"/>
  <c r="AJ229" i="42"/>
  <c r="AI229" i="42" s="1"/>
  <c r="AL229" i="42"/>
  <c r="AK229" i="42" s="1"/>
  <c r="AN229" i="42"/>
  <c r="AM229" i="42" s="1"/>
  <c r="AP229" i="42"/>
  <c r="AO229" i="42" s="1"/>
  <c r="AE230" i="42"/>
  <c r="AF230" i="42"/>
  <c r="AG230" i="42"/>
  <c r="AH230" i="42"/>
  <c r="AI230" i="42"/>
  <c r="AJ230" i="42"/>
  <c r="AK230" i="42"/>
  <c r="AL230" i="42"/>
  <c r="AM230" i="42"/>
  <c r="AN230" i="42"/>
  <c r="AO230" i="42"/>
  <c r="AP230" i="42"/>
  <c r="AF231" i="42"/>
  <c r="AE231" i="42" s="1"/>
  <c r="AH231" i="42"/>
  <c r="AG231" i="42" s="1"/>
  <c r="AJ231" i="42"/>
  <c r="AI231" i="42" s="1"/>
  <c r="AK231" i="42"/>
  <c r="AL231" i="42"/>
  <c r="AM231" i="42"/>
  <c r="AN231" i="42"/>
  <c r="AO231" i="42"/>
  <c r="AP231" i="42"/>
  <c r="AF232" i="42"/>
  <c r="AE232" i="42" s="1"/>
  <c r="AH232" i="42"/>
  <c r="AG232" i="42" s="1"/>
  <c r="AJ232" i="42"/>
  <c r="AI232" i="42" s="1"/>
  <c r="AL232" i="42"/>
  <c r="AK232" i="42" s="1"/>
  <c r="AN232" i="42"/>
  <c r="AM232" i="42" s="1"/>
  <c r="AP232" i="42"/>
  <c r="AO232" i="42" s="1"/>
  <c r="AE233" i="42"/>
  <c r="AF233" i="42"/>
  <c r="AG233" i="42"/>
  <c r="AH233" i="42"/>
  <c r="AI233" i="42"/>
  <c r="AJ233" i="42"/>
  <c r="AK233" i="42"/>
  <c r="AL233" i="42"/>
  <c r="AM233" i="42"/>
  <c r="AN233" i="42"/>
  <c r="AO233" i="42"/>
  <c r="AP233" i="42"/>
  <c r="AF234" i="42"/>
  <c r="AE234" i="42" s="1"/>
  <c r="AH234" i="42"/>
  <c r="AG234" i="42" s="1"/>
  <c r="AJ234" i="42"/>
  <c r="AI234" i="42" s="1"/>
  <c r="AL234" i="42"/>
  <c r="AK234" i="42" s="1"/>
  <c r="AN234" i="42"/>
  <c r="AM234" i="42" s="1"/>
  <c r="AP234" i="42"/>
  <c r="AO234" i="42" s="1"/>
  <c r="AE235" i="42"/>
  <c r="AF235" i="42"/>
  <c r="AG235" i="42"/>
  <c r="AH235" i="42"/>
  <c r="AI235" i="42"/>
  <c r="AJ235" i="42"/>
  <c r="AK235" i="42"/>
  <c r="AL235" i="42"/>
  <c r="AM235" i="42"/>
  <c r="AN235" i="42"/>
  <c r="AO235" i="42"/>
  <c r="AP235" i="42"/>
  <c r="AF236" i="42"/>
  <c r="AE236" i="42" s="1"/>
  <c r="AH236" i="42"/>
  <c r="AG236" i="42" s="1"/>
  <c r="AJ236" i="42"/>
  <c r="AI236" i="42" s="1"/>
  <c r="AL236" i="42"/>
  <c r="AK236" i="42" s="1"/>
  <c r="AN236" i="42"/>
  <c r="AM236" i="42" s="1"/>
  <c r="AP236" i="42"/>
  <c r="AO236" i="42" s="1"/>
  <c r="AE237" i="42"/>
  <c r="AF237" i="42"/>
  <c r="AG237" i="42"/>
  <c r="AH237" i="42"/>
  <c r="AI237" i="42"/>
  <c r="AJ237" i="42"/>
  <c r="AK237" i="42"/>
  <c r="AL237" i="42"/>
  <c r="AM237" i="42"/>
  <c r="AN237" i="42"/>
  <c r="AO237" i="42"/>
  <c r="AP237" i="42"/>
  <c r="AF238" i="42"/>
  <c r="AE238" i="42" s="1"/>
  <c r="AH238" i="42"/>
  <c r="AG238" i="42" s="1"/>
  <c r="AJ238" i="42"/>
  <c r="AI238" i="42" s="1"/>
  <c r="AL238" i="42"/>
  <c r="AK238" i="42" s="1"/>
  <c r="AN238" i="42"/>
  <c r="AM238" i="42" s="1"/>
  <c r="AP238" i="42"/>
  <c r="AO238" i="42" s="1"/>
  <c r="AE239" i="42"/>
  <c r="AF239" i="42"/>
  <c r="AG239" i="42"/>
  <c r="AH239" i="42"/>
  <c r="AI239" i="42"/>
  <c r="AJ239" i="42"/>
  <c r="AK239" i="42"/>
  <c r="AL239" i="42"/>
  <c r="AM239" i="42"/>
  <c r="AN239" i="42"/>
  <c r="AO239" i="42"/>
  <c r="AP239" i="42"/>
  <c r="AF240" i="42"/>
  <c r="AE240" i="42" s="1"/>
  <c r="AH240" i="42"/>
  <c r="AG240" i="42" s="1"/>
  <c r="AJ240" i="42"/>
  <c r="AI240" i="42" s="1"/>
  <c r="AL240" i="42"/>
  <c r="AK240" i="42" s="1"/>
  <c r="AN240" i="42"/>
  <c r="AM240" i="42" s="1"/>
  <c r="AP240" i="42"/>
  <c r="AO240" i="42" s="1"/>
  <c r="AE241" i="42"/>
  <c r="AF241" i="42"/>
  <c r="AG241" i="42"/>
  <c r="AH241" i="42"/>
  <c r="AI241" i="42"/>
  <c r="AJ241" i="42"/>
  <c r="AK241" i="42"/>
  <c r="AL241" i="42"/>
  <c r="AM241" i="42"/>
  <c r="AN241" i="42"/>
  <c r="AO241" i="42"/>
  <c r="AP241" i="42"/>
  <c r="AF242" i="42"/>
  <c r="AE242" i="42" s="1"/>
  <c r="AH242" i="42"/>
  <c r="AG242" i="42" s="1"/>
  <c r="AJ242" i="42"/>
  <c r="AI242" i="42" s="1"/>
  <c r="AL242" i="42"/>
  <c r="AK242" i="42" s="1"/>
  <c r="AN242" i="42"/>
  <c r="AM242" i="42" s="1"/>
  <c r="AP242" i="42"/>
  <c r="AO242" i="42" s="1"/>
  <c r="AE243" i="42"/>
  <c r="AF243" i="42"/>
  <c r="AG243" i="42"/>
  <c r="AH243" i="42"/>
  <c r="AI243" i="42"/>
  <c r="AJ243" i="42"/>
  <c r="AK243" i="42"/>
  <c r="AL243" i="42"/>
  <c r="AM243" i="42"/>
  <c r="AN243" i="42"/>
  <c r="AO243" i="42"/>
  <c r="AP243" i="42"/>
  <c r="AF244" i="42"/>
  <c r="AE244" i="42" s="1"/>
  <c r="AH244" i="42"/>
  <c r="AG244" i="42" s="1"/>
  <c r="AJ244" i="42"/>
  <c r="AI244" i="42" s="1"/>
  <c r="AL244" i="42"/>
  <c r="AK244" i="42" s="1"/>
  <c r="AN244" i="42"/>
  <c r="AM244" i="42" s="1"/>
  <c r="AP244" i="42"/>
  <c r="AO244" i="42" s="1"/>
  <c r="AE245" i="42"/>
  <c r="AF245" i="42"/>
  <c r="AG245" i="42"/>
  <c r="AH245" i="42"/>
  <c r="AI245" i="42"/>
  <c r="AJ245" i="42"/>
  <c r="AK245" i="42"/>
  <c r="AL245" i="42"/>
  <c r="AM245" i="42"/>
  <c r="AN245" i="42"/>
  <c r="AO245" i="42"/>
  <c r="AP245" i="42"/>
  <c r="AF246" i="42"/>
  <c r="AE246" i="42" s="1"/>
  <c r="AH246" i="42"/>
  <c r="AG246" i="42" s="1"/>
  <c r="AJ246" i="42"/>
  <c r="AI246" i="42" s="1"/>
  <c r="AL246" i="42"/>
  <c r="AK246" i="42" s="1"/>
  <c r="AN246" i="42"/>
  <c r="AM246" i="42" s="1"/>
  <c r="AP246" i="42"/>
  <c r="AO246" i="42" s="1"/>
  <c r="AE247" i="42"/>
  <c r="AF247" i="42"/>
  <c r="AG247" i="42"/>
  <c r="AH247" i="42"/>
  <c r="AI247" i="42"/>
  <c r="AJ247" i="42"/>
  <c r="AK247" i="42"/>
  <c r="AL247" i="42"/>
  <c r="AM247" i="42"/>
  <c r="AN247" i="42"/>
  <c r="AO247" i="42"/>
  <c r="AP247" i="42"/>
  <c r="AF248" i="42"/>
  <c r="AE248" i="42" s="1"/>
  <c r="AH248" i="42"/>
  <c r="AG248" i="42" s="1"/>
  <c r="AJ248" i="42"/>
  <c r="AI248" i="42" s="1"/>
  <c r="AL248" i="42"/>
  <c r="AK248" i="42" s="1"/>
  <c r="AN248" i="42"/>
  <c r="AM248" i="42" s="1"/>
  <c r="AP248" i="42"/>
  <c r="AO248" i="42" s="1"/>
  <c r="AE249" i="42"/>
  <c r="AF249" i="42"/>
  <c r="AG249" i="42"/>
  <c r="AH249" i="42"/>
  <c r="AI249" i="42"/>
  <c r="AJ249" i="42"/>
  <c r="AK249" i="42"/>
  <c r="AL249" i="42"/>
  <c r="AM249" i="42"/>
  <c r="AN249" i="42"/>
  <c r="AO249" i="42"/>
  <c r="AP249" i="42"/>
  <c r="AF250" i="42"/>
  <c r="AE250" i="42" s="1"/>
  <c r="AH250" i="42"/>
  <c r="AG250" i="42" s="1"/>
  <c r="AJ250" i="42"/>
  <c r="AI250" i="42" s="1"/>
  <c r="AL250" i="42"/>
  <c r="AK250" i="42" s="1"/>
  <c r="AN250" i="42"/>
  <c r="AM250" i="42" s="1"/>
  <c r="AP250" i="42"/>
  <c r="AO250" i="42" s="1"/>
  <c r="AE251" i="42"/>
  <c r="AF251" i="42"/>
  <c r="AG251" i="42"/>
  <c r="AH251" i="42"/>
  <c r="AI251" i="42"/>
  <c r="AJ251" i="42"/>
  <c r="AK251" i="42"/>
  <c r="AL251" i="42"/>
  <c r="AM251" i="42"/>
  <c r="AN251" i="42"/>
  <c r="AO251" i="42"/>
  <c r="AP251" i="42"/>
  <c r="AF252" i="42"/>
  <c r="AE252" i="42" s="1"/>
  <c r="AH252" i="42"/>
  <c r="AG252" i="42" s="1"/>
  <c r="AJ252" i="42"/>
  <c r="AI252" i="42" s="1"/>
  <c r="AL252" i="42"/>
  <c r="AK252" i="42" s="1"/>
  <c r="AN252" i="42"/>
  <c r="AM252" i="42" s="1"/>
  <c r="AP252" i="42"/>
  <c r="AO252" i="42" s="1"/>
  <c r="AE253" i="42"/>
  <c r="AF253" i="42"/>
  <c r="AG253" i="42"/>
  <c r="AH253" i="42"/>
  <c r="AI253" i="42"/>
  <c r="AJ253" i="42"/>
  <c r="AK253" i="42"/>
  <c r="AL253" i="42"/>
  <c r="AM253" i="42"/>
  <c r="AN253" i="42"/>
  <c r="AO253" i="42"/>
  <c r="AP253" i="42"/>
  <c r="AF254" i="42"/>
  <c r="AE254" i="42" s="1"/>
  <c r="AH254" i="42"/>
  <c r="AG254" i="42" s="1"/>
  <c r="AJ254" i="42"/>
  <c r="AI254" i="42" s="1"/>
  <c r="AL254" i="42"/>
  <c r="AK254" i="42" s="1"/>
  <c r="AN254" i="42"/>
  <c r="AM254" i="42" s="1"/>
  <c r="AP254" i="42"/>
  <c r="AO254" i="42" s="1"/>
  <c r="AE255" i="42"/>
  <c r="AF255" i="42"/>
  <c r="AG255" i="42"/>
  <c r="AH255" i="42"/>
  <c r="AI255" i="42"/>
  <c r="AJ255" i="42"/>
  <c r="AK255" i="42"/>
  <c r="AL255" i="42"/>
  <c r="AM255" i="42"/>
  <c r="AN255" i="42"/>
  <c r="AO255" i="42"/>
  <c r="AP255" i="42"/>
  <c r="AF256" i="42"/>
  <c r="AE256" i="42" s="1"/>
  <c r="AH256" i="42"/>
  <c r="AG256" i="42" s="1"/>
  <c r="AJ256" i="42"/>
  <c r="AI256" i="42" s="1"/>
  <c r="AL256" i="42"/>
  <c r="AK256" i="42" s="1"/>
  <c r="AN256" i="42"/>
  <c r="AM256" i="42" s="1"/>
  <c r="AP256" i="42"/>
  <c r="AO256" i="42" s="1"/>
  <c r="AE257" i="42"/>
  <c r="AF257" i="42"/>
  <c r="AG257" i="42"/>
  <c r="AH257" i="42"/>
  <c r="AI257" i="42"/>
  <c r="AJ257" i="42"/>
  <c r="AK257" i="42"/>
  <c r="AL257" i="42"/>
  <c r="AM257" i="42"/>
  <c r="AN257" i="42"/>
  <c r="AO257" i="42"/>
  <c r="AP257" i="42"/>
  <c r="AF258" i="42"/>
  <c r="AE258" i="42" s="1"/>
  <c r="AH258" i="42"/>
  <c r="AG258" i="42" s="1"/>
  <c r="AJ258" i="42"/>
  <c r="AI258" i="42" s="1"/>
  <c r="AL258" i="42"/>
  <c r="AK258" i="42" s="1"/>
  <c r="AN258" i="42"/>
  <c r="AM258" i="42" s="1"/>
  <c r="AP258" i="42"/>
  <c r="AO258" i="42" s="1"/>
  <c r="AE259" i="42"/>
  <c r="AF259" i="42"/>
  <c r="AG259" i="42"/>
  <c r="AH259" i="42"/>
  <c r="AI259" i="42"/>
  <c r="AJ259" i="42"/>
  <c r="AK259" i="42"/>
  <c r="AL259" i="42"/>
  <c r="AM259" i="42"/>
  <c r="AN259" i="42"/>
  <c r="AO259" i="42"/>
  <c r="AP259" i="42"/>
  <c r="AF260" i="42"/>
  <c r="AE260" i="42" s="1"/>
  <c r="AH260" i="42"/>
  <c r="AG260" i="42" s="1"/>
  <c r="AJ260" i="42"/>
  <c r="AI260" i="42" s="1"/>
  <c r="AL260" i="42"/>
  <c r="AK260" i="42" s="1"/>
  <c r="AN260" i="42"/>
  <c r="AM260" i="42" s="1"/>
  <c r="AP260" i="42"/>
  <c r="AO260" i="42" s="1"/>
  <c r="AE261" i="42"/>
  <c r="AF261" i="42"/>
  <c r="AG261" i="42"/>
  <c r="AH261" i="42"/>
  <c r="AI261" i="42"/>
  <c r="AJ261" i="42"/>
  <c r="AK261" i="42"/>
  <c r="AL261" i="42"/>
  <c r="AM261" i="42"/>
  <c r="AN261" i="42"/>
  <c r="AO261" i="42"/>
  <c r="AP261" i="42"/>
  <c r="AF262" i="42"/>
  <c r="AE262" i="42" s="1"/>
  <c r="AH262" i="42"/>
  <c r="AG262" i="42" s="1"/>
  <c r="AJ262" i="42"/>
  <c r="AI262" i="42" s="1"/>
  <c r="AL262" i="42"/>
  <c r="AK262" i="42" s="1"/>
  <c r="AN262" i="42"/>
  <c r="AM262" i="42" s="1"/>
  <c r="AP262" i="42"/>
  <c r="AO262" i="42" s="1"/>
  <c r="AE263" i="42"/>
  <c r="AF263" i="42"/>
  <c r="AG263" i="42"/>
  <c r="AH263" i="42"/>
  <c r="AI263" i="42"/>
  <c r="AJ263" i="42"/>
  <c r="AK263" i="42"/>
  <c r="AL263" i="42"/>
  <c r="AM263" i="42"/>
  <c r="AN263" i="42"/>
  <c r="AO263" i="42"/>
  <c r="AP263" i="42"/>
  <c r="AF264" i="42"/>
  <c r="AE264" i="42" s="1"/>
  <c r="AH264" i="42"/>
  <c r="AG264" i="42" s="1"/>
  <c r="AJ264" i="42"/>
  <c r="AI264" i="42" s="1"/>
  <c r="AL264" i="42"/>
  <c r="AK264" i="42" s="1"/>
  <c r="AN264" i="42"/>
  <c r="AM264" i="42" s="1"/>
  <c r="AP264" i="42"/>
  <c r="AO264" i="42" s="1"/>
  <c r="AE265" i="42"/>
  <c r="AF265" i="42"/>
  <c r="AG265" i="42"/>
  <c r="AH265" i="42"/>
  <c r="AI265" i="42"/>
  <c r="AJ265" i="42"/>
  <c r="AK265" i="42"/>
  <c r="AL265" i="42"/>
  <c r="AM265" i="42"/>
  <c r="AN265" i="42"/>
  <c r="AO265" i="42"/>
  <c r="AP265" i="42"/>
  <c r="AF266" i="42"/>
  <c r="AE266" i="42" s="1"/>
  <c r="AH266" i="42"/>
  <c r="AG266" i="42" s="1"/>
  <c r="AJ266" i="42"/>
  <c r="AI266" i="42" s="1"/>
  <c r="AL266" i="42"/>
  <c r="AK266" i="42" s="1"/>
  <c r="AN266" i="42"/>
  <c r="AM266" i="42" s="1"/>
  <c r="AP266" i="42"/>
  <c r="AO266" i="42" s="1"/>
  <c r="AE267" i="42"/>
  <c r="AF267" i="42"/>
  <c r="AG267" i="42"/>
  <c r="AH267" i="42"/>
  <c r="AI267" i="42"/>
  <c r="AJ267" i="42"/>
  <c r="AK267" i="42"/>
  <c r="AL267" i="42"/>
  <c r="AM267" i="42"/>
  <c r="AN267" i="42"/>
  <c r="AO267" i="42"/>
  <c r="AP267" i="42"/>
  <c r="AF268" i="42"/>
  <c r="AE268" i="42" s="1"/>
  <c r="AH268" i="42"/>
  <c r="AG268" i="42" s="1"/>
  <c r="AJ268" i="42"/>
  <c r="AI268" i="42" s="1"/>
  <c r="AL268" i="42"/>
  <c r="AK268" i="42" s="1"/>
  <c r="AN268" i="42"/>
  <c r="AM268" i="42" s="1"/>
  <c r="AP268" i="42"/>
  <c r="AO268" i="42" s="1"/>
  <c r="AE269" i="42"/>
  <c r="AF269" i="42"/>
  <c r="AG269" i="42"/>
  <c r="AH269" i="42"/>
  <c r="AI269" i="42"/>
  <c r="AJ269" i="42"/>
  <c r="AK269" i="42"/>
  <c r="AL269" i="42"/>
  <c r="AM269" i="42"/>
  <c r="AN269" i="42"/>
  <c r="AO269" i="42"/>
  <c r="AP269" i="42"/>
  <c r="AF270" i="42"/>
  <c r="AE270" i="42" s="1"/>
  <c r="AH270" i="42"/>
  <c r="AG270" i="42" s="1"/>
  <c r="AJ270" i="42"/>
  <c r="AI270" i="42" s="1"/>
  <c r="AL270" i="42"/>
  <c r="AK270" i="42" s="1"/>
  <c r="AN270" i="42"/>
  <c r="AM270" i="42" s="1"/>
  <c r="AP270" i="42"/>
  <c r="AO270" i="42" s="1"/>
  <c r="AE271" i="42"/>
  <c r="AF271" i="42"/>
  <c r="AG271" i="42"/>
  <c r="AH271" i="42"/>
  <c r="AI271" i="42"/>
  <c r="AJ271" i="42"/>
  <c r="AK271" i="42"/>
  <c r="AL271" i="42"/>
  <c r="AM271" i="42"/>
  <c r="AN271" i="42"/>
  <c r="AO271" i="42"/>
  <c r="AP271" i="42"/>
  <c r="AF272" i="42"/>
  <c r="AE272" i="42" s="1"/>
  <c r="AH272" i="42"/>
  <c r="AG272" i="42" s="1"/>
  <c r="AJ272" i="42"/>
  <c r="AI272" i="42" s="1"/>
  <c r="AL272" i="42"/>
  <c r="AK272" i="42" s="1"/>
  <c r="AN272" i="42"/>
  <c r="AM272" i="42" s="1"/>
  <c r="AP272" i="42"/>
  <c r="AO272" i="42" s="1"/>
  <c r="AE273" i="42"/>
  <c r="AF273" i="42"/>
  <c r="AG273" i="42"/>
  <c r="AH273" i="42"/>
  <c r="AI273" i="42"/>
  <c r="AJ273" i="42"/>
  <c r="AK273" i="42"/>
  <c r="AL273" i="42"/>
  <c r="AM273" i="42"/>
  <c r="AN273" i="42"/>
  <c r="AO273" i="42"/>
  <c r="AP273" i="42"/>
  <c r="AF274" i="42"/>
  <c r="AE274" i="42" s="1"/>
  <c r="AH274" i="42"/>
  <c r="AG274" i="42" s="1"/>
  <c r="AJ274" i="42"/>
  <c r="AI274" i="42" s="1"/>
  <c r="AL274" i="42"/>
  <c r="AK274" i="42" s="1"/>
  <c r="AN274" i="42"/>
  <c r="AM274" i="42" s="1"/>
  <c r="AP274" i="42"/>
  <c r="AO274" i="42" s="1"/>
  <c r="AE275" i="42"/>
  <c r="AF275" i="42"/>
  <c r="AG275" i="42"/>
  <c r="AH275" i="42"/>
  <c r="AI275" i="42"/>
  <c r="AJ275" i="42"/>
  <c r="AK275" i="42"/>
  <c r="AL275" i="42"/>
  <c r="AM275" i="42"/>
  <c r="AN275" i="42"/>
  <c r="AO275" i="42"/>
  <c r="AP275" i="42"/>
  <c r="AF276" i="42"/>
  <c r="AE276" i="42" s="1"/>
  <c r="AH276" i="42"/>
  <c r="AG276" i="42" s="1"/>
  <c r="AJ276" i="42"/>
  <c r="AI276" i="42" s="1"/>
  <c r="AL276" i="42"/>
  <c r="AK276" i="42" s="1"/>
  <c r="AN276" i="42"/>
  <c r="AM276" i="42" s="1"/>
  <c r="AP276" i="42"/>
  <c r="AO276" i="42" s="1"/>
  <c r="AE277" i="42"/>
  <c r="AF277" i="42"/>
  <c r="AG277" i="42"/>
  <c r="AH277" i="42"/>
  <c r="AI277" i="42"/>
  <c r="AJ277" i="42"/>
  <c r="AK277" i="42"/>
  <c r="AL277" i="42"/>
  <c r="AM277" i="42"/>
  <c r="AN277" i="42"/>
  <c r="AO277" i="42"/>
  <c r="AP277" i="42"/>
  <c r="AF278" i="42"/>
  <c r="AE278" i="42" s="1"/>
  <c r="AH278" i="42"/>
  <c r="AG278" i="42" s="1"/>
  <c r="AJ278" i="42"/>
  <c r="AI278" i="42" s="1"/>
  <c r="AL278" i="42"/>
  <c r="AK278" i="42" s="1"/>
  <c r="AN278" i="42"/>
  <c r="AM278" i="42" s="1"/>
  <c r="AP278" i="42"/>
  <c r="AO278" i="42" s="1"/>
  <c r="AE279" i="42"/>
  <c r="AF279" i="42"/>
  <c r="AG279" i="42"/>
  <c r="AH279" i="42"/>
  <c r="AI279" i="42"/>
  <c r="AJ279" i="42"/>
  <c r="AK279" i="42"/>
  <c r="AL279" i="42"/>
  <c r="AM279" i="42"/>
  <c r="AN279" i="42"/>
  <c r="AO279" i="42"/>
  <c r="AP279" i="42"/>
  <c r="AF280" i="42"/>
  <c r="AE280" i="42" s="1"/>
  <c r="AH280" i="42"/>
  <c r="AG280" i="42" s="1"/>
  <c r="AJ280" i="42"/>
  <c r="AI280" i="42" s="1"/>
  <c r="AL280" i="42"/>
  <c r="AK280" i="42" s="1"/>
  <c r="AN280" i="42"/>
  <c r="AM280" i="42" s="1"/>
  <c r="AP280" i="42"/>
  <c r="AO280" i="42" s="1"/>
  <c r="AE281" i="42"/>
  <c r="AF281" i="42"/>
  <c r="AG281" i="42"/>
  <c r="AH281" i="42"/>
  <c r="AI281" i="42"/>
  <c r="AJ281" i="42"/>
  <c r="AK281" i="42"/>
  <c r="AL281" i="42"/>
  <c r="AM281" i="42"/>
  <c r="AN281" i="42"/>
  <c r="AO281" i="42"/>
  <c r="AP281" i="42"/>
  <c r="AF282" i="42"/>
  <c r="AE282" i="42" s="1"/>
  <c r="AH282" i="42"/>
  <c r="AG282" i="42" s="1"/>
  <c r="AJ282" i="42"/>
  <c r="AI282" i="42" s="1"/>
  <c r="AL282" i="42"/>
  <c r="AK282" i="42" s="1"/>
  <c r="AN282" i="42"/>
  <c r="AM282" i="42" s="1"/>
  <c r="AP282" i="42"/>
  <c r="AO282" i="42" s="1"/>
  <c r="AE283" i="42"/>
  <c r="AF283" i="42"/>
  <c r="AG283" i="42"/>
  <c r="AH283" i="42"/>
  <c r="AI283" i="42"/>
  <c r="AJ283" i="42"/>
  <c r="AK283" i="42"/>
  <c r="AL283" i="42"/>
  <c r="AM283" i="42"/>
  <c r="AN283" i="42"/>
  <c r="AO283" i="42"/>
  <c r="AP283" i="42"/>
  <c r="AF284" i="42"/>
  <c r="AE284" i="42" s="1"/>
  <c r="AH284" i="42"/>
  <c r="AG284" i="42" s="1"/>
  <c r="AJ284" i="42"/>
  <c r="AI284" i="42" s="1"/>
  <c r="AL284" i="42"/>
  <c r="AK284" i="42" s="1"/>
  <c r="AN284" i="42"/>
  <c r="AM284" i="42" s="1"/>
  <c r="AP284" i="42"/>
  <c r="AO284" i="42" s="1"/>
  <c r="AE285" i="42"/>
  <c r="AF285" i="42"/>
  <c r="AG285" i="42"/>
  <c r="AH285" i="42"/>
  <c r="AI285" i="42"/>
  <c r="AJ285" i="42"/>
  <c r="AK285" i="42"/>
  <c r="AL285" i="42"/>
  <c r="AM285" i="42"/>
  <c r="AN285" i="42"/>
  <c r="AO285" i="42"/>
  <c r="AP285" i="42"/>
  <c r="AF286" i="42"/>
  <c r="AE286" i="42" s="1"/>
  <c r="AH286" i="42"/>
  <c r="AG286" i="42" s="1"/>
  <c r="AJ286" i="42"/>
  <c r="AI286" i="42" s="1"/>
  <c r="AL286" i="42"/>
  <c r="AK286" i="42" s="1"/>
  <c r="AN286" i="42"/>
  <c r="AM286" i="42" s="1"/>
  <c r="AP286" i="42"/>
  <c r="AO286" i="42" s="1"/>
  <c r="AE287" i="42"/>
  <c r="AF287" i="42"/>
  <c r="AG287" i="42"/>
  <c r="AH287" i="42"/>
  <c r="AI287" i="42"/>
  <c r="AJ287" i="42"/>
  <c r="AK287" i="42"/>
  <c r="AL287" i="42"/>
  <c r="AM287" i="42"/>
  <c r="AN287" i="42"/>
  <c r="AO287" i="42"/>
  <c r="AP287" i="42"/>
  <c r="AF288" i="42"/>
  <c r="AE288" i="42" s="1"/>
  <c r="AH288" i="42"/>
  <c r="AG288" i="42" s="1"/>
  <c r="AJ288" i="42"/>
  <c r="AI288" i="42" s="1"/>
  <c r="AL288" i="42"/>
  <c r="AK288" i="42" s="1"/>
  <c r="AN288" i="42"/>
  <c r="AM288" i="42" s="1"/>
  <c r="AP288" i="42"/>
  <c r="AO288" i="42" s="1"/>
  <c r="AE289" i="42"/>
  <c r="AF289" i="42"/>
  <c r="AG289" i="42"/>
  <c r="AH289" i="42"/>
  <c r="AI289" i="42"/>
  <c r="AJ289" i="42"/>
  <c r="AK289" i="42"/>
  <c r="AL289" i="42"/>
  <c r="AM289" i="42"/>
  <c r="AN289" i="42"/>
  <c r="AO289" i="42"/>
  <c r="AP289" i="42"/>
  <c r="AF290" i="42"/>
  <c r="AE290" i="42" s="1"/>
  <c r="AH290" i="42"/>
  <c r="AG290" i="42" s="1"/>
  <c r="AJ290" i="42"/>
  <c r="AI290" i="42" s="1"/>
  <c r="AL290" i="42"/>
  <c r="AK290" i="42" s="1"/>
  <c r="AN290" i="42"/>
  <c r="AM290" i="42" s="1"/>
  <c r="AP290" i="42"/>
  <c r="AO290" i="42" s="1"/>
  <c r="AE291" i="42"/>
  <c r="AF291" i="42"/>
  <c r="AG291" i="42"/>
  <c r="AH291" i="42"/>
  <c r="AI291" i="42"/>
  <c r="AJ291" i="42"/>
  <c r="AK291" i="42"/>
  <c r="AL291" i="42"/>
  <c r="AM291" i="42"/>
  <c r="AN291" i="42"/>
  <c r="AO291" i="42"/>
  <c r="AP291" i="42"/>
  <c r="AF292" i="42"/>
  <c r="AE292" i="42" s="1"/>
  <c r="AH292" i="42"/>
  <c r="AG292" i="42" s="1"/>
  <c r="AJ292" i="42"/>
  <c r="AI292" i="42" s="1"/>
  <c r="AL292" i="42"/>
  <c r="AK292" i="42" s="1"/>
  <c r="AN292" i="42"/>
  <c r="AM292" i="42" s="1"/>
  <c r="AP292" i="42"/>
  <c r="AO292" i="42" s="1"/>
  <c r="AE293" i="42"/>
  <c r="AF293" i="42"/>
  <c r="AG293" i="42"/>
  <c r="AH293" i="42"/>
  <c r="AI293" i="42"/>
  <c r="AJ293" i="42"/>
  <c r="AK293" i="42"/>
  <c r="AL293" i="42"/>
  <c r="AM293" i="42"/>
  <c r="AN293" i="42"/>
  <c r="AO293" i="42"/>
  <c r="AP293" i="42"/>
  <c r="AF294" i="42"/>
  <c r="AE294" i="42" s="1"/>
  <c r="AH294" i="42"/>
  <c r="AG294" i="42" s="1"/>
  <c r="AJ294" i="42"/>
  <c r="AI294" i="42" s="1"/>
  <c r="AL294" i="42"/>
  <c r="AK294" i="42" s="1"/>
  <c r="AN294" i="42"/>
  <c r="AM294" i="42" s="1"/>
  <c r="AP294" i="42"/>
  <c r="AO294" i="42" s="1"/>
  <c r="AE295" i="42"/>
  <c r="AF295" i="42"/>
  <c r="AG295" i="42"/>
  <c r="AH295" i="42"/>
  <c r="AI295" i="42"/>
  <c r="AJ295" i="42"/>
  <c r="AK295" i="42"/>
  <c r="AL295" i="42"/>
  <c r="AM295" i="42"/>
  <c r="AN295" i="42"/>
  <c r="AO295" i="42"/>
  <c r="AP295" i="42"/>
  <c r="AF296" i="42"/>
  <c r="AE296" i="42" s="1"/>
  <c r="AH296" i="42"/>
  <c r="AG296" i="42" s="1"/>
  <c r="AJ296" i="42"/>
  <c r="AI296" i="42" s="1"/>
  <c r="AL296" i="42"/>
  <c r="AK296" i="42" s="1"/>
  <c r="AN296" i="42"/>
  <c r="AM296" i="42" s="1"/>
  <c r="AP296" i="42"/>
  <c r="AO296" i="42" s="1"/>
  <c r="AE297" i="42"/>
  <c r="AF297" i="42"/>
  <c r="AG297" i="42"/>
  <c r="AH297" i="42"/>
  <c r="AI297" i="42"/>
  <c r="AJ297" i="42"/>
  <c r="AK297" i="42"/>
  <c r="AL297" i="42"/>
  <c r="AM297" i="42"/>
  <c r="AN297" i="42"/>
  <c r="AO297" i="42"/>
  <c r="AP297" i="42"/>
  <c r="C315" i="42"/>
  <c r="C314" i="42"/>
  <c r="C313" i="42"/>
  <c r="C312" i="42"/>
  <c r="C311" i="42"/>
  <c r="C310" i="42"/>
  <c r="C309" i="42"/>
  <c r="C308" i="42"/>
  <c r="C307" i="42"/>
  <c r="C306" i="42"/>
  <c r="C305" i="42"/>
  <c r="C304" i="42"/>
  <c r="C303" i="42"/>
  <c r="C302" i="42"/>
  <c r="C301" i="42"/>
  <c r="C300" i="42"/>
  <c r="AA22" i="42"/>
  <c r="Y22" i="42"/>
  <c r="AB22" i="42" s="1"/>
  <c r="W22" i="42"/>
  <c r="AA21" i="42"/>
  <c r="Y21" i="42"/>
  <c r="AB21" i="42" s="1"/>
  <c r="W21" i="42"/>
  <c r="AA20" i="42"/>
  <c r="Y20" i="42"/>
  <c r="AB20" i="42" s="1"/>
  <c r="W20" i="42"/>
  <c r="AA19" i="42"/>
  <c r="Y19" i="42"/>
  <c r="AB19" i="42" s="1"/>
  <c r="W19" i="42"/>
  <c r="AA18" i="42"/>
  <c r="Y18" i="42"/>
  <c r="AB18" i="42" s="1"/>
  <c r="W18" i="42"/>
  <c r="AA17" i="42"/>
  <c r="Y17" i="42"/>
  <c r="AB17" i="42" s="1"/>
  <c r="W17" i="42"/>
  <c r="AA16" i="42"/>
  <c r="Y16" i="42"/>
  <c r="AB16" i="42" s="1"/>
  <c r="W16" i="42"/>
  <c r="AA15" i="42"/>
  <c r="Y15" i="42"/>
  <c r="AB15" i="42" s="1"/>
  <c r="W15" i="42"/>
  <c r="AA14" i="42"/>
  <c r="Y14" i="42"/>
  <c r="AB14" i="42" s="1"/>
  <c r="W14" i="42"/>
  <c r="AA13" i="42"/>
  <c r="Y13" i="42"/>
  <c r="AB13" i="42" s="1"/>
  <c r="W13" i="42"/>
  <c r="AA12" i="42"/>
  <c r="Y12" i="42"/>
  <c r="AB12" i="42" s="1"/>
  <c r="W12" i="42"/>
  <c r="AA11" i="42"/>
  <c r="Y11" i="42"/>
  <c r="AB11" i="42" s="1"/>
  <c r="W11" i="42"/>
  <c r="AA10" i="42"/>
  <c r="Y10" i="42"/>
  <c r="AB10" i="42" s="1"/>
  <c r="W10" i="42"/>
  <c r="AA9" i="42"/>
  <c r="Y9" i="42"/>
  <c r="AB9" i="42" s="1"/>
  <c r="W9" i="42"/>
  <c r="AA8" i="42"/>
  <c r="Y8" i="42"/>
  <c r="AB8" i="42" s="1"/>
  <c r="W8" i="42"/>
  <c r="AP7" i="42"/>
  <c r="AO7" i="42" s="1"/>
  <c r="AN7" i="42"/>
  <c r="AM7" i="42" s="1"/>
  <c r="AL7" i="42"/>
  <c r="AK7" i="42" s="1"/>
  <c r="AJ7" i="42"/>
  <c r="AI7" i="42" s="1"/>
  <c r="AH7" i="42"/>
  <c r="AF7" i="42"/>
  <c r="AA7" i="42"/>
  <c r="Y7" i="42"/>
  <c r="AB7" i="42" s="1"/>
  <c r="W7" i="42"/>
  <c r="V50" i="26"/>
  <c r="AF24" i="41"/>
  <c r="AE24" i="41" s="1"/>
  <c r="AH24" i="41"/>
  <c r="AG24" i="41" s="1"/>
  <c r="AJ24" i="41"/>
  <c r="AI24" i="41" s="1"/>
  <c r="AL24" i="41"/>
  <c r="AK24" i="41" s="1"/>
  <c r="AN24" i="41"/>
  <c r="AM24" i="41" s="1"/>
  <c r="AP24" i="41"/>
  <c r="AO24" i="41" s="1"/>
  <c r="AE25" i="41"/>
  <c r="AF25" i="41"/>
  <c r="AG25" i="41"/>
  <c r="AH25" i="41"/>
  <c r="AI25" i="41"/>
  <c r="AJ25" i="41"/>
  <c r="AK25" i="41"/>
  <c r="AL25" i="41"/>
  <c r="AM25" i="41"/>
  <c r="AN25" i="41"/>
  <c r="AO25" i="41"/>
  <c r="AP25" i="41"/>
  <c r="AF26" i="41"/>
  <c r="AE26" i="41" s="1"/>
  <c r="AH26" i="41"/>
  <c r="AG26" i="41" s="1"/>
  <c r="AJ26" i="41"/>
  <c r="AI26" i="41" s="1"/>
  <c r="AL26" i="41"/>
  <c r="AK26" i="41" s="1"/>
  <c r="AN26" i="41"/>
  <c r="AM26" i="41" s="1"/>
  <c r="AP26" i="41"/>
  <c r="AO26" i="41" s="1"/>
  <c r="AE27" i="41"/>
  <c r="AF27" i="41"/>
  <c r="AG27" i="41"/>
  <c r="AH27" i="41"/>
  <c r="AI27" i="41"/>
  <c r="AJ27" i="41"/>
  <c r="AK27" i="41"/>
  <c r="AL27" i="41"/>
  <c r="AM27" i="41"/>
  <c r="AN27" i="41"/>
  <c r="AO27" i="41"/>
  <c r="AP27" i="41"/>
  <c r="AF28" i="41"/>
  <c r="AE28" i="41" s="1"/>
  <c r="AH28" i="41"/>
  <c r="AG28" i="41" s="1"/>
  <c r="AJ28" i="41"/>
  <c r="AI28" i="41" s="1"/>
  <c r="AL28" i="41"/>
  <c r="AK28" i="41" s="1"/>
  <c r="AN28" i="41"/>
  <c r="AM28" i="41" s="1"/>
  <c r="AP28" i="41"/>
  <c r="AO28" i="41" s="1"/>
  <c r="AE29" i="41"/>
  <c r="AF29" i="41"/>
  <c r="AG29" i="41"/>
  <c r="AH29" i="41"/>
  <c r="AI29" i="41"/>
  <c r="AJ29" i="41"/>
  <c r="AK29" i="41"/>
  <c r="AL29" i="41"/>
  <c r="AM29" i="41"/>
  <c r="AN29" i="41"/>
  <c r="AO29" i="41"/>
  <c r="AP29" i="41"/>
  <c r="AF30" i="41"/>
  <c r="AE30" i="41" s="1"/>
  <c r="AH30" i="41"/>
  <c r="AG30" i="41" s="1"/>
  <c r="AJ30" i="41"/>
  <c r="AI30" i="41" s="1"/>
  <c r="AL30" i="41"/>
  <c r="AK30" i="41" s="1"/>
  <c r="AN30" i="41"/>
  <c r="AM30" i="41" s="1"/>
  <c r="AP30" i="41"/>
  <c r="AO30" i="41" s="1"/>
  <c r="AE31" i="41"/>
  <c r="AF31" i="41"/>
  <c r="AG31" i="41"/>
  <c r="AH31" i="41"/>
  <c r="AI31" i="41"/>
  <c r="AJ31" i="41"/>
  <c r="AK31" i="41"/>
  <c r="AL31" i="41"/>
  <c r="AM31" i="41"/>
  <c r="AN31" i="41"/>
  <c r="AO31" i="41"/>
  <c r="AP31" i="41"/>
  <c r="AF32" i="41"/>
  <c r="AE32" i="41" s="1"/>
  <c r="AH32" i="41"/>
  <c r="AG32" i="41" s="1"/>
  <c r="AJ32" i="41"/>
  <c r="AI32" i="41" s="1"/>
  <c r="AL32" i="41"/>
  <c r="AK32" i="41" s="1"/>
  <c r="AN32" i="41"/>
  <c r="AM32" i="41" s="1"/>
  <c r="AP32" i="41"/>
  <c r="AO32" i="41" s="1"/>
  <c r="AE33" i="41"/>
  <c r="AF33" i="41"/>
  <c r="AG33" i="41"/>
  <c r="AH33" i="41"/>
  <c r="AI33" i="41"/>
  <c r="AJ33" i="41"/>
  <c r="AK33" i="41"/>
  <c r="AL33" i="41"/>
  <c r="AM33" i="41"/>
  <c r="AN33" i="41"/>
  <c r="AO33" i="41"/>
  <c r="AP33" i="41"/>
  <c r="AF34" i="41"/>
  <c r="AE34" i="41" s="1"/>
  <c r="AH34" i="41"/>
  <c r="AG34" i="41" s="1"/>
  <c r="AJ34" i="41"/>
  <c r="AI34" i="41" s="1"/>
  <c r="AL34" i="41"/>
  <c r="AK34" i="41" s="1"/>
  <c r="AN34" i="41"/>
  <c r="AM34" i="41" s="1"/>
  <c r="AP34" i="41"/>
  <c r="AO34" i="41" s="1"/>
  <c r="AE35" i="41"/>
  <c r="AF35" i="41"/>
  <c r="AG35" i="41"/>
  <c r="AH35" i="41"/>
  <c r="AI35" i="41"/>
  <c r="AJ35" i="41"/>
  <c r="AK35" i="41"/>
  <c r="AL35" i="41"/>
  <c r="AM35" i="41"/>
  <c r="AN35" i="41"/>
  <c r="AO35" i="41"/>
  <c r="AP35" i="41"/>
  <c r="AF36" i="41"/>
  <c r="AE36" i="41" s="1"/>
  <c r="AH36" i="41"/>
  <c r="AG36" i="41" s="1"/>
  <c r="AJ36" i="41"/>
  <c r="AI36" i="41" s="1"/>
  <c r="AL36" i="41"/>
  <c r="AK36" i="41" s="1"/>
  <c r="AN36" i="41"/>
  <c r="AM36" i="41" s="1"/>
  <c r="AP36" i="41"/>
  <c r="AO36" i="41" s="1"/>
  <c r="AE37" i="41"/>
  <c r="AF37" i="41"/>
  <c r="AG37" i="41"/>
  <c r="AH37" i="41"/>
  <c r="AI37" i="41"/>
  <c r="AJ37" i="41"/>
  <c r="AK37" i="41"/>
  <c r="AL37" i="41"/>
  <c r="AM37" i="41"/>
  <c r="AN37" i="41"/>
  <c r="AO37" i="41"/>
  <c r="AP37" i="41"/>
  <c r="AF38" i="41"/>
  <c r="AE38" i="41" s="1"/>
  <c r="AH38" i="41"/>
  <c r="AG38" i="41" s="1"/>
  <c r="AJ38" i="41"/>
  <c r="AI38" i="41" s="1"/>
  <c r="AL38" i="41"/>
  <c r="AK38" i="41" s="1"/>
  <c r="AN38" i="41"/>
  <c r="AM38" i="41" s="1"/>
  <c r="AP38" i="41"/>
  <c r="AO38" i="41" s="1"/>
  <c r="AE39" i="41"/>
  <c r="AF39" i="41"/>
  <c r="AG39" i="41"/>
  <c r="AH39" i="41"/>
  <c r="AI39" i="41"/>
  <c r="AJ39" i="41"/>
  <c r="AK39" i="41"/>
  <c r="AL39" i="41"/>
  <c r="AM39" i="41"/>
  <c r="AN39" i="41"/>
  <c r="AO39" i="41"/>
  <c r="AP39" i="41"/>
  <c r="AF40" i="41"/>
  <c r="AE40" i="41" s="1"/>
  <c r="AH40" i="41"/>
  <c r="AG40" i="41" s="1"/>
  <c r="AJ40" i="41"/>
  <c r="AI40" i="41" s="1"/>
  <c r="AL40" i="41"/>
  <c r="AK40" i="41" s="1"/>
  <c r="AN40" i="41"/>
  <c r="AM40" i="41" s="1"/>
  <c r="AP40" i="41"/>
  <c r="AO40" i="41" s="1"/>
  <c r="AE41" i="41"/>
  <c r="AF41" i="41"/>
  <c r="AG41" i="41"/>
  <c r="AH41" i="41"/>
  <c r="AI41" i="41"/>
  <c r="AJ41" i="41"/>
  <c r="AK41" i="41"/>
  <c r="AL41" i="41"/>
  <c r="AM41" i="41"/>
  <c r="AN41" i="41"/>
  <c r="AO41" i="41"/>
  <c r="AP41" i="41"/>
  <c r="AF42" i="41"/>
  <c r="AE42" i="41" s="1"/>
  <c r="AH42" i="41"/>
  <c r="AG42" i="41" s="1"/>
  <c r="AJ42" i="41"/>
  <c r="AI42" i="41" s="1"/>
  <c r="AL42" i="41"/>
  <c r="AK42" i="41" s="1"/>
  <c r="AN42" i="41"/>
  <c r="AM42" i="41" s="1"/>
  <c r="AP42" i="41"/>
  <c r="AO42" i="41" s="1"/>
  <c r="AE43" i="41"/>
  <c r="AF43" i="41"/>
  <c r="AG43" i="41"/>
  <c r="AH43" i="41"/>
  <c r="AI43" i="41"/>
  <c r="AJ43" i="41"/>
  <c r="AK43" i="41"/>
  <c r="AL43" i="41"/>
  <c r="AM43" i="41"/>
  <c r="AN43" i="41"/>
  <c r="AO43" i="41"/>
  <c r="AP43" i="41"/>
  <c r="AF44" i="41"/>
  <c r="AE44" i="41" s="1"/>
  <c r="AH44" i="41"/>
  <c r="AG44" i="41" s="1"/>
  <c r="AJ44" i="41"/>
  <c r="AI44" i="41" s="1"/>
  <c r="AL44" i="41"/>
  <c r="AK44" i="41" s="1"/>
  <c r="AN44" i="41"/>
  <c r="AM44" i="41" s="1"/>
  <c r="AP44" i="41"/>
  <c r="AO44" i="41" s="1"/>
  <c r="AE45" i="41"/>
  <c r="AF45" i="41"/>
  <c r="AG45" i="41"/>
  <c r="AH45" i="41"/>
  <c r="AI45" i="41"/>
  <c r="AJ45" i="41"/>
  <c r="AK45" i="41"/>
  <c r="AL45" i="41"/>
  <c r="AM45" i="41"/>
  <c r="AN45" i="41"/>
  <c r="AO45" i="41"/>
  <c r="AP45" i="41"/>
  <c r="AF46" i="41"/>
  <c r="AE46" i="41" s="1"/>
  <c r="AG46" i="41"/>
  <c r="AH46" i="41"/>
  <c r="AI46" i="41"/>
  <c r="AJ46" i="41"/>
  <c r="AK46" i="41"/>
  <c r="AL46" i="41"/>
  <c r="AM46" i="41"/>
  <c r="AN46" i="41"/>
  <c r="AO46" i="41"/>
  <c r="AP46" i="41"/>
  <c r="AF47" i="41"/>
  <c r="AE47" i="41" s="1"/>
  <c r="AH47" i="41"/>
  <c r="AG47" i="41" s="1"/>
  <c r="AJ47" i="41"/>
  <c r="AI47" i="41" s="1"/>
  <c r="AL47" i="41"/>
  <c r="AK47" i="41" s="1"/>
  <c r="AN47" i="41"/>
  <c r="AM47" i="41" s="1"/>
  <c r="AP47" i="41"/>
  <c r="AO47" i="41" s="1"/>
  <c r="AE48" i="41"/>
  <c r="AF48" i="41"/>
  <c r="AG48" i="41"/>
  <c r="AH48" i="41"/>
  <c r="AI48" i="41"/>
  <c r="AJ48" i="41"/>
  <c r="AK48" i="41"/>
  <c r="AL48" i="41"/>
  <c r="AM48" i="41"/>
  <c r="AN48" i="41"/>
  <c r="AO48" i="41"/>
  <c r="AP48" i="41"/>
  <c r="AF49" i="41"/>
  <c r="AE49" i="41" s="1"/>
  <c r="AH49" i="41"/>
  <c r="AG49" i="41" s="1"/>
  <c r="AJ49" i="41"/>
  <c r="AI49" i="41" s="1"/>
  <c r="AL49" i="41"/>
  <c r="AK49" i="41" s="1"/>
  <c r="AN49" i="41"/>
  <c r="AM49" i="41" s="1"/>
  <c r="AP49" i="41"/>
  <c r="AO49" i="41" s="1"/>
  <c r="AE50" i="41"/>
  <c r="AF50" i="41"/>
  <c r="AG50" i="41"/>
  <c r="AH50" i="41"/>
  <c r="AI50" i="41"/>
  <c r="AJ50" i="41"/>
  <c r="AK50" i="41"/>
  <c r="AL50" i="41"/>
  <c r="AM50" i="41"/>
  <c r="AN50" i="41"/>
  <c r="AO50" i="41"/>
  <c r="AP50" i="41"/>
  <c r="AF51" i="41"/>
  <c r="AE51" i="41" s="1"/>
  <c r="AH51" i="41"/>
  <c r="AG51" i="41" s="1"/>
  <c r="AJ51" i="41"/>
  <c r="AI51" i="41" s="1"/>
  <c r="AL51" i="41"/>
  <c r="AK51" i="41" s="1"/>
  <c r="AN51" i="41"/>
  <c r="AM51" i="41" s="1"/>
  <c r="AP51" i="41"/>
  <c r="AO51" i="41" s="1"/>
  <c r="AE52" i="41"/>
  <c r="AF52" i="41"/>
  <c r="AG52" i="41"/>
  <c r="AH52" i="41"/>
  <c r="AI52" i="41"/>
  <c r="AJ52" i="41"/>
  <c r="AK52" i="41"/>
  <c r="AL52" i="41"/>
  <c r="AM52" i="41"/>
  <c r="AN52" i="41"/>
  <c r="AO52" i="41"/>
  <c r="AP52" i="41"/>
  <c r="AF53" i="41"/>
  <c r="AE53" i="41" s="1"/>
  <c r="AH53" i="41"/>
  <c r="AG53" i="41" s="1"/>
  <c r="AJ53" i="41"/>
  <c r="AI53" i="41" s="1"/>
  <c r="AL53" i="41"/>
  <c r="AK53" i="41" s="1"/>
  <c r="AN53" i="41"/>
  <c r="AM53" i="41" s="1"/>
  <c r="AP53" i="41"/>
  <c r="AO53" i="41" s="1"/>
  <c r="AE54" i="41"/>
  <c r="AF54" i="41"/>
  <c r="AG54" i="41"/>
  <c r="AH54" i="41"/>
  <c r="AI54" i="41"/>
  <c r="AJ54" i="41"/>
  <c r="AK54" i="41"/>
  <c r="AL54" i="41"/>
  <c r="AM54" i="41"/>
  <c r="AN54" i="41"/>
  <c r="AO54" i="41"/>
  <c r="AP54" i="41"/>
  <c r="AF55" i="41"/>
  <c r="AE55" i="41" s="1"/>
  <c r="AH55" i="41"/>
  <c r="AG55" i="41" s="1"/>
  <c r="AJ55" i="41"/>
  <c r="AI55" i="41" s="1"/>
  <c r="AL55" i="41"/>
  <c r="AK55" i="41" s="1"/>
  <c r="AN55" i="41"/>
  <c r="AM55" i="41" s="1"/>
  <c r="AP55" i="41"/>
  <c r="AO55" i="41" s="1"/>
  <c r="AE56" i="41"/>
  <c r="AF56" i="41"/>
  <c r="AG56" i="41"/>
  <c r="AH56" i="41"/>
  <c r="AI56" i="41"/>
  <c r="AJ56" i="41"/>
  <c r="AK56" i="41"/>
  <c r="AL56" i="41"/>
  <c r="AM56" i="41"/>
  <c r="AN56" i="41"/>
  <c r="AO56" i="41"/>
  <c r="AP56" i="41"/>
  <c r="AF57" i="41"/>
  <c r="AE57" i="41" s="1"/>
  <c r="AH57" i="41"/>
  <c r="AG57" i="41" s="1"/>
  <c r="AJ57" i="41"/>
  <c r="AI57" i="41" s="1"/>
  <c r="AL57" i="41"/>
  <c r="AK57" i="41" s="1"/>
  <c r="AN57" i="41"/>
  <c r="AM57" i="41" s="1"/>
  <c r="AP57" i="41"/>
  <c r="AO57" i="41" s="1"/>
  <c r="AE58" i="41"/>
  <c r="AF58" i="41"/>
  <c r="AG58" i="41"/>
  <c r="AH58" i="41"/>
  <c r="AI58" i="41"/>
  <c r="AJ58" i="41"/>
  <c r="AK58" i="41"/>
  <c r="AL58" i="41"/>
  <c r="AM58" i="41"/>
  <c r="AN58" i="41"/>
  <c r="AO58" i="41"/>
  <c r="AP58" i="41"/>
  <c r="AF59" i="41"/>
  <c r="AE59" i="41" s="1"/>
  <c r="AH59" i="41"/>
  <c r="AG59" i="41" s="1"/>
  <c r="AJ59" i="41"/>
  <c r="AI59" i="41" s="1"/>
  <c r="AL59" i="41"/>
  <c r="AK59" i="41" s="1"/>
  <c r="AN59" i="41"/>
  <c r="AM59" i="41" s="1"/>
  <c r="AP59" i="41"/>
  <c r="AO59" i="41" s="1"/>
  <c r="AE60" i="41"/>
  <c r="AF60" i="41"/>
  <c r="AG60" i="41"/>
  <c r="AH60" i="41"/>
  <c r="AI60" i="41"/>
  <c r="AJ60" i="41"/>
  <c r="AK60" i="41"/>
  <c r="AL60" i="41"/>
  <c r="AM60" i="41"/>
  <c r="AN60" i="41"/>
  <c r="AO60" i="41"/>
  <c r="AP60" i="41"/>
  <c r="AF61" i="41"/>
  <c r="AE61" i="41" s="1"/>
  <c r="AH61" i="41"/>
  <c r="AG61" i="41" s="1"/>
  <c r="AJ61" i="41"/>
  <c r="AI61" i="41" s="1"/>
  <c r="AL61" i="41"/>
  <c r="AK61" i="41" s="1"/>
  <c r="AN61" i="41"/>
  <c r="AM61" i="41" s="1"/>
  <c r="AP61" i="41"/>
  <c r="AO61" i="41" s="1"/>
  <c r="AE62" i="41"/>
  <c r="AF62" i="41"/>
  <c r="AG62" i="41"/>
  <c r="AH62" i="41"/>
  <c r="AI62" i="41"/>
  <c r="AJ62" i="41"/>
  <c r="AK62" i="41"/>
  <c r="AL62" i="41"/>
  <c r="AM62" i="41"/>
  <c r="AN62" i="41"/>
  <c r="AO62" i="41"/>
  <c r="AP62" i="41"/>
  <c r="AF63" i="41"/>
  <c r="AE63" i="41" s="1"/>
  <c r="AH63" i="41"/>
  <c r="AG63" i="41" s="1"/>
  <c r="AJ63" i="41"/>
  <c r="AI63" i="41" s="1"/>
  <c r="AL63" i="41"/>
  <c r="AK63" i="41" s="1"/>
  <c r="AN63" i="41"/>
  <c r="AM63" i="41" s="1"/>
  <c r="AP63" i="41"/>
  <c r="AO63" i="41" s="1"/>
  <c r="AE64" i="41"/>
  <c r="AF64" i="41"/>
  <c r="AG64" i="41"/>
  <c r="AH64" i="41"/>
  <c r="AI64" i="41"/>
  <c r="AJ64" i="41"/>
  <c r="AK64" i="41"/>
  <c r="AL64" i="41"/>
  <c r="AM64" i="41"/>
  <c r="AN64" i="41"/>
  <c r="AO64" i="41"/>
  <c r="AP64" i="41"/>
  <c r="AF65" i="41"/>
  <c r="AE65" i="41" s="1"/>
  <c r="AH65" i="41"/>
  <c r="AG65" i="41" s="1"/>
  <c r="AJ65" i="41"/>
  <c r="AI65" i="41" s="1"/>
  <c r="AL65" i="41"/>
  <c r="AK65" i="41" s="1"/>
  <c r="AN65" i="41"/>
  <c r="AM65" i="41" s="1"/>
  <c r="AP65" i="41"/>
  <c r="AO65" i="41" s="1"/>
  <c r="AE66" i="41"/>
  <c r="AF66" i="41"/>
  <c r="AG66" i="41"/>
  <c r="AH66" i="41"/>
  <c r="AI66" i="41"/>
  <c r="AJ66" i="41"/>
  <c r="AK66" i="41"/>
  <c r="AL66" i="41"/>
  <c r="AM66" i="41"/>
  <c r="AN66" i="41"/>
  <c r="AO66" i="41"/>
  <c r="AP66" i="41"/>
  <c r="AF67" i="41"/>
  <c r="AE67" i="41" s="1"/>
  <c r="AH67" i="41"/>
  <c r="AG67" i="41" s="1"/>
  <c r="AJ67" i="41"/>
  <c r="AI67" i="41" s="1"/>
  <c r="AL67" i="41"/>
  <c r="AK67" i="41" s="1"/>
  <c r="AN67" i="41"/>
  <c r="AM67" i="41" s="1"/>
  <c r="AP67" i="41"/>
  <c r="AO67" i="41" s="1"/>
  <c r="AE68" i="41"/>
  <c r="AF68" i="41"/>
  <c r="AG68" i="41"/>
  <c r="AH68" i="41"/>
  <c r="AI68" i="41"/>
  <c r="AJ68" i="41"/>
  <c r="AK68" i="41"/>
  <c r="AL68" i="41"/>
  <c r="AM68" i="41"/>
  <c r="AN68" i="41"/>
  <c r="AO68" i="41"/>
  <c r="AP68" i="41"/>
  <c r="AF69" i="41"/>
  <c r="AE69" i="41" s="1"/>
  <c r="AH69" i="41"/>
  <c r="AG69" i="41" s="1"/>
  <c r="AJ69" i="41"/>
  <c r="AI69" i="41" s="1"/>
  <c r="AL69" i="41"/>
  <c r="AK69" i="41" s="1"/>
  <c r="AN69" i="41"/>
  <c r="AM69" i="41" s="1"/>
  <c r="AP69" i="41"/>
  <c r="AO69" i="41" s="1"/>
  <c r="AE70" i="41"/>
  <c r="AF70" i="41"/>
  <c r="AG70" i="41"/>
  <c r="AH70" i="41"/>
  <c r="AI70" i="41"/>
  <c r="AJ70" i="41"/>
  <c r="AK70" i="41"/>
  <c r="AL70" i="41"/>
  <c r="AM70" i="41"/>
  <c r="AN70" i="41"/>
  <c r="AO70" i="41"/>
  <c r="AP70" i="41"/>
  <c r="AF71" i="41"/>
  <c r="AE71" i="41" s="1"/>
  <c r="AH71" i="41"/>
  <c r="AG71" i="41" s="1"/>
  <c r="AJ71" i="41"/>
  <c r="AI71" i="41" s="1"/>
  <c r="AL71" i="41"/>
  <c r="AK71" i="41" s="1"/>
  <c r="AN71" i="41"/>
  <c r="AM71" i="41" s="1"/>
  <c r="AP71" i="41"/>
  <c r="AO71" i="41" s="1"/>
  <c r="AE72" i="41"/>
  <c r="AF72" i="41"/>
  <c r="AG72" i="41"/>
  <c r="AH72" i="41"/>
  <c r="AI72" i="41"/>
  <c r="AJ72" i="41"/>
  <c r="AK72" i="41"/>
  <c r="AL72" i="41"/>
  <c r="AM72" i="41"/>
  <c r="AN72" i="41"/>
  <c r="AO72" i="41"/>
  <c r="AP72" i="41"/>
  <c r="AF73" i="41"/>
  <c r="AE73" i="41" s="1"/>
  <c r="AH73" i="41"/>
  <c r="AG73" i="41" s="1"/>
  <c r="AJ73" i="41"/>
  <c r="AI73" i="41" s="1"/>
  <c r="AL73" i="41"/>
  <c r="AK73" i="41" s="1"/>
  <c r="AN73" i="41"/>
  <c r="AM73" i="41" s="1"/>
  <c r="AP73" i="41"/>
  <c r="AO73" i="41" s="1"/>
  <c r="AE74" i="41"/>
  <c r="AF74" i="41"/>
  <c r="AG74" i="41"/>
  <c r="AH74" i="41"/>
  <c r="AI74" i="41"/>
  <c r="AJ74" i="41"/>
  <c r="AK74" i="41"/>
  <c r="AL74" i="41"/>
  <c r="AM74" i="41"/>
  <c r="AN74" i="41"/>
  <c r="AO74" i="41"/>
  <c r="AP74" i="41"/>
  <c r="AF75" i="41"/>
  <c r="AE75" i="41" s="1"/>
  <c r="AH75" i="41"/>
  <c r="AG75" i="41" s="1"/>
  <c r="AJ75" i="41"/>
  <c r="AI75" i="41" s="1"/>
  <c r="AL75" i="41"/>
  <c r="AK75" i="41" s="1"/>
  <c r="AN75" i="41"/>
  <c r="AM75" i="41" s="1"/>
  <c r="AP75" i="41"/>
  <c r="AO75" i="41" s="1"/>
  <c r="AE76" i="41"/>
  <c r="AF76" i="41"/>
  <c r="AG76" i="41"/>
  <c r="AH76" i="41"/>
  <c r="AI76" i="41"/>
  <c r="AJ76" i="41"/>
  <c r="AK76" i="41"/>
  <c r="AL76" i="41"/>
  <c r="AM76" i="41"/>
  <c r="AN76" i="41"/>
  <c r="AO76" i="41"/>
  <c r="AP76" i="41"/>
  <c r="AF77" i="41"/>
  <c r="AE77" i="41" s="1"/>
  <c r="AH77" i="41"/>
  <c r="AG77" i="41" s="1"/>
  <c r="AJ77" i="41"/>
  <c r="AI77" i="41" s="1"/>
  <c r="AL77" i="41"/>
  <c r="AK77" i="41" s="1"/>
  <c r="AN77" i="41"/>
  <c r="AM77" i="41" s="1"/>
  <c r="AP77" i="41"/>
  <c r="AO77" i="41" s="1"/>
  <c r="AE78" i="41"/>
  <c r="AF78" i="41"/>
  <c r="AG78" i="41"/>
  <c r="AH78" i="41"/>
  <c r="AI78" i="41"/>
  <c r="AJ78" i="41"/>
  <c r="AK78" i="41"/>
  <c r="AL78" i="41"/>
  <c r="AM78" i="41"/>
  <c r="AN78" i="41"/>
  <c r="AO78" i="41"/>
  <c r="AP78" i="41"/>
  <c r="AF79" i="41"/>
  <c r="AE79" i="41" s="1"/>
  <c r="AH79" i="41"/>
  <c r="AG79" i="41" s="1"/>
  <c r="AJ79" i="41"/>
  <c r="AI79" i="41" s="1"/>
  <c r="AL79" i="41"/>
  <c r="AK79" i="41" s="1"/>
  <c r="AN79" i="41"/>
  <c r="AM79" i="41" s="1"/>
  <c r="AP79" i="41"/>
  <c r="AO79" i="41" s="1"/>
  <c r="AE80" i="41"/>
  <c r="AF80" i="41"/>
  <c r="AG80" i="41"/>
  <c r="AH80" i="41"/>
  <c r="AI80" i="41"/>
  <c r="AJ80" i="41"/>
  <c r="AK80" i="41"/>
  <c r="AL80" i="41"/>
  <c r="AM80" i="41"/>
  <c r="AN80" i="41"/>
  <c r="AO80" i="41"/>
  <c r="AP80" i="41"/>
  <c r="AF81" i="41"/>
  <c r="AE81" i="41" s="1"/>
  <c r="AH81" i="41"/>
  <c r="AG81" i="41" s="1"/>
  <c r="AJ81" i="41"/>
  <c r="AI81" i="41" s="1"/>
  <c r="AL81" i="41"/>
  <c r="AK81" i="41" s="1"/>
  <c r="AN81" i="41"/>
  <c r="AM81" i="41" s="1"/>
  <c r="AP81" i="41"/>
  <c r="AO81" i="41" s="1"/>
  <c r="AE82" i="41"/>
  <c r="AF82" i="41"/>
  <c r="AG82" i="41"/>
  <c r="AH82" i="41"/>
  <c r="AI82" i="41"/>
  <c r="AJ82" i="41"/>
  <c r="AK82" i="41"/>
  <c r="AL82" i="41"/>
  <c r="AM82" i="41"/>
  <c r="AN82" i="41"/>
  <c r="AO82" i="41"/>
  <c r="AP82" i="41"/>
  <c r="AF83" i="41"/>
  <c r="AE83" i="41" s="1"/>
  <c r="AH83" i="41"/>
  <c r="AG83" i="41" s="1"/>
  <c r="AJ83" i="41"/>
  <c r="AI83" i="41" s="1"/>
  <c r="AL83" i="41"/>
  <c r="AK83" i="41" s="1"/>
  <c r="AN83" i="41"/>
  <c r="AM83" i="41" s="1"/>
  <c r="AP83" i="41"/>
  <c r="AO83" i="41" s="1"/>
  <c r="AE84" i="41"/>
  <c r="AF84" i="41"/>
  <c r="AG84" i="41"/>
  <c r="AH84" i="41"/>
  <c r="AI84" i="41"/>
  <c r="AJ84" i="41"/>
  <c r="AK84" i="41"/>
  <c r="AL84" i="41"/>
  <c r="AM84" i="41"/>
  <c r="AN84" i="41"/>
  <c r="AO84" i="41"/>
  <c r="AP84" i="41"/>
  <c r="AF85" i="41"/>
  <c r="AE85" i="41" s="1"/>
  <c r="AH85" i="41"/>
  <c r="AG85" i="41" s="1"/>
  <c r="AJ85" i="41"/>
  <c r="AI85" i="41" s="1"/>
  <c r="AL85" i="41"/>
  <c r="AK85" i="41" s="1"/>
  <c r="AN85" i="41"/>
  <c r="AM85" i="41" s="1"/>
  <c r="AP85" i="41"/>
  <c r="AO85" i="41" s="1"/>
  <c r="AE86" i="41"/>
  <c r="AF86" i="41"/>
  <c r="AG86" i="41"/>
  <c r="AH86" i="41"/>
  <c r="AI86" i="41"/>
  <c r="AJ86" i="41"/>
  <c r="AK86" i="41"/>
  <c r="AL86" i="41"/>
  <c r="AM86" i="41"/>
  <c r="AN86" i="41"/>
  <c r="AO86" i="41"/>
  <c r="AP86" i="41"/>
  <c r="AF87" i="41"/>
  <c r="AE87" i="41" s="1"/>
  <c r="AH87" i="41"/>
  <c r="AG87" i="41" s="1"/>
  <c r="AJ87" i="41"/>
  <c r="AI87" i="41" s="1"/>
  <c r="AL87" i="41"/>
  <c r="AK87" i="41" s="1"/>
  <c r="AN87" i="41"/>
  <c r="AM87" i="41" s="1"/>
  <c r="AP87" i="41"/>
  <c r="AO87" i="41" s="1"/>
  <c r="AE88" i="41"/>
  <c r="AF88" i="41"/>
  <c r="AG88" i="41"/>
  <c r="AH88" i="41"/>
  <c r="AI88" i="41"/>
  <c r="AJ88" i="41"/>
  <c r="AK88" i="41"/>
  <c r="AL88" i="41"/>
  <c r="AM88" i="41"/>
  <c r="AN88" i="41"/>
  <c r="AO88" i="41"/>
  <c r="AP88" i="41"/>
  <c r="AF89" i="41"/>
  <c r="AE89" i="41" s="1"/>
  <c r="AH89" i="41"/>
  <c r="AG89" i="41" s="1"/>
  <c r="AJ89" i="41"/>
  <c r="AI89" i="41" s="1"/>
  <c r="AL89" i="41"/>
  <c r="AK89" i="41" s="1"/>
  <c r="AN89" i="41"/>
  <c r="AM89" i="41" s="1"/>
  <c r="AP89" i="41"/>
  <c r="AO89" i="41" s="1"/>
  <c r="AE90" i="41"/>
  <c r="AF90" i="41"/>
  <c r="AG90" i="41"/>
  <c r="AH90" i="41"/>
  <c r="AI90" i="41"/>
  <c r="AJ90" i="41"/>
  <c r="AK90" i="41"/>
  <c r="AL90" i="41"/>
  <c r="AM90" i="41"/>
  <c r="AN90" i="41"/>
  <c r="AO90" i="41"/>
  <c r="AP90" i="41"/>
  <c r="AF91" i="41"/>
  <c r="AE91" i="41" s="1"/>
  <c r="AH91" i="41"/>
  <c r="AG91" i="41" s="1"/>
  <c r="AJ91" i="41"/>
  <c r="AI91" i="41" s="1"/>
  <c r="AL91" i="41"/>
  <c r="AK91" i="41" s="1"/>
  <c r="AN91" i="41"/>
  <c r="AM91" i="41" s="1"/>
  <c r="AP91" i="41"/>
  <c r="AO91" i="41" s="1"/>
  <c r="AE92" i="41"/>
  <c r="AF92" i="41"/>
  <c r="AG92" i="41"/>
  <c r="AH92" i="41"/>
  <c r="AI92" i="41"/>
  <c r="AJ92" i="41"/>
  <c r="AK92" i="41"/>
  <c r="AL92" i="41"/>
  <c r="AM92" i="41"/>
  <c r="AN92" i="41"/>
  <c r="AO92" i="41"/>
  <c r="AP92" i="41"/>
  <c r="AF93" i="41"/>
  <c r="AE93" i="41" s="1"/>
  <c r="AH93" i="41"/>
  <c r="AG93" i="41" s="1"/>
  <c r="AJ93" i="41"/>
  <c r="AI93" i="41" s="1"/>
  <c r="AL93" i="41"/>
  <c r="AK93" i="41" s="1"/>
  <c r="AN93" i="41"/>
  <c r="AM93" i="41" s="1"/>
  <c r="AP93" i="41"/>
  <c r="AO93" i="41" s="1"/>
  <c r="AE94" i="41"/>
  <c r="AF94" i="41"/>
  <c r="AG94" i="41"/>
  <c r="AH94" i="41"/>
  <c r="AI94" i="41"/>
  <c r="AJ94" i="41"/>
  <c r="AK94" i="41"/>
  <c r="AL94" i="41"/>
  <c r="AM94" i="41"/>
  <c r="AN94" i="41"/>
  <c r="AO94" i="41"/>
  <c r="AP94" i="41"/>
  <c r="AF95" i="41"/>
  <c r="AE95" i="41" s="1"/>
  <c r="AH95" i="41"/>
  <c r="AG95" i="41" s="1"/>
  <c r="AJ95" i="41"/>
  <c r="AI95" i="41" s="1"/>
  <c r="AL95" i="41"/>
  <c r="AK95" i="41" s="1"/>
  <c r="AN95" i="41"/>
  <c r="AM95" i="41" s="1"/>
  <c r="AP95" i="41"/>
  <c r="AO95" i="41" s="1"/>
  <c r="AE96" i="41"/>
  <c r="AF96" i="41"/>
  <c r="AG96" i="41"/>
  <c r="AH96" i="41"/>
  <c r="AI96" i="41"/>
  <c r="AJ96" i="41"/>
  <c r="AK96" i="41"/>
  <c r="AL96" i="41"/>
  <c r="AM96" i="41"/>
  <c r="AN96" i="41"/>
  <c r="AO96" i="41"/>
  <c r="AP96" i="41"/>
  <c r="AF97" i="41"/>
  <c r="AE97" i="41" s="1"/>
  <c r="AH97" i="41"/>
  <c r="AG97" i="41" s="1"/>
  <c r="AJ97" i="41"/>
  <c r="AI97" i="41" s="1"/>
  <c r="AL97" i="41"/>
  <c r="AK97" i="41" s="1"/>
  <c r="AN97" i="41"/>
  <c r="AM97" i="41" s="1"/>
  <c r="AP97" i="41"/>
  <c r="AO97" i="41" s="1"/>
  <c r="AE98" i="41"/>
  <c r="AF98" i="41"/>
  <c r="AG98" i="41"/>
  <c r="AH98" i="41"/>
  <c r="AI98" i="41"/>
  <c r="AJ98" i="41"/>
  <c r="AK98" i="41"/>
  <c r="AL98" i="41"/>
  <c r="AM98" i="41"/>
  <c r="AN98" i="41"/>
  <c r="AO98" i="41"/>
  <c r="AP98" i="41"/>
  <c r="AF99" i="41"/>
  <c r="AE99" i="41" s="1"/>
  <c r="AH99" i="41"/>
  <c r="AG99" i="41" s="1"/>
  <c r="AJ99" i="41"/>
  <c r="AI99" i="41" s="1"/>
  <c r="AL99" i="41"/>
  <c r="AK99" i="41" s="1"/>
  <c r="AN99" i="41"/>
  <c r="AM99" i="41" s="1"/>
  <c r="AP99" i="41"/>
  <c r="AO99" i="41" s="1"/>
  <c r="AE100" i="41"/>
  <c r="AF100" i="41"/>
  <c r="AG100" i="41"/>
  <c r="AH100" i="41"/>
  <c r="AI100" i="41"/>
  <c r="AJ100" i="41"/>
  <c r="AK100" i="41"/>
  <c r="AL100" i="41"/>
  <c r="AM100" i="41"/>
  <c r="AN100" i="41"/>
  <c r="AO100" i="41"/>
  <c r="AP100" i="41"/>
  <c r="AF101" i="41"/>
  <c r="AE101" i="41" s="1"/>
  <c r="AH101" i="41"/>
  <c r="AG101" i="41" s="1"/>
  <c r="AJ101" i="41"/>
  <c r="AI101" i="41" s="1"/>
  <c r="AL101" i="41"/>
  <c r="AK101" i="41" s="1"/>
  <c r="AN101" i="41"/>
  <c r="AM101" i="41" s="1"/>
  <c r="AP101" i="41"/>
  <c r="AO101" i="41" s="1"/>
  <c r="AE102" i="41"/>
  <c r="AF102" i="41"/>
  <c r="AG102" i="41"/>
  <c r="AH102" i="41"/>
  <c r="AI102" i="41"/>
  <c r="AJ102" i="41"/>
  <c r="AK102" i="41"/>
  <c r="AL102" i="41"/>
  <c r="AM102" i="41"/>
  <c r="AN102" i="41"/>
  <c r="AO102" i="41"/>
  <c r="AP102" i="41"/>
  <c r="AF103" i="41"/>
  <c r="AE103" i="41" s="1"/>
  <c r="AH103" i="41"/>
  <c r="AG103" i="41" s="1"/>
  <c r="AJ103" i="41"/>
  <c r="AI103" i="41" s="1"/>
  <c r="AL103" i="41"/>
  <c r="AK103" i="41" s="1"/>
  <c r="AN103" i="41"/>
  <c r="AM103" i="41" s="1"/>
  <c r="AP103" i="41"/>
  <c r="AO103" i="41" s="1"/>
  <c r="AE104" i="41"/>
  <c r="AF104" i="41"/>
  <c r="AG104" i="41"/>
  <c r="AH104" i="41"/>
  <c r="AI104" i="41"/>
  <c r="AJ104" i="41"/>
  <c r="AK104" i="41"/>
  <c r="AL104" i="41"/>
  <c r="AM104" i="41"/>
  <c r="AN104" i="41"/>
  <c r="AO104" i="41"/>
  <c r="AP104" i="41"/>
  <c r="AF105" i="41"/>
  <c r="AE105" i="41" s="1"/>
  <c r="AH105" i="41"/>
  <c r="AG105" i="41" s="1"/>
  <c r="AJ105" i="41"/>
  <c r="AI105" i="41" s="1"/>
  <c r="AL105" i="41"/>
  <c r="AK105" i="41" s="1"/>
  <c r="AN105" i="41"/>
  <c r="AM105" i="41" s="1"/>
  <c r="AP105" i="41"/>
  <c r="AO105" i="41" s="1"/>
  <c r="AE106" i="41"/>
  <c r="AF106" i="41"/>
  <c r="AG106" i="41"/>
  <c r="AH106" i="41"/>
  <c r="AI106" i="41"/>
  <c r="AJ106" i="41"/>
  <c r="AK106" i="41"/>
  <c r="AL106" i="41"/>
  <c r="AM106" i="41"/>
  <c r="AN106" i="41"/>
  <c r="AO106" i="41"/>
  <c r="AP106" i="41"/>
  <c r="AF107" i="41"/>
  <c r="AE107" i="41" s="1"/>
  <c r="AH107" i="41"/>
  <c r="AG107" i="41" s="1"/>
  <c r="AJ107" i="41"/>
  <c r="AI107" i="41" s="1"/>
  <c r="AL107" i="41"/>
  <c r="AK107" i="41" s="1"/>
  <c r="AN107" i="41"/>
  <c r="AM107" i="41" s="1"/>
  <c r="AP107" i="41"/>
  <c r="AO107" i="41" s="1"/>
  <c r="AE108" i="41"/>
  <c r="AF108" i="41"/>
  <c r="AG108" i="41"/>
  <c r="AH108" i="41"/>
  <c r="AI108" i="41"/>
  <c r="AJ108" i="41"/>
  <c r="AK108" i="41"/>
  <c r="AL108" i="41"/>
  <c r="AM108" i="41"/>
  <c r="AN108" i="41"/>
  <c r="AO108" i="41"/>
  <c r="AP108" i="41"/>
  <c r="AF109" i="41"/>
  <c r="AE109" i="41" s="1"/>
  <c r="AH109" i="41"/>
  <c r="AG109" i="41" s="1"/>
  <c r="AJ109" i="41"/>
  <c r="AI109" i="41" s="1"/>
  <c r="AL109" i="41"/>
  <c r="AK109" i="41" s="1"/>
  <c r="AN109" i="41"/>
  <c r="AM109" i="41" s="1"/>
  <c r="AP109" i="41"/>
  <c r="AO109" i="41" s="1"/>
  <c r="AE110" i="41"/>
  <c r="AF110" i="41"/>
  <c r="AG110" i="41"/>
  <c r="AH110" i="41"/>
  <c r="AI110" i="41"/>
  <c r="AJ110" i="41"/>
  <c r="AK110" i="41"/>
  <c r="AL110" i="41"/>
  <c r="AM110" i="41"/>
  <c r="AN110" i="41"/>
  <c r="AO110" i="41"/>
  <c r="AP110" i="41"/>
  <c r="AF111" i="41"/>
  <c r="AE111" i="41" s="1"/>
  <c r="AH111" i="41"/>
  <c r="AG111" i="41" s="1"/>
  <c r="AJ111" i="41"/>
  <c r="AI111" i="41" s="1"/>
  <c r="AL111" i="41"/>
  <c r="AK111" i="41" s="1"/>
  <c r="AN111" i="41"/>
  <c r="AM111" i="41" s="1"/>
  <c r="AP111" i="41"/>
  <c r="AO111" i="41" s="1"/>
  <c r="AE112" i="41"/>
  <c r="AF112" i="41"/>
  <c r="AG112" i="41"/>
  <c r="AH112" i="41"/>
  <c r="AI112" i="41"/>
  <c r="AJ112" i="41"/>
  <c r="AK112" i="41"/>
  <c r="AL112" i="41"/>
  <c r="AM112" i="41"/>
  <c r="AN112" i="41"/>
  <c r="AO112" i="41"/>
  <c r="AP112" i="41"/>
  <c r="AF113" i="41"/>
  <c r="AE113" i="41" s="1"/>
  <c r="AH113" i="41"/>
  <c r="AG113" i="41" s="1"/>
  <c r="AJ113" i="41"/>
  <c r="AI113" i="41" s="1"/>
  <c r="AL113" i="41"/>
  <c r="AK113" i="41" s="1"/>
  <c r="AN113" i="41"/>
  <c r="AM113" i="41" s="1"/>
  <c r="AP113" i="41"/>
  <c r="AO113" i="41" s="1"/>
  <c r="AE114" i="41"/>
  <c r="AF114" i="41"/>
  <c r="AG114" i="41"/>
  <c r="AH114" i="41"/>
  <c r="AI114" i="41"/>
  <c r="AJ114" i="41"/>
  <c r="AK114" i="41"/>
  <c r="AL114" i="41"/>
  <c r="AM114" i="41"/>
  <c r="AN114" i="41"/>
  <c r="AO114" i="41"/>
  <c r="AP114" i="41"/>
  <c r="AF115" i="41"/>
  <c r="AE115" i="41" s="1"/>
  <c r="AH115" i="41"/>
  <c r="AG115" i="41" s="1"/>
  <c r="AJ115" i="41"/>
  <c r="AI115" i="41" s="1"/>
  <c r="AL115" i="41"/>
  <c r="AK115" i="41" s="1"/>
  <c r="AN115" i="41"/>
  <c r="AM115" i="41" s="1"/>
  <c r="AP115" i="41"/>
  <c r="AO115" i="41" s="1"/>
  <c r="AE116" i="41"/>
  <c r="AF116" i="41"/>
  <c r="AG116" i="41"/>
  <c r="AH116" i="41"/>
  <c r="AI116" i="41"/>
  <c r="AJ116" i="41"/>
  <c r="AK116" i="41"/>
  <c r="AL116" i="41"/>
  <c r="AM116" i="41"/>
  <c r="AN116" i="41"/>
  <c r="AO116" i="41"/>
  <c r="AP116" i="41"/>
  <c r="AF117" i="41"/>
  <c r="AE117" i="41" s="1"/>
  <c r="AH117" i="41"/>
  <c r="AG117" i="41" s="1"/>
  <c r="AJ117" i="41"/>
  <c r="AI117" i="41" s="1"/>
  <c r="AL117" i="41"/>
  <c r="AK117" i="41" s="1"/>
  <c r="AN117" i="41"/>
  <c r="AM117" i="41" s="1"/>
  <c r="AP117" i="41"/>
  <c r="AO117" i="41" s="1"/>
  <c r="AE118" i="41"/>
  <c r="AF118" i="41"/>
  <c r="AG118" i="41"/>
  <c r="AH118" i="41"/>
  <c r="AI118" i="41"/>
  <c r="AJ118" i="41"/>
  <c r="AK118" i="41"/>
  <c r="AL118" i="41"/>
  <c r="AM118" i="41"/>
  <c r="AN118" i="41"/>
  <c r="AO118" i="41"/>
  <c r="AP118" i="41"/>
  <c r="AF119" i="41"/>
  <c r="AE119" i="41" s="1"/>
  <c r="AH119" i="41"/>
  <c r="AG119" i="41" s="1"/>
  <c r="AJ119" i="41"/>
  <c r="AI119" i="41" s="1"/>
  <c r="AL119" i="41"/>
  <c r="AK119" i="41" s="1"/>
  <c r="AN119" i="41"/>
  <c r="AM119" i="41" s="1"/>
  <c r="AP119" i="41"/>
  <c r="AO119" i="41" s="1"/>
  <c r="AE120" i="41"/>
  <c r="AF120" i="41"/>
  <c r="AG120" i="41"/>
  <c r="AH120" i="41"/>
  <c r="AI120" i="41"/>
  <c r="AJ120" i="41"/>
  <c r="AK120" i="41"/>
  <c r="AL120" i="41"/>
  <c r="AM120" i="41"/>
  <c r="AN120" i="41"/>
  <c r="AO120" i="41"/>
  <c r="AP120" i="41"/>
  <c r="AF121" i="41"/>
  <c r="AE121" i="41" s="1"/>
  <c r="AH121" i="41"/>
  <c r="AG121" i="41" s="1"/>
  <c r="AJ121" i="41"/>
  <c r="AI121" i="41" s="1"/>
  <c r="AL121" i="41"/>
  <c r="AK121" i="41" s="1"/>
  <c r="AN121" i="41"/>
  <c r="AM121" i="41" s="1"/>
  <c r="AP121" i="41"/>
  <c r="AO121" i="41" s="1"/>
  <c r="AE122" i="41"/>
  <c r="AF122" i="41"/>
  <c r="AG122" i="41"/>
  <c r="AH122" i="41"/>
  <c r="AI122" i="41"/>
  <c r="AJ122" i="41"/>
  <c r="AK122" i="41"/>
  <c r="AL122" i="41"/>
  <c r="AM122" i="41"/>
  <c r="AN122" i="41"/>
  <c r="AO122" i="41"/>
  <c r="AP122" i="41"/>
  <c r="AF123" i="41"/>
  <c r="AE123" i="41" s="1"/>
  <c r="AH123" i="41"/>
  <c r="AG123" i="41" s="1"/>
  <c r="AJ123" i="41"/>
  <c r="AI123" i="41" s="1"/>
  <c r="AL123" i="41"/>
  <c r="AK123" i="41" s="1"/>
  <c r="AN123" i="41"/>
  <c r="AM123" i="41" s="1"/>
  <c r="AP123" i="41"/>
  <c r="AO123" i="41" s="1"/>
  <c r="AE124" i="41"/>
  <c r="AF124" i="41"/>
  <c r="AG124" i="41"/>
  <c r="AH124" i="41"/>
  <c r="AI124" i="41"/>
  <c r="AJ124" i="41"/>
  <c r="AK124" i="41"/>
  <c r="AL124" i="41"/>
  <c r="AM124" i="41"/>
  <c r="AN124" i="41"/>
  <c r="AO124" i="41"/>
  <c r="AP124" i="41"/>
  <c r="AF125" i="41"/>
  <c r="AE125" i="41" s="1"/>
  <c r="AH125" i="41"/>
  <c r="AG125" i="41" s="1"/>
  <c r="AJ125" i="41"/>
  <c r="AI125" i="41" s="1"/>
  <c r="AL125" i="41"/>
  <c r="AK125" i="41" s="1"/>
  <c r="AN125" i="41"/>
  <c r="AM125" i="41" s="1"/>
  <c r="AP125" i="41"/>
  <c r="AO125" i="41" s="1"/>
  <c r="AE126" i="41"/>
  <c r="AF126" i="41"/>
  <c r="AG126" i="41"/>
  <c r="AH126" i="41"/>
  <c r="AI126" i="41"/>
  <c r="AJ126" i="41"/>
  <c r="AK126" i="41"/>
  <c r="AL126" i="41"/>
  <c r="AM126" i="41"/>
  <c r="AN126" i="41"/>
  <c r="AO126" i="41"/>
  <c r="AP126" i="41"/>
  <c r="AF127" i="41"/>
  <c r="AE127" i="41" s="1"/>
  <c r="AH127" i="41"/>
  <c r="AG127" i="41" s="1"/>
  <c r="AJ127" i="41"/>
  <c r="AI127" i="41" s="1"/>
  <c r="AL127" i="41"/>
  <c r="AK127" i="41" s="1"/>
  <c r="AN127" i="41"/>
  <c r="AM127" i="41" s="1"/>
  <c r="AP127" i="41"/>
  <c r="AO127" i="41" s="1"/>
  <c r="AE128" i="41"/>
  <c r="AF128" i="41"/>
  <c r="AG128" i="41"/>
  <c r="AH128" i="41"/>
  <c r="AI128" i="41"/>
  <c r="AJ128" i="41"/>
  <c r="AK128" i="41"/>
  <c r="AL128" i="41"/>
  <c r="AM128" i="41"/>
  <c r="AN128" i="41"/>
  <c r="AO128" i="41"/>
  <c r="AP128" i="41"/>
  <c r="AF129" i="41"/>
  <c r="AE129" i="41" s="1"/>
  <c r="AH129" i="41"/>
  <c r="AG129" i="41" s="1"/>
  <c r="AJ129" i="41"/>
  <c r="AI129" i="41" s="1"/>
  <c r="AL129" i="41"/>
  <c r="AK129" i="41" s="1"/>
  <c r="AN129" i="41"/>
  <c r="AM129" i="41" s="1"/>
  <c r="AP129" i="41"/>
  <c r="AO129" i="41" s="1"/>
  <c r="AE130" i="41"/>
  <c r="AF130" i="41"/>
  <c r="AG130" i="41"/>
  <c r="AH130" i="41"/>
  <c r="AI130" i="41"/>
  <c r="AJ130" i="41"/>
  <c r="AK130" i="41"/>
  <c r="AL130" i="41"/>
  <c r="AM130" i="41"/>
  <c r="AN130" i="41"/>
  <c r="AO130" i="41"/>
  <c r="AP130" i="41"/>
  <c r="AF131" i="41"/>
  <c r="AE131" i="41" s="1"/>
  <c r="AH131" i="41"/>
  <c r="AG131" i="41" s="1"/>
  <c r="AJ131" i="41"/>
  <c r="AI131" i="41" s="1"/>
  <c r="AL131" i="41"/>
  <c r="AK131" i="41" s="1"/>
  <c r="AN131" i="41"/>
  <c r="AM131" i="41" s="1"/>
  <c r="AP131" i="41"/>
  <c r="AO131" i="41" s="1"/>
  <c r="AE132" i="41"/>
  <c r="AF132" i="41"/>
  <c r="AG132" i="41"/>
  <c r="AH132" i="41"/>
  <c r="AI132" i="41"/>
  <c r="AJ132" i="41"/>
  <c r="AK132" i="41"/>
  <c r="AL132" i="41"/>
  <c r="AM132" i="41"/>
  <c r="AN132" i="41"/>
  <c r="AO132" i="41"/>
  <c r="AP132" i="41"/>
  <c r="AF133" i="41"/>
  <c r="AE133" i="41" s="1"/>
  <c r="AH133" i="41"/>
  <c r="AG133" i="41" s="1"/>
  <c r="AJ133" i="41"/>
  <c r="AI133" i="41" s="1"/>
  <c r="AL133" i="41"/>
  <c r="AK133" i="41" s="1"/>
  <c r="AN133" i="41"/>
  <c r="AM133" i="41" s="1"/>
  <c r="AP133" i="41"/>
  <c r="AO133" i="41" s="1"/>
  <c r="AE134" i="41"/>
  <c r="AF134" i="41"/>
  <c r="AG134" i="41"/>
  <c r="AH134" i="41"/>
  <c r="AI134" i="41"/>
  <c r="AJ134" i="41"/>
  <c r="AK134" i="41"/>
  <c r="AL134" i="41"/>
  <c r="AM134" i="41"/>
  <c r="AN134" i="41"/>
  <c r="AO134" i="41"/>
  <c r="AP134" i="41"/>
  <c r="AF135" i="41"/>
  <c r="AE135" i="41" s="1"/>
  <c r="AH135" i="41"/>
  <c r="AG135" i="41" s="1"/>
  <c r="AJ135" i="41"/>
  <c r="AI135" i="41" s="1"/>
  <c r="AL135" i="41"/>
  <c r="AK135" i="41" s="1"/>
  <c r="AN135" i="41"/>
  <c r="AM135" i="41" s="1"/>
  <c r="AP135" i="41"/>
  <c r="AO135" i="41" s="1"/>
  <c r="AE136" i="41"/>
  <c r="AF136" i="41"/>
  <c r="AG136" i="41"/>
  <c r="AH136" i="41"/>
  <c r="AI136" i="41"/>
  <c r="AJ136" i="41"/>
  <c r="AK136" i="41"/>
  <c r="AL136" i="41"/>
  <c r="AM136" i="41"/>
  <c r="AN136" i="41"/>
  <c r="AO136" i="41"/>
  <c r="AP136" i="41"/>
  <c r="AF137" i="41"/>
  <c r="AE137" i="41" s="1"/>
  <c r="AH137" i="41"/>
  <c r="AG137" i="41" s="1"/>
  <c r="AJ137" i="41"/>
  <c r="AI137" i="41" s="1"/>
  <c r="AL137" i="41"/>
  <c r="AK137" i="41" s="1"/>
  <c r="AN137" i="41"/>
  <c r="AM137" i="41" s="1"/>
  <c r="AP137" i="41"/>
  <c r="AO137" i="41" s="1"/>
  <c r="AE138" i="41"/>
  <c r="AF138" i="41"/>
  <c r="AG138" i="41"/>
  <c r="AH138" i="41"/>
  <c r="AI138" i="41"/>
  <c r="AJ138" i="41"/>
  <c r="AK138" i="41"/>
  <c r="AL138" i="41"/>
  <c r="AM138" i="41"/>
  <c r="AN138" i="41"/>
  <c r="AO138" i="41"/>
  <c r="AP138" i="41"/>
  <c r="AF139" i="41"/>
  <c r="AE139" i="41" s="1"/>
  <c r="AH139" i="41"/>
  <c r="AG139" i="41" s="1"/>
  <c r="AJ139" i="41"/>
  <c r="AI139" i="41" s="1"/>
  <c r="AL139" i="41"/>
  <c r="AK139" i="41" s="1"/>
  <c r="AN139" i="41"/>
  <c r="AM139" i="41" s="1"/>
  <c r="AP139" i="41"/>
  <c r="AO139" i="41" s="1"/>
  <c r="AE140" i="41"/>
  <c r="AF140" i="41"/>
  <c r="AG140" i="41"/>
  <c r="AH140" i="41"/>
  <c r="AI140" i="41"/>
  <c r="AJ140" i="41"/>
  <c r="AK140" i="41"/>
  <c r="AL140" i="41"/>
  <c r="AM140" i="41"/>
  <c r="AN140" i="41"/>
  <c r="AO140" i="41"/>
  <c r="AP140" i="41"/>
  <c r="AF141" i="41"/>
  <c r="AE141" i="41" s="1"/>
  <c r="AH141" i="41"/>
  <c r="AG141" i="41" s="1"/>
  <c r="AJ141" i="41"/>
  <c r="AI141" i="41" s="1"/>
  <c r="AL141" i="41"/>
  <c r="AK141" i="41" s="1"/>
  <c r="AN141" i="41"/>
  <c r="AM141" i="41" s="1"/>
  <c r="AP141" i="41"/>
  <c r="AO141" i="41" s="1"/>
  <c r="AE142" i="41"/>
  <c r="AF142" i="41"/>
  <c r="AG142" i="41"/>
  <c r="AH142" i="41"/>
  <c r="AI142" i="41"/>
  <c r="AJ142" i="41"/>
  <c r="AK142" i="41"/>
  <c r="AL142" i="41"/>
  <c r="AM142" i="41"/>
  <c r="AN142" i="41"/>
  <c r="AO142" i="41"/>
  <c r="AP142" i="41"/>
  <c r="AF143" i="41"/>
  <c r="AE143" i="41" s="1"/>
  <c r="AH143" i="41"/>
  <c r="AG143" i="41" s="1"/>
  <c r="AJ143" i="41"/>
  <c r="AI143" i="41" s="1"/>
  <c r="AL143" i="41"/>
  <c r="AK143" i="41" s="1"/>
  <c r="AN143" i="41"/>
  <c r="AM143" i="41" s="1"/>
  <c r="AP143" i="41"/>
  <c r="AO143" i="41" s="1"/>
  <c r="AE144" i="41"/>
  <c r="AF144" i="41"/>
  <c r="AG144" i="41"/>
  <c r="AH144" i="41"/>
  <c r="AI144" i="41"/>
  <c r="AJ144" i="41"/>
  <c r="AK144" i="41"/>
  <c r="AL144" i="41"/>
  <c r="AM144" i="41"/>
  <c r="AN144" i="41"/>
  <c r="AO144" i="41"/>
  <c r="AP144" i="41"/>
  <c r="AF145" i="41"/>
  <c r="AE145" i="41" s="1"/>
  <c r="AH145" i="41"/>
  <c r="AG145" i="41" s="1"/>
  <c r="AJ145" i="41"/>
  <c r="AI145" i="41" s="1"/>
  <c r="AL145" i="41"/>
  <c r="AK145" i="41" s="1"/>
  <c r="AN145" i="41"/>
  <c r="AM145" i="41" s="1"/>
  <c r="AP145" i="41"/>
  <c r="AO145" i="41" s="1"/>
  <c r="AE146" i="41"/>
  <c r="AF146" i="41"/>
  <c r="AG146" i="41"/>
  <c r="AH146" i="41"/>
  <c r="AI146" i="41"/>
  <c r="AJ146" i="41"/>
  <c r="AK146" i="41"/>
  <c r="AL146" i="41"/>
  <c r="AM146" i="41"/>
  <c r="AN146" i="41"/>
  <c r="AO146" i="41"/>
  <c r="AP146" i="41"/>
  <c r="AF147" i="41"/>
  <c r="AE147" i="41" s="1"/>
  <c r="AH147" i="41"/>
  <c r="AG147" i="41" s="1"/>
  <c r="AJ147" i="41"/>
  <c r="AI147" i="41" s="1"/>
  <c r="AL147" i="41"/>
  <c r="AK147" i="41" s="1"/>
  <c r="AN147" i="41"/>
  <c r="AM147" i="41" s="1"/>
  <c r="AP147" i="41"/>
  <c r="AO147" i="41" s="1"/>
  <c r="AE148" i="41"/>
  <c r="AF148" i="41"/>
  <c r="AG148" i="41"/>
  <c r="AH148" i="41"/>
  <c r="AI148" i="41"/>
  <c r="AJ148" i="41"/>
  <c r="AK148" i="41"/>
  <c r="AL148" i="41"/>
  <c r="AM148" i="41"/>
  <c r="AN148" i="41"/>
  <c r="AO148" i="41"/>
  <c r="AP148" i="41"/>
  <c r="AF149" i="41"/>
  <c r="AE149" i="41" s="1"/>
  <c r="AH149" i="41"/>
  <c r="AG149" i="41" s="1"/>
  <c r="AJ149" i="41"/>
  <c r="AI149" i="41" s="1"/>
  <c r="AL149" i="41"/>
  <c r="AK149" i="41" s="1"/>
  <c r="AN149" i="41"/>
  <c r="AM149" i="41" s="1"/>
  <c r="AP149" i="41"/>
  <c r="AO149" i="41" s="1"/>
  <c r="AE150" i="41"/>
  <c r="AF150" i="41"/>
  <c r="AG150" i="41"/>
  <c r="AH150" i="41"/>
  <c r="AI150" i="41"/>
  <c r="AJ150" i="41"/>
  <c r="AK150" i="41"/>
  <c r="AL150" i="41"/>
  <c r="AM150" i="41"/>
  <c r="AN150" i="41"/>
  <c r="AO150" i="41"/>
  <c r="AP150" i="41"/>
  <c r="AF151" i="41"/>
  <c r="AE151" i="41" s="1"/>
  <c r="AH151" i="41"/>
  <c r="AG151" i="41" s="1"/>
  <c r="AJ151" i="41"/>
  <c r="AI151" i="41" s="1"/>
  <c r="AL151" i="41"/>
  <c r="AK151" i="41" s="1"/>
  <c r="AN151" i="41"/>
  <c r="AM151" i="41" s="1"/>
  <c r="AP151" i="41"/>
  <c r="AO151" i="41" s="1"/>
  <c r="AE152" i="41"/>
  <c r="AF152" i="41"/>
  <c r="AG152" i="41"/>
  <c r="AH152" i="41"/>
  <c r="AI152" i="41"/>
  <c r="AJ152" i="41"/>
  <c r="AK152" i="41"/>
  <c r="AL152" i="41"/>
  <c r="AM152" i="41"/>
  <c r="AN152" i="41"/>
  <c r="AO152" i="41"/>
  <c r="AP152" i="41"/>
  <c r="AF153" i="41"/>
  <c r="AE153" i="41" s="1"/>
  <c r="AH153" i="41"/>
  <c r="AG153" i="41" s="1"/>
  <c r="AJ153" i="41"/>
  <c r="AI153" i="41" s="1"/>
  <c r="AL153" i="41"/>
  <c r="AK153" i="41" s="1"/>
  <c r="AN153" i="41"/>
  <c r="AM153" i="41" s="1"/>
  <c r="AP153" i="41"/>
  <c r="AO153" i="41" s="1"/>
  <c r="AE154" i="41"/>
  <c r="AF154" i="41"/>
  <c r="AG154" i="41"/>
  <c r="AH154" i="41"/>
  <c r="AI154" i="41"/>
  <c r="AJ154" i="41"/>
  <c r="AK154" i="41"/>
  <c r="AL154" i="41"/>
  <c r="AM154" i="41"/>
  <c r="AN154" i="41"/>
  <c r="AO154" i="41"/>
  <c r="AP154" i="41"/>
  <c r="AF155" i="41"/>
  <c r="AE155" i="41" s="1"/>
  <c r="AH155" i="41"/>
  <c r="AG155" i="41" s="1"/>
  <c r="AJ155" i="41"/>
  <c r="AI155" i="41" s="1"/>
  <c r="AL155" i="41"/>
  <c r="AK155" i="41" s="1"/>
  <c r="AN155" i="41"/>
  <c r="AM155" i="41" s="1"/>
  <c r="AP155" i="41"/>
  <c r="AO155" i="41" s="1"/>
  <c r="AE156" i="41"/>
  <c r="AF156" i="41"/>
  <c r="AG156" i="41"/>
  <c r="AH156" i="41"/>
  <c r="AI156" i="41"/>
  <c r="AJ156" i="41"/>
  <c r="AK156" i="41"/>
  <c r="AL156" i="41"/>
  <c r="AM156" i="41"/>
  <c r="AN156" i="41"/>
  <c r="AO156" i="41"/>
  <c r="AP156" i="41"/>
  <c r="AF157" i="41"/>
  <c r="AE157" i="41" s="1"/>
  <c r="AH157" i="41"/>
  <c r="AG157" i="41" s="1"/>
  <c r="AJ157" i="41"/>
  <c r="AI157" i="41" s="1"/>
  <c r="AL157" i="41"/>
  <c r="AK157" i="41" s="1"/>
  <c r="AN157" i="41"/>
  <c r="AM157" i="41" s="1"/>
  <c r="AP157" i="41"/>
  <c r="AO157" i="41" s="1"/>
  <c r="AE158" i="41"/>
  <c r="AF158" i="41"/>
  <c r="AG158" i="41"/>
  <c r="AH158" i="41"/>
  <c r="AI158" i="41"/>
  <c r="AJ158" i="41"/>
  <c r="AK158" i="41"/>
  <c r="AL158" i="41"/>
  <c r="AM158" i="41"/>
  <c r="AN158" i="41"/>
  <c r="AO158" i="41"/>
  <c r="AP158" i="41"/>
  <c r="AF159" i="41"/>
  <c r="AE159" i="41" s="1"/>
  <c r="AH159" i="41"/>
  <c r="AG159" i="41" s="1"/>
  <c r="AJ159" i="41"/>
  <c r="AI159" i="41" s="1"/>
  <c r="AL159" i="41"/>
  <c r="AK159" i="41" s="1"/>
  <c r="AN159" i="41"/>
  <c r="AM159" i="41" s="1"/>
  <c r="AP159" i="41"/>
  <c r="AO159" i="41" s="1"/>
  <c r="AE160" i="41"/>
  <c r="AF160" i="41"/>
  <c r="AG160" i="41"/>
  <c r="AH160" i="41"/>
  <c r="AI160" i="41"/>
  <c r="AJ160" i="41"/>
  <c r="AK160" i="41"/>
  <c r="AL160" i="41"/>
  <c r="AM160" i="41"/>
  <c r="AN160" i="41"/>
  <c r="AO160" i="41"/>
  <c r="AP160" i="41"/>
  <c r="AF161" i="41"/>
  <c r="AE161" i="41" s="1"/>
  <c r="AH161" i="41"/>
  <c r="AG161" i="41" s="1"/>
  <c r="AJ161" i="41"/>
  <c r="AI161" i="41" s="1"/>
  <c r="AL161" i="41"/>
  <c r="AK161" i="41" s="1"/>
  <c r="AN161" i="41"/>
  <c r="AM161" i="41" s="1"/>
  <c r="AP161" i="41"/>
  <c r="AO161" i="41" s="1"/>
  <c r="AE162" i="41"/>
  <c r="AF162" i="41"/>
  <c r="AG162" i="41"/>
  <c r="AH162" i="41"/>
  <c r="AI162" i="41"/>
  <c r="AJ162" i="41"/>
  <c r="AK162" i="41"/>
  <c r="AL162" i="41"/>
  <c r="AM162" i="41"/>
  <c r="AN162" i="41"/>
  <c r="AO162" i="41"/>
  <c r="AP162" i="41"/>
  <c r="AF163" i="41"/>
  <c r="AE163" i="41" s="1"/>
  <c r="AH163" i="41"/>
  <c r="AG163" i="41" s="1"/>
  <c r="AJ163" i="41"/>
  <c r="AI163" i="41" s="1"/>
  <c r="AL163" i="41"/>
  <c r="AK163" i="41" s="1"/>
  <c r="AN163" i="41"/>
  <c r="AM163" i="41" s="1"/>
  <c r="AP163" i="41"/>
  <c r="AO163" i="41" s="1"/>
  <c r="AE164" i="41"/>
  <c r="AF164" i="41"/>
  <c r="AG164" i="41"/>
  <c r="AH164" i="41"/>
  <c r="AI164" i="41"/>
  <c r="AJ164" i="41"/>
  <c r="AK164" i="41"/>
  <c r="AL164" i="41"/>
  <c r="AM164" i="41"/>
  <c r="AN164" i="41"/>
  <c r="AO164" i="41"/>
  <c r="AP164" i="41"/>
  <c r="AF165" i="41"/>
  <c r="AE165" i="41" s="1"/>
  <c r="AH165" i="41"/>
  <c r="AG165" i="41" s="1"/>
  <c r="AJ165" i="41"/>
  <c r="AI165" i="41" s="1"/>
  <c r="AL165" i="41"/>
  <c r="AK165" i="41" s="1"/>
  <c r="AN165" i="41"/>
  <c r="AM165" i="41" s="1"/>
  <c r="AP165" i="41"/>
  <c r="AO165" i="41" s="1"/>
  <c r="AE166" i="41"/>
  <c r="AF166" i="41"/>
  <c r="AG166" i="41"/>
  <c r="AH166" i="41"/>
  <c r="AI166" i="41"/>
  <c r="AJ166" i="41"/>
  <c r="AK166" i="41"/>
  <c r="AL166" i="41"/>
  <c r="AM166" i="41"/>
  <c r="AN166" i="41"/>
  <c r="AO166" i="41"/>
  <c r="AP166" i="41"/>
  <c r="AF167" i="41"/>
  <c r="AE167" i="41" s="1"/>
  <c r="AH167" i="41"/>
  <c r="AG167" i="41" s="1"/>
  <c r="AJ167" i="41"/>
  <c r="AI167" i="41" s="1"/>
  <c r="AL167" i="41"/>
  <c r="AK167" i="41" s="1"/>
  <c r="AN167" i="41"/>
  <c r="AM167" i="41" s="1"/>
  <c r="AP167" i="41"/>
  <c r="AO167" i="41" s="1"/>
  <c r="AE168" i="41"/>
  <c r="AF168" i="41"/>
  <c r="AG168" i="41"/>
  <c r="AH168" i="41"/>
  <c r="AI168" i="41"/>
  <c r="AJ168" i="41"/>
  <c r="AK168" i="41"/>
  <c r="AL168" i="41"/>
  <c r="AM168" i="41"/>
  <c r="AN168" i="41"/>
  <c r="AO168" i="41"/>
  <c r="AP168" i="41"/>
  <c r="AF169" i="41"/>
  <c r="AE169" i="41" s="1"/>
  <c r="AH169" i="41"/>
  <c r="AG169" i="41" s="1"/>
  <c r="AJ169" i="41"/>
  <c r="AI169" i="41" s="1"/>
  <c r="AL169" i="41"/>
  <c r="AK169" i="41" s="1"/>
  <c r="AN169" i="41"/>
  <c r="AM169" i="41" s="1"/>
  <c r="AP169" i="41"/>
  <c r="AO169" i="41" s="1"/>
  <c r="AE170" i="41"/>
  <c r="AF170" i="41"/>
  <c r="AG170" i="41"/>
  <c r="AH170" i="41"/>
  <c r="AI170" i="41"/>
  <c r="AJ170" i="41"/>
  <c r="AK170" i="41"/>
  <c r="AL170" i="41"/>
  <c r="AM170" i="41"/>
  <c r="AN170" i="41"/>
  <c r="AO170" i="41"/>
  <c r="AP170" i="41"/>
  <c r="AF171" i="41"/>
  <c r="AE171" i="41" s="1"/>
  <c r="AH171" i="41"/>
  <c r="AG171" i="41" s="1"/>
  <c r="AJ171" i="41"/>
  <c r="AI171" i="41" s="1"/>
  <c r="AL171" i="41"/>
  <c r="AK171" i="41" s="1"/>
  <c r="AN171" i="41"/>
  <c r="AM171" i="41" s="1"/>
  <c r="AP171" i="41"/>
  <c r="AO171" i="41" s="1"/>
  <c r="AE172" i="41"/>
  <c r="AF172" i="41"/>
  <c r="AG172" i="41"/>
  <c r="AH172" i="41"/>
  <c r="AI172" i="41"/>
  <c r="AJ172" i="41"/>
  <c r="AK172" i="41"/>
  <c r="AL172" i="41"/>
  <c r="AM172" i="41"/>
  <c r="AN172" i="41"/>
  <c r="AO172" i="41"/>
  <c r="AP172" i="41"/>
  <c r="AF173" i="41"/>
  <c r="AE173" i="41" s="1"/>
  <c r="AH173" i="41"/>
  <c r="AG173" i="41" s="1"/>
  <c r="AJ173" i="41"/>
  <c r="AI173" i="41" s="1"/>
  <c r="AL173" i="41"/>
  <c r="AK173" i="41" s="1"/>
  <c r="AN173" i="41"/>
  <c r="AM173" i="41" s="1"/>
  <c r="AP173" i="41"/>
  <c r="AO173" i="41" s="1"/>
  <c r="AE174" i="41"/>
  <c r="AF174" i="41"/>
  <c r="AG174" i="41"/>
  <c r="AH174" i="41"/>
  <c r="AI174" i="41"/>
  <c r="AJ174" i="41"/>
  <c r="AK174" i="41"/>
  <c r="AL174" i="41"/>
  <c r="AM174" i="41"/>
  <c r="AN174" i="41"/>
  <c r="AO174" i="41"/>
  <c r="AP174" i="41"/>
  <c r="AF175" i="41"/>
  <c r="AE175" i="41" s="1"/>
  <c r="AH175" i="41"/>
  <c r="AG175" i="41" s="1"/>
  <c r="AJ175" i="41"/>
  <c r="AI175" i="41" s="1"/>
  <c r="AL175" i="41"/>
  <c r="AK175" i="41" s="1"/>
  <c r="AN175" i="41"/>
  <c r="AM175" i="41" s="1"/>
  <c r="AP175" i="41"/>
  <c r="AO175" i="41" s="1"/>
  <c r="AE176" i="41"/>
  <c r="AF176" i="41"/>
  <c r="AG176" i="41"/>
  <c r="AH176" i="41"/>
  <c r="AI176" i="41"/>
  <c r="AJ176" i="41"/>
  <c r="AK176" i="41"/>
  <c r="AL176" i="41"/>
  <c r="AM176" i="41"/>
  <c r="AN176" i="41"/>
  <c r="AO176" i="41"/>
  <c r="AP176" i="41"/>
  <c r="AF177" i="41"/>
  <c r="AE177" i="41" s="1"/>
  <c r="AH177" i="41"/>
  <c r="AG177" i="41" s="1"/>
  <c r="AJ177" i="41"/>
  <c r="AI177" i="41" s="1"/>
  <c r="AL177" i="41"/>
  <c r="AK177" i="41" s="1"/>
  <c r="AN177" i="41"/>
  <c r="AM177" i="41" s="1"/>
  <c r="AP177" i="41"/>
  <c r="AO177" i="41" s="1"/>
  <c r="AE178" i="41"/>
  <c r="AF178" i="41"/>
  <c r="AG178" i="41"/>
  <c r="AH178" i="41"/>
  <c r="AI178" i="41"/>
  <c r="AJ178" i="41"/>
  <c r="AK178" i="41"/>
  <c r="AL178" i="41"/>
  <c r="AM178" i="41"/>
  <c r="AN178" i="41"/>
  <c r="AO178" i="41"/>
  <c r="AP178" i="41"/>
  <c r="AF179" i="41"/>
  <c r="AE179" i="41" s="1"/>
  <c r="AH179" i="41"/>
  <c r="AG179" i="41" s="1"/>
  <c r="AJ179" i="41"/>
  <c r="AI179" i="41" s="1"/>
  <c r="AL179" i="41"/>
  <c r="AK179" i="41" s="1"/>
  <c r="AN179" i="41"/>
  <c r="AM179" i="41" s="1"/>
  <c r="AP179" i="41"/>
  <c r="AO179" i="41" s="1"/>
  <c r="AE180" i="41"/>
  <c r="AF180" i="41"/>
  <c r="AG180" i="41"/>
  <c r="AH180" i="41"/>
  <c r="AI180" i="41"/>
  <c r="AJ180" i="41"/>
  <c r="AK180" i="41"/>
  <c r="AL180" i="41"/>
  <c r="AM180" i="41"/>
  <c r="AN180" i="41"/>
  <c r="AO180" i="41"/>
  <c r="AP180" i="41"/>
  <c r="AF181" i="41"/>
  <c r="AE181" i="41" s="1"/>
  <c r="AH181" i="41"/>
  <c r="AG181" i="41" s="1"/>
  <c r="AJ181" i="41"/>
  <c r="AI181" i="41" s="1"/>
  <c r="AL181" i="41"/>
  <c r="AK181" i="41" s="1"/>
  <c r="AN181" i="41"/>
  <c r="AM181" i="41" s="1"/>
  <c r="AP181" i="41"/>
  <c r="AO181" i="41" s="1"/>
  <c r="AF182" i="41"/>
  <c r="AE182" i="41" s="1"/>
  <c r="AH182" i="41"/>
  <c r="AG182" i="41" s="1"/>
  <c r="AJ182" i="41"/>
  <c r="AI182" i="41" s="1"/>
  <c r="AL182" i="41"/>
  <c r="AK182" i="41" s="1"/>
  <c r="AN182" i="41"/>
  <c r="AM182" i="41" s="1"/>
  <c r="AP182" i="41"/>
  <c r="AO182" i="41" s="1"/>
  <c r="AE183" i="41"/>
  <c r="AF183" i="41"/>
  <c r="AG183" i="41"/>
  <c r="AH183" i="41"/>
  <c r="AI183" i="41"/>
  <c r="AJ183" i="41"/>
  <c r="AK183" i="41"/>
  <c r="AL183" i="41"/>
  <c r="AM183" i="41"/>
  <c r="AN183" i="41"/>
  <c r="AO183" i="41"/>
  <c r="AP183" i="41"/>
  <c r="AF184" i="41"/>
  <c r="AE184" i="41" s="1"/>
  <c r="AH184" i="41"/>
  <c r="AG184" i="41" s="1"/>
  <c r="AJ184" i="41"/>
  <c r="AI184" i="41" s="1"/>
  <c r="AL184" i="41"/>
  <c r="AK184" i="41" s="1"/>
  <c r="AN184" i="41"/>
  <c r="AM184" i="41" s="1"/>
  <c r="AP184" i="41"/>
  <c r="AO184" i="41" s="1"/>
  <c r="AE185" i="41"/>
  <c r="AF185" i="41"/>
  <c r="AG185" i="41"/>
  <c r="AH185" i="41"/>
  <c r="AI185" i="41"/>
  <c r="AJ185" i="41"/>
  <c r="AK185" i="41"/>
  <c r="AL185" i="41"/>
  <c r="AM185" i="41"/>
  <c r="AN185" i="41"/>
  <c r="AO185" i="41"/>
  <c r="AP185" i="41"/>
  <c r="AF186" i="41"/>
  <c r="AE186" i="41" s="1"/>
  <c r="AH186" i="41"/>
  <c r="AG186" i="41" s="1"/>
  <c r="AJ186" i="41"/>
  <c r="AI186" i="41" s="1"/>
  <c r="AL186" i="41"/>
  <c r="AK186" i="41" s="1"/>
  <c r="AN186" i="41"/>
  <c r="AM186" i="41" s="1"/>
  <c r="AP186" i="41"/>
  <c r="AO186" i="41" s="1"/>
  <c r="AE187" i="41"/>
  <c r="AF187" i="41"/>
  <c r="AG187" i="41"/>
  <c r="AH187" i="41"/>
  <c r="AI187" i="41"/>
  <c r="AJ187" i="41"/>
  <c r="AK187" i="41"/>
  <c r="AL187" i="41"/>
  <c r="AM187" i="41"/>
  <c r="AN187" i="41"/>
  <c r="AO187" i="41"/>
  <c r="AP187" i="41"/>
  <c r="AF188" i="41"/>
  <c r="AE188" i="41" s="1"/>
  <c r="AH188" i="41"/>
  <c r="AG188" i="41" s="1"/>
  <c r="AJ188" i="41"/>
  <c r="AI188" i="41" s="1"/>
  <c r="AL188" i="41"/>
  <c r="AK188" i="41" s="1"/>
  <c r="AN188" i="41"/>
  <c r="AM188" i="41" s="1"/>
  <c r="AP188" i="41"/>
  <c r="AO188" i="41" s="1"/>
  <c r="AE189" i="41"/>
  <c r="AF189" i="41"/>
  <c r="AG189" i="41"/>
  <c r="AH189" i="41"/>
  <c r="AI189" i="41"/>
  <c r="AJ189" i="41"/>
  <c r="AK189" i="41"/>
  <c r="AL189" i="41"/>
  <c r="AM189" i="41"/>
  <c r="AN189" i="41"/>
  <c r="AO189" i="41"/>
  <c r="AP189" i="41"/>
  <c r="AF190" i="41"/>
  <c r="AE190" i="41" s="1"/>
  <c r="AH190" i="41"/>
  <c r="AG190" i="41" s="1"/>
  <c r="AJ190" i="41"/>
  <c r="AI190" i="41" s="1"/>
  <c r="AL190" i="41"/>
  <c r="AK190" i="41" s="1"/>
  <c r="AN190" i="41"/>
  <c r="AM190" i="41" s="1"/>
  <c r="AP190" i="41"/>
  <c r="AO190" i="41" s="1"/>
  <c r="AE191" i="41"/>
  <c r="AF191" i="41"/>
  <c r="AG191" i="41"/>
  <c r="AH191" i="41"/>
  <c r="AI191" i="41"/>
  <c r="AJ191" i="41"/>
  <c r="AK191" i="41"/>
  <c r="AL191" i="41"/>
  <c r="AM191" i="41"/>
  <c r="AN191" i="41"/>
  <c r="AO191" i="41"/>
  <c r="AP191" i="41"/>
  <c r="AF192" i="41"/>
  <c r="AE192" i="41" s="1"/>
  <c r="AH192" i="41"/>
  <c r="AG192" i="41" s="1"/>
  <c r="AJ192" i="41"/>
  <c r="AI192" i="41" s="1"/>
  <c r="AL192" i="41"/>
  <c r="AK192" i="41" s="1"/>
  <c r="AN192" i="41"/>
  <c r="AM192" i="41" s="1"/>
  <c r="AP192" i="41"/>
  <c r="AO192" i="41" s="1"/>
  <c r="AE193" i="41"/>
  <c r="AF193" i="41"/>
  <c r="AG193" i="41"/>
  <c r="AH193" i="41"/>
  <c r="AI193" i="41"/>
  <c r="AJ193" i="41"/>
  <c r="AK193" i="41"/>
  <c r="AL193" i="41"/>
  <c r="AM193" i="41"/>
  <c r="AN193" i="41"/>
  <c r="AO193" i="41"/>
  <c r="AP193" i="41"/>
  <c r="AF194" i="41"/>
  <c r="AE194" i="41" s="1"/>
  <c r="AH194" i="41"/>
  <c r="AG194" i="41" s="1"/>
  <c r="AJ194" i="41"/>
  <c r="AI194" i="41" s="1"/>
  <c r="AL194" i="41"/>
  <c r="AK194" i="41" s="1"/>
  <c r="AN194" i="41"/>
  <c r="AM194" i="41" s="1"/>
  <c r="AP194" i="41"/>
  <c r="AO194" i="41" s="1"/>
  <c r="AE195" i="41"/>
  <c r="AF195" i="41"/>
  <c r="AG195" i="41"/>
  <c r="AH195" i="41"/>
  <c r="AI195" i="41"/>
  <c r="AJ195" i="41"/>
  <c r="AK195" i="41"/>
  <c r="AL195" i="41"/>
  <c r="AM195" i="41"/>
  <c r="AN195" i="41"/>
  <c r="AO195" i="41"/>
  <c r="AP195" i="41"/>
  <c r="AF196" i="41"/>
  <c r="AE196" i="41" s="1"/>
  <c r="AH196" i="41"/>
  <c r="AG196" i="41" s="1"/>
  <c r="AJ196" i="41"/>
  <c r="AI196" i="41" s="1"/>
  <c r="AL196" i="41"/>
  <c r="AK196" i="41" s="1"/>
  <c r="AN196" i="41"/>
  <c r="AM196" i="41" s="1"/>
  <c r="AP196" i="41"/>
  <c r="AO196" i="41" s="1"/>
  <c r="AE197" i="41"/>
  <c r="AF197" i="41"/>
  <c r="AG197" i="41"/>
  <c r="AH197" i="41"/>
  <c r="AI197" i="41"/>
  <c r="AJ197" i="41"/>
  <c r="AK197" i="41"/>
  <c r="AL197" i="41"/>
  <c r="AM197" i="41"/>
  <c r="AN197" i="41"/>
  <c r="AO197" i="41"/>
  <c r="AP197" i="41"/>
  <c r="AF198" i="41"/>
  <c r="AE198" i="41" s="1"/>
  <c r="AH198" i="41"/>
  <c r="AG198" i="41" s="1"/>
  <c r="AJ198" i="41"/>
  <c r="AI198" i="41" s="1"/>
  <c r="AL198" i="41"/>
  <c r="AK198" i="41" s="1"/>
  <c r="AN198" i="41"/>
  <c r="AM198" i="41" s="1"/>
  <c r="AP198" i="41"/>
  <c r="AO198" i="41" s="1"/>
  <c r="AE199" i="41"/>
  <c r="AF199" i="41"/>
  <c r="AG199" i="41"/>
  <c r="AH199" i="41"/>
  <c r="AI199" i="41"/>
  <c r="AJ199" i="41"/>
  <c r="AK199" i="41"/>
  <c r="AL199" i="41"/>
  <c r="AM199" i="41"/>
  <c r="AN199" i="41"/>
  <c r="AO199" i="41"/>
  <c r="AP199" i="41"/>
  <c r="AF200" i="41"/>
  <c r="AE200" i="41" s="1"/>
  <c r="AH200" i="41"/>
  <c r="AG200" i="41" s="1"/>
  <c r="AJ200" i="41"/>
  <c r="AI200" i="41" s="1"/>
  <c r="AL200" i="41"/>
  <c r="AK200" i="41" s="1"/>
  <c r="AN200" i="41"/>
  <c r="AM200" i="41" s="1"/>
  <c r="AP200" i="41"/>
  <c r="AO200" i="41" s="1"/>
  <c r="AE201" i="41"/>
  <c r="AF201" i="41"/>
  <c r="AG201" i="41"/>
  <c r="AH201" i="41"/>
  <c r="AI201" i="41"/>
  <c r="AJ201" i="41"/>
  <c r="AK201" i="41"/>
  <c r="AL201" i="41"/>
  <c r="AM201" i="41"/>
  <c r="AN201" i="41"/>
  <c r="AO201" i="41"/>
  <c r="AP201" i="41"/>
  <c r="AF202" i="41"/>
  <c r="AE202" i="41" s="1"/>
  <c r="AH202" i="41"/>
  <c r="AG202" i="41" s="1"/>
  <c r="AJ202" i="41"/>
  <c r="AI202" i="41" s="1"/>
  <c r="AL202" i="41"/>
  <c r="AK202" i="41" s="1"/>
  <c r="AN202" i="41"/>
  <c r="AM202" i="41" s="1"/>
  <c r="AP202" i="41"/>
  <c r="AO202" i="41" s="1"/>
  <c r="AE203" i="41"/>
  <c r="AF203" i="41"/>
  <c r="AG203" i="41"/>
  <c r="AH203" i="41"/>
  <c r="AI203" i="41"/>
  <c r="AJ203" i="41"/>
  <c r="AK203" i="41"/>
  <c r="AL203" i="41"/>
  <c r="AM203" i="41"/>
  <c r="AN203" i="41"/>
  <c r="AO203" i="41"/>
  <c r="AP203" i="41"/>
  <c r="AF204" i="41"/>
  <c r="AE204" i="41" s="1"/>
  <c r="AH204" i="41"/>
  <c r="AG204" i="41" s="1"/>
  <c r="AJ204" i="41"/>
  <c r="AI204" i="41" s="1"/>
  <c r="AL204" i="41"/>
  <c r="AK204" i="41" s="1"/>
  <c r="AN204" i="41"/>
  <c r="AM204" i="41" s="1"/>
  <c r="AP204" i="41"/>
  <c r="AO204" i="41" s="1"/>
  <c r="AE205" i="41"/>
  <c r="AF205" i="41"/>
  <c r="AG205" i="41"/>
  <c r="AH205" i="41"/>
  <c r="AI205" i="41"/>
  <c r="AJ205" i="41"/>
  <c r="AK205" i="41"/>
  <c r="AL205" i="41"/>
  <c r="AM205" i="41"/>
  <c r="AN205" i="41"/>
  <c r="AO205" i="41"/>
  <c r="AP205" i="41"/>
  <c r="AF206" i="41"/>
  <c r="AE206" i="41" s="1"/>
  <c r="AH206" i="41"/>
  <c r="AG206" i="41" s="1"/>
  <c r="AJ206" i="41"/>
  <c r="AI206" i="41" s="1"/>
  <c r="AL206" i="41"/>
  <c r="AK206" i="41" s="1"/>
  <c r="AN206" i="41"/>
  <c r="AM206" i="41" s="1"/>
  <c r="AP206" i="41"/>
  <c r="AO206" i="41" s="1"/>
  <c r="AE207" i="41"/>
  <c r="AF207" i="41"/>
  <c r="AG207" i="41"/>
  <c r="AH207" i="41"/>
  <c r="AI207" i="41"/>
  <c r="AJ207" i="41"/>
  <c r="AK207" i="41"/>
  <c r="AL207" i="41"/>
  <c r="AM207" i="41"/>
  <c r="AN207" i="41"/>
  <c r="AO207" i="41"/>
  <c r="AP207" i="41"/>
  <c r="AF208" i="41"/>
  <c r="AE208" i="41" s="1"/>
  <c r="AH208" i="41"/>
  <c r="AG208" i="41" s="1"/>
  <c r="AJ208" i="41"/>
  <c r="AI208" i="41" s="1"/>
  <c r="AL208" i="41"/>
  <c r="AK208" i="41" s="1"/>
  <c r="AN208" i="41"/>
  <c r="AM208" i="41" s="1"/>
  <c r="AP208" i="41"/>
  <c r="AO208" i="41" s="1"/>
  <c r="AE209" i="41"/>
  <c r="AF209" i="41"/>
  <c r="AG209" i="41"/>
  <c r="AH209" i="41"/>
  <c r="AI209" i="41"/>
  <c r="AJ209" i="41"/>
  <c r="AK209" i="41"/>
  <c r="AL209" i="41"/>
  <c r="AM209" i="41"/>
  <c r="AN209" i="41"/>
  <c r="AO209" i="41"/>
  <c r="AP209" i="41"/>
  <c r="AF210" i="41"/>
  <c r="AE210" i="41" s="1"/>
  <c r="AH210" i="41"/>
  <c r="AG210" i="41" s="1"/>
  <c r="AJ210" i="41"/>
  <c r="AI210" i="41" s="1"/>
  <c r="AL210" i="41"/>
  <c r="AK210" i="41" s="1"/>
  <c r="AN210" i="41"/>
  <c r="AM210" i="41" s="1"/>
  <c r="AP210" i="41"/>
  <c r="AO210" i="41" s="1"/>
  <c r="AE211" i="41"/>
  <c r="AF211" i="41"/>
  <c r="AG211" i="41"/>
  <c r="AH211" i="41"/>
  <c r="AI211" i="41"/>
  <c r="AJ211" i="41"/>
  <c r="AK211" i="41"/>
  <c r="AL211" i="41"/>
  <c r="AM211" i="41"/>
  <c r="AN211" i="41"/>
  <c r="AO211" i="41"/>
  <c r="AP211" i="41"/>
  <c r="AF212" i="41"/>
  <c r="AE212" i="41" s="1"/>
  <c r="AH212" i="41"/>
  <c r="AG212" i="41" s="1"/>
  <c r="AJ212" i="41"/>
  <c r="AI212" i="41" s="1"/>
  <c r="AL212" i="41"/>
  <c r="AK212" i="41" s="1"/>
  <c r="AN212" i="41"/>
  <c r="AM212" i="41" s="1"/>
  <c r="AP212" i="41"/>
  <c r="AO212" i="41" s="1"/>
  <c r="AE213" i="41"/>
  <c r="AF213" i="41"/>
  <c r="AG213" i="41"/>
  <c r="AH213" i="41"/>
  <c r="AI213" i="41"/>
  <c r="AJ213" i="41"/>
  <c r="AK213" i="41"/>
  <c r="AL213" i="41"/>
  <c r="AM213" i="41"/>
  <c r="AN213" i="41"/>
  <c r="AO213" i="41"/>
  <c r="AP213" i="41"/>
  <c r="AF214" i="41"/>
  <c r="AE214" i="41" s="1"/>
  <c r="AH214" i="41"/>
  <c r="AG214" i="41" s="1"/>
  <c r="AJ214" i="41"/>
  <c r="AI214" i="41" s="1"/>
  <c r="AL214" i="41"/>
  <c r="AK214" i="41" s="1"/>
  <c r="AN214" i="41"/>
  <c r="AM214" i="41" s="1"/>
  <c r="AP214" i="41"/>
  <c r="AO214" i="41" s="1"/>
  <c r="AE215" i="41"/>
  <c r="AF215" i="41"/>
  <c r="AG215" i="41"/>
  <c r="AH215" i="41"/>
  <c r="AI215" i="41"/>
  <c r="AJ215" i="41"/>
  <c r="AK215" i="41"/>
  <c r="AL215" i="41"/>
  <c r="AM215" i="41"/>
  <c r="AN215" i="41"/>
  <c r="AO215" i="41"/>
  <c r="AP215" i="41"/>
  <c r="AF216" i="41"/>
  <c r="AE216" i="41" s="1"/>
  <c r="AH216" i="41"/>
  <c r="AG216" i="41" s="1"/>
  <c r="AJ216" i="41"/>
  <c r="AI216" i="41" s="1"/>
  <c r="AL216" i="41"/>
  <c r="AK216" i="41" s="1"/>
  <c r="AN216" i="41"/>
  <c r="AM216" i="41" s="1"/>
  <c r="AP216" i="41"/>
  <c r="AO216" i="41" s="1"/>
  <c r="AE217" i="41"/>
  <c r="AF217" i="41"/>
  <c r="AG217" i="41"/>
  <c r="AH217" i="41"/>
  <c r="AI217" i="41"/>
  <c r="AJ217" i="41"/>
  <c r="AK217" i="41"/>
  <c r="AL217" i="41"/>
  <c r="AM217" i="41"/>
  <c r="AN217" i="41"/>
  <c r="AO217" i="41"/>
  <c r="AP217" i="41"/>
  <c r="AF218" i="41"/>
  <c r="AE218" i="41" s="1"/>
  <c r="AH218" i="41"/>
  <c r="AG218" i="41" s="1"/>
  <c r="AJ218" i="41"/>
  <c r="AI218" i="41" s="1"/>
  <c r="AL218" i="41"/>
  <c r="AK218" i="41" s="1"/>
  <c r="AN218" i="41"/>
  <c r="AM218" i="41" s="1"/>
  <c r="AP218" i="41"/>
  <c r="AO218" i="41" s="1"/>
  <c r="AE219" i="41"/>
  <c r="AF219" i="41"/>
  <c r="AG219" i="41"/>
  <c r="AH219" i="41"/>
  <c r="AI219" i="41"/>
  <c r="AJ219" i="41"/>
  <c r="AK219" i="41"/>
  <c r="AL219" i="41"/>
  <c r="AM219" i="41"/>
  <c r="AN219" i="41"/>
  <c r="AO219" i="41"/>
  <c r="AP219" i="41"/>
  <c r="AF220" i="41"/>
  <c r="AE220" i="41" s="1"/>
  <c r="AH220" i="41"/>
  <c r="AG220" i="41" s="1"/>
  <c r="AJ220" i="41"/>
  <c r="AI220" i="41" s="1"/>
  <c r="AL220" i="41"/>
  <c r="AK220" i="41" s="1"/>
  <c r="AN220" i="41"/>
  <c r="AM220" i="41" s="1"/>
  <c r="AP220" i="41"/>
  <c r="AO220" i="41" s="1"/>
  <c r="AE221" i="41"/>
  <c r="AF221" i="41"/>
  <c r="AG221" i="41"/>
  <c r="AH221" i="41"/>
  <c r="AI221" i="41"/>
  <c r="AJ221" i="41"/>
  <c r="AK221" i="41"/>
  <c r="AL221" i="41"/>
  <c r="AM221" i="41"/>
  <c r="AN221" i="41"/>
  <c r="AO221" i="41"/>
  <c r="AP221" i="41"/>
  <c r="AF222" i="41"/>
  <c r="AE222" i="41" s="1"/>
  <c r="AH222" i="41"/>
  <c r="AG222" i="41" s="1"/>
  <c r="AJ222" i="41"/>
  <c r="AI222" i="41" s="1"/>
  <c r="AL222" i="41"/>
  <c r="AK222" i="41" s="1"/>
  <c r="AN222" i="41"/>
  <c r="AM222" i="41" s="1"/>
  <c r="AP222" i="41"/>
  <c r="AO222" i="41" s="1"/>
  <c r="AE223" i="41"/>
  <c r="AF223" i="41"/>
  <c r="AG223" i="41"/>
  <c r="AH223" i="41"/>
  <c r="AI223" i="41"/>
  <c r="AJ223" i="41"/>
  <c r="AK223" i="41"/>
  <c r="AL223" i="41"/>
  <c r="AM223" i="41"/>
  <c r="AN223" i="41"/>
  <c r="AO223" i="41"/>
  <c r="AP223" i="41"/>
  <c r="AF224" i="41"/>
  <c r="AE224" i="41" s="1"/>
  <c r="AH224" i="41"/>
  <c r="AG224" i="41" s="1"/>
  <c r="AJ224" i="41"/>
  <c r="AI224" i="41" s="1"/>
  <c r="AL224" i="41"/>
  <c r="AK224" i="41" s="1"/>
  <c r="AN224" i="41"/>
  <c r="AM224" i="41" s="1"/>
  <c r="AP224" i="41"/>
  <c r="AO224" i="41" s="1"/>
  <c r="AE225" i="41"/>
  <c r="AF225" i="41"/>
  <c r="AG225" i="41"/>
  <c r="AH225" i="41"/>
  <c r="AI225" i="41"/>
  <c r="AJ225" i="41"/>
  <c r="AK225" i="41"/>
  <c r="AL225" i="41"/>
  <c r="AM225" i="41"/>
  <c r="AN225" i="41"/>
  <c r="AO225" i="41"/>
  <c r="AP225" i="41"/>
  <c r="AF226" i="41"/>
  <c r="AE226" i="41" s="1"/>
  <c r="AH226" i="41"/>
  <c r="AG226" i="41" s="1"/>
  <c r="AJ226" i="41"/>
  <c r="AI226" i="41" s="1"/>
  <c r="AL226" i="41"/>
  <c r="AK226" i="41" s="1"/>
  <c r="AN226" i="41"/>
  <c r="AM226" i="41" s="1"/>
  <c r="AP226" i="41"/>
  <c r="AO226" i="41" s="1"/>
  <c r="AE227" i="41"/>
  <c r="AF227" i="41"/>
  <c r="AG227" i="41"/>
  <c r="AH227" i="41"/>
  <c r="AI227" i="41"/>
  <c r="AJ227" i="41"/>
  <c r="AK227" i="41"/>
  <c r="AL227" i="41"/>
  <c r="AM227" i="41"/>
  <c r="AN227" i="41"/>
  <c r="AO227" i="41"/>
  <c r="AP227" i="41"/>
  <c r="AF228" i="41"/>
  <c r="AE228" i="41" s="1"/>
  <c r="AH228" i="41"/>
  <c r="AG228" i="41" s="1"/>
  <c r="AJ228" i="41"/>
  <c r="AI228" i="41" s="1"/>
  <c r="AL228" i="41"/>
  <c r="AK228" i="41" s="1"/>
  <c r="AN228" i="41"/>
  <c r="AM228" i="41" s="1"/>
  <c r="AP228" i="41"/>
  <c r="AO228" i="41" s="1"/>
  <c r="AE229" i="41"/>
  <c r="AF229" i="41"/>
  <c r="AG229" i="41"/>
  <c r="AH229" i="41"/>
  <c r="AI229" i="41"/>
  <c r="AJ229" i="41"/>
  <c r="AK229" i="41"/>
  <c r="AL229" i="41"/>
  <c r="AM229" i="41"/>
  <c r="AN229" i="41"/>
  <c r="AO229" i="41"/>
  <c r="AP229" i="41"/>
  <c r="AF230" i="41"/>
  <c r="AE230" i="41" s="1"/>
  <c r="AH230" i="41"/>
  <c r="AG230" i="41" s="1"/>
  <c r="AJ230" i="41"/>
  <c r="AI230" i="41" s="1"/>
  <c r="AL230" i="41"/>
  <c r="AK230" i="41" s="1"/>
  <c r="AN230" i="41"/>
  <c r="AM230" i="41" s="1"/>
  <c r="AP230" i="41"/>
  <c r="AO230" i="41" s="1"/>
  <c r="AE231" i="41"/>
  <c r="AF231" i="41"/>
  <c r="AG231" i="41"/>
  <c r="AH231" i="41"/>
  <c r="AI231" i="41"/>
  <c r="AJ231" i="41"/>
  <c r="AK231" i="41"/>
  <c r="AL231" i="41"/>
  <c r="AM231" i="41"/>
  <c r="AN231" i="41"/>
  <c r="AO231" i="41"/>
  <c r="AP231" i="41"/>
  <c r="AF232" i="41"/>
  <c r="AE232" i="41" s="1"/>
  <c r="AH232" i="41"/>
  <c r="AG232" i="41" s="1"/>
  <c r="AJ232" i="41"/>
  <c r="AI232" i="41" s="1"/>
  <c r="AL232" i="41"/>
  <c r="AK232" i="41" s="1"/>
  <c r="AN232" i="41"/>
  <c r="AM232" i="41" s="1"/>
  <c r="AP232" i="41"/>
  <c r="AO232" i="41" s="1"/>
  <c r="AE233" i="41"/>
  <c r="AF233" i="41"/>
  <c r="AG233" i="41"/>
  <c r="AH233" i="41"/>
  <c r="AI233" i="41"/>
  <c r="AJ233" i="41"/>
  <c r="AK233" i="41"/>
  <c r="AL233" i="41"/>
  <c r="AM233" i="41"/>
  <c r="AN233" i="41"/>
  <c r="AO233" i="41"/>
  <c r="AP233" i="41"/>
  <c r="AF234" i="41"/>
  <c r="AE234" i="41" s="1"/>
  <c r="AH234" i="41"/>
  <c r="AG234" i="41" s="1"/>
  <c r="AJ234" i="41"/>
  <c r="AI234" i="41" s="1"/>
  <c r="AL234" i="41"/>
  <c r="AK234" i="41" s="1"/>
  <c r="AN234" i="41"/>
  <c r="AM234" i="41" s="1"/>
  <c r="AP234" i="41"/>
  <c r="AO234" i="41" s="1"/>
  <c r="AE235" i="41"/>
  <c r="AF235" i="41"/>
  <c r="AG235" i="41"/>
  <c r="AH235" i="41"/>
  <c r="AI235" i="41"/>
  <c r="AJ235" i="41"/>
  <c r="AK235" i="41"/>
  <c r="AL235" i="41"/>
  <c r="AM235" i="41"/>
  <c r="AN235" i="41"/>
  <c r="AO235" i="41"/>
  <c r="AP235" i="41"/>
  <c r="AF236" i="41"/>
  <c r="AE236" i="41" s="1"/>
  <c r="AH236" i="41"/>
  <c r="AG236" i="41" s="1"/>
  <c r="AJ236" i="41"/>
  <c r="AI236" i="41" s="1"/>
  <c r="AL236" i="41"/>
  <c r="AK236" i="41" s="1"/>
  <c r="AN236" i="41"/>
  <c r="AM236" i="41" s="1"/>
  <c r="AP236" i="41"/>
  <c r="AO236" i="41" s="1"/>
  <c r="AE237" i="41"/>
  <c r="AF237" i="41"/>
  <c r="AG237" i="41"/>
  <c r="AH237" i="41"/>
  <c r="AI237" i="41"/>
  <c r="AJ237" i="41"/>
  <c r="AK237" i="41"/>
  <c r="AL237" i="41"/>
  <c r="AM237" i="41"/>
  <c r="AN237" i="41"/>
  <c r="AO237" i="41"/>
  <c r="AP237" i="41"/>
  <c r="AF238" i="41"/>
  <c r="AE238" i="41" s="1"/>
  <c r="AH238" i="41"/>
  <c r="AG238" i="41" s="1"/>
  <c r="AJ238" i="41"/>
  <c r="AI238" i="41" s="1"/>
  <c r="AL238" i="41"/>
  <c r="AK238" i="41" s="1"/>
  <c r="AN238" i="41"/>
  <c r="AM238" i="41" s="1"/>
  <c r="AP238" i="41"/>
  <c r="AO238" i="41" s="1"/>
  <c r="AE239" i="41"/>
  <c r="AF239" i="41"/>
  <c r="AG239" i="41"/>
  <c r="AH239" i="41"/>
  <c r="AI239" i="41"/>
  <c r="AJ239" i="41"/>
  <c r="AK239" i="41"/>
  <c r="AL239" i="41"/>
  <c r="AM239" i="41"/>
  <c r="AN239" i="41"/>
  <c r="AO239" i="41"/>
  <c r="AP239" i="41"/>
  <c r="AF240" i="41"/>
  <c r="AE240" i="41" s="1"/>
  <c r="AH240" i="41"/>
  <c r="AG240" i="41" s="1"/>
  <c r="AJ240" i="41"/>
  <c r="AI240" i="41" s="1"/>
  <c r="AL240" i="41"/>
  <c r="AK240" i="41" s="1"/>
  <c r="AN240" i="41"/>
  <c r="AM240" i="41" s="1"/>
  <c r="AP240" i="41"/>
  <c r="AO240" i="41" s="1"/>
  <c r="AE241" i="41"/>
  <c r="AF241" i="41"/>
  <c r="AG241" i="41"/>
  <c r="AH241" i="41"/>
  <c r="AI241" i="41"/>
  <c r="AJ241" i="41"/>
  <c r="AK241" i="41"/>
  <c r="AL241" i="41"/>
  <c r="AM241" i="41"/>
  <c r="AN241" i="41"/>
  <c r="AO241" i="41"/>
  <c r="AP241" i="41"/>
  <c r="AF242" i="41"/>
  <c r="AE242" i="41" s="1"/>
  <c r="AH242" i="41"/>
  <c r="AG242" i="41" s="1"/>
  <c r="AJ242" i="41"/>
  <c r="AI242" i="41" s="1"/>
  <c r="AL242" i="41"/>
  <c r="AK242" i="41" s="1"/>
  <c r="AN242" i="41"/>
  <c r="AM242" i="41" s="1"/>
  <c r="AP242" i="41"/>
  <c r="AO242" i="41" s="1"/>
  <c r="AE243" i="41"/>
  <c r="AF243" i="41"/>
  <c r="AG243" i="41"/>
  <c r="AH243" i="41"/>
  <c r="AI243" i="41"/>
  <c r="AJ243" i="41"/>
  <c r="AK243" i="41"/>
  <c r="AL243" i="41"/>
  <c r="AM243" i="41"/>
  <c r="AN243" i="41"/>
  <c r="AO243" i="41"/>
  <c r="AP243" i="41"/>
  <c r="AF244" i="41"/>
  <c r="AE244" i="41" s="1"/>
  <c r="AH244" i="41"/>
  <c r="AG244" i="41" s="1"/>
  <c r="AJ244" i="41"/>
  <c r="AI244" i="41" s="1"/>
  <c r="AL244" i="41"/>
  <c r="AK244" i="41" s="1"/>
  <c r="AN244" i="41"/>
  <c r="AM244" i="41" s="1"/>
  <c r="AP244" i="41"/>
  <c r="AO244" i="41" s="1"/>
  <c r="AE245" i="41"/>
  <c r="AF245" i="41"/>
  <c r="AG245" i="41"/>
  <c r="AH245" i="41"/>
  <c r="AI245" i="41"/>
  <c r="AJ245" i="41"/>
  <c r="AK245" i="41"/>
  <c r="AL245" i="41"/>
  <c r="AM245" i="41"/>
  <c r="AN245" i="41"/>
  <c r="AO245" i="41"/>
  <c r="AP245" i="41"/>
  <c r="AF246" i="41"/>
  <c r="AE246" i="41" s="1"/>
  <c r="AH246" i="41"/>
  <c r="AG246" i="41" s="1"/>
  <c r="AJ246" i="41"/>
  <c r="AI246" i="41" s="1"/>
  <c r="AL246" i="41"/>
  <c r="AK246" i="41" s="1"/>
  <c r="AN246" i="41"/>
  <c r="AM246" i="41" s="1"/>
  <c r="AP246" i="41"/>
  <c r="AO246" i="41" s="1"/>
  <c r="AE247" i="41"/>
  <c r="AF247" i="41"/>
  <c r="AG247" i="41"/>
  <c r="AH247" i="41"/>
  <c r="AI247" i="41"/>
  <c r="AJ247" i="41"/>
  <c r="AK247" i="41"/>
  <c r="AL247" i="41"/>
  <c r="AM247" i="41"/>
  <c r="AN247" i="41"/>
  <c r="AO247" i="41"/>
  <c r="AP247" i="41"/>
  <c r="AF248" i="41"/>
  <c r="AE248" i="41" s="1"/>
  <c r="AH248" i="41"/>
  <c r="AG248" i="41" s="1"/>
  <c r="AJ248" i="41"/>
  <c r="AI248" i="41" s="1"/>
  <c r="AL248" i="41"/>
  <c r="AK248" i="41" s="1"/>
  <c r="AN248" i="41"/>
  <c r="AM248" i="41" s="1"/>
  <c r="AP248" i="41"/>
  <c r="AO248" i="41" s="1"/>
  <c r="AE249" i="41"/>
  <c r="AF249" i="41"/>
  <c r="AG249" i="41"/>
  <c r="AH249" i="41"/>
  <c r="AI249" i="41"/>
  <c r="AJ249" i="41"/>
  <c r="AK249" i="41"/>
  <c r="AL249" i="41"/>
  <c r="AM249" i="41"/>
  <c r="AN249" i="41"/>
  <c r="AO249" i="41"/>
  <c r="AP249" i="41"/>
  <c r="AF250" i="41"/>
  <c r="AE250" i="41" s="1"/>
  <c r="AH250" i="41"/>
  <c r="AG250" i="41" s="1"/>
  <c r="AJ250" i="41"/>
  <c r="AI250" i="41" s="1"/>
  <c r="AL250" i="41"/>
  <c r="AK250" i="41" s="1"/>
  <c r="AN250" i="41"/>
  <c r="AM250" i="41" s="1"/>
  <c r="AP250" i="41"/>
  <c r="AO250" i="41" s="1"/>
  <c r="AE251" i="41"/>
  <c r="AF251" i="41"/>
  <c r="AG251" i="41"/>
  <c r="AH251" i="41"/>
  <c r="AI251" i="41"/>
  <c r="AJ251" i="41"/>
  <c r="AK251" i="41"/>
  <c r="AL251" i="41"/>
  <c r="AM251" i="41"/>
  <c r="AN251" i="41"/>
  <c r="AO251" i="41"/>
  <c r="AP251" i="41"/>
  <c r="AF252" i="41"/>
  <c r="AE252" i="41" s="1"/>
  <c r="AH252" i="41"/>
  <c r="AG252" i="41" s="1"/>
  <c r="AJ252" i="41"/>
  <c r="AI252" i="41" s="1"/>
  <c r="AL252" i="41"/>
  <c r="AK252" i="41" s="1"/>
  <c r="AN252" i="41"/>
  <c r="AM252" i="41" s="1"/>
  <c r="AP252" i="41"/>
  <c r="AO252" i="41" s="1"/>
  <c r="AE253" i="41"/>
  <c r="AF253" i="41"/>
  <c r="AG253" i="41"/>
  <c r="AH253" i="41"/>
  <c r="AI253" i="41"/>
  <c r="AJ253" i="41"/>
  <c r="AK253" i="41"/>
  <c r="AL253" i="41"/>
  <c r="AM253" i="41"/>
  <c r="AN253" i="41"/>
  <c r="AO253" i="41"/>
  <c r="AP253" i="41"/>
  <c r="AF254" i="41"/>
  <c r="AE254" i="41" s="1"/>
  <c r="AH254" i="41"/>
  <c r="AG254" i="41" s="1"/>
  <c r="AJ254" i="41"/>
  <c r="AI254" i="41" s="1"/>
  <c r="AL254" i="41"/>
  <c r="AK254" i="41" s="1"/>
  <c r="AN254" i="41"/>
  <c r="AM254" i="41" s="1"/>
  <c r="AP254" i="41"/>
  <c r="AO254" i="41" s="1"/>
  <c r="AE255" i="41"/>
  <c r="AF255" i="41"/>
  <c r="AG255" i="41"/>
  <c r="AH255" i="41"/>
  <c r="AI255" i="41"/>
  <c r="AJ255" i="41"/>
  <c r="AK255" i="41"/>
  <c r="AL255" i="41"/>
  <c r="AM255" i="41"/>
  <c r="AN255" i="41"/>
  <c r="AO255" i="41"/>
  <c r="AP255" i="41"/>
  <c r="AF256" i="41"/>
  <c r="AE256" i="41" s="1"/>
  <c r="AH256" i="41"/>
  <c r="AG256" i="41" s="1"/>
  <c r="AJ256" i="41"/>
  <c r="AI256" i="41" s="1"/>
  <c r="AL256" i="41"/>
  <c r="AK256" i="41" s="1"/>
  <c r="AN256" i="41"/>
  <c r="AM256" i="41" s="1"/>
  <c r="AP256" i="41"/>
  <c r="AO256" i="41" s="1"/>
  <c r="AE257" i="41"/>
  <c r="AF257" i="41"/>
  <c r="AG257" i="41"/>
  <c r="AH257" i="41"/>
  <c r="AI257" i="41"/>
  <c r="AJ257" i="41"/>
  <c r="AK257" i="41"/>
  <c r="AL257" i="41"/>
  <c r="AM257" i="41"/>
  <c r="AN257" i="41"/>
  <c r="AO257" i="41"/>
  <c r="AP257" i="41"/>
  <c r="AF258" i="41"/>
  <c r="AE258" i="41" s="1"/>
  <c r="AH258" i="41"/>
  <c r="AG258" i="41" s="1"/>
  <c r="AJ258" i="41"/>
  <c r="AI258" i="41" s="1"/>
  <c r="AL258" i="41"/>
  <c r="AK258" i="41" s="1"/>
  <c r="AN258" i="41"/>
  <c r="AM258" i="41" s="1"/>
  <c r="AP258" i="41"/>
  <c r="AO258" i="41" s="1"/>
  <c r="AE259" i="41"/>
  <c r="AF259" i="41"/>
  <c r="AG259" i="41"/>
  <c r="AH259" i="41"/>
  <c r="AI259" i="41"/>
  <c r="AJ259" i="41"/>
  <c r="AK259" i="41"/>
  <c r="AL259" i="41"/>
  <c r="AM259" i="41"/>
  <c r="AN259" i="41"/>
  <c r="AO259" i="41"/>
  <c r="AP259" i="41"/>
  <c r="AF260" i="41"/>
  <c r="AE260" i="41" s="1"/>
  <c r="AH260" i="41"/>
  <c r="AG260" i="41" s="1"/>
  <c r="AJ260" i="41"/>
  <c r="AI260" i="41" s="1"/>
  <c r="AL260" i="41"/>
  <c r="AK260" i="41" s="1"/>
  <c r="AN260" i="41"/>
  <c r="AM260" i="41" s="1"/>
  <c r="AP260" i="41"/>
  <c r="AO260" i="41" s="1"/>
  <c r="AE261" i="41"/>
  <c r="AF261" i="41"/>
  <c r="AG261" i="41"/>
  <c r="AH261" i="41"/>
  <c r="AI261" i="41"/>
  <c r="AJ261" i="41"/>
  <c r="AK261" i="41"/>
  <c r="AL261" i="41"/>
  <c r="AM261" i="41"/>
  <c r="AN261" i="41"/>
  <c r="AO261" i="41"/>
  <c r="AP261" i="41"/>
  <c r="AF262" i="41"/>
  <c r="AE262" i="41" s="1"/>
  <c r="AH262" i="41"/>
  <c r="AG262" i="41" s="1"/>
  <c r="AJ262" i="41"/>
  <c r="AI262" i="41" s="1"/>
  <c r="AL262" i="41"/>
  <c r="AK262" i="41" s="1"/>
  <c r="AN262" i="41"/>
  <c r="AM262" i="41" s="1"/>
  <c r="AP262" i="41"/>
  <c r="AO262" i="41" s="1"/>
  <c r="AE263" i="41"/>
  <c r="AF263" i="41"/>
  <c r="AG263" i="41"/>
  <c r="AH263" i="41"/>
  <c r="AI263" i="41"/>
  <c r="AJ263" i="41"/>
  <c r="AK263" i="41"/>
  <c r="AL263" i="41"/>
  <c r="AM263" i="41"/>
  <c r="AN263" i="41"/>
  <c r="AO263" i="41"/>
  <c r="AP263" i="41"/>
  <c r="AF264" i="41"/>
  <c r="AE264" i="41" s="1"/>
  <c r="AH264" i="41"/>
  <c r="AG264" i="41" s="1"/>
  <c r="AJ264" i="41"/>
  <c r="AI264" i="41" s="1"/>
  <c r="AL264" i="41"/>
  <c r="AK264" i="41" s="1"/>
  <c r="AN264" i="41"/>
  <c r="AM264" i="41" s="1"/>
  <c r="AP264" i="41"/>
  <c r="AO264" i="41" s="1"/>
  <c r="AE265" i="41"/>
  <c r="AF265" i="41"/>
  <c r="AG265" i="41"/>
  <c r="AH265" i="41"/>
  <c r="AI265" i="41"/>
  <c r="AJ265" i="41"/>
  <c r="AK265" i="41"/>
  <c r="AL265" i="41"/>
  <c r="AM265" i="41"/>
  <c r="AN265" i="41"/>
  <c r="AO265" i="41"/>
  <c r="AP265" i="41"/>
  <c r="AF266" i="41"/>
  <c r="AE266" i="41" s="1"/>
  <c r="AH266" i="41"/>
  <c r="AG266" i="41" s="1"/>
  <c r="AJ266" i="41"/>
  <c r="AI266" i="41" s="1"/>
  <c r="AL266" i="41"/>
  <c r="AK266" i="41" s="1"/>
  <c r="AN266" i="41"/>
  <c r="AM266" i="41" s="1"/>
  <c r="AP266" i="41"/>
  <c r="AO266" i="41" s="1"/>
  <c r="AE267" i="41"/>
  <c r="AF267" i="41"/>
  <c r="AG267" i="41"/>
  <c r="AH267" i="41"/>
  <c r="AI267" i="41"/>
  <c r="AJ267" i="41"/>
  <c r="AK267" i="41"/>
  <c r="AL267" i="41"/>
  <c r="AM267" i="41"/>
  <c r="AN267" i="41"/>
  <c r="AO267" i="41"/>
  <c r="AP267" i="41"/>
  <c r="AF268" i="41"/>
  <c r="AE268" i="41" s="1"/>
  <c r="AH268" i="41"/>
  <c r="AG268" i="41" s="1"/>
  <c r="AJ268" i="41"/>
  <c r="AI268" i="41" s="1"/>
  <c r="AL268" i="41"/>
  <c r="AK268" i="41" s="1"/>
  <c r="AN268" i="41"/>
  <c r="AM268" i="41" s="1"/>
  <c r="AP268" i="41"/>
  <c r="AO268" i="41" s="1"/>
  <c r="AE269" i="41"/>
  <c r="AF269" i="41"/>
  <c r="AG269" i="41"/>
  <c r="AH269" i="41"/>
  <c r="AI269" i="41"/>
  <c r="AJ269" i="41"/>
  <c r="AK269" i="41"/>
  <c r="AL269" i="41"/>
  <c r="AM269" i="41"/>
  <c r="AN269" i="41"/>
  <c r="AO269" i="41"/>
  <c r="AP269" i="41"/>
  <c r="AF270" i="41"/>
  <c r="AE270" i="41" s="1"/>
  <c r="AH270" i="41"/>
  <c r="AG270" i="41" s="1"/>
  <c r="AJ270" i="41"/>
  <c r="AI270" i="41" s="1"/>
  <c r="AL270" i="41"/>
  <c r="AK270" i="41" s="1"/>
  <c r="AN270" i="41"/>
  <c r="AM270" i="41" s="1"/>
  <c r="AP270" i="41"/>
  <c r="AO270" i="41" s="1"/>
  <c r="AE271" i="41"/>
  <c r="AF271" i="41"/>
  <c r="AG271" i="41"/>
  <c r="AH271" i="41"/>
  <c r="AI271" i="41"/>
  <c r="AJ271" i="41"/>
  <c r="AK271" i="41"/>
  <c r="AL271" i="41"/>
  <c r="AM271" i="41"/>
  <c r="AN271" i="41"/>
  <c r="AO271" i="41"/>
  <c r="AP271" i="41"/>
  <c r="AF272" i="41"/>
  <c r="AE272" i="41" s="1"/>
  <c r="AH272" i="41"/>
  <c r="AG272" i="41" s="1"/>
  <c r="AJ272" i="41"/>
  <c r="AI272" i="41" s="1"/>
  <c r="AL272" i="41"/>
  <c r="AK272" i="41" s="1"/>
  <c r="AN272" i="41"/>
  <c r="AM272" i="41" s="1"/>
  <c r="AP272" i="41"/>
  <c r="AO272" i="41" s="1"/>
  <c r="AE273" i="41"/>
  <c r="AF273" i="41"/>
  <c r="AG273" i="41"/>
  <c r="AH273" i="41"/>
  <c r="AI273" i="41"/>
  <c r="AJ273" i="41"/>
  <c r="AK273" i="41"/>
  <c r="AL273" i="41"/>
  <c r="AM273" i="41"/>
  <c r="AN273" i="41"/>
  <c r="AO273" i="41"/>
  <c r="AP273" i="41"/>
  <c r="AF274" i="41"/>
  <c r="AE274" i="41" s="1"/>
  <c r="AH274" i="41"/>
  <c r="AG274" i="41" s="1"/>
  <c r="AJ274" i="41"/>
  <c r="AI274" i="41" s="1"/>
  <c r="AL274" i="41"/>
  <c r="AK274" i="41" s="1"/>
  <c r="AN274" i="41"/>
  <c r="AM274" i="41" s="1"/>
  <c r="AP274" i="41"/>
  <c r="AO274" i="41" s="1"/>
  <c r="AE275" i="41"/>
  <c r="AF275" i="41"/>
  <c r="AG275" i="41"/>
  <c r="AH275" i="41"/>
  <c r="AI275" i="41"/>
  <c r="AJ275" i="41"/>
  <c r="AK275" i="41"/>
  <c r="AL275" i="41"/>
  <c r="AM275" i="41"/>
  <c r="AN275" i="41"/>
  <c r="AO275" i="41"/>
  <c r="AP275" i="41"/>
  <c r="AF276" i="41"/>
  <c r="AE276" i="41" s="1"/>
  <c r="AH276" i="41"/>
  <c r="AG276" i="41" s="1"/>
  <c r="AJ276" i="41"/>
  <c r="AI276" i="41" s="1"/>
  <c r="AL276" i="41"/>
  <c r="AK276" i="41" s="1"/>
  <c r="AN276" i="41"/>
  <c r="AM276" i="41" s="1"/>
  <c r="AP276" i="41"/>
  <c r="AO276" i="41" s="1"/>
  <c r="AE277" i="41"/>
  <c r="AF277" i="41"/>
  <c r="AG277" i="41"/>
  <c r="AH277" i="41"/>
  <c r="AI277" i="41"/>
  <c r="AJ277" i="41"/>
  <c r="AK277" i="41"/>
  <c r="AL277" i="41"/>
  <c r="AM277" i="41"/>
  <c r="AN277" i="41"/>
  <c r="AO277" i="41"/>
  <c r="AP277" i="41"/>
  <c r="AF278" i="41"/>
  <c r="AE278" i="41" s="1"/>
  <c r="AH278" i="41"/>
  <c r="AG278" i="41" s="1"/>
  <c r="AJ278" i="41"/>
  <c r="AI278" i="41" s="1"/>
  <c r="AL278" i="41"/>
  <c r="AK278" i="41" s="1"/>
  <c r="AN278" i="41"/>
  <c r="AM278" i="41" s="1"/>
  <c r="AP278" i="41"/>
  <c r="AO278" i="41" s="1"/>
  <c r="AE279" i="41"/>
  <c r="AF279" i="41"/>
  <c r="AG279" i="41"/>
  <c r="AH279" i="41"/>
  <c r="AI279" i="41"/>
  <c r="AJ279" i="41"/>
  <c r="AK279" i="41"/>
  <c r="AL279" i="41"/>
  <c r="AM279" i="41"/>
  <c r="AN279" i="41"/>
  <c r="AO279" i="41"/>
  <c r="AP279" i="41"/>
  <c r="AF280" i="41"/>
  <c r="AE280" i="41" s="1"/>
  <c r="AH280" i="41"/>
  <c r="AG280" i="41" s="1"/>
  <c r="AJ280" i="41"/>
  <c r="AI280" i="41" s="1"/>
  <c r="AL280" i="41"/>
  <c r="AK280" i="41" s="1"/>
  <c r="AN280" i="41"/>
  <c r="AM280" i="41" s="1"/>
  <c r="AP280" i="41"/>
  <c r="AO280" i="41" s="1"/>
  <c r="AE281" i="41"/>
  <c r="AF281" i="41"/>
  <c r="AG281" i="41"/>
  <c r="AH281" i="41"/>
  <c r="AI281" i="41"/>
  <c r="AJ281" i="41"/>
  <c r="AK281" i="41"/>
  <c r="AL281" i="41"/>
  <c r="AM281" i="41"/>
  <c r="AN281" i="41"/>
  <c r="AO281" i="41"/>
  <c r="AP281" i="41"/>
  <c r="AF282" i="41"/>
  <c r="AE282" i="41" s="1"/>
  <c r="AH282" i="41"/>
  <c r="AG282" i="41" s="1"/>
  <c r="AJ282" i="41"/>
  <c r="AI282" i="41" s="1"/>
  <c r="AL282" i="41"/>
  <c r="AK282" i="41" s="1"/>
  <c r="AN282" i="41"/>
  <c r="AM282" i="41" s="1"/>
  <c r="AP282" i="41"/>
  <c r="AO282" i="41" s="1"/>
  <c r="AE283" i="41"/>
  <c r="AF283" i="41"/>
  <c r="AG283" i="41"/>
  <c r="AH283" i="41"/>
  <c r="AI283" i="41"/>
  <c r="AJ283" i="41"/>
  <c r="AK283" i="41"/>
  <c r="AL283" i="41"/>
  <c r="AM283" i="41"/>
  <c r="AN283" i="41"/>
  <c r="AO283" i="41"/>
  <c r="AP283" i="41"/>
  <c r="AF284" i="41"/>
  <c r="AE284" i="41" s="1"/>
  <c r="AH284" i="41"/>
  <c r="AG284" i="41" s="1"/>
  <c r="AJ284" i="41"/>
  <c r="AI284" i="41" s="1"/>
  <c r="AL284" i="41"/>
  <c r="AK284" i="41" s="1"/>
  <c r="AN284" i="41"/>
  <c r="AM284" i="41" s="1"/>
  <c r="AP284" i="41"/>
  <c r="AO284" i="41" s="1"/>
  <c r="AE285" i="41"/>
  <c r="AF285" i="41"/>
  <c r="AG285" i="41"/>
  <c r="AH285" i="41"/>
  <c r="AI285" i="41"/>
  <c r="AJ285" i="41"/>
  <c r="AK285" i="41"/>
  <c r="AL285" i="41"/>
  <c r="AM285" i="41"/>
  <c r="AN285" i="41"/>
  <c r="AO285" i="41"/>
  <c r="AP285" i="41"/>
  <c r="AF286" i="41"/>
  <c r="AE286" i="41" s="1"/>
  <c r="AH286" i="41"/>
  <c r="AG286" i="41" s="1"/>
  <c r="AJ286" i="41"/>
  <c r="AI286" i="41" s="1"/>
  <c r="AL286" i="41"/>
  <c r="AK286" i="41" s="1"/>
  <c r="AN286" i="41"/>
  <c r="AM286" i="41" s="1"/>
  <c r="AP286" i="41"/>
  <c r="AO286" i="41" s="1"/>
  <c r="AE287" i="41"/>
  <c r="AF287" i="41"/>
  <c r="AG287" i="41"/>
  <c r="AH287" i="41"/>
  <c r="AI287" i="41"/>
  <c r="AJ287" i="41"/>
  <c r="AK287" i="41"/>
  <c r="AL287" i="41"/>
  <c r="AM287" i="41"/>
  <c r="AN287" i="41"/>
  <c r="AO287" i="41"/>
  <c r="AP287" i="41"/>
  <c r="AF288" i="41"/>
  <c r="AE288" i="41" s="1"/>
  <c r="AH288" i="41"/>
  <c r="AG288" i="41" s="1"/>
  <c r="AJ288" i="41"/>
  <c r="AI288" i="41" s="1"/>
  <c r="AL288" i="41"/>
  <c r="AK288" i="41" s="1"/>
  <c r="AN288" i="41"/>
  <c r="AM288" i="41" s="1"/>
  <c r="AP288" i="41"/>
  <c r="AO288" i="41" s="1"/>
  <c r="AE289" i="41"/>
  <c r="AF289" i="41"/>
  <c r="AG289" i="41"/>
  <c r="AH289" i="41"/>
  <c r="AI289" i="41"/>
  <c r="AJ289" i="41"/>
  <c r="AK289" i="41"/>
  <c r="AL289" i="41"/>
  <c r="AM289" i="41"/>
  <c r="AN289" i="41"/>
  <c r="AO289" i="41"/>
  <c r="AP289" i="41"/>
  <c r="AF290" i="41"/>
  <c r="AE290" i="41" s="1"/>
  <c r="AH290" i="41"/>
  <c r="AG290" i="41" s="1"/>
  <c r="AJ290" i="41"/>
  <c r="AI290" i="41" s="1"/>
  <c r="AL290" i="41"/>
  <c r="AK290" i="41" s="1"/>
  <c r="AN290" i="41"/>
  <c r="AM290" i="41" s="1"/>
  <c r="AP290" i="41"/>
  <c r="AO290" i="41" s="1"/>
  <c r="AE291" i="41"/>
  <c r="AF291" i="41"/>
  <c r="AG291" i="41"/>
  <c r="AH291" i="41"/>
  <c r="AI291" i="41"/>
  <c r="AJ291" i="41"/>
  <c r="AK291" i="41"/>
  <c r="AL291" i="41"/>
  <c r="AM291" i="41"/>
  <c r="AN291" i="41"/>
  <c r="AO291" i="41"/>
  <c r="AP291" i="41"/>
  <c r="AF292" i="41"/>
  <c r="AE292" i="41" s="1"/>
  <c r="AH292" i="41"/>
  <c r="AG292" i="41" s="1"/>
  <c r="AJ292" i="41"/>
  <c r="AI292" i="41" s="1"/>
  <c r="AL292" i="41"/>
  <c r="AK292" i="41" s="1"/>
  <c r="AN292" i="41"/>
  <c r="AM292" i="41" s="1"/>
  <c r="AP292" i="41"/>
  <c r="AO292" i="41" s="1"/>
  <c r="AE293" i="41"/>
  <c r="AF293" i="41"/>
  <c r="AG293" i="41"/>
  <c r="AH293" i="41"/>
  <c r="AI293" i="41"/>
  <c r="AJ293" i="41"/>
  <c r="AK293" i="41"/>
  <c r="AL293" i="41"/>
  <c r="AM293" i="41"/>
  <c r="AN293" i="41"/>
  <c r="AO293" i="41"/>
  <c r="AP293" i="41"/>
  <c r="AF294" i="41"/>
  <c r="AE294" i="41" s="1"/>
  <c r="AH294" i="41"/>
  <c r="AG294" i="41" s="1"/>
  <c r="AJ294" i="41"/>
  <c r="AI294" i="41" s="1"/>
  <c r="AL294" i="41"/>
  <c r="AK294" i="41" s="1"/>
  <c r="AN294" i="41"/>
  <c r="AM294" i="41" s="1"/>
  <c r="AP294" i="41"/>
  <c r="AO294" i="41" s="1"/>
  <c r="AE295" i="41"/>
  <c r="AF295" i="41"/>
  <c r="AG295" i="41"/>
  <c r="AH295" i="41"/>
  <c r="AI295" i="41"/>
  <c r="AJ295" i="41"/>
  <c r="AK295" i="41"/>
  <c r="AL295" i="41"/>
  <c r="AM295" i="41"/>
  <c r="AN295" i="41"/>
  <c r="AO295" i="41"/>
  <c r="AP295" i="41"/>
  <c r="AF296" i="41"/>
  <c r="AE296" i="41" s="1"/>
  <c r="AH296" i="41"/>
  <c r="AG296" i="41" s="1"/>
  <c r="AJ296" i="41"/>
  <c r="AI296" i="41" s="1"/>
  <c r="AL296" i="41"/>
  <c r="AK296" i="41" s="1"/>
  <c r="AN296" i="41"/>
  <c r="AM296" i="41" s="1"/>
  <c r="AP296" i="41"/>
  <c r="AO296" i="41" s="1"/>
  <c r="AE297" i="41"/>
  <c r="AF297" i="41"/>
  <c r="AG297" i="41"/>
  <c r="AH297" i="41"/>
  <c r="AI297" i="41"/>
  <c r="AJ297" i="41"/>
  <c r="AK297" i="41"/>
  <c r="AL297" i="41"/>
  <c r="AM297" i="41"/>
  <c r="AN297" i="41"/>
  <c r="AO297" i="41"/>
  <c r="AP297" i="41"/>
  <c r="C316" i="41"/>
  <c r="C315" i="41"/>
  <c r="C314" i="41"/>
  <c r="C313" i="41"/>
  <c r="C312" i="41"/>
  <c r="C311" i="41"/>
  <c r="C310" i="41"/>
  <c r="C309" i="41"/>
  <c r="C308" i="41"/>
  <c r="C307" i="41"/>
  <c r="C306" i="41"/>
  <c r="C305" i="41"/>
  <c r="C304" i="41"/>
  <c r="C303" i="41"/>
  <c r="C302" i="41"/>
  <c r="C301" i="41"/>
  <c r="C300" i="41"/>
  <c r="AA23" i="41"/>
  <c r="Y23" i="41"/>
  <c r="AB23" i="41" s="1"/>
  <c r="W23" i="41"/>
  <c r="AA22" i="41"/>
  <c r="Y22" i="41"/>
  <c r="AB22" i="41" s="1"/>
  <c r="W22" i="41"/>
  <c r="AA21" i="41"/>
  <c r="Y21" i="41"/>
  <c r="AB21" i="41" s="1"/>
  <c r="W21" i="41"/>
  <c r="AA20" i="41"/>
  <c r="Y20" i="41"/>
  <c r="AB20" i="41" s="1"/>
  <c r="W20" i="41"/>
  <c r="AA19" i="41"/>
  <c r="Y19" i="41"/>
  <c r="AB19" i="41" s="1"/>
  <c r="W19" i="41"/>
  <c r="AA18" i="41"/>
  <c r="Y18" i="41"/>
  <c r="AB18" i="41" s="1"/>
  <c r="W18" i="41"/>
  <c r="AA17" i="41"/>
  <c r="Y17" i="41"/>
  <c r="W17" i="41"/>
  <c r="AA16" i="41"/>
  <c r="Y16" i="41"/>
  <c r="AB16" i="41" s="1"/>
  <c r="W16" i="41"/>
  <c r="AA15" i="41"/>
  <c r="Y15" i="41"/>
  <c r="W15" i="41"/>
  <c r="AA14" i="41"/>
  <c r="Y14" i="41"/>
  <c r="AB14" i="41" s="1"/>
  <c r="W14" i="41"/>
  <c r="AA13" i="41"/>
  <c r="Y13" i="41"/>
  <c r="W13" i="41"/>
  <c r="AA12" i="41"/>
  <c r="Y12" i="41"/>
  <c r="AB12" i="41" s="1"/>
  <c r="W12" i="41"/>
  <c r="AA11" i="41"/>
  <c r="Y11" i="41"/>
  <c r="W11" i="41"/>
  <c r="AA10" i="41"/>
  <c r="Y10" i="41"/>
  <c r="AB10" i="41" s="1"/>
  <c r="W10" i="41"/>
  <c r="AA9" i="41"/>
  <c r="Y9" i="41"/>
  <c r="W9" i="41"/>
  <c r="AA8" i="41"/>
  <c r="Y8" i="41"/>
  <c r="AB8" i="41" s="1"/>
  <c r="W8" i="41"/>
  <c r="AP7" i="41"/>
  <c r="AO7" i="41" s="1"/>
  <c r="AN7" i="41"/>
  <c r="AM7" i="41" s="1"/>
  <c r="AL7" i="41"/>
  <c r="AK7" i="41" s="1"/>
  <c r="AJ7" i="41"/>
  <c r="AI7" i="41" s="1"/>
  <c r="AH7" i="41"/>
  <c r="AF7" i="41"/>
  <c r="AA7" i="41"/>
  <c r="Y7" i="41"/>
  <c r="AB7" i="41" s="1"/>
  <c r="W7" i="41"/>
  <c r="V49" i="26"/>
  <c r="C314" i="39"/>
  <c r="C315" i="39"/>
  <c r="C314" i="40"/>
  <c r="C315" i="40"/>
  <c r="C316" i="40"/>
  <c r="W23" i="40"/>
  <c r="Y23" i="40"/>
  <c r="AA23" i="40"/>
  <c r="AB23" i="40" s="1"/>
  <c r="C313" i="40"/>
  <c r="C312" i="40"/>
  <c r="C311" i="40"/>
  <c r="C310" i="40"/>
  <c r="C309" i="40"/>
  <c r="C308" i="40"/>
  <c r="C307" i="40"/>
  <c r="C306" i="40"/>
  <c r="C305" i="40"/>
  <c r="C304" i="40"/>
  <c r="C303" i="40"/>
  <c r="C302" i="40"/>
  <c r="C301" i="40"/>
  <c r="C300" i="40"/>
  <c r="AA22" i="40"/>
  <c r="Y22" i="40"/>
  <c r="AB22" i="40" s="1"/>
  <c r="W22" i="40"/>
  <c r="AA21" i="40"/>
  <c r="Y21" i="40"/>
  <c r="AB21" i="40" s="1"/>
  <c r="W21" i="40"/>
  <c r="AA20" i="40"/>
  <c r="Y20" i="40"/>
  <c r="AB20" i="40" s="1"/>
  <c r="W20" i="40"/>
  <c r="AA19" i="40"/>
  <c r="Y19" i="40"/>
  <c r="AB19" i="40" s="1"/>
  <c r="W19" i="40"/>
  <c r="AA18" i="40"/>
  <c r="Y18" i="40"/>
  <c r="AB18" i="40" s="1"/>
  <c r="W18" i="40"/>
  <c r="AA17" i="40"/>
  <c r="Y17" i="40"/>
  <c r="AB17" i="40" s="1"/>
  <c r="W17" i="40"/>
  <c r="AA16" i="40"/>
  <c r="Y16" i="40"/>
  <c r="AB16" i="40" s="1"/>
  <c r="W16" i="40"/>
  <c r="AA15" i="40"/>
  <c r="Y15" i="40"/>
  <c r="AB15" i="40" s="1"/>
  <c r="W15" i="40"/>
  <c r="AA14" i="40"/>
  <c r="Y14" i="40"/>
  <c r="AB14" i="40" s="1"/>
  <c r="W14" i="40"/>
  <c r="AA13" i="40"/>
  <c r="Y13" i="40"/>
  <c r="AB13" i="40" s="1"/>
  <c r="W13" i="40"/>
  <c r="AA12" i="40"/>
  <c r="Y12" i="40"/>
  <c r="AB12" i="40" s="1"/>
  <c r="W12" i="40"/>
  <c r="AA11" i="40"/>
  <c r="Y11" i="40"/>
  <c r="AB11" i="40" s="1"/>
  <c r="W11" i="40"/>
  <c r="AA10" i="40"/>
  <c r="Y10" i="40"/>
  <c r="AB10" i="40" s="1"/>
  <c r="W10" i="40"/>
  <c r="AA9" i="40"/>
  <c r="Y9" i="40"/>
  <c r="AB9" i="40" s="1"/>
  <c r="W9" i="40"/>
  <c r="AA8" i="40"/>
  <c r="Y8" i="40"/>
  <c r="AB8" i="40" s="1"/>
  <c r="W8" i="40"/>
  <c r="AP7" i="40"/>
  <c r="AO7" i="40" s="1"/>
  <c r="AN7" i="40"/>
  <c r="AM7" i="40" s="1"/>
  <c r="AL7" i="40"/>
  <c r="AJ7" i="40"/>
  <c r="AH7" i="40"/>
  <c r="AG7" i="40" s="1"/>
  <c r="AF7" i="40"/>
  <c r="AA7" i="40"/>
  <c r="Y7" i="40"/>
  <c r="AB7" i="40" s="1"/>
  <c r="W7" i="40"/>
  <c r="V53" i="26"/>
  <c r="W21" i="39"/>
  <c r="Y21" i="39"/>
  <c r="AA21" i="39"/>
  <c r="AB21" i="39" s="1"/>
  <c r="AF21" i="39"/>
  <c r="AH21" i="39"/>
  <c r="AJ21" i="39"/>
  <c r="AI21" i="39" s="1"/>
  <c r="AL21" i="39"/>
  <c r="AK21" i="39" s="1"/>
  <c r="AN21" i="39"/>
  <c r="AM21" i="39" s="1"/>
  <c r="AP21" i="39"/>
  <c r="AO21" i="39" s="1"/>
  <c r="W22" i="39"/>
  <c r="Y22" i="39"/>
  <c r="AA22" i="39"/>
  <c r="AB22" i="39"/>
  <c r="AF22" i="39"/>
  <c r="AH22" i="39"/>
  <c r="AJ22" i="39"/>
  <c r="AI22" i="39" s="1"/>
  <c r="AL22" i="39"/>
  <c r="AK22" i="39" s="1"/>
  <c r="AN22" i="39"/>
  <c r="AM22" i="39" s="1"/>
  <c r="AP22" i="39"/>
  <c r="AO22" i="39" s="1"/>
  <c r="C313" i="39"/>
  <c r="C312" i="39"/>
  <c r="C311" i="39"/>
  <c r="C310" i="39"/>
  <c r="C309" i="39"/>
  <c r="C308" i="39"/>
  <c r="C307" i="39"/>
  <c r="C306" i="39"/>
  <c r="C305" i="39"/>
  <c r="C304" i="39"/>
  <c r="C303" i="39"/>
  <c r="C302" i="39"/>
  <c r="C301" i="39"/>
  <c r="C300" i="39"/>
  <c r="AP20" i="39"/>
  <c r="AO20" i="39" s="1"/>
  <c r="AN20" i="39"/>
  <c r="AM20" i="39" s="1"/>
  <c r="AL20" i="39"/>
  <c r="AK20" i="39" s="1"/>
  <c r="AJ20" i="39"/>
  <c r="AI20" i="39" s="1"/>
  <c r="AH20" i="39"/>
  <c r="AF20" i="39"/>
  <c r="AA20" i="39"/>
  <c r="Y20" i="39"/>
  <c r="W20" i="39"/>
  <c r="AP19" i="39"/>
  <c r="AO19" i="39" s="1"/>
  <c r="AN19" i="39"/>
  <c r="AM19" i="39" s="1"/>
  <c r="AL19" i="39"/>
  <c r="AK19" i="39" s="1"/>
  <c r="AJ19" i="39"/>
  <c r="AI19" i="39" s="1"/>
  <c r="AH19" i="39"/>
  <c r="AF19" i="39"/>
  <c r="AA19" i="39"/>
  <c r="Y19" i="39"/>
  <c r="W19" i="39"/>
  <c r="AP18" i="39"/>
  <c r="AO18" i="39" s="1"/>
  <c r="AN18" i="39"/>
  <c r="AM18" i="39" s="1"/>
  <c r="AL18" i="39"/>
  <c r="AK18" i="39" s="1"/>
  <c r="AJ18" i="39"/>
  <c r="AI18" i="39" s="1"/>
  <c r="AH18" i="39"/>
  <c r="AF18" i="39"/>
  <c r="AA18" i="39"/>
  <c r="Y18" i="39"/>
  <c r="W18" i="39"/>
  <c r="AP17" i="39"/>
  <c r="AO17" i="39" s="1"/>
  <c r="AN17" i="39"/>
  <c r="AM17" i="39" s="1"/>
  <c r="AL17" i="39"/>
  <c r="AK17" i="39" s="1"/>
  <c r="AJ17" i="39"/>
  <c r="AI17" i="39" s="1"/>
  <c r="AH17" i="39"/>
  <c r="AF17" i="39"/>
  <c r="AA17" i="39"/>
  <c r="Y17" i="39"/>
  <c r="W17" i="39"/>
  <c r="AP16" i="39"/>
  <c r="AO16" i="39" s="1"/>
  <c r="AN16" i="39"/>
  <c r="AM16" i="39" s="1"/>
  <c r="AL16" i="39"/>
  <c r="AK16" i="39" s="1"/>
  <c r="AJ16" i="39"/>
  <c r="AI16" i="39" s="1"/>
  <c r="AH16" i="39"/>
  <c r="AF16" i="39"/>
  <c r="AA16" i="39"/>
  <c r="Y16" i="39"/>
  <c r="W16" i="39"/>
  <c r="AP15" i="39"/>
  <c r="AO15" i="39" s="1"/>
  <c r="AN15" i="39"/>
  <c r="AM15" i="39" s="1"/>
  <c r="AL15" i="39"/>
  <c r="AK15" i="39" s="1"/>
  <c r="AJ15" i="39"/>
  <c r="AI15" i="39" s="1"/>
  <c r="AH15" i="39"/>
  <c r="AF15" i="39"/>
  <c r="AA15" i="39"/>
  <c r="Y15" i="39"/>
  <c r="W15" i="39"/>
  <c r="AP14" i="39"/>
  <c r="AO14" i="39" s="1"/>
  <c r="AN14" i="39"/>
  <c r="AM14" i="39" s="1"/>
  <c r="AL14" i="39"/>
  <c r="AK14" i="39" s="1"/>
  <c r="AJ14" i="39"/>
  <c r="AI14" i="39" s="1"/>
  <c r="AH14" i="39"/>
  <c r="AF14" i="39"/>
  <c r="AA14" i="39"/>
  <c r="Y14" i="39"/>
  <c r="W14" i="39"/>
  <c r="AP13" i="39"/>
  <c r="AO13" i="39" s="1"/>
  <c r="AN13" i="39"/>
  <c r="AM13" i="39" s="1"/>
  <c r="AL13" i="39"/>
  <c r="AK13" i="39" s="1"/>
  <c r="AJ13" i="39"/>
  <c r="AI13" i="39" s="1"/>
  <c r="AH13" i="39"/>
  <c r="AF13" i="39"/>
  <c r="AA13" i="39"/>
  <c r="Y13" i="39"/>
  <c r="W13" i="39"/>
  <c r="AP12" i="39"/>
  <c r="AO12" i="39" s="1"/>
  <c r="AN12" i="39"/>
  <c r="AM12" i="39" s="1"/>
  <c r="AL12" i="39"/>
  <c r="AK12" i="39" s="1"/>
  <c r="AJ12" i="39"/>
  <c r="AI12" i="39" s="1"/>
  <c r="AH12" i="39"/>
  <c r="AF12" i="39"/>
  <c r="AA12" i="39"/>
  <c r="Y12" i="39"/>
  <c r="W12" i="39"/>
  <c r="AP11" i="39"/>
  <c r="AO11" i="39" s="1"/>
  <c r="AN11" i="39"/>
  <c r="AM11" i="39" s="1"/>
  <c r="AL11" i="39"/>
  <c r="AK11" i="39" s="1"/>
  <c r="AJ11" i="39"/>
  <c r="AI11" i="39" s="1"/>
  <c r="AH11" i="39"/>
  <c r="AF11" i="39"/>
  <c r="AA11" i="39"/>
  <c r="Y11" i="39"/>
  <c r="W11" i="39"/>
  <c r="AP10" i="39"/>
  <c r="AO10" i="39" s="1"/>
  <c r="AN10" i="39"/>
  <c r="AM10" i="39" s="1"/>
  <c r="AL10" i="39"/>
  <c r="AK10" i="39" s="1"/>
  <c r="AJ10" i="39"/>
  <c r="AI10" i="39" s="1"/>
  <c r="AH10" i="39"/>
  <c r="AF10" i="39"/>
  <c r="AA10" i="39"/>
  <c r="Y10" i="39"/>
  <c r="W10" i="39"/>
  <c r="AP9" i="39"/>
  <c r="AO9" i="39" s="1"/>
  <c r="AN9" i="39"/>
  <c r="AM9" i="39" s="1"/>
  <c r="AL9" i="39"/>
  <c r="AK9" i="39" s="1"/>
  <c r="AJ9" i="39"/>
  <c r="AI9" i="39" s="1"/>
  <c r="AH9" i="39"/>
  <c r="AF9" i="39"/>
  <c r="AA9" i="39"/>
  <c r="Y9" i="39"/>
  <c r="W9" i="39"/>
  <c r="AP8" i="39"/>
  <c r="AO8" i="39" s="1"/>
  <c r="AN8" i="39"/>
  <c r="AM8" i="39" s="1"/>
  <c r="AL8" i="39"/>
  <c r="AK8" i="39" s="1"/>
  <c r="AJ8" i="39"/>
  <c r="AI8" i="39" s="1"/>
  <c r="AH8" i="39"/>
  <c r="AF8" i="39"/>
  <c r="AA8" i="39"/>
  <c r="Y8" i="39"/>
  <c r="W8" i="39"/>
  <c r="AP7" i="39"/>
  <c r="AO7" i="39" s="1"/>
  <c r="AN7" i="39"/>
  <c r="AM7" i="39" s="1"/>
  <c r="AL7" i="39"/>
  <c r="AK7" i="39" s="1"/>
  <c r="AJ7" i="39"/>
  <c r="AI7" i="39" s="1"/>
  <c r="AH7" i="39"/>
  <c r="AF7" i="39"/>
  <c r="AA7" i="39"/>
  <c r="Y7" i="39"/>
  <c r="W7" i="39"/>
  <c r="O148" i="44" l="1"/>
  <c r="N161" i="44"/>
  <c r="L99" i="44"/>
  <c r="M105" i="44" s="1"/>
  <c r="H94" i="44"/>
  <c r="O135" i="44"/>
  <c r="H86" i="44"/>
  <c r="M89" i="44" s="1"/>
  <c r="H82" i="44"/>
  <c r="O124" i="44"/>
  <c r="O121" i="44"/>
  <c r="L101" i="44"/>
  <c r="O163" i="44"/>
  <c r="O160" i="44"/>
  <c r="AB7" i="43"/>
  <c r="AB9" i="43"/>
  <c r="AB11" i="43"/>
  <c r="AB13" i="43"/>
  <c r="AB15" i="43"/>
  <c r="AB17" i="43"/>
  <c r="AD39" i="42"/>
  <c r="AD297" i="43"/>
  <c r="AD293" i="43"/>
  <c r="AD289" i="43"/>
  <c r="AD285" i="43"/>
  <c r="AD281" i="43"/>
  <c r="AD277" i="43"/>
  <c r="AD273" i="43"/>
  <c r="AD269" i="43"/>
  <c r="AD171" i="43"/>
  <c r="AD167" i="43"/>
  <c r="AD163" i="43"/>
  <c r="AD159" i="43"/>
  <c r="AD155" i="43"/>
  <c r="AD151" i="43"/>
  <c r="AD147" i="43"/>
  <c r="AD143" i="43"/>
  <c r="AD139" i="43"/>
  <c r="AD135" i="43"/>
  <c r="AD131" i="43"/>
  <c r="AD127" i="43"/>
  <c r="AD125" i="43"/>
  <c r="AD123" i="43"/>
  <c r="AD121" i="43"/>
  <c r="AD119" i="43"/>
  <c r="AD117" i="43"/>
  <c r="AD115" i="43"/>
  <c r="AD113" i="43"/>
  <c r="AD111" i="43"/>
  <c r="AD109" i="43"/>
  <c r="AD107" i="43"/>
  <c r="AD105" i="43"/>
  <c r="AD103" i="43"/>
  <c r="AD101" i="43"/>
  <c r="AD99" i="43"/>
  <c r="AD97" i="43"/>
  <c r="AD95" i="43"/>
  <c r="AD93" i="43"/>
  <c r="AD91" i="43"/>
  <c r="AD89" i="43"/>
  <c r="AD83" i="43"/>
  <c r="AD81" i="43"/>
  <c r="AD79" i="43"/>
  <c r="AD77" i="43"/>
  <c r="AD75" i="43"/>
  <c r="AD73" i="43"/>
  <c r="AD71" i="43"/>
  <c r="AD69" i="43"/>
  <c r="AD67" i="43"/>
  <c r="AD65" i="43"/>
  <c r="AD63" i="43"/>
  <c r="AD61" i="43"/>
  <c r="AD59" i="43"/>
  <c r="AD57" i="43"/>
  <c r="AD55" i="43"/>
  <c r="AD53" i="43"/>
  <c r="AD295" i="43"/>
  <c r="AD291" i="43"/>
  <c r="AD287" i="43"/>
  <c r="AD283" i="43"/>
  <c r="AD279" i="43"/>
  <c r="AD275" i="43"/>
  <c r="AD271" i="43"/>
  <c r="AD266" i="43"/>
  <c r="AD264" i="43"/>
  <c r="AD262" i="43"/>
  <c r="AD260" i="43"/>
  <c r="AD258" i="43"/>
  <c r="AD256" i="43"/>
  <c r="AD254" i="43"/>
  <c r="AD252" i="43"/>
  <c r="AD250" i="43"/>
  <c r="AD248" i="43"/>
  <c r="AD246" i="43"/>
  <c r="AD244" i="43"/>
  <c r="AD242" i="43"/>
  <c r="AD240" i="43"/>
  <c r="AD238" i="43"/>
  <c r="AD236" i="43"/>
  <c r="AD234" i="43"/>
  <c r="AD232" i="43"/>
  <c r="AD230" i="43"/>
  <c r="AD228" i="43"/>
  <c r="AD226" i="43"/>
  <c r="AD224" i="43"/>
  <c r="AD222" i="43"/>
  <c r="AD220" i="43"/>
  <c r="AD218" i="43"/>
  <c r="AD216" i="43"/>
  <c r="AD214" i="43"/>
  <c r="AD212" i="43"/>
  <c r="AD210" i="43"/>
  <c r="AD208" i="43"/>
  <c r="AD206" i="43"/>
  <c r="AD204" i="43"/>
  <c r="AD202" i="43"/>
  <c r="AD200" i="43"/>
  <c r="AD198" i="43"/>
  <c r="AD196" i="43"/>
  <c r="AD194" i="43"/>
  <c r="AD192" i="43"/>
  <c r="AD190" i="43"/>
  <c r="AD188" i="43"/>
  <c r="AD186" i="43"/>
  <c r="AD184" i="43"/>
  <c r="AD182" i="43"/>
  <c r="AD180" i="43"/>
  <c r="AD178" i="43"/>
  <c r="AD176" i="43"/>
  <c r="AD173" i="43"/>
  <c r="AD169" i="43"/>
  <c r="AD165" i="43"/>
  <c r="AD161" i="43"/>
  <c r="AD157" i="43"/>
  <c r="AD153" i="43"/>
  <c r="AD149" i="43"/>
  <c r="AD145" i="43"/>
  <c r="AD141" i="43"/>
  <c r="AD137" i="43"/>
  <c r="AD133" i="43"/>
  <c r="AD129" i="43"/>
  <c r="AD86" i="43"/>
  <c r="AD50" i="43"/>
  <c r="AD48" i="43"/>
  <c r="AD46" i="43"/>
  <c r="AD44" i="43"/>
  <c r="AD42" i="43"/>
  <c r="AD40" i="43"/>
  <c r="AD38" i="43"/>
  <c r="AD36" i="43"/>
  <c r="AD34" i="43"/>
  <c r="AD32" i="43"/>
  <c r="AD30" i="43"/>
  <c r="AD28" i="43"/>
  <c r="AD26" i="43"/>
  <c r="AD24" i="43"/>
  <c r="AD22" i="43"/>
  <c r="AD20" i="43"/>
  <c r="AD296" i="43"/>
  <c r="AD292" i="43"/>
  <c r="AD288" i="43"/>
  <c r="AD284" i="43"/>
  <c r="AD280" i="43"/>
  <c r="AD276" i="43"/>
  <c r="AD272" i="43"/>
  <c r="AD268" i="43"/>
  <c r="AD267" i="43"/>
  <c r="AD265" i="43"/>
  <c r="AD263" i="43"/>
  <c r="AD261" i="43"/>
  <c r="AD259" i="43"/>
  <c r="AD257" i="43"/>
  <c r="AD255" i="43"/>
  <c r="AD253" i="43"/>
  <c r="AD251" i="43"/>
  <c r="AD249" i="43"/>
  <c r="AD247" i="43"/>
  <c r="AD245" i="43"/>
  <c r="AD243" i="43"/>
  <c r="AD241" i="43"/>
  <c r="AD239" i="43"/>
  <c r="AD237" i="43"/>
  <c r="AD235" i="43"/>
  <c r="AD233" i="43"/>
  <c r="AD231" i="43"/>
  <c r="AD229" i="43"/>
  <c r="AD227" i="43"/>
  <c r="AD225" i="43"/>
  <c r="AD223" i="43"/>
  <c r="AD221" i="43"/>
  <c r="AD219" i="43"/>
  <c r="AD217" i="43"/>
  <c r="AD215" i="43"/>
  <c r="AD213" i="43"/>
  <c r="AD211" i="43"/>
  <c r="AD209" i="43"/>
  <c r="AD207" i="43"/>
  <c r="AD205" i="43"/>
  <c r="AD203" i="43"/>
  <c r="AD201" i="43"/>
  <c r="AD199" i="43"/>
  <c r="AD197" i="43"/>
  <c r="AD195" i="43"/>
  <c r="AD193" i="43"/>
  <c r="AD191" i="43"/>
  <c r="AD189" i="43"/>
  <c r="AD187" i="43"/>
  <c r="AD185" i="43"/>
  <c r="AD183" i="43"/>
  <c r="AD181" i="43"/>
  <c r="AD179" i="43"/>
  <c r="AD177" i="43"/>
  <c r="AD294" i="43"/>
  <c r="AD290" i="43"/>
  <c r="AD286" i="43"/>
  <c r="AD282" i="43"/>
  <c r="AD278" i="43"/>
  <c r="AD274" i="43"/>
  <c r="AD270" i="43"/>
  <c r="AD175" i="43"/>
  <c r="AD172" i="43"/>
  <c r="AD168" i="43"/>
  <c r="AD164" i="43"/>
  <c r="AD160" i="43"/>
  <c r="AD156" i="43"/>
  <c r="AD152" i="43"/>
  <c r="AD148" i="43"/>
  <c r="AD144" i="43"/>
  <c r="AD140" i="43"/>
  <c r="AD136" i="43"/>
  <c r="AD132" i="43"/>
  <c r="AD128" i="43"/>
  <c r="AD124" i="43"/>
  <c r="AD120" i="43"/>
  <c r="AD116" i="43"/>
  <c r="AD112" i="43"/>
  <c r="AD108" i="43"/>
  <c r="AD104" i="43"/>
  <c r="AD100" i="43"/>
  <c r="AD96" i="43"/>
  <c r="AD92" i="43"/>
  <c r="AD88" i="43"/>
  <c r="AD87" i="43"/>
  <c r="AD174" i="43"/>
  <c r="AD170" i="43"/>
  <c r="AD166" i="43"/>
  <c r="AD162" i="43"/>
  <c r="AD158" i="43"/>
  <c r="AD154" i="43"/>
  <c r="AD150" i="43"/>
  <c r="AD146" i="43"/>
  <c r="AD142" i="43"/>
  <c r="AD138" i="43"/>
  <c r="AD134" i="43"/>
  <c r="AD130" i="43"/>
  <c r="AD126" i="43"/>
  <c r="AD122" i="43"/>
  <c r="AD118" i="43"/>
  <c r="AD114" i="43"/>
  <c r="AD110" i="43"/>
  <c r="AD106" i="43"/>
  <c r="AD102" i="43"/>
  <c r="AD98" i="43"/>
  <c r="AD94" i="43"/>
  <c r="AD90" i="43"/>
  <c r="AD85" i="43"/>
  <c r="AD84" i="43"/>
  <c r="AD82" i="43"/>
  <c r="AD80" i="43"/>
  <c r="AD76" i="43"/>
  <c r="AD72" i="43"/>
  <c r="AD68" i="43"/>
  <c r="AD64" i="43"/>
  <c r="AD60" i="43"/>
  <c r="AD56" i="43"/>
  <c r="AD52" i="43"/>
  <c r="AD51" i="43"/>
  <c r="AD49" i="43"/>
  <c r="AD47" i="43"/>
  <c r="AD45" i="43"/>
  <c r="AD43" i="43"/>
  <c r="AD41" i="43"/>
  <c r="AD39" i="43"/>
  <c r="AD37" i="43"/>
  <c r="AD35" i="43"/>
  <c r="AD78" i="43"/>
  <c r="AD74" i="43"/>
  <c r="AD70" i="43"/>
  <c r="AD66" i="43"/>
  <c r="AD62" i="43"/>
  <c r="AD58" i="43"/>
  <c r="AD54" i="43"/>
  <c r="AD31" i="43"/>
  <c r="AD27" i="43"/>
  <c r="AD23" i="43"/>
  <c r="AD19" i="43"/>
  <c r="AD33" i="43"/>
  <c r="AD29" i="43"/>
  <c r="AD25" i="43"/>
  <c r="AD21" i="43"/>
  <c r="AD297" i="42"/>
  <c r="AD295" i="42"/>
  <c r="AD293" i="42"/>
  <c r="AD291" i="42"/>
  <c r="AD289" i="42"/>
  <c r="AD287" i="42"/>
  <c r="AD285" i="42"/>
  <c r="AD283" i="42"/>
  <c r="AD281" i="42"/>
  <c r="AD279" i="42"/>
  <c r="AD277" i="42"/>
  <c r="AD275" i="42"/>
  <c r="AD273" i="42"/>
  <c r="AD271" i="42"/>
  <c r="AD269" i="42"/>
  <c r="AD267" i="42"/>
  <c r="AD265" i="42"/>
  <c r="AD263" i="42"/>
  <c r="AD261" i="42"/>
  <c r="AD259" i="42"/>
  <c r="AD257" i="42"/>
  <c r="AD255" i="42"/>
  <c r="AD253" i="42"/>
  <c r="AD251" i="42"/>
  <c r="AD249" i="42"/>
  <c r="AD247" i="42"/>
  <c r="AD245" i="42"/>
  <c r="AD243" i="42"/>
  <c r="AD241" i="42"/>
  <c r="AD239" i="42"/>
  <c r="AD237" i="42"/>
  <c r="AD235" i="42"/>
  <c r="AD233" i="42"/>
  <c r="AD231" i="42"/>
  <c r="AD227" i="42"/>
  <c r="AD223" i="42"/>
  <c r="AD219" i="42"/>
  <c r="AD215" i="42"/>
  <c r="AD211" i="42"/>
  <c r="AD207" i="42"/>
  <c r="AD203" i="42"/>
  <c r="AD199" i="42"/>
  <c r="AD195" i="42"/>
  <c r="AD191" i="42"/>
  <c r="AD187" i="42"/>
  <c r="AD183" i="42"/>
  <c r="AD179" i="42"/>
  <c r="AD175" i="42"/>
  <c r="AD171" i="42"/>
  <c r="AD167" i="42"/>
  <c r="AD163" i="42"/>
  <c r="AD159" i="42"/>
  <c r="AD155" i="42"/>
  <c r="AD151" i="42"/>
  <c r="AD147" i="42"/>
  <c r="AD143" i="42"/>
  <c r="AD138" i="42"/>
  <c r="AD134" i="42"/>
  <c r="AD130" i="42"/>
  <c r="AD126" i="42"/>
  <c r="AD122" i="42"/>
  <c r="AD118" i="42"/>
  <c r="AD114" i="42"/>
  <c r="AD110" i="42"/>
  <c r="AD106" i="42"/>
  <c r="AD95" i="42"/>
  <c r="AD91" i="42"/>
  <c r="AD87" i="42"/>
  <c r="AD85" i="42"/>
  <c r="AD81" i="42"/>
  <c r="AD77" i="42"/>
  <c r="AD73" i="42"/>
  <c r="AD68" i="42"/>
  <c r="AD66" i="42"/>
  <c r="AD64" i="42"/>
  <c r="AD62" i="42"/>
  <c r="AD60" i="42"/>
  <c r="AD58" i="42"/>
  <c r="AD56" i="42"/>
  <c r="AD54" i="42"/>
  <c r="AD52" i="42"/>
  <c r="AD50" i="42"/>
  <c r="AD48" i="42"/>
  <c r="AD46" i="42"/>
  <c r="AD44" i="42"/>
  <c r="AD42" i="42"/>
  <c r="AD40" i="42"/>
  <c r="AD38" i="42"/>
  <c r="AD30" i="42"/>
  <c r="AD26" i="42"/>
  <c r="AD229" i="42"/>
  <c r="AD225" i="42"/>
  <c r="AD221" i="42"/>
  <c r="AD217" i="42"/>
  <c r="AD213" i="42"/>
  <c r="AD209" i="42"/>
  <c r="AD205" i="42"/>
  <c r="AD201" i="42"/>
  <c r="AD197" i="42"/>
  <c r="AD193" i="42"/>
  <c r="AD189" i="42"/>
  <c r="AD185" i="42"/>
  <c r="AD181" i="42"/>
  <c r="AD177" i="42"/>
  <c r="AD173" i="42"/>
  <c r="AD169" i="42"/>
  <c r="AD165" i="42"/>
  <c r="AD161" i="42"/>
  <c r="AD157" i="42"/>
  <c r="AD153" i="42"/>
  <c r="AD149" i="42"/>
  <c r="AD145" i="42"/>
  <c r="AD141" i="42"/>
  <c r="AD132" i="42"/>
  <c r="AD128" i="42"/>
  <c r="AD124" i="42"/>
  <c r="AD120" i="42"/>
  <c r="AD116" i="42"/>
  <c r="AD112" i="42"/>
  <c r="AD108" i="42"/>
  <c r="AD103" i="42"/>
  <c r="AD101" i="42"/>
  <c r="AD99" i="42"/>
  <c r="AD97" i="42"/>
  <c r="AD93" i="42"/>
  <c r="AD89" i="42"/>
  <c r="AD83" i="42"/>
  <c r="AD79" i="42"/>
  <c r="AD75" i="42"/>
  <c r="AD71" i="42"/>
  <c r="AD35" i="42"/>
  <c r="AD33" i="42"/>
  <c r="AD28" i="42"/>
  <c r="AD24" i="42"/>
  <c r="AD296" i="42"/>
  <c r="AD294" i="42"/>
  <c r="AD292" i="42"/>
  <c r="AD290" i="42"/>
  <c r="AD288" i="42"/>
  <c r="AD286" i="42"/>
  <c r="AD284" i="42"/>
  <c r="AD282" i="42"/>
  <c r="AD280" i="42"/>
  <c r="AD278" i="42"/>
  <c r="AD276" i="42"/>
  <c r="AD274" i="42"/>
  <c r="AD272" i="42"/>
  <c r="AD270" i="42"/>
  <c r="AD268" i="42"/>
  <c r="AD266" i="42"/>
  <c r="AD264" i="42"/>
  <c r="AD262" i="42"/>
  <c r="AD260" i="42"/>
  <c r="AD258" i="42"/>
  <c r="AD256" i="42"/>
  <c r="AD254" i="42"/>
  <c r="AD252" i="42"/>
  <c r="AD250" i="42"/>
  <c r="AD248" i="42"/>
  <c r="AD246" i="42"/>
  <c r="AD244" i="42"/>
  <c r="AD242" i="42"/>
  <c r="AD240" i="42"/>
  <c r="AD238" i="42"/>
  <c r="AD236" i="42"/>
  <c r="AD234" i="42"/>
  <c r="AD232" i="42"/>
  <c r="AD228" i="42"/>
  <c r="AD224" i="42"/>
  <c r="AD220" i="42"/>
  <c r="AD216" i="42"/>
  <c r="AD212" i="42"/>
  <c r="AD208" i="42"/>
  <c r="AD204" i="42"/>
  <c r="AD200" i="42"/>
  <c r="AD196" i="42"/>
  <c r="AD192" i="42"/>
  <c r="AD188" i="42"/>
  <c r="AD184" i="42"/>
  <c r="AD180" i="42"/>
  <c r="AD176" i="42"/>
  <c r="AD172" i="42"/>
  <c r="AD168" i="42"/>
  <c r="AD164" i="42"/>
  <c r="AD160" i="42"/>
  <c r="AD156" i="42"/>
  <c r="AD152" i="42"/>
  <c r="AD148" i="42"/>
  <c r="AD144" i="42"/>
  <c r="AD140" i="42"/>
  <c r="AD139" i="42"/>
  <c r="AD230" i="42"/>
  <c r="AD226" i="42"/>
  <c r="AD222" i="42"/>
  <c r="AD218" i="42"/>
  <c r="AD214" i="42"/>
  <c r="AD210" i="42"/>
  <c r="AD206" i="42"/>
  <c r="AD202" i="42"/>
  <c r="AD198" i="42"/>
  <c r="AD194" i="42"/>
  <c r="AD190" i="42"/>
  <c r="AD186" i="42"/>
  <c r="AD182" i="42"/>
  <c r="AD178" i="42"/>
  <c r="AD174" i="42"/>
  <c r="AD170" i="42"/>
  <c r="AD166" i="42"/>
  <c r="AD162" i="42"/>
  <c r="AD158" i="42"/>
  <c r="AD154" i="42"/>
  <c r="AD150" i="42"/>
  <c r="AD146" i="42"/>
  <c r="AD142" i="42"/>
  <c r="AD137" i="42"/>
  <c r="AD136" i="42"/>
  <c r="AD135" i="42"/>
  <c r="AD131" i="42"/>
  <c r="AD127" i="42"/>
  <c r="AD123" i="42"/>
  <c r="AD119" i="42"/>
  <c r="AD115" i="42"/>
  <c r="AD111" i="42"/>
  <c r="AD107" i="42"/>
  <c r="AD133" i="42"/>
  <c r="AD129" i="42"/>
  <c r="AD125" i="42"/>
  <c r="AD121" i="42"/>
  <c r="AD117" i="42"/>
  <c r="AD113" i="42"/>
  <c r="AD109" i="42"/>
  <c r="AD105" i="42"/>
  <c r="AD104" i="42"/>
  <c r="AD102" i="42"/>
  <c r="AD100" i="42"/>
  <c r="AD98" i="42"/>
  <c r="AD94" i="42"/>
  <c r="AD90" i="42"/>
  <c r="AD86" i="42"/>
  <c r="AD82" i="42"/>
  <c r="AD78" i="42"/>
  <c r="AD74" i="42"/>
  <c r="AD70" i="42"/>
  <c r="AD69" i="42"/>
  <c r="AD67" i="42"/>
  <c r="AD65" i="42"/>
  <c r="AD63" i="42"/>
  <c r="AD61" i="42"/>
  <c r="AD59" i="42"/>
  <c r="AD57" i="42"/>
  <c r="AD55" i="42"/>
  <c r="AD53" i="42"/>
  <c r="AD96" i="42"/>
  <c r="AD92" i="42"/>
  <c r="AD88" i="42"/>
  <c r="AD84" i="42"/>
  <c r="AD80" i="42"/>
  <c r="AD76" i="42"/>
  <c r="AD72" i="42"/>
  <c r="AD51" i="42"/>
  <c r="AD47" i="42"/>
  <c r="AD43" i="42"/>
  <c r="AD49" i="42"/>
  <c r="AD45" i="42"/>
  <c r="AD41" i="42"/>
  <c r="AD37" i="42"/>
  <c r="AD36" i="42"/>
  <c r="AD34" i="42"/>
  <c r="AD32" i="42"/>
  <c r="AD29" i="42"/>
  <c r="AD25" i="42"/>
  <c r="AD31" i="42"/>
  <c r="AD27" i="42"/>
  <c r="AD23" i="42"/>
  <c r="AD297" i="41"/>
  <c r="AD295" i="41"/>
  <c r="AD293" i="41"/>
  <c r="AD291" i="41"/>
  <c r="AD289" i="41"/>
  <c r="AD287" i="41"/>
  <c r="AD285" i="41"/>
  <c r="AD283" i="41"/>
  <c r="AD281" i="41"/>
  <c r="AD279" i="41"/>
  <c r="AD277" i="41"/>
  <c r="AD275" i="41"/>
  <c r="AD273" i="41"/>
  <c r="AD271" i="41"/>
  <c r="AD269" i="41"/>
  <c r="AD267" i="41"/>
  <c r="AD265" i="41"/>
  <c r="AD263" i="41"/>
  <c r="AD261" i="41"/>
  <c r="AD259" i="41"/>
  <c r="AD257" i="41"/>
  <c r="AD255" i="41"/>
  <c r="AD253" i="41"/>
  <c r="AD251" i="41"/>
  <c r="AD249" i="41"/>
  <c r="AD247" i="41"/>
  <c r="AD245" i="41"/>
  <c r="AD243" i="41"/>
  <c r="AD241" i="41"/>
  <c r="AD239" i="41"/>
  <c r="AD237" i="41"/>
  <c r="AD235" i="41"/>
  <c r="AD233" i="41"/>
  <c r="AD231" i="41"/>
  <c r="AD229" i="41"/>
  <c r="AD227" i="41"/>
  <c r="AD225" i="41"/>
  <c r="AD223" i="41"/>
  <c r="AD221" i="41"/>
  <c r="AD219" i="41"/>
  <c r="AD217" i="41"/>
  <c r="AD215" i="41"/>
  <c r="AD213" i="41"/>
  <c r="AD211" i="41"/>
  <c r="AD209" i="41"/>
  <c r="AD207" i="41"/>
  <c r="AD205" i="41"/>
  <c r="AD203" i="41"/>
  <c r="AD201" i="41"/>
  <c r="AD199" i="41"/>
  <c r="AD197" i="41"/>
  <c r="AD195" i="41"/>
  <c r="AD193" i="41"/>
  <c r="AD191" i="41"/>
  <c r="AD189" i="41"/>
  <c r="AD187" i="41"/>
  <c r="AD185" i="41"/>
  <c r="AD183" i="41"/>
  <c r="AD181" i="41"/>
  <c r="AD177" i="41"/>
  <c r="AD173" i="41"/>
  <c r="AD169" i="41"/>
  <c r="AD165" i="41"/>
  <c r="AD126" i="41"/>
  <c r="AD124" i="41"/>
  <c r="AD122" i="41"/>
  <c r="AD120" i="41"/>
  <c r="AD118" i="41"/>
  <c r="AD116" i="41"/>
  <c r="AD114" i="41"/>
  <c r="AD112" i="41"/>
  <c r="AD110" i="41"/>
  <c r="AD108" i="41"/>
  <c r="AD106" i="41"/>
  <c r="AD104" i="41"/>
  <c r="AD102" i="41"/>
  <c r="AD100" i="41"/>
  <c r="AD98" i="41"/>
  <c r="AD96" i="41"/>
  <c r="AD94" i="41"/>
  <c r="AD92" i="41"/>
  <c r="AD58" i="41"/>
  <c r="AD56" i="41"/>
  <c r="AD54" i="41"/>
  <c r="AD52" i="41"/>
  <c r="AD50" i="41"/>
  <c r="AD48" i="41"/>
  <c r="AD46" i="41"/>
  <c r="AD42" i="41"/>
  <c r="AD38" i="41"/>
  <c r="AD34" i="41"/>
  <c r="AD30" i="41"/>
  <c r="AD26" i="41"/>
  <c r="AD179" i="41"/>
  <c r="AD175" i="41"/>
  <c r="AD171" i="41"/>
  <c r="AD167" i="41"/>
  <c r="AD163" i="41"/>
  <c r="AD161" i="41"/>
  <c r="AD159" i="41"/>
  <c r="AD157" i="41"/>
  <c r="AD155" i="41"/>
  <c r="AD153" i="41"/>
  <c r="AD151" i="41"/>
  <c r="AD149" i="41"/>
  <c r="AD147" i="41"/>
  <c r="AD145" i="41"/>
  <c r="AD143" i="41"/>
  <c r="AD141" i="41"/>
  <c r="AD139" i="41"/>
  <c r="AD137" i="41"/>
  <c r="AD135" i="41"/>
  <c r="AD133" i="41"/>
  <c r="AD131" i="41"/>
  <c r="AD129" i="41"/>
  <c r="AD127" i="41"/>
  <c r="AD91" i="41"/>
  <c r="AD89" i="41"/>
  <c r="AD87" i="41"/>
  <c r="AD85" i="41"/>
  <c r="AD83" i="41"/>
  <c r="AD81" i="41"/>
  <c r="AD79" i="41"/>
  <c r="AD77" i="41"/>
  <c r="AD75" i="41"/>
  <c r="AD73" i="41"/>
  <c r="AD71" i="41"/>
  <c r="AD69" i="41"/>
  <c r="AD67" i="41"/>
  <c r="AD65" i="41"/>
  <c r="AD63" i="41"/>
  <c r="AD61" i="41"/>
  <c r="AD44" i="41"/>
  <c r="AD40" i="41"/>
  <c r="AD36" i="41"/>
  <c r="AD32" i="41"/>
  <c r="AD28" i="41"/>
  <c r="AD24" i="41"/>
  <c r="AD296" i="41"/>
  <c r="AD294" i="41"/>
  <c r="AD292" i="41"/>
  <c r="AD290" i="41"/>
  <c r="AD288" i="41"/>
  <c r="AD286" i="41"/>
  <c r="AD284" i="41"/>
  <c r="AD282" i="41"/>
  <c r="AD280" i="41"/>
  <c r="AD278" i="41"/>
  <c r="AD276" i="41"/>
  <c r="AD274" i="41"/>
  <c r="AD272" i="41"/>
  <c r="AD270" i="41"/>
  <c r="AD268" i="41"/>
  <c r="AD266" i="41"/>
  <c r="AD264" i="41"/>
  <c r="AD262" i="41"/>
  <c r="AD260" i="41"/>
  <c r="AD258" i="41"/>
  <c r="AD256" i="41"/>
  <c r="AD254" i="41"/>
  <c r="AD252" i="41"/>
  <c r="AD250" i="41"/>
  <c r="AD248" i="41"/>
  <c r="AD246" i="41"/>
  <c r="AD244" i="41"/>
  <c r="AD242" i="41"/>
  <c r="AD240" i="41"/>
  <c r="AD238" i="41"/>
  <c r="AD236" i="41"/>
  <c r="AD234" i="41"/>
  <c r="AD232" i="41"/>
  <c r="AD230" i="41"/>
  <c r="AD228" i="41"/>
  <c r="AD226" i="41"/>
  <c r="AD224" i="41"/>
  <c r="AD222" i="41"/>
  <c r="AD220" i="41"/>
  <c r="AD218" i="41"/>
  <c r="AD216" i="41"/>
  <c r="AD214" i="41"/>
  <c r="AD212" i="41"/>
  <c r="AD210" i="41"/>
  <c r="AD208" i="41"/>
  <c r="AD206" i="41"/>
  <c r="AD204" i="41"/>
  <c r="AD202" i="41"/>
  <c r="AD200" i="41"/>
  <c r="AD198" i="41"/>
  <c r="AD196" i="41"/>
  <c r="AD194" i="41"/>
  <c r="AD192" i="41"/>
  <c r="AD190" i="41"/>
  <c r="AD188" i="41"/>
  <c r="AD186" i="41"/>
  <c r="AD184" i="41"/>
  <c r="AD182" i="41"/>
  <c r="AD178" i="41"/>
  <c r="AD174" i="41"/>
  <c r="AD170" i="41"/>
  <c r="AD166" i="41"/>
  <c r="AD162" i="41"/>
  <c r="AD158" i="41"/>
  <c r="AD154" i="41"/>
  <c r="AD150" i="41"/>
  <c r="AD146" i="41"/>
  <c r="AD142" i="41"/>
  <c r="AD138" i="41"/>
  <c r="AD134" i="41"/>
  <c r="AD130" i="41"/>
  <c r="AD125" i="41"/>
  <c r="AD123" i="41"/>
  <c r="AD121" i="41"/>
  <c r="AD119" i="41"/>
  <c r="AD117" i="41"/>
  <c r="AD115" i="41"/>
  <c r="AD113" i="41"/>
  <c r="AD111" i="41"/>
  <c r="AD109" i="41"/>
  <c r="AD107" i="41"/>
  <c r="AD105" i="41"/>
  <c r="AD103" i="41"/>
  <c r="AD101" i="41"/>
  <c r="AD99" i="41"/>
  <c r="AD97" i="41"/>
  <c r="AD95" i="41"/>
  <c r="AD93" i="41"/>
  <c r="AD180" i="41"/>
  <c r="AD176" i="41"/>
  <c r="AD172" i="41"/>
  <c r="AD168" i="41"/>
  <c r="AD164" i="41"/>
  <c r="AD160" i="41"/>
  <c r="AD156" i="41"/>
  <c r="AD152" i="41"/>
  <c r="AD148" i="41"/>
  <c r="AD144" i="41"/>
  <c r="AD140" i="41"/>
  <c r="AD136" i="41"/>
  <c r="AD132" i="41"/>
  <c r="AD128" i="41"/>
  <c r="AD88" i="41"/>
  <c r="AD84" i="41"/>
  <c r="AD80" i="41"/>
  <c r="AD76" i="41"/>
  <c r="AD72" i="41"/>
  <c r="AD68" i="41"/>
  <c r="AD64" i="41"/>
  <c r="AD60" i="41"/>
  <c r="AD59" i="41"/>
  <c r="AD57" i="41"/>
  <c r="AD55" i="41"/>
  <c r="AD53" i="41"/>
  <c r="AD51" i="41"/>
  <c r="AD49" i="41"/>
  <c r="AD47" i="41"/>
  <c r="AD90" i="41"/>
  <c r="AD86" i="41"/>
  <c r="AD82" i="41"/>
  <c r="AD78" i="41"/>
  <c r="AD74" i="41"/>
  <c r="AD70" i="41"/>
  <c r="AD66" i="41"/>
  <c r="AD62" i="41"/>
  <c r="AD43" i="41"/>
  <c r="AD39" i="41"/>
  <c r="AD35" i="41"/>
  <c r="AD31" i="41"/>
  <c r="AD27" i="41"/>
  <c r="AD45" i="41"/>
  <c r="AD41" i="41"/>
  <c r="AD37" i="41"/>
  <c r="AD33" i="41"/>
  <c r="AD29" i="41"/>
  <c r="AD25" i="41"/>
  <c r="AB9" i="41"/>
  <c r="AB11" i="41"/>
  <c r="AB13" i="41"/>
  <c r="AB15" i="41"/>
  <c r="AB17" i="41"/>
  <c r="AB7" i="39"/>
  <c r="AB8" i="39"/>
  <c r="AB9" i="39"/>
  <c r="AB10" i="39"/>
  <c r="AB18" i="39"/>
  <c r="AB12" i="39"/>
  <c r="AB14" i="39"/>
  <c r="AB16" i="39"/>
  <c r="AB20" i="39"/>
  <c r="AB11" i="39"/>
  <c r="AB13" i="39"/>
  <c r="AB15" i="39"/>
  <c r="AB17" i="39"/>
  <c r="AB19" i="39"/>
  <c r="M141" i="3"/>
  <c r="M130" i="3"/>
  <c r="M117" i="3"/>
  <c r="M115" i="3"/>
  <c r="M131" i="3"/>
  <c r="K131" i="3"/>
  <c r="M133" i="3"/>
  <c r="K133" i="3"/>
  <c r="M124" i="3"/>
  <c r="K124" i="3"/>
  <c r="M126" i="3"/>
  <c r="K126" i="3"/>
  <c r="M136" i="3"/>
  <c r="M139" i="3"/>
  <c r="I82" i="44" l="1"/>
  <c r="I75" i="44"/>
  <c r="H98" i="44"/>
  <c r="M91" i="44"/>
  <c r="N91" i="44" s="1"/>
  <c r="L98" i="44"/>
  <c r="M107" i="44"/>
  <c r="N107" i="44" s="1"/>
  <c r="L102" i="44"/>
  <c r="N89" i="44"/>
  <c r="K139" i="3"/>
  <c r="M100" i="3"/>
  <c r="M102" i="3"/>
  <c r="K115" i="3"/>
  <c r="M99" i="3"/>
  <c r="M97" i="3"/>
  <c r="M108" i="3"/>
  <c r="M123" i="3"/>
  <c r="O90" i="44" l="1"/>
  <c r="O93" i="44"/>
  <c r="I98" i="44"/>
  <c r="I91" i="44"/>
  <c r="M82" i="44"/>
  <c r="I79" i="44"/>
  <c r="N105" i="44"/>
  <c r="K37" i="3"/>
  <c r="O109" i="44" l="1"/>
  <c r="O106" i="44"/>
  <c r="I95" i="44"/>
  <c r="J95" i="44" s="1"/>
  <c r="M84" i="44"/>
  <c r="N84" i="44" s="1"/>
  <c r="K78" i="3"/>
  <c r="N82" i="44" l="1"/>
  <c r="O83" i="44" s="1"/>
  <c r="J79" i="44"/>
  <c r="N92" i="3"/>
  <c r="L92" i="3"/>
  <c r="O86" i="44" l="1"/>
  <c r="J87" i="44"/>
  <c r="O77" i="44"/>
  <c r="V7" i="38"/>
  <c r="V8" i="38"/>
  <c r="V11" i="38"/>
  <c r="V9" i="38"/>
  <c r="V10" i="38"/>
  <c r="V14" i="38"/>
  <c r="V12" i="38"/>
  <c r="V16" i="38"/>
  <c r="V13" i="38"/>
  <c r="V18" i="38"/>
  <c r="V17" i="38"/>
  <c r="V19" i="38"/>
  <c r="V15" i="38"/>
  <c r="V20" i="38"/>
  <c r="R8" i="38"/>
  <c r="R11" i="38"/>
  <c r="W8" i="38"/>
  <c r="R7" i="38"/>
  <c r="R12" i="38"/>
  <c r="R9" i="38"/>
  <c r="R14" i="38"/>
  <c r="R10" i="38"/>
  <c r="R18" i="38"/>
  <c r="R13" i="38"/>
  <c r="R15" i="38"/>
  <c r="R16" i="38"/>
  <c r="R17" i="38"/>
  <c r="R19" i="38"/>
  <c r="R20" i="38"/>
  <c r="N20" i="38"/>
  <c r="N12" i="38"/>
  <c r="N11" i="38"/>
  <c r="N8" i="38"/>
  <c r="N14" i="38"/>
  <c r="N18" i="38"/>
  <c r="N7" i="38"/>
  <c r="N15" i="38"/>
  <c r="N9" i="38"/>
  <c r="N10" i="38"/>
  <c r="N16" i="38"/>
  <c r="N13" i="38"/>
  <c r="N19" i="38"/>
  <c r="N17" i="38"/>
  <c r="J9" i="38"/>
  <c r="J8" i="38"/>
  <c r="J12" i="38"/>
  <c r="J18" i="38"/>
  <c r="J7" i="38"/>
  <c r="J11" i="38"/>
  <c r="J14" i="38"/>
  <c r="J13" i="38"/>
  <c r="J20" i="38"/>
  <c r="J10" i="38"/>
  <c r="J16" i="38"/>
  <c r="J19" i="38"/>
  <c r="J15" i="38"/>
  <c r="J17" i="38"/>
  <c r="F15" i="38"/>
  <c r="F12" i="38"/>
  <c r="F18" i="38"/>
  <c r="F16" i="38"/>
  <c r="F20" i="38"/>
  <c r="F14" i="38"/>
  <c r="F10" i="38"/>
  <c r="F7" i="38"/>
  <c r="F13" i="38"/>
  <c r="F11" i="38"/>
  <c r="F17" i="38"/>
  <c r="F9" i="38"/>
  <c r="F19" i="38"/>
  <c r="F8" i="38"/>
  <c r="V7" i="37"/>
  <c r="V10" i="37"/>
  <c r="V9" i="37"/>
  <c r="V11" i="37"/>
  <c r="V8" i="37"/>
  <c r="V15" i="37"/>
  <c r="V12" i="37"/>
  <c r="V17" i="37"/>
  <c r="V16" i="37"/>
  <c r="V13" i="37"/>
  <c r="V14" i="37"/>
  <c r="V19" i="37"/>
  <c r="V20" i="37"/>
  <c r="V18" i="37"/>
  <c r="R7" i="37"/>
  <c r="R11" i="37"/>
  <c r="R12" i="37"/>
  <c r="R8" i="37"/>
  <c r="R17" i="37"/>
  <c r="R9" i="37"/>
  <c r="R10" i="37"/>
  <c r="R16" i="37"/>
  <c r="R14" i="37"/>
  <c r="R15" i="37"/>
  <c r="R13" i="37"/>
  <c r="R18" i="37"/>
  <c r="R20" i="37"/>
  <c r="R19" i="37"/>
  <c r="N7" i="37"/>
  <c r="N8" i="37"/>
  <c r="N11" i="37"/>
  <c r="N16" i="37"/>
  <c r="N15" i="37"/>
  <c r="N9" i="37"/>
  <c r="N12" i="37"/>
  <c r="N18" i="37"/>
  <c r="N20" i="37"/>
  <c r="N17" i="37"/>
  <c r="N10" i="37"/>
  <c r="N14" i="37"/>
  <c r="N13" i="37"/>
  <c r="N21" i="37"/>
  <c r="J7" i="37"/>
  <c r="J12" i="37"/>
  <c r="J11" i="37"/>
  <c r="J15" i="37"/>
  <c r="J8" i="37"/>
  <c r="J18" i="37"/>
  <c r="J9" i="37"/>
  <c r="J16" i="37"/>
  <c r="J14" i="37"/>
  <c r="J21" i="37"/>
  <c r="J10" i="37"/>
  <c r="J13" i="37"/>
  <c r="J19" i="37"/>
  <c r="J17" i="37"/>
  <c r="F19" i="37"/>
  <c r="F12" i="37"/>
  <c r="F14" i="37"/>
  <c r="F9" i="37"/>
  <c r="F17" i="37"/>
  <c r="F7" i="37"/>
  <c r="F11" i="37"/>
  <c r="F13" i="37"/>
  <c r="F21" i="37"/>
  <c r="F16" i="37"/>
  <c r="F15" i="37"/>
  <c r="F10" i="37"/>
  <c r="F20" i="37"/>
  <c r="F8" i="37"/>
  <c r="V48" i="26"/>
  <c r="V47" i="26"/>
  <c r="C313" i="38"/>
  <c r="C312" i="38"/>
  <c r="C311" i="38"/>
  <c r="C310" i="38"/>
  <c r="C309" i="38"/>
  <c r="C308" i="38"/>
  <c r="C307" i="38"/>
  <c r="C306" i="38"/>
  <c r="C305" i="38"/>
  <c r="C304" i="38"/>
  <c r="C303" i="38"/>
  <c r="C302" i="38"/>
  <c r="C301" i="38"/>
  <c r="C300" i="38"/>
  <c r="AP20" i="38"/>
  <c r="AO20" i="38" s="1"/>
  <c r="AN20" i="38"/>
  <c r="AM20" i="38" s="1"/>
  <c r="AL20" i="38"/>
  <c r="AK20" i="38" s="1"/>
  <c r="AJ20" i="38"/>
  <c r="AI20" i="38" s="1"/>
  <c r="AH20" i="38"/>
  <c r="AF20" i="38"/>
  <c r="AA20" i="38"/>
  <c r="Y20" i="38"/>
  <c r="W20" i="38"/>
  <c r="AP19" i="38"/>
  <c r="AO19" i="38" s="1"/>
  <c r="AN19" i="38"/>
  <c r="AM19" i="38" s="1"/>
  <c r="AL19" i="38"/>
  <c r="AK19" i="38" s="1"/>
  <c r="AJ19" i="38"/>
  <c r="AI19" i="38" s="1"/>
  <c r="AH19" i="38"/>
  <c r="AF19" i="38"/>
  <c r="AA19" i="38"/>
  <c r="Y19" i="38"/>
  <c r="W19" i="38"/>
  <c r="AP18" i="38"/>
  <c r="AO18" i="38" s="1"/>
  <c r="AN18" i="38"/>
  <c r="AM18" i="38" s="1"/>
  <c r="AL18" i="38"/>
  <c r="AK18" i="38" s="1"/>
  <c r="AJ18" i="38"/>
  <c r="AI18" i="38" s="1"/>
  <c r="AH18" i="38"/>
  <c r="AF18" i="38"/>
  <c r="AA18" i="38"/>
  <c r="Y18" i="38"/>
  <c r="W18" i="38"/>
  <c r="AP17" i="38"/>
  <c r="AO17" i="38" s="1"/>
  <c r="AN17" i="38"/>
  <c r="AM17" i="38" s="1"/>
  <c r="AL17" i="38"/>
  <c r="AK17" i="38" s="1"/>
  <c r="AJ17" i="38"/>
  <c r="AI17" i="38" s="1"/>
  <c r="AH17" i="38"/>
  <c r="AF17" i="38"/>
  <c r="AA17" i="38"/>
  <c r="Y17" i="38"/>
  <c r="W17" i="38"/>
  <c r="AP16" i="38"/>
  <c r="AO16" i="38" s="1"/>
  <c r="AN16" i="38"/>
  <c r="AM16" i="38" s="1"/>
  <c r="AL16" i="38"/>
  <c r="AK16" i="38" s="1"/>
  <c r="AJ16" i="38"/>
  <c r="AI16" i="38" s="1"/>
  <c r="AH16" i="38"/>
  <c r="AF16" i="38"/>
  <c r="AA16" i="38"/>
  <c r="Y16" i="38"/>
  <c r="W16" i="38"/>
  <c r="AP15" i="38"/>
  <c r="AO15" i="38" s="1"/>
  <c r="AN15" i="38"/>
  <c r="AM15" i="38" s="1"/>
  <c r="AL15" i="38"/>
  <c r="AK15" i="38" s="1"/>
  <c r="AJ15" i="38"/>
  <c r="AI15" i="38" s="1"/>
  <c r="AH15" i="38"/>
  <c r="AF15" i="38"/>
  <c r="AA15" i="38"/>
  <c r="Y15" i="38"/>
  <c r="W15" i="38"/>
  <c r="AP14" i="38"/>
  <c r="AO14" i="38" s="1"/>
  <c r="AN14" i="38"/>
  <c r="AM14" i="38" s="1"/>
  <c r="AL14" i="38"/>
  <c r="AK14" i="38" s="1"/>
  <c r="AJ14" i="38"/>
  <c r="AI14" i="38" s="1"/>
  <c r="AH14" i="38"/>
  <c r="AF14" i="38"/>
  <c r="AA14" i="38"/>
  <c r="Y14" i="38"/>
  <c r="W14" i="38"/>
  <c r="AP13" i="38"/>
  <c r="AO13" i="38" s="1"/>
  <c r="AN13" i="38"/>
  <c r="AM13" i="38" s="1"/>
  <c r="AL13" i="38"/>
  <c r="AK13" i="38" s="1"/>
  <c r="AJ13" i="38"/>
  <c r="AI13" i="38" s="1"/>
  <c r="AH13" i="38"/>
  <c r="AF13" i="38"/>
  <c r="AA13" i="38"/>
  <c r="Y13" i="38"/>
  <c r="W13" i="38"/>
  <c r="AP12" i="38"/>
  <c r="AO12" i="38" s="1"/>
  <c r="AN12" i="38"/>
  <c r="AM12" i="38" s="1"/>
  <c r="AL12" i="38"/>
  <c r="AK12" i="38" s="1"/>
  <c r="AJ12" i="38"/>
  <c r="AI12" i="38" s="1"/>
  <c r="AH12" i="38"/>
  <c r="AF12" i="38"/>
  <c r="AA12" i="38"/>
  <c r="Y12" i="38"/>
  <c r="W12" i="38"/>
  <c r="AP11" i="38"/>
  <c r="AO11" i="38" s="1"/>
  <c r="AN11" i="38"/>
  <c r="AM11" i="38" s="1"/>
  <c r="AL11" i="38"/>
  <c r="AK11" i="38" s="1"/>
  <c r="AJ11" i="38"/>
  <c r="AI11" i="38" s="1"/>
  <c r="AH11" i="38"/>
  <c r="AF11" i="38"/>
  <c r="AA11" i="38"/>
  <c r="Y11" i="38"/>
  <c r="W11" i="38"/>
  <c r="AP10" i="38"/>
  <c r="AO10" i="38" s="1"/>
  <c r="AN10" i="38"/>
  <c r="AM10" i="38" s="1"/>
  <c r="AL10" i="38"/>
  <c r="AK10" i="38" s="1"/>
  <c r="AJ10" i="38"/>
  <c r="AI10" i="38" s="1"/>
  <c r="AH10" i="38"/>
  <c r="AF10" i="38"/>
  <c r="AA10" i="38"/>
  <c r="Y10" i="38"/>
  <c r="W10" i="38"/>
  <c r="AP9" i="38"/>
  <c r="AO9" i="38" s="1"/>
  <c r="AN9" i="38"/>
  <c r="AM9" i="38" s="1"/>
  <c r="AL9" i="38"/>
  <c r="AK9" i="38" s="1"/>
  <c r="AJ9" i="38"/>
  <c r="AI9" i="38" s="1"/>
  <c r="AH9" i="38"/>
  <c r="AF9" i="38"/>
  <c r="AA9" i="38"/>
  <c r="Y9" i="38"/>
  <c r="W9" i="38"/>
  <c r="AP8" i="38"/>
  <c r="AO8" i="38" s="1"/>
  <c r="AN8" i="38"/>
  <c r="AM8" i="38" s="1"/>
  <c r="AL8" i="38"/>
  <c r="AK8" i="38" s="1"/>
  <c r="AJ8" i="38"/>
  <c r="AI8" i="38" s="1"/>
  <c r="AH8" i="38"/>
  <c r="AF8" i="38"/>
  <c r="AA8" i="38"/>
  <c r="Y8" i="38"/>
  <c r="AP7" i="38"/>
  <c r="AO7" i="38" s="1"/>
  <c r="AN7" i="38"/>
  <c r="AM7" i="38" s="1"/>
  <c r="AL7" i="38"/>
  <c r="AK7" i="38" s="1"/>
  <c r="AJ7" i="38"/>
  <c r="AI7" i="38" s="1"/>
  <c r="AH7" i="38"/>
  <c r="AF7" i="38"/>
  <c r="AA7" i="38"/>
  <c r="Y7" i="38"/>
  <c r="W7" i="38"/>
  <c r="C313" i="37"/>
  <c r="C312" i="37"/>
  <c r="C311" i="37"/>
  <c r="C310" i="37"/>
  <c r="C309" i="37"/>
  <c r="C308" i="37"/>
  <c r="C307" i="37"/>
  <c r="C306" i="37"/>
  <c r="C305" i="37"/>
  <c r="C304" i="37"/>
  <c r="C303" i="37"/>
  <c r="C302" i="37"/>
  <c r="C301" i="37"/>
  <c r="C300" i="37"/>
  <c r="AP21" i="37"/>
  <c r="AO21" i="37" s="1"/>
  <c r="AN21" i="37"/>
  <c r="AM21" i="37" s="1"/>
  <c r="AL21" i="37"/>
  <c r="AK21" i="37" s="1"/>
  <c r="AJ21" i="37"/>
  <c r="AI21" i="37" s="1"/>
  <c r="AH21" i="37"/>
  <c r="AF21" i="37"/>
  <c r="AA21" i="37"/>
  <c r="Y21" i="37"/>
  <c r="W21" i="37"/>
  <c r="AP20" i="37"/>
  <c r="AO20" i="37" s="1"/>
  <c r="AN20" i="37"/>
  <c r="AM20" i="37" s="1"/>
  <c r="AL20" i="37"/>
  <c r="AK20" i="37" s="1"/>
  <c r="AJ20" i="37"/>
  <c r="AI20" i="37" s="1"/>
  <c r="AH20" i="37"/>
  <c r="AF20" i="37"/>
  <c r="AA20" i="37"/>
  <c r="Y20" i="37"/>
  <c r="W20" i="37"/>
  <c r="AP19" i="37"/>
  <c r="AO19" i="37" s="1"/>
  <c r="AN19" i="37"/>
  <c r="AM19" i="37" s="1"/>
  <c r="AL19" i="37"/>
  <c r="AK19" i="37" s="1"/>
  <c r="AJ19" i="37"/>
  <c r="AI19" i="37" s="1"/>
  <c r="AH19" i="37"/>
  <c r="AF19" i="37"/>
  <c r="AA19" i="37"/>
  <c r="W19" i="37"/>
  <c r="AP18" i="37"/>
  <c r="AO18" i="37" s="1"/>
  <c r="AN18" i="37"/>
  <c r="AM18" i="37" s="1"/>
  <c r="AL18" i="37"/>
  <c r="AK18" i="37" s="1"/>
  <c r="AJ18" i="37"/>
  <c r="AI18" i="37" s="1"/>
  <c r="AH18" i="37"/>
  <c r="AF18" i="37"/>
  <c r="AA18" i="37"/>
  <c r="Y18" i="37"/>
  <c r="W18" i="37"/>
  <c r="AP17" i="37"/>
  <c r="AO17" i="37" s="1"/>
  <c r="AN17" i="37"/>
  <c r="AM17" i="37" s="1"/>
  <c r="AL17" i="37"/>
  <c r="AK17" i="37" s="1"/>
  <c r="AJ17" i="37"/>
  <c r="AI17" i="37" s="1"/>
  <c r="AH17" i="37"/>
  <c r="AF17" i="37"/>
  <c r="AA17" i="37"/>
  <c r="Y17" i="37"/>
  <c r="W17" i="37"/>
  <c r="AP16" i="37"/>
  <c r="AO16" i="37" s="1"/>
  <c r="AN16" i="37"/>
  <c r="AM16" i="37" s="1"/>
  <c r="AL16" i="37"/>
  <c r="AK16" i="37" s="1"/>
  <c r="AJ16" i="37"/>
  <c r="AI16" i="37" s="1"/>
  <c r="AH16" i="37"/>
  <c r="AF16" i="37"/>
  <c r="AA16" i="37"/>
  <c r="Y16" i="37"/>
  <c r="W16" i="37"/>
  <c r="AP15" i="37"/>
  <c r="AO15" i="37" s="1"/>
  <c r="AN15" i="37"/>
  <c r="AM15" i="37" s="1"/>
  <c r="AL15" i="37"/>
  <c r="AK15" i="37" s="1"/>
  <c r="AJ15" i="37"/>
  <c r="AI15" i="37" s="1"/>
  <c r="AH15" i="37"/>
  <c r="AF15" i="37"/>
  <c r="AA15" i="37"/>
  <c r="Y15" i="37"/>
  <c r="W15" i="37"/>
  <c r="AP14" i="37"/>
  <c r="AO14" i="37" s="1"/>
  <c r="AN14" i="37"/>
  <c r="AM14" i="37" s="1"/>
  <c r="AL14" i="37"/>
  <c r="AK14" i="37" s="1"/>
  <c r="AJ14" i="37"/>
  <c r="AI14" i="37" s="1"/>
  <c r="AH14" i="37"/>
  <c r="AF14" i="37"/>
  <c r="AA14" i="37"/>
  <c r="Y14" i="37"/>
  <c r="W14" i="37"/>
  <c r="AP13" i="37"/>
  <c r="AO13" i="37" s="1"/>
  <c r="AN13" i="37"/>
  <c r="AM13" i="37" s="1"/>
  <c r="AL13" i="37"/>
  <c r="AK13" i="37" s="1"/>
  <c r="AJ13" i="37"/>
  <c r="AI13" i="37" s="1"/>
  <c r="AH13" i="37"/>
  <c r="AF13" i="37"/>
  <c r="AA13" i="37"/>
  <c r="Y13" i="37"/>
  <c r="W13" i="37"/>
  <c r="AP12" i="37"/>
  <c r="AO12" i="37" s="1"/>
  <c r="AN12" i="37"/>
  <c r="AM12" i="37" s="1"/>
  <c r="AL12" i="37"/>
  <c r="AK12" i="37" s="1"/>
  <c r="AJ12" i="37"/>
  <c r="AI12" i="37" s="1"/>
  <c r="AH12" i="37"/>
  <c r="AF12" i="37"/>
  <c r="AA12" i="37"/>
  <c r="Y12" i="37"/>
  <c r="W12" i="37"/>
  <c r="AP11" i="37"/>
  <c r="AO11" i="37" s="1"/>
  <c r="AN11" i="37"/>
  <c r="AM11" i="37" s="1"/>
  <c r="AL11" i="37"/>
  <c r="AK11" i="37" s="1"/>
  <c r="AJ11" i="37"/>
  <c r="AI11" i="37" s="1"/>
  <c r="AH11" i="37"/>
  <c r="AF11" i="37"/>
  <c r="AA11" i="37"/>
  <c r="Y11" i="37"/>
  <c r="W11" i="37"/>
  <c r="AP10" i="37"/>
  <c r="AO10" i="37" s="1"/>
  <c r="AN10" i="37"/>
  <c r="AM10" i="37" s="1"/>
  <c r="AL10" i="37"/>
  <c r="AK10" i="37" s="1"/>
  <c r="AJ10" i="37"/>
  <c r="AI10" i="37" s="1"/>
  <c r="AH10" i="37"/>
  <c r="AF10" i="37"/>
  <c r="AA10" i="37"/>
  <c r="Y10" i="37"/>
  <c r="W10" i="37"/>
  <c r="AP9" i="37"/>
  <c r="AO9" i="37" s="1"/>
  <c r="AN9" i="37"/>
  <c r="AM9" i="37" s="1"/>
  <c r="AL9" i="37"/>
  <c r="AK9" i="37" s="1"/>
  <c r="AJ9" i="37"/>
  <c r="AI9" i="37" s="1"/>
  <c r="AH9" i="37"/>
  <c r="AF9" i="37"/>
  <c r="AA9" i="37"/>
  <c r="Y9" i="37"/>
  <c r="W9" i="37"/>
  <c r="AP8" i="37"/>
  <c r="AO8" i="37" s="1"/>
  <c r="AN8" i="37"/>
  <c r="AM8" i="37" s="1"/>
  <c r="AL8" i="37"/>
  <c r="AK8" i="37" s="1"/>
  <c r="AJ8" i="37"/>
  <c r="AI8" i="37" s="1"/>
  <c r="AH8" i="37"/>
  <c r="AF8" i="37"/>
  <c r="AA8" i="37"/>
  <c r="Y8" i="37"/>
  <c r="W8" i="37"/>
  <c r="AP7" i="37"/>
  <c r="AO7" i="37" s="1"/>
  <c r="AN7" i="37"/>
  <c r="AM7" i="37" s="1"/>
  <c r="AL7" i="37"/>
  <c r="AK7" i="37" s="1"/>
  <c r="AJ7" i="37"/>
  <c r="AI7" i="37" s="1"/>
  <c r="AH7" i="37"/>
  <c r="AF7" i="37"/>
  <c r="AA7" i="37"/>
  <c r="Y7" i="37"/>
  <c r="W7" i="37"/>
  <c r="V7" i="36"/>
  <c r="V9" i="36"/>
  <c r="V10" i="36"/>
  <c r="V8" i="36"/>
  <c r="V12" i="36"/>
  <c r="V11" i="36"/>
  <c r="V15" i="36"/>
  <c r="V13" i="36"/>
  <c r="V14" i="36"/>
  <c r="V17" i="36"/>
  <c r="V18" i="36"/>
  <c r="V16" i="36"/>
  <c r="V20" i="36"/>
  <c r="V21" i="36"/>
  <c r="V19" i="36"/>
  <c r="V22" i="36"/>
  <c r="J22" i="36"/>
  <c r="R7" i="36"/>
  <c r="R8" i="36"/>
  <c r="R10" i="36"/>
  <c r="R13" i="36"/>
  <c r="R11" i="36"/>
  <c r="R9" i="36"/>
  <c r="R14" i="36"/>
  <c r="R12" i="36"/>
  <c r="R15" i="36"/>
  <c r="R16" i="36"/>
  <c r="R18" i="36"/>
  <c r="R19" i="36"/>
  <c r="R17" i="36"/>
  <c r="R21" i="36"/>
  <c r="R20" i="36"/>
  <c r="R22" i="36"/>
  <c r="N7" i="36"/>
  <c r="N10" i="36"/>
  <c r="N8" i="36"/>
  <c r="N13" i="36"/>
  <c r="N15" i="36"/>
  <c r="N9" i="36"/>
  <c r="N11" i="36"/>
  <c r="N17" i="36"/>
  <c r="N12" i="36"/>
  <c r="N16" i="36"/>
  <c r="N14" i="36"/>
  <c r="N21" i="36"/>
  <c r="N18" i="36"/>
  <c r="N22" i="36"/>
  <c r="N20" i="36"/>
  <c r="N19" i="36"/>
  <c r="K19" i="36"/>
  <c r="J8" i="36"/>
  <c r="J15" i="36"/>
  <c r="J11" i="36"/>
  <c r="J7" i="36"/>
  <c r="J9" i="36"/>
  <c r="J13" i="36"/>
  <c r="J10" i="36"/>
  <c r="J12" i="36"/>
  <c r="J17" i="36"/>
  <c r="J20" i="36"/>
  <c r="J21" i="36"/>
  <c r="J19" i="36"/>
  <c r="J16" i="36"/>
  <c r="J14" i="36"/>
  <c r="J18" i="36"/>
  <c r="F18" i="36"/>
  <c r="F8" i="36"/>
  <c r="F13" i="36"/>
  <c r="F14" i="36"/>
  <c r="F20" i="36"/>
  <c r="F19" i="36"/>
  <c r="F17" i="36"/>
  <c r="F21" i="36"/>
  <c r="F16" i="36"/>
  <c r="F12" i="36"/>
  <c r="F22" i="36"/>
  <c r="F7" i="36"/>
  <c r="F10" i="36"/>
  <c r="F15" i="36"/>
  <c r="F11" i="36"/>
  <c r="F9" i="36"/>
  <c r="C315" i="36"/>
  <c r="C314" i="36"/>
  <c r="C313" i="36"/>
  <c r="C312" i="36"/>
  <c r="C311" i="36"/>
  <c r="C310" i="36"/>
  <c r="C309" i="36"/>
  <c r="C308" i="36"/>
  <c r="C307" i="36"/>
  <c r="C306" i="36"/>
  <c r="C305" i="36"/>
  <c r="C304" i="36"/>
  <c r="C303" i="36"/>
  <c r="C302" i="36"/>
  <c r="C301" i="36"/>
  <c r="C300" i="36"/>
  <c r="AP22" i="36"/>
  <c r="AO22" i="36" s="1"/>
  <c r="AN22" i="36"/>
  <c r="AM22" i="36" s="1"/>
  <c r="AL22" i="36"/>
  <c r="AK22" i="36" s="1"/>
  <c r="AJ22" i="36"/>
  <c r="AI22" i="36" s="1"/>
  <c r="AH22" i="36"/>
  <c r="AF22" i="36"/>
  <c r="AA22" i="36"/>
  <c r="Y22" i="36"/>
  <c r="W22" i="36"/>
  <c r="AP21" i="36"/>
  <c r="AO21" i="36" s="1"/>
  <c r="AN21" i="36"/>
  <c r="AM21" i="36" s="1"/>
  <c r="AL21" i="36"/>
  <c r="AK21" i="36" s="1"/>
  <c r="AJ21" i="36"/>
  <c r="AI21" i="36" s="1"/>
  <c r="AH21" i="36"/>
  <c r="AF21" i="36"/>
  <c r="AA21" i="36"/>
  <c r="Y21" i="36"/>
  <c r="W21" i="36"/>
  <c r="AP20" i="36"/>
  <c r="AO20" i="36" s="1"/>
  <c r="AN20" i="36"/>
  <c r="AM20" i="36" s="1"/>
  <c r="AL20" i="36"/>
  <c r="AK20" i="36" s="1"/>
  <c r="AJ20" i="36"/>
  <c r="AI20" i="36" s="1"/>
  <c r="AH20" i="36"/>
  <c r="AF20" i="36"/>
  <c r="AA20" i="36"/>
  <c r="Y20" i="36"/>
  <c r="W20" i="36"/>
  <c r="AP19" i="36"/>
  <c r="AO19" i="36" s="1"/>
  <c r="AN19" i="36"/>
  <c r="AM19" i="36" s="1"/>
  <c r="AL19" i="36"/>
  <c r="AK19" i="36" s="1"/>
  <c r="AJ19" i="36"/>
  <c r="AI19" i="36" s="1"/>
  <c r="AH19" i="36"/>
  <c r="AF19" i="36"/>
  <c r="AA19" i="36"/>
  <c r="Y19" i="36"/>
  <c r="W19" i="36"/>
  <c r="AP18" i="36"/>
  <c r="AO18" i="36" s="1"/>
  <c r="AN18" i="36"/>
  <c r="AM18" i="36" s="1"/>
  <c r="AL18" i="36"/>
  <c r="AK18" i="36" s="1"/>
  <c r="AJ18" i="36"/>
  <c r="AI18" i="36" s="1"/>
  <c r="AH18" i="36"/>
  <c r="AF18" i="36"/>
  <c r="AA18" i="36"/>
  <c r="Y18" i="36"/>
  <c r="W18" i="36"/>
  <c r="AP17" i="36"/>
  <c r="AO17" i="36" s="1"/>
  <c r="AN17" i="36"/>
  <c r="AM17" i="36" s="1"/>
  <c r="AL17" i="36"/>
  <c r="AK17" i="36" s="1"/>
  <c r="AJ17" i="36"/>
  <c r="AI17" i="36" s="1"/>
  <c r="AH17" i="36"/>
  <c r="AF17" i="36"/>
  <c r="AA17" i="36"/>
  <c r="Y17" i="36"/>
  <c r="W17" i="36"/>
  <c r="AP16" i="36"/>
  <c r="AO16" i="36" s="1"/>
  <c r="AN16" i="36"/>
  <c r="AM16" i="36" s="1"/>
  <c r="AL16" i="36"/>
  <c r="AK16" i="36" s="1"/>
  <c r="AJ16" i="36"/>
  <c r="AI16" i="36" s="1"/>
  <c r="AH16" i="36"/>
  <c r="AF16" i="36"/>
  <c r="AA16" i="36"/>
  <c r="Y16" i="36"/>
  <c r="W16" i="36"/>
  <c r="AP15" i="36"/>
  <c r="AO15" i="36" s="1"/>
  <c r="AN15" i="36"/>
  <c r="AM15" i="36" s="1"/>
  <c r="AL15" i="36"/>
  <c r="AK15" i="36" s="1"/>
  <c r="AJ15" i="36"/>
  <c r="AI15" i="36" s="1"/>
  <c r="AH15" i="36"/>
  <c r="AF15" i="36"/>
  <c r="AA15" i="36"/>
  <c r="Y15" i="36"/>
  <c r="W15" i="36"/>
  <c r="AP14" i="36"/>
  <c r="AO14" i="36" s="1"/>
  <c r="AN14" i="36"/>
  <c r="AM14" i="36" s="1"/>
  <c r="AL14" i="36"/>
  <c r="AK14" i="36" s="1"/>
  <c r="AJ14" i="36"/>
  <c r="AI14" i="36" s="1"/>
  <c r="AH14" i="36"/>
  <c r="AF14" i="36"/>
  <c r="AA14" i="36"/>
  <c r="Y14" i="36"/>
  <c r="W14" i="36"/>
  <c r="AP13" i="36"/>
  <c r="AO13" i="36" s="1"/>
  <c r="AN13" i="36"/>
  <c r="AM13" i="36" s="1"/>
  <c r="AL13" i="36"/>
  <c r="AK13" i="36" s="1"/>
  <c r="AJ13" i="36"/>
  <c r="AI13" i="36" s="1"/>
  <c r="AH13" i="36"/>
  <c r="AF13" i="36"/>
  <c r="AA13" i="36"/>
  <c r="Y13" i="36"/>
  <c r="W13" i="36"/>
  <c r="AP12" i="36"/>
  <c r="AO12" i="36" s="1"/>
  <c r="AN12" i="36"/>
  <c r="AM12" i="36" s="1"/>
  <c r="AL12" i="36"/>
  <c r="AK12" i="36" s="1"/>
  <c r="AJ12" i="36"/>
  <c r="AI12" i="36" s="1"/>
  <c r="AH12" i="36"/>
  <c r="AF12" i="36"/>
  <c r="AA12" i="36"/>
  <c r="Y12" i="36"/>
  <c r="W12" i="36"/>
  <c r="AP11" i="36"/>
  <c r="AO11" i="36" s="1"/>
  <c r="AN11" i="36"/>
  <c r="AM11" i="36" s="1"/>
  <c r="AL11" i="36"/>
  <c r="AK11" i="36" s="1"/>
  <c r="AJ11" i="36"/>
  <c r="AI11" i="36" s="1"/>
  <c r="AH11" i="36"/>
  <c r="AF11" i="36"/>
  <c r="AA11" i="36"/>
  <c r="Y11" i="36"/>
  <c r="W11" i="36"/>
  <c r="AP10" i="36"/>
  <c r="AO10" i="36" s="1"/>
  <c r="AN10" i="36"/>
  <c r="AM10" i="36" s="1"/>
  <c r="AL10" i="36"/>
  <c r="AK10" i="36" s="1"/>
  <c r="AJ10" i="36"/>
  <c r="AI10" i="36" s="1"/>
  <c r="AH10" i="36"/>
  <c r="AF10" i="36"/>
  <c r="AA10" i="36"/>
  <c r="Y10" i="36"/>
  <c r="W10" i="36"/>
  <c r="AP9" i="36"/>
  <c r="AO9" i="36" s="1"/>
  <c r="AN9" i="36"/>
  <c r="AM9" i="36" s="1"/>
  <c r="AL9" i="36"/>
  <c r="AK9" i="36" s="1"/>
  <c r="AJ9" i="36"/>
  <c r="AI9" i="36" s="1"/>
  <c r="AH9" i="36"/>
  <c r="AF9" i="36"/>
  <c r="AA9" i="36"/>
  <c r="Y9" i="36"/>
  <c r="W9" i="36"/>
  <c r="AP8" i="36"/>
  <c r="AO8" i="36" s="1"/>
  <c r="AN8" i="36"/>
  <c r="AM8" i="36" s="1"/>
  <c r="AL8" i="36"/>
  <c r="AK8" i="36" s="1"/>
  <c r="AJ8" i="36"/>
  <c r="AI8" i="36" s="1"/>
  <c r="AH8" i="36"/>
  <c r="AF8" i="36"/>
  <c r="AA8" i="36"/>
  <c r="Y8" i="36"/>
  <c r="W8" i="36"/>
  <c r="AP7" i="36"/>
  <c r="AO7" i="36" s="1"/>
  <c r="AN7" i="36"/>
  <c r="AM7" i="36" s="1"/>
  <c r="AL7" i="36"/>
  <c r="AK7" i="36" s="1"/>
  <c r="AJ7" i="36"/>
  <c r="AI7" i="36" s="1"/>
  <c r="AH7" i="36"/>
  <c r="AF7" i="36"/>
  <c r="AA7" i="36"/>
  <c r="Y7" i="36"/>
  <c r="W7" i="36"/>
  <c r="K87" i="44" l="1"/>
  <c r="K73" i="44"/>
  <c r="AB9" i="38"/>
  <c r="AB15" i="38"/>
  <c r="AB12" i="38"/>
  <c r="AB18" i="38"/>
  <c r="AB16" i="38"/>
  <c r="AB20" i="38"/>
  <c r="AB14" i="38"/>
  <c r="AB10" i="38"/>
  <c r="AB7" i="38"/>
  <c r="AB13" i="38"/>
  <c r="AB11" i="38"/>
  <c r="AB17" i="38"/>
  <c r="AB19" i="38"/>
  <c r="AB8" i="38"/>
  <c r="AB21" i="37"/>
  <c r="AB20" i="37"/>
  <c r="AB7" i="37"/>
  <c r="AB8" i="37"/>
  <c r="AB9" i="37"/>
  <c r="AB10" i="37"/>
  <c r="AB11" i="37"/>
  <c r="AB12" i="37"/>
  <c r="AB13" i="37"/>
  <c r="AB14" i="37"/>
  <c r="AB15" i="37"/>
  <c r="AB16" i="37"/>
  <c r="AB17" i="37"/>
  <c r="AB18" i="37"/>
  <c r="Y19" i="37"/>
  <c r="AB19" i="37" s="1"/>
  <c r="AB19" i="36"/>
  <c r="AB22" i="36"/>
  <c r="AB8" i="36"/>
  <c r="AB10" i="36"/>
  <c r="AB12" i="36"/>
  <c r="AB14" i="36"/>
  <c r="AB16" i="36"/>
  <c r="AB18" i="36"/>
  <c r="AB7" i="36"/>
  <c r="AB9" i="36"/>
  <c r="AB11" i="36"/>
  <c r="AB13" i="36"/>
  <c r="AB15" i="36"/>
  <c r="AB17" i="36"/>
  <c r="AB20" i="36"/>
  <c r="AB21" i="36"/>
  <c r="H145" i="35"/>
  <c r="Q145" i="35" s="1"/>
  <c r="N145" i="35"/>
  <c r="O145" i="35"/>
  <c r="P145" i="35"/>
  <c r="P144" i="35"/>
  <c r="O144" i="35"/>
  <c r="N144" i="35"/>
  <c r="H144" i="35"/>
  <c r="Q144" i="35" s="1"/>
  <c r="P143" i="35"/>
  <c r="O143" i="35"/>
  <c r="N143" i="35"/>
  <c r="H143" i="35"/>
  <c r="Q143" i="35" s="1"/>
  <c r="P142" i="35"/>
  <c r="O142" i="35"/>
  <c r="N142" i="35"/>
  <c r="H142" i="35"/>
  <c r="Q142" i="35" s="1"/>
  <c r="P141" i="35"/>
  <c r="O141" i="35"/>
  <c r="N141" i="35"/>
  <c r="H141" i="35"/>
  <c r="Q141" i="35" s="1"/>
  <c r="R140" i="35"/>
  <c r="I145" i="35" s="1"/>
  <c r="AF8" i="35"/>
  <c r="AH8" i="35"/>
  <c r="AJ8" i="35"/>
  <c r="AI8" i="35" s="1"/>
  <c r="AL8" i="35"/>
  <c r="AK8" i="35" s="1"/>
  <c r="AN8" i="35"/>
  <c r="AM8" i="35" s="1"/>
  <c r="AP8" i="35"/>
  <c r="AO8" i="35" s="1"/>
  <c r="AF9" i="35"/>
  <c r="AH9" i="35"/>
  <c r="AJ9" i="35"/>
  <c r="AI9" i="35" s="1"/>
  <c r="AL9" i="35"/>
  <c r="AK9" i="35" s="1"/>
  <c r="AN9" i="35"/>
  <c r="AM9" i="35" s="1"/>
  <c r="AP9" i="35"/>
  <c r="AO9" i="35" s="1"/>
  <c r="AF10" i="35"/>
  <c r="AE10" i="35" s="1"/>
  <c r="AH10" i="35"/>
  <c r="AG10" i="35" s="1"/>
  <c r="AJ10" i="35"/>
  <c r="AI10" i="35" s="1"/>
  <c r="AL10" i="35"/>
  <c r="AK10" i="35" s="1"/>
  <c r="AN10" i="35"/>
  <c r="AM10" i="35" s="1"/>
  <c r="AP10" i="35"/>
  <c r="AO10" i="35" s="1"/>
  <c r="AF11" i="35"/>
  <c r="AE11" i="35" s="1"/>
  <c r="AH11" i="35"/>
  <c r="AG11" i="35" s="1"/>
  <c r="AJ11" i="35"/>
  <c r="AI11" i="35" s="1"/>
  <c r="AL11" i="35"/>
  <c r="AK11" i="35" s="1"/>
  <c r="AN11" i="35"/>
  <c r="AM11" i="35" s="1"/>
  <c r="AP11" i="35"/>
  <c r="AO11" i="35" s="1"/>
  <c r="AF12" i="35"/>
  <c r="AE12" i="35" s="1"/>
  <c r="AH12" i="35"/>
  <c r="AG12" i="35" s="1"/>
  <c r="AJ12" i="35"/>
  <c r="AI12" i="35" s="1"/>
  <c r="AL12" i="35"/>
  <c r="AK12" i="35" s="1"/>
  <c r="AN12" i="35"/>
  <c r="AM12" i="35" s="1"/>
  <c r="AP12" i="35"/>
  <c r="AO12" i="35" s="1"/>
  <c r="AF13" i="35"/>
  <c r="AE13" i="35" s="1"/>
  <c r="AH13" i="35"/>
  <c r="AG13" i="35" s="1"/>
  <c r="AJ13" i="35"/>
  <c r="AI13" i="35" s="1"/>
  <c r="AL13" i="35"/>
  <c r="AK13" i="35" s="1"/>
  <c r="AN13" i="35"/>
  <c r="AM13" i="35" s="1"/>
  <c r="AP13" i="35"/>
  <c r="AO13" i="35" s="1"/>
  <c r="AF14" i="35"/>
  <c r="AH14" i="35"/>
  <c r="AJ14" i="35"/>
  <c r="AI14" i="35" s="1"/>
  <c r="AL14" i="35"/>
  <c r="AK14" i="35" s="1"/>
  <c r="AN14" i="35"/>
  <c r="AM14" i="35" s="1"/>
  <c r="AP14" i="35"/>
  <c r="AO14" i="35" s="1"/>
  <c r="AF15" i="35"/>
  <c r="AE15" i="35" s="1"/>
  <c r="AH15" i="35"/>
  <c r="AG15" i="35" s="1"/>
  <c r="AJ15" i="35"/>
  <c r="AI15" i="35" s="1"/>
  <c r="AL15" i="35"/>
  <c r="AK15" i="35" s="1"/>
  <c r="AN15" i="35"/>
  <c r="AM15" i="35" s="1"/>
  <c r="AP15" i="35"/>
  <c r="AO15" i="35" s="1"/>
  <c r="AF16" i="35"/>
  <c r="AH16" i="35"/>
  <c r="AJ16" i="35"/>
  <c r="AI16" i="35" s="1"/>
  <c r="AL16" i="35"/>
  <c r="AK16" i="35" s="1"/>
  <c r="AN16" i="35"/>
  <c r="AM16" i="35" s="1"/>
  <c r="AP16" i="35"/>
  <c r="AO16" i="35" s="1"/>
  <c r="AF17" i="35"/>
  <c r="AE17" i="35" s="1"/>
  <c r="AH17" i="35"/>
  <c r="AG17" i="35" s="1"/>
  <c r="AJ17" i="35"/>
  <c r="AI17" i="35" s="1"/>
  <c r="AL17" i="35"/>
  <c r="AK17" i="35" s="1"/>
  <c r="AN17" i="35"/>
  <c r="AM17" i="35" s="1"/>
  <c r="AP17" i="35"/>
  <c r="AO17" i="35" s="1"/>
  <c r="AF18" i="35"/>
  <c r="AE18" i="35" s="1"/>
  <c r="AH18" i="35"/>
  <c r="AG18" i="35" s="1"/>
  <c r="AJ18" i="35"/>
  <c r="AI18" i="35" s="1"/>
  <c r="AL18" i="35"/>
  <c r="AK18" i="35" s="1"/>
  <c r="AN18" i="35"/>
  <c r="AM18" i="35" s="1"/>
  <c r="AP18" i="35"/>
  <c r="AO18" i="35" s="1"/>
  <c r="AF19" i="35"/>
  <c r="AE19" i="35" s="1"/>
  <c r="AH19" i="35"/>
  <c r="AG19" i="35" s="1"/>
  <c r="AJ19" i="35"/>
  <c r="AI19" i="35" s="1"/>
  <c r="AL19" i="35"/>
  <c r="AK19" i="35" s="1"/>
  <c r="AN19" i="35"/>
  <c r="AM19" i="35" s="1"/>
  <c r="AP19" i="35"/>
  <c r="AO19" i="35" s="1"/>
  <c r="AF20" i="35"/>
  <c r="AE20" i="35" s="1"/>
  <c r="AH20" i="35"/>
  <c r="AG20" i="35" s="1"/>
  <c r="AJ20" i="35"/>
  <c r="AI20" i="35" s="1"/>
  <c r="AL20" i="35"/>
  <c r="AK20" i="35" s="1"/>
  <c r="AN20" i="35"/>
  <c r="AM20" i="35" s="1"/>
  <c r="AP20" i="35"/>
  <c r="AO20" i="35" s="1"/>
  <c r="AF21" i="35"/>
  <c r="AH21" i="35"/>
  <c r="AJ21" i="35"/>
  <c r="AI21" i="35" s="1"/>
  <c r="AL21" i="35"/>
  <c r="AK21" i="35" s="1"/>
  <c r="AN21" i="35"/>
  <c r="AM21" i="35" s="1"/>
  <c r="AP21" i="35"/>
  <c r="AO21" i="35" s="1"/>
  <c r="AF22" i="35"/>
  <c r="AH22" i="35"/>
  <c r="AJ22" i="35"/>
  <c r="AI22" i="35" s="1"/>
  <c r="AL22" i="35"/>
  <c r="AK22" i="35" s="1"/>
  <c r="AN22" i="35"/>
  <c r="AM22" i="35" s="1"/>
  <c r="AP22" i="35"/>
  <c r="AO22" i="35" s="1"/>
  <c r="AF23" i="35"/>
  <c r="AH23" i="35"/>
  <c r="AJ23" i="35"/>
  <c r="AI23" i="35" s="1"/>
  <c r="AL23" i="35"/>
  <c r="AK23" i="35" s="1"/>
  <c r="AN23" i="35"/>
  <c r="AM23" i="35" s="1"/>
  <c r="AP23" i="35"/>
  <c r="AO23" i="35" s="1"/>
  <c r="AF24" i="35"/>
  <c r="AE24" i="35" s="1"/>
  <c r="AH24" i="35"/>
  <c r="AG24" i="35" s="1"/>
  <c r="AJ24" i="35"/>
  <c r="AI24" i="35" s="1"/>
  <c r="AL24" i="35"/>
  <c r="AK24" i="35" s="1"/>
  <c r="AN24" i="35"/>
  <c r="AM24" i="35" s="1"/>
  <c r="AP24" i="35"/>
  <c r="AO24" i="35" s="1"/>
  <c r="AF25" i="35"/>
  <c r="AE25" i="35" s="1"/>
  <c r="AH25" i="35"/>
  <c r="AG25" i="35" s="1"/>
  <c r="AJ25" i="35"/>
  <c r="AI25" i="35" s="1"/>
  <c r="AL25" i="35"/>
  <c r="AK25" i="35" s="1"/>
  <c r="AN25" i="35"/>
  <c r="AM25" i="35" s="1"/>
  <c r="AP25" i="35"/>
  <c r="AO25" i="35" s="1"/>
  <c r="AF26" i="35"/>
  <c r="AE26" i="35" s="1"/>
  <c r="AH26" i="35"/>
  <c r="AG26" i="35" s="1"/>
  <c r="AJ26" i="35"/>
  <c r="AI26" i="35" s="1"/>
  <c r="AL26" i="35"/>
  <c r="AK26" i="35" s="1"/>
  <c r="AN26" i="35"/>
  <c r="AM26" i="35" s="1"/>
  <c r="AP26" i="35"/>
  <c r="AO26" i="35" s="1"/>
  <c r="AF27" i="35"/>
  <c r="AE27" i="35" s="1"/>
  <c r="AH27" i="35"/>
  <c r="AG27" i="35" s="1"/>
  <c r="AJ27" i="35"/>
  <c r="AI27" i="35" s="1"/>
  <c r="AL27" i="35"/>
  <c r="AK27" i="35" s="1"/>
  <c r="AN27" i="35"/>
  <c r="AM27" i="35" s="1"/>
  <c r="AP27" i="35"/>
  <c r="AO27" i="35" s="1"/>
  <c r="AF28" i="35"/>
  <c r="AH28" i="35"/>
  <c r="AJ28" i="35"/>
  <c r="AI28" i="35" s="1"/>
  <c r="AL28" i="35"/>
  <c r="AK28" i="35" s="1"/>
  <c r="AN28" i="35"/>
  <c r="AM28" i="35" s="1"/>
  <c r="AP28" i="35"/>
  <c r="AO28" i="35" s="1"/>
  <c r="AF29" i="35"/>
  <c r="AH29" i="35"/>
  <c r="AJ29" i="35"/>
  <c r="AI29" i="35" s="1"/>
  <c r="AL29" i="35"/>
  <c r="AK29" i="35" s="1"/>
  <c r="AN29" i="35"/>
  <c r="AM29" i="35" s="1"/>
  <c r="AP29" i="35"/>
  <c r="AO29" i="35" s="1"/>
  <c r="AF30" i="35"/>
  <c r="AH30" i="35"/>
  <c r="AJ30" i="35"/>
  <c r="AI30" i="35" s="1"/>
  <c r="AL30" i="35"/>
  <c r="AK30" i="35" s="1"/>
  <c r="AN30" i="35"/>
  <c r="AM30" i="35" s="1"/>
  <c r="AP30" i="35"/>
  <c r="AO30" i="35" s="1"/>
  <c r="AP7" i="35"/>
  <c r="AO7" i="35" s="1"/>
  <c r="AN7" i="35"/>
  <c r="AM7" i="35" s="1"/>
  <c r="AL7" i="35"/>
  <c r="AK7" i="35" s="1"/>
  <c r="AJ7" i="35"/>
  <c r="AI7" i="35" s="1"/>
  <c r="AH7" i="35"/>
  <c r="AF7" i="35"/>
  <c r="K80" i="44" l="1"/>
  <c r="O74" i="44"/>
  <c r="J145" i="35"/>
  <c r="L145" i="35"/>
  <c r="T145" i="35"/>
  <c r="AD19" i="35"/>
  <c r="AD17" i="35"/>
  <c r="AD15" i="35"/>
  <c r="AD13" i="35"/>
  <c r="AD11" i="35"/>
  <c r="L141" i="35"/>
  <c r="J141" i="35"/>
  <c r="T141" i="35" s="1"/>
  <c r="L142" i="35"/>
  <c r="J142" i="35"/>
  <c r="T142" i="35" s="1"/>
  <c r="L143" i="35"/>
  <c r="J143" i="35"/>
  <c r="T143" i="35" s="1"/>
  <c r="L144" i="35"/>
  <c r="J144" i="35"/>
  <c r="T144" i="35" s="1"/>
  <c r="AD26" i="35"/>
  <c r="AD24" i="35"/>
  <c r="AD27" i="35"/>
  <c r="AD25" i="35"/>
  <c r="AD20" i="35"/>
  <c r="AD18" i="35"/>
  <c r="AD12" i="35"/>
  <c r="AD10" i="35"/>
  <c r="P32" i="35"/>
  <c r="O32" i="35"/>
  <c r="N32" i="35"/>
  <c r="H32" i="35"/>
  <c r="Q32" i="35" s="1"/>
  <c r="AP31" i="35"/>
  <c r="AO31" i="35" s="1"/>
  <c r="AN31" i="35"/>
  <c r="AM31" i="35" s="1"/>
  <c r="AL31" i="35"/>
  <c r="AK31" i="35" s="1"/>
  <c r="AJ31" i="35"/>
  <c r="AI31" i="35" s="1"/>
  <c r="AH31" i="35"/>
  <c r="AG31" i="35" s="1"/>
  <c r="AF31" i="35"/>
  <c r="AE31" i="35" s="1"/>
  <c r="P31" i="35"/>
  <c r="O31" i="35"/>
  <c r="N31" i="35"/>
  <c r="H31" i="35"/>
  <c r="Q31" i="35" s="1"/>
  <c r="P30" i="35"/>
  <c r="O30" i="35"/>
  <c r="N30" i="35"/>
  <c r="H30" i="35"/>
  <c r="Q30" i="35" s="1"/>
  <c r="P29" i="35"/>
  <c r="O29" i="35"/>
  <c r="N29" i="35"/>
  <c r="H29" i="35"/>
  <c r="Q29" i="35" s="1"/>
  <c r="P28" i="35"/>
  <c r="O28" i="35"/>
  <c r="N28" i="35"/>
  <c r="H28" i="35"/>
  <c r="Q28" i="35" s="1"/>
  <c r="R27" i="35"/>
  <c r="I32" i="35" s="1"/>
  <c r="P25" i="35"/>
  <c r="O25" i="35"/>
  <c r="N25" i="35"/>
  <c r="H25" i="35"/>
  <c r="Q25" i="35" s="1"/>
  <c r="P24" i="35"/>
  <c r="O24" i="35"/>
  <c r="N24" i="35"/>
  <c r="H24" i="35"/>
  <c r="Q24" i="35" s="1"/>
  <c r="P23" i="35"/>
  <c r="O23" i="35"/>
  <c r="N23" i="35"/>
  <c r="H23" i="35"/>
  <c r="Q23" i="35" s="1"/>
  <c r="P22" i="35"/>
  <c r="O22" i="35"/>
  <c r="N22" i="35"/>
  <c r="H22" i="35"/>
  <c r="Q22" i="35" s="1"/>
  <c r="P21" i="35"/>
  <c r="O21" i="35"/>
  <c r="N21" i="35"/>
  <c r="H21" i="35"/>
  <c r="Q21" i="35" s="1"/>
  <c r="R20" i="35"/>
  <c r="I25" i="35" s="1"/>
  <c r="P18" i="35"/>
  <c r="O18" i="35"/>
  <c r="N18" i="35"/>
  <c r="H18" i="35"/>
  <c r="Q18" i="35" s="1"/>
  <c r="P17" i="35"/>
  <c r="O17" i="35"/>
  <c r="N17" i="35"/>
  <c r="H17" i="35"/>
  <c r="Q17" i="35" s="1"/>
  <c r="P16" i="35"/>
  <c r="O16" i="35"/>
  <c r="N16" i="35"/>
  <c r="H16" i="35"/>
  <c r="Q16" i="35" s="1"/>
  <c r="P15" i="35"/>
  <c r="O15" i="35"/>
  <c r="N15" i="35"/>
  <c r="H15" i="35"/>
  <c r="Q15" i="35" s="1"/>
  <c r="P14" i="35"/>
  <c r="O14" i="35"/>
  <c r="N14" i="35"/>
  <c r="H14" i="35"/>
  <c r="Q14" i="35" s="1"/>
  <c r="R13" i="35"/>
  <c r="P11" i="35"/>
  <c r="O11" i="35"/>
  <c r="N11" i="35"/>
  <c r="H11" i="35"/>
  <c r="Q11" i="35" s="1"/>
  <c r="P10" i="35"/>
  <c r="O10" i="35"/>
  <c r="N10" i="35"/>
  <c r="H10" i="35"/>
  <c r="Q10" i="35" s="1"/>
  <c r="P9" i="35"/>
  <c r="O9" i="35"/>
  <c r="N9" i="35"/>
  <c r="H9" i="35"/>
  <c r="Q9" i="35" s="1"/>
  <c r="P8" i="35"/>
  <c r="O8" i="35"/>
  <c r="N8" i="35"/>
  <c r="H8" i="35"/>
  <c r="Q8" i="35" s="1"/>
  <c r="P7" i="35"/>
  <c r="O7" i="35"/>
  <c r="N7" i="35"/>
  <c r="H7" i="35"/>
  <c r="Q7" i="35" s="1"/>
  <c r="R6" i="35"/>
  <c r="C55" i="3"/>
  <c r="P32" i="34"/>
  <c r="O32" i="34"/>
  <c r="N32" i="34"/>
  <c r="H32" i="34"/>
  <c r="Q32" i="34" s="1"/>
  <c r="Q31" i="34"/>
  <c r="P31" i="34"/>
  <c r="O31" i="34"/>
  <c r="N31" i="34"/>
  <c r="I31" i="34"/>
  <c r="H31" i="34"/>
  <c r="P30" i="34"/>
  <c r="O30" i="34"/>
  <c r="N30" i="34"/>
  <c r="H30" i="34"/>
  <c r="Q30" i="34" s="1"/>
  <c r="Q29" i="34"/>
  <c r="P29" i="34"/>
  <c r="O29" i="34"/>
  <c r="N29" i="34"/>
  <c r="I29" i="34"/>
  <c r="H29" i="34"/>
  <c r="P28" i="34"/>
  <c r="O28" i="34"/>
  <c r="N28" i="34"/>
  <c r="H28" i="34"/>
  <c r="Q28" i="34" s="1"/>
  <c r="R27" i="34"/>
  <c r="I32" i="34" s="1"/>
  <c r="P25" i="34"/>
  <c r="O25" i="34"/>
  <c r="N25" i="34"/>
  <c r="H25" i="34"/>
  <c r="Q25" i="34" s="1"/>
  <c r="Q24" i="34"/>
  <c r="P24" i="34"/>
  <c r="O24" i="34"/>
  <c r="N24" i="34"/>
  <c r="I24" i="34"/>
  <c r="H24" i="34"/>
  <c r="P23" i="34"/>
  <c r="O23" i="34"/>
  <c r="N23" i="34"/>
  <c r="H23" i="34"/>
  <c r="Q23" i="34" s="1"/>
  <c r="Q22" i="34"/>
  <c r="P22" i="34"/>
  <c r="O22" i="34"/>
  <c r="N22" i="34"/>
  <c r="I22" i="34"/>
  <c r="H22" i="34"/>
  <c r="P21" i="34"/>
  <c r="O21" i="34"/>
  <c r="N21" i="34"/>
  <c r="H21" i="34"/>
  <c r="Q21" i="34" s="1"/>
  <c r="J23" i="34" s="1"/>
  <c r="T23" i="34" s="1"/>
  <c r="R20" i="34"/>
  <c r="I25" i="34" s="1"/>
  <c r="P18" i="34"/>
  <c r="O18" i="34"/>
  <c r="N18" i="34"/>
  <c r="H18" i="34"/>
  <c r="Q18" i="34" s="1"/>
  <c r="AP17" i="34"/>
  <c r="AO17" i="34" s="1"/>
  <c r="AN17" i="34"/>
  <c r="AM17" i="34" s="1"/>
  <c r="AL17" i="34"/>
  <c r="AJ17" i="34"/>
  <c r="AH17" i="34"/>
  <c r="AG17" i="34" s="1"/>
  <c r="AF17" i="34"/>
  <c r="P17" i="34"/>
  <c r="O17" i="34"/>
  <c r="N17" i="34"/>
  <c r="H17" i="34"/>
  <c r="Q17" i="34" s="1"/>
  <c r="AP16" i="34"/>
  <c r="AO16" i="34" s="1"/>
  <c r="AN16" i="34"/>
  <c r="AM16" i="34" s="1"/>
  <c r="AL16" i="34"/>
  <c r="AJ16" i="34"/>
  <c r="AH16" i="34"/>
  <c r="AG16" i="34" s="1"/>
  <c r="AF16" i="34"/>
  <c r="P16" i="34"/>
  <c r="O16" i="34"/>
  <c r="N16" i="34"/>
  <c r="H16" i="34"/>
  <c r="Q16" i="34" s="1"/>
  <c r="AP15" i="34"/>
  <c r="AO15" i="34" s="1"/>
  <c r="AN15" i="34"/>
  <c r="AM15" i="34" s="1"/>
  <c r="AL15" i="34"/>
  <c r="AJ15" i="34"/>
  <c r="AH15" i="34"/>
  <c r="AG15" i="34" s="1"/>
  <c r="AF15" i="34"/>
  <c r="P15" i="34"/>
  <c r="O15" i="34"/>
  <c r="N15" i="34"/>
  <c r="H15" i="34"/>
  <c r="Q15" i="34" s="1"/>
  <c r="AP14" i="34"/>
  <c r="AO14" i="34" s="1"/>
  <c r="AN14" i="34"/>
  <c r="AM14" i="34" s="1"/>
  <c r="AL14" i="34"/>
  <c r="AJ14" i="34"/>
  <c r="AH14" i="34"/>
  <c r="AG14" i="34" s="1"/>
  <c r="AF14" i="34"/>
  <c r="P14" i="34"/>
  <c r="O14" i="34"/>
  <c r="N14" i="34"/>
  <c r="H14" i="34"/>
  <c r="Q14" i="34" s="1"/>
  <c r="AP13" i="34"/>
  <c r="AO13" i="34" s="1"/>
  <c r="AN13" i="34"/>
  <c r="AM13" i="34" s="1"/>
  <c r="AL13" i="34"/>
  <c r="AK13" i="34" s="1"/>
  <c r="AJ13" i="34"/>
  <c r="AI13" i="34" s="1"/>
  <c r="AH13" i="34"/>
  <c r="AG13" i="34" s="1"/>
  <c r="AF13" i="34"/>
  <c r="AE13" i="34" s="1"/>
  <c r="R13" i="34"/>
  <c r="AP12" i="34"/>
  <c r="AO12" i="34"/>
  <c r="AN12" i="34"/>
  <c r="AM12" i="34"/>
  <c r="AL12" i="34"/>
  <c r="AK12" i="34"/>
  <c r="AJ12" i="34"/>
  <c r="AI12" i="34"/>
  <c r="AH12" i="34"/>
  <c r="AG12" i="34"/>
  <c r="AF12" i="34"/>
  <c r="AE12" i="34"/>
  <c r="AD12" i="34" s="1"/>
  <c r="AP11" i="34"/>
  <c r="AO11" i="34" s="1"/>
  <c r="AN11" i="34"/>
  <c r="AM11" i="34" s="1"/>
  <c r="AL11" i="34"/>
  <c r="AK11" i="34" s="1"/>
  <c r="AJ11" i="34"/>
  <c r="AI11" i="34" s="1"/>
  <c r="AH11" i="34"/>
  <c r="AG11" i="34" s="1"/>
  <c r="AF11" i="34"/>
  <c r="AE11" i="34" s="1"/>
  <c r="Q11" i="34"/>
  <c r="P11" i="34"/>
  <c r="O11" i="34"/>
  <c r="N11" i="34"/>
  <c r="H11" i="34"/>
  <c r="AP10" i="34"/>
  <c r="AO10" i="34" s="1"/>
  <c r="AN10" i="34"/>
  <c r="AM10" i="34" s="1"/>
  <c r="AL10" i="34"/>
  <c r="AJ10" i="34"/>
  <c r="AH10" i="34"/>
  <c r="AG10" i="34" s="1"/>
  <c r="AF10" i="34"/>
  <c r="P10" i="34"/>
  <c r="O10" i="34"/>
  <c r="N10" i="34"/>
  <c r="H10" i="34"/>
  <c r="Q10" i="34" s="1"/>
  <c r="AP9" i="34"/>
  <c r="AO9" i="34" s="1"/>
  <c r="AN9" i="34"/>
  <c r="AM9" i="34" s="1"/>
  <c r="AL9" i="34"/>
  <c r="AJ9" i="34"/>
  <c r="AH9" i="34"/>
  <c r="AG9" i="34" s="1"/>
  <c r="AF9" i="34"/>
  <c r="P9" i="34"/>
  <c r="O9" i="34"/>
  <c r="N9" i="34"/>
  <c r="H9" i="34"/>
  <c r="Q9" i="34" s="1"/>
  <c r="AP8" i="34"/>
  <c r="AO8" i="34" s="1"/>
  <c r="AN8" i="34"/>
  <c r="AM8" i="34" s="1"/>
  <c r="AL8" i="34"/>
  <c r="AJ8" i="34"/>
  <c r="AH8" i="34"/>
  <c r="AG8" i="34" s="1"/>
  <c r="AF8" i="34"/>
  <c r="P8" i="34"/>
  <c r="O8" i="34"/>
  <c r="N8" i="34"/>
  <c r="H8" i="34"/>
  <c r="Q8" i="34" s="1"/>
  <c r="AP7" i="34"/>
  <c r="AO7" i="34" s="1"/>
  <c r="AN7" i="34"/>
  <c r="AM7" i="34" s="1"/>
  <c r="AL7" i="34"/>
  <c r="AJ7" i="34"/>
  <c r="AH7" i="34"/>
  <c r="AG7" i="34" s="1"/>
  <c r="AF7" i="34"/>
  <c r="P7" i="34"/>
  <c r="O7" i="34"/>
  <c r="N7" i="34"/>
  <c r="H7" i="34"/>
  <c r="Q7" i="34" s="1"/>
  <c r="R6" i="34"/>
  <c r="K34" i="3"/>
  <c r="AD31" i="35" l="1"/>
  <c r="L80" i="44"/>
  <c r="L40" i="44"/>
  <c r="K145" i="35"/>
  <c r="R145" i="35" s="1"/>
  <c r="K144" i="35"/>
  <c r="K143" i="35"/>
  <c r="K142" i="35"/>
  <c r="K141" i="35"/>
  <c r="R144" i="35"/>
  <c r="R143" i="35"/>
  <c r="R142" i="35"/>
  <c r="R141" i="35"/>
  <c r="I11" i="35"/>
  <c r="I18" i="35"/>
  <c r="I17" i="35"/>
  <c r="L7" i="35"/>
  <c r="J7" i="35"/>
  <c r="L8" i="35"/>
  <c r="J8" i="35"/>
  <c r="T8" i="35" s="1"/>
  <c r="L9" i="35"/>
  <c r="J9" i="35"/>
  <c r="I10" i="35"/>
  <c r="L10" i="35"/>
  <c r="J10" i="35"/>
  <c r="T10" i="35" s="1"/>
  <c r="L14" i="35"/>
  <c r="J14" i="35"/>
  <c r="L15" i="35"/>
  <c r="J15" i="35"/>
  <c r="L16" i="35"/>
  <c r="J16" i="35"/>
  <c r="T16" i="35" s="1"/>
  <c r="L17" i="35"/>
  <c r="J17" i="35"/>
  <c r="L18" i="35"/>
  <c r="J18" i="35"/>
  <c r="L28" i="35"/>
  <c r="J28" i="35"/>
  <c r="J11" i="35"/>
  <c r="T11" i="35" s="1"/>
  <c r="L11" i="35"/>
  <c r="J21" i="35"/>
  <c r="T21" i="35" s="1"/>
  <c r="L21" i="35"/>
  <c r="J22" i="35"/>
  <c r="T22" i="35" s="1"/>
  <c r="L22" i="35"/>
  <c r="J23" i="35"/>
  <c r="T23" i="35" s="1"/>
  <c r="L23" i="35"/>
  <c r="J24" i="35"/>
  <c r="T24" i="35" s="1"/>
  <c r="L24" i="35"/>
  <c r="J25" i="35"/>
  <c r="T25" i="35" s="1"/>
  <c r="K25" i="35" s="1"/>
  <c r="R25" i="35" s="1"/>
  <c r="L25" i="35"/>
  <c r="L29" i="35"/>
  <c r="J29" i="35"/>
  <c r="T29" i="35" s="1"/>
  <c r="L30" i="35"/>
  <c r="J30" i="35"/>
  <c r="L31" i="35"/>
  <c r="J31" i="35"/>
  <c r="T31" i="35" s="1"/>
  <c r="L32" i="35"/>
  <c r="J32" i="35"/>
  <c r="T32" i="35" s="1"/>
  <c r="AD13" i="34"/>
  <c r="AD11" i="34"/>
  <c r="I18" i="34"/>
  <c r="I11" i="34"/>
  <c r="L7" i="34"/>
  <c r="J7" i="34"/>
  <c r="T7" i="34" s="1"/>
  <c r="L8" i="34"/>
  <c r="J8" i="34"/>
  <c r="L9" i="34"/>
  <c r="J9" i="34"/>
  <c r="T9" i="34" s="1"/>
  <c r="L14" i="34"/>
  <c r="J14" i="34"/>
  <c r="T14" i="34" s="1"/>
  <c r="L15" i="34"/>
  <c r="L16" i="34"/>
  <c r="L17" i="34"/>
  <c r="L18" i="34"/>
  <c r="J21" i="34"/>
  <c r="T21" i="34" s="1"/>
  <c r="T22" i="34"/>
  <c r="L22" i="34"/>
  <c r="J22" i="34"/>
  <c r="L23" i="34"/>
  <c r="J25" i="34"/>
  <c r="T25" i="34"/>
  <c r="L28" i="34"/>
  <c r="L30" i="34"/>
  <c r="J30" i="34"/>
  <c r="T30" i="34" s="1"/>
  <c r="L32" i="34"/>
  <c r="J32" i="34"/>
  <c r="T32" i="34" s="1"/>
  <c r="J10" i="34"/>
  <c r="T10" i="34" s="1"/>
  <c r="L10" i="34"/>
  <c r="J11" i="34"/>
  <c r="T11" i="34" s="1"/>
  <c r="L11" i="34"/>
  <c r="J15" i="34"/>
  <c r="T15" i="34" s="1"/>
  <c r="J16" i="34"/>
  <c r="J17" i="34"/>
  <c r="T17" i="34" s="1"/>
  <c r="J18" i="34"/>
  <c r="L21" i="34"/>
  <c r="L24" i="34"/>
  <c r="J24" i="34"/>
  <c r="T24" i="34" s="1"/>
  <c r="K24" i="34" s="1"/>
  <c r="L25" i="34"/>
  <c r="J28" i="34"/>
  <c r="T28" i="34" s="1"/>
  <c r="I21" i="34"/>
  <c r="I23" i="34"/>
  <c r="I28" i="34"/>
  <c r="J29" i="34"/>
  <c r="T29" i="34" s="1"/>
  <c r="K29" i="34" s="1"/>
  <c r="L29" i="34"/>
  <c r="I30" i="34"/>
  <c r="J31" i="34"/>
  <c r="T31" i="34" s="1"/>
  <c r="L31" i="34"/>
  <c r="F12" i="25"/>
  <c r="G39" i="3"/>
  <c r="M69" i="44" l="1"/>
  <c r="N69" i="44" s="1"/>
  <c r="O70" i="44" s="1"/>
  <c r="L65" i="44"/>
  <c r="M145" i="35"/>
  <c r="S145" i="35" s="1"/>
  <c r="M142" i="35"/>
  <c r="S142" i="35" s="1"/>
  <c r="M144" i="35"/>
  <c r="S144" i="35" s="1"/>
  <c r="M141" i="35"/>
  <c r="S141" i="35" s="1"/>
  <c r="M143" i="35"/>
  <c r="S143" i="35" s="1"/>
  <c r="K24" i="35"/>
  <c r="R24" i="35" s="1"/>
  <c r="K23" i="35"/>
  <c r="R23" i="35" s="1"/>
  <c r="K22" i="35"/>
  <c r="R22" i="35" s="1"/>
  <c r="K21" i="35"/>
  <c r="R21" i="35" s="1"/>
  <c r="T30" i="35"/>
  <c r="T28" i="35"/>
  <c r="T18" i="35"/>
  <c r="T17" i="35"/>
  <c r="T15" i="35"/>
  <c r="T14" i="35"/>
  <c r="T9" i="35"/>
  <c r="T7" i="35"/>
  <c r="K21" i="34"/>
  <c r="R21" i="34" s="1"/>
  <c r="K23" i="34"/>
  <c r="R23" i="34" s="1"/>
  <c r="K28" i="34"/>
  <c r="K31" i="34"/>
  <c r="K32" i="34"/>
  <c r="K30" i="34"/>
  <c r="R30" i="34" s="1"/>
  <c r="R31" i="34"/>
  <c r="R24" i="34"/>
  <c r="R32" i="34"/>
  <c r="R28" i="34"/>
  <c r="K25" i="34"/>
  <c r="R25" i="34" s="1"/>
  <c r="K22" i="34"/>
  <c r="R22" i="34" s="1"/>
  <c r="T18" i="34"/>
  <c r="T16" i="34"/>
  <c r="K16" i="34" s="1"/>
  <c r="R16" i="34" s="1"/>
  <c r="T8" i="34"/>
  <c r="K8" i="34" s="1"/>
  <c r="R8" i="34" s="1"/>
  <c r="R29" i="34"/>
  <c r="N55" i="3"/>
  <c r="M55" i="3"/>
  <c r="I148" i="3"/>
  <c r="N65" i="44" l="1"/>
  <c r="O67" i="44" s="1"/>
  <c r="I143" i="35"/>
  <c r="I141" i="35"/>
  <c r="I142" i="35"/>
  <c r="I144" i="35"/>
  <c r="K7" i="35"/>
  <c r="R7" i="35" s="1"/>
  <c r="K28" i="35"/>
  <c r="R28" i="35" s="1"/>
  <c r="K14" i="35"/>
  <c r="R14" i="35" s="1"/>
  <c r="K17" i="35"/>
  <c r="R17" i="35" s="1"/>
  <c r="K30" i="35"/>
  <c r="R30" i="35" s="1"/>
  <c r="K8" i="35"/>
  <c r="R8" i="35" s="1"/>
  <c r="M21" i="35"/>
  <c r="S21" i="35" s="1"/>
  <c r="M23" i="35"/>
  <c r="S23" i="35" s="1"/>
  <c r="K16" i="35"/>
  <c r="R16" i="35" s="1"/>
  <c r="K32" i="35"/>
  <c r="R32" i="35" s="1"/>
  <c r="K9" i="35"/>
  <c r="R9" i="35" s="1"/>
  <c r="K15" i="35"/>
  <c r="R15" i="35" s="1"/>
  <c r="K18" i="35"/>
  <c r="R18" i="35" s="1"/>
  <c r="K11" i="35"/>
  <c r="R11" i="35" s="1"/>
  <c r="M22" i="35"/>
  <c r="S22" i="35" s="1"/>
  <c r="M25" i="35"/>
  <c r="S25" i="35" s="1"/>
  <c r="K10" i="35"/>
  <c r="R10" i="35" s="1"/>
  <c r="K29" i="35"/>
  <c r="R29" i="35" s="1"/>
  <c r="K31" i="35"/>
  <c r="R31" i="35" s="1"/>
  <c r="M24" i="35"/>
  <c r="S24" i="35" s="1"/>
  <c r="I24" i="35" s="1"/>
  <c r="M22" i="34"/>
  <c r="S22" i="34" s="1"/>
  <c r="M30" i="34"/>
  <c r="S30" i="34" s="1"/>
  <c r="M25" i="34"/>
  <c r="S25" i="34" s="1"/>
  <c r="M29" i="34"/>
  <c r="S29" i="34" s="1"/>
  <c r="K18" i="34"/>
  <c r="R18" i="34" s="1"/>
  <c r="M24" i="34"/>
  <c r="S24" i="34" s="1"/>
  <c r="K14" i="34"/>
  <c r="R14" i="34" s="1"/>
  <c r="M23" i="34"/>
  <c r="S23" i="34" s="1"/>
  <c r="K10" i="34"/>
  <c r="R10" i="34" s="1"/>
  <c r="K15" i="34"/>
  <c r="R15" i="34" s="1"/>
  <c r="M28" i="34"/>
  <c r="S28" i="34" s="1"/>
  <c r="M32" i="34"/>
  <c r="S32" i="34" s="1"/>
  <c r="M31" i="34"/>
  <c r="S31" i="34" s="1"/>
  <c r="K7" i="34"/>
  <c r="R7" i="34" s="1"/>
  <c r="K9" i="34"/>
  <c r="R9" i="34" s="1"/>
  <c r="M21" i="34"/>
  <c r="S21" i="34" s="1"/>
  <c r="K11" i="34"/>
  <c r="R11" i="34" s="1"/>
  <c r="K17" i="34"/>
  <c r="R17" i="34" s="1"/>
  <c r="Z5" i="28"/>
  <c r="M37" i="3"/>
  <c r="M40" i="29"/>
  <c r="P40" i="29"/>
  <c r="M45" i="29"/>
  <c r="P45" i="29"/>
  <c r="M46" i="29"/>
  <c r="P46" i="29"/>
  <c r="M47" i="29"/>
  <c r="P47" i="29"/>
  <c r="M48" i="29"/>
  <c r="P48" i="29"/>
  <c r="M42" i="29"/>
  <c r="P42" i="29"/>
  <c r="M34" i="29"/>
  <c r="P34" i="29"/>
  <c r="M49" i="29"/>
  <c r="P49" i="29"/>
  <c r="M50" i="29"/>
  <c r="P50" i="29"/>
  <c r="M51" i="29"/>
  <c r="P51" i="29"/>
  <c r="M43" i="29"/>
  <c r="P43" i="29"/>
  <c r="M44" i="29"/>
  <c r="P44" i="29"/>
  <c r="M52" i="29"/>
  <c r="P52" i="29"/>
  <c r="M53" i="29"/>
  <c r="P53" i="29"/>
  <c r="B40" i="29"/>
  <c r="A40" i="29" s="1"/>
  <c r="D40" i="29"/>
  <c r="C40" i="29" s="1"/>
  <c r="B45" i="29"/>
  <c r="A45" i="29" s="1"/>
  <c r="D45" i="29"/>
  <c r="C45" i="29" s="1"/>
  <c r="B46" i="29"/>
  <c r="A46" i="29" s="1"/>
  <c r="D46" i="29"/>
  <c r="C46" i="29" s="1"/>
  <c r="D47" i="29"/>
  <c r="C47" i="29" s="1"/>
  <c r="B48" i="29"/>
  <c r="A48" i="29" s="1"/>
  <c r="D48" i="29"/>
  <c r="C48" i="29" s="1"/>
  <c r="D42" i="29"/>
  <c r="C42" i="29" s="1"/>
  <c r="B34" i="29"/>
  <c r="A34" i="29" s="1"/>
  <c r="D34" i="29"/>
  <c r="C34" i="29" s="1"/>
  <c r="B49" i="29"/>
  <c r="A49" i="29" s="1"/>
  <c r="D49" i="29"/>
  <c r="C49" i="29" s="1"/>
  <c r="D50" i="29"/>
  <c r="C50" i="29" s="1"/>
  <c r="B51" i="29"/>
  <c r="B43" i="29"/>
  <c r="A43" i="29" s="1"/>
  <c r="D43" i="29"/>
  <c r="C43" i="29" s="1"/>
  <c r="B44" i="29"/>
  <c r="A44" i="29" s="1"/>
  <c r="D44" i="29"/>
  <c r="C44" i="29" s="1"/>
  <c r="B52" i="29"/>
  <c r="A52" i="29" s="1"/>
  <c r="D52" i="29"/>
  <c r="C52" i="29" s="1"/>
  <c r="B53" i="29"/>
  <c r="A53" i="29" s="1"/>
  <c r="D53" i="29"/>
  <c r="C53" i="29" s="1"/>
  <c r="AF8" i="33"/>
  <c r="AF9" i="33"/>
  <c r="AF10" i="33"/>
  <c r="AF11" i="33"/>
  <c r="AF12" i="33"/>
  <c r="AF13" i="33"/>
  <c r="AF14" i="33"/>
  <c r="AF15" i="33"/>
  <c r="AF16" i="33"/>
  <c r="AF17" i="33"/>
  <c r="AF18" i="33"/>
  <c r="AF19" i="33"/>
  <c r="AF20" i="33"/>
  <c r="AF21" i="33"/>
  <c r="AF22" i="33"/>
  <c r="AF23" i="33"/>
  <c r="AF24" i="33"/>
  <c r="AF25" i="33"/>
  <c r="AF26" i="33"/>
  <c r="AF27" i="33"/>
  <c r="AF28" i="33"/>
  <c r="AF29" i="33"/>
  <c r="AF30" i="33"/>
  <c r="AF31" i="33"/>
  <c r="AF32" i="33"/>
  <c r="AF33" i="33"/>
  <c r="AF34" i="33"/>
  <c r="AF7" i="33"/>
  <c r="P41" i="29"/>
  <c r="C312" i="33"/>
  <c r="I239" i="33"/>
  <c r="E245" i="33"/>
  <c r="I245" i="33" s="1"/>
  <c r="E243" i="33"/>
  <c r="E241" i="33"/>
  <c r="I241" i="33" s="1"/>
  <c r="E239" i="33"/>
  <c r="E237" i="33"/>
  <c r="I237" i="33" s="1"/>
  <c r="E233" i="33"/>
  <c r="E235" i="33"/>
  <c r="I235" i="33" s="1"/>
  <c r="E231" i="33"/>
  <c r="I231" i="33" s="1"/>
  <c r="E207" i="33"/>
  <c r="I205" i="33" s="1"/>
  <c r="E203" i="33"/>
  <c r="I221" i="33" s="1"/>
  <c r="E195" i="33"/>
  <c r="E199" i="33"/>
  <c r="I197" i="33" s="1"/>
  <c r="M201" i="33" s="1"/>
  <c r="R193" i="33" s="1"/>
  <c r="E191" i="33"/>
  <c r="E187" i="33"/>
  <c r="I189" i="33" s="1"/>
  <c r="M185" i="33" s="1"/>
  <c r="R202" i="33" s="1"/>
  <c r="E183" i="33"/>
  <c r="E179" i="33"/>
  <c r="D154" i="33"/>
  <c r="D152" i="33"/>
  <c r="D150" i="33"/>
  <c r="D148" i="33"/>
  <c r="D146" i="33"/>
  <c r="D144" i="33"/>
  <c r="D142" i="33"/>
  <c r="D140" i="33"/>
  <c r="D116" i="33"/>
  <c r="D114" i="33"/>
  <c r="D112" i="33"/>
  <c r="D110" i="33"/>
  <c r="D108" i="33"/>
  <c r="D106" i="33"/>
  <c r="D104" i="33"/>
  <c r="D102" i="33"/>
  <c r="M28" i="35" l="1"/>
  <c r="S28" i="35" s="1"/>
  <c r="I23" i="35"/>
  <c r="I22" i="35"/>
  <c r="I21" i="35"/>
  <c r="M31" i="35"/>
  <c r="S31" i="35" s="1"/>
  <c r="M10" i="35"/>
  <c r="S10" i="35" s="1"/>
  <c r="M11" i="35"/>
  <c r="S11" i="35" s="1"/>
  <c r="M15" i="35"/>
  <c r="S15" i="35" s="1"/>
  <c r="M32" i="35"/>
  <c r="S32" i="35" s="1"/>
  <c r="M8" i="35"/>
  <c r="S8" i="35" s="1"/>
  <c r="M7" i="35"/>
  <c r="S7" i="35" s="1"/>
  <c r="M17" i="35"/>
  <c r="S17" i="35" s="1"/>
  <c r="M14" i="35"/>
  <c r="S14" i="35" s="1"/>
  <c r="M29" i="35"/>
  <c r="S29" i="35" s="1"/>
  <c r="M18" i="35"/>
  <c r="S18" i="35" s="1"/>
  <c r="M9" i="35"/>
  <c r="S9" i="35" s="1"/>
  <c r="M16" i="35"/>
  <c r="S16" i="35" s="1"/>
  <c r="M30" i="35"/>
  <c r="S30" i="35" s="1"/>
  <c r="M17" i="34"/>
  <c r="S17" i="34" s="1"/>
  <c r="M9" i="34"/>
  <c r="S9" i="34" s="1"/>
  <c r="M15" i="34"/>
  <c r="S15" i="34" s="1"/>
  <c r="M14" i="34"/>
  <c r="S14" i="34" s="1"/>
  <c r="M16" i="34"/>
  <c r="S16" i="34" s="1"/>
  <c r="M11" i="34"/>
  <c r="S11" i="34" s="1"/>
  <c r="M7" i="34"/>
  <c r="S7" i="34" s="1"/>
  <c r="M10" i="34"/>
  <c r="S10" i="34" s="1"/>
  <c r="I10" i="34" s="1"/>
  <c r="M18" i="34"/>
  <c r="S18" i="34" s="1"/>
  <c r="M8" i="34"/>
  <c r="S8" i="34" s="1"/>
  <c r="I217" i="33"/>
  <c r="M216" i="33" s="1"/>
  <c r="I243" i="33"/>
  <c r="I181" i="33"/>
  <c r="M207" i="33" s="1"/>
  <c r="R208" i="33" s="1"/>
  <c r="M209" i="33"/>
  <c r="R211" i="33" s="1"/>
  <c r="I215" i="33"/>
  <c r="I219" i="33"/>
  <c r="M220" i="33" s="1"/>
  <c r="I233" i="33"/>
  <c r="I236" i="33"/>
  <c r="M246" i="33" s="1"/>
  <c r="R250" i="33" s="1"/>
  <c r="I240" i="33"/>
  <c r="I244" i="33"/>
  <c r="AE32" i="33"/>
  <c r="AE20" i="33"/>
  <c r="AE13" i="33"/>
  <c r="A51" i="29"/>
  <c r="AE31" i="33"/>
  <c r="R221" i="33"/>
  <c r="I232" i="33"/>
  <c r="M234" i="33" s="1"/>
  <c r="M225" i="33"/>
  <c r="R224" i="33" s="1"/>
  <c r="I15" i="35" l="1"/>
  <c r="I8" i="35"/>
  <c r="I31" i="35"/>
  <c r="I30" i="35"/>
  <c r="I16" i="35"/>
  <c r="I9" i="35"/>
  <c r="I29" i="35"/>
  <c r="I14" i="35"/>
  <c r="I7" i="35"/>
  <c r="I28" i="35"/>
  <c r="I7" i="34"/>
  <c r="I14" i="34"/>
  <c r="I9" i="34"/>
  <c r="I15" i="34"/>
  <c r="I17" i="34"/>
  <c r="I8" i="34"/>
  <c r="I16" i="34"/>
  <c r="B119" i="34" s="1"/>
  <c r="C120" i="34" s="1"/>
  <c r="M242" i="33"/>
  <c r="R243" i="33" s="1"/>
  <c r="R218" i="33"/>
  <c r="M248" i="33"/>
  <c r="R247" i="33" s="1"/>
  <c r="AE27" i="33"/>
  <c r="R238" i="33"/>
  <c r="M223" i="33"/>
  <c r="R227" i="33" s="1"/>
  <c r="W20" i="33"/>
  <c r="Y20" i="33"/>
  <c r="AA20" i="33"/>
  <c r="AB20" i="33" s="1"/>
  <c r="AH20" i="33"/>
  <c r="AG20" i="33" s="1"/>
  <c r="AJ20" i="33"/>
  <c r="AI20" i="33" s="1"/>
  <c r="AL20" i="33"/>
  <c r="AK20" i="33" s="1"/>
  <c r="AN20" i="33"/>
  <c r="AM20" i="33" s="1"/>
  <c r="AP20" i="33"/>
  <c r="AO20" i="33" s="1"/>
  <c r="W21" i="33"/>
  <c r="Y21" i="33"/>
  <c r="AA21" i="33"/>
  <c r="AH21" i="33"/>
  <c r="AG21" i="33" s="1"/>
  <c r="AJ21" i="33"/>
  <c r="AI21" i="33" s="1"/>
  <c r="AL21" i="33"/>
  <c r="AK21" i="33" s="1"/>
  <c r="AN21" i="33"/>
  <c r="AM21" i="33" s="1"/>
  <c r="AP21" i="33"/>
  <c r="AO21" i="33" s="1"/>
  <c r="W22" i="33"/>
  <c r="Y22" i="33"/>
  <c r="AA22" i="33"/>
  <c r="AH22" i="33"/>
  <c r="AG22" i="33" s="1"/>
  <c r="AJ22" i="33"/>
  <c r="AI22" i="33" s="1"/>
  <c r="AL22" i="33"/>
  <c r="AK22" i="33" s="1"/>
  <c r="AN22" i="33"/>
  <c r="AM22" i="33" s="1"/>
  <c r="AP22" i="33"/>
  <c r="AO22" i="33" s="1"/>
  <c r="W23" i="33"/>
  <c r="Y23" i="33"/>
  <c r="AA23" i="33"/>
  <c r="AB23" i="33" s="1"/>
  <c r="AH23" i="33"/>
  <c r="AG23" i="33" s="1"/>
  <c r="AJ23" i="33"/>
  <c r="AI23" i="33" s="1"/>
  <c r="AL23" i="33"/>
  <c r="AK23" i="33" s="1"/>
  <c r="AN23" i="33"/>
  <c r="AM23" i="33" s="1"/>
  <c r="AP23" i="33"/>
  <c r="AO23" i="33" s="1"/>
  <c r="W24" i="33"/>
  <c r="Y24" i="33"/>
  <c r="AA24" i="33"/>
  <c r="AH24" i="33"/>
  <c r="AG24" i="33" s="1"/>
  <c r="AJ24" i="33"/>
  <c r="AI24" i="33" s="1"/>
  <c r="AL24" i="33"/>
  <c r="AK24" i="33" s="1"/>
  <c r="AN24" i="33"/>
  <c r="AM24" i="33" s="1"/>
  <c r="AP24" i="33"/>
  <c r="AO24" i="33" s="1"/>
  <c r="W25" i="33"/>
  <c r="Y25" i="33"/>
  <c r="AA25" i="33"/>
  <c r="AH25" i="33"/>
  <c r="AG25" i="33" s="1"/>
  <c r="AJ25" i="33"/>
  <c r="AI25" i="33" s="1"/>
  <c r="AL25" i="33"/>
  <c r="AK25" i="33" s="1"/>
  <c r="AN25" i="33"/>
  <c r="AM25" i="33" s="1"/>
  <c r="AP25" i="33"/>
  <c r="AO25" i="33" s="1"/>
  <c r="W26" i="33"/>
  <c r="Y26" i="33"/>
  <c r="AA26" i="33"/>
  <c r="AH26" i="33"/>
  <c r="AG26" i="33" s="1"/>
  <c r="AJ26" i="33"/>
  <c r="AI26" i="33" s="1"/>
  <c r="AL26" i="33"/>
  <c r="AK26" i="33" s="1"/>
  <c r="AN26" i="33"/>
  <c r="AM26" i="33" s="1"/>
  <c r="AP26" i="33"/>
  <c r="AO26" i="33" s="1"/>
  <c r="W27" i="33"/>
  <c r="Y27" i="33"/>
  <c r="AA27" i="33"/>
  <c r="AH27" i="33"/>
  <c r="AG27" i="33" s="1"/>
  <c r="AJ27" i="33"/>
  <c r="AI27" i="33" s="1"/>
  <c r="AL27" i="33"/>
  <c r="AK27" i="33" s="1"/>
  <c r="AN27" i="33"/>
  <c r="AM27" i="33" s="1"/>
  <c r="AP27" i="33"/>
  <c r="AO27" i="33" s="1"/>
  <c r="W28" i="33"/>
  <c r="Y28" i="33"/>
  <c r="AA28" i="33"/>
  <c r="AH28" i="33"/>
  <c r="AG28" i="33" s="1"/>
  <c r="AJ28" i="33"/>
  <c r="AI28" i="33" s="1"/>
  <c r="AL28" i="33"/>
  <c r="AK28" i="33" s="1"/>
  <c r="AN28" i="33"/>
  <c r="AM28" i="33" s="1"/>
  <c r="AP28" i="33"/>
  <c r="AO28" i="33" s="1"/>
  <c r="W29" i="33"/>
  <c r="Y29" i="33"/>
  <c r="AA29" i="33"/>
  <c r="AH29" i="33"/>
  <c r="AG29" i="33" s="1"/>
  <c r="AJ29" i="33"/>
  <c r="AI29" i="33" s="1"/>
  <c r="AL29" i="33"/>
  <c r="AK29" i="33" s="1"/>
  <c r="AN29" i="33"/>
  <c r="AM29" i="33" s="1"/>
  <c r="AP29" i="33"/>
  <c r="AO29" i="33" s="1"/>
  <c r="W30" i="33"/>
  <c r="Y30" i="33"/>
  <c r="AA30" i="33"/>
  <c r="AH30" i="33"/>
  <c r="AG30" i="33" s="1"/>
  <c r="AJ30" i="33"/>
  <c r="AI30" i="33" s="1"/>
  <c r="AL30" i="33"/>
  <c r="AK30" i="33" s="1"/>
  <c r="AN30" i="33"/>
  <c r="AM30" i="33" s="1"/>
  <c r="AP30" i="33"/>
  <c r="AO30" i="33" s="1"/>
  <c r="W31" i="33"/>
  <c r="Y31" i="33"/>
  <c r="AA31" i="33"/>
  <c r="AB31" i="33" s="1"/>
  <c r="AH31" i="33"/>
  <c r="AG31" i="33" s="1"/>
  <c r="AJ31" i="33"/>
  <c r="AI31" i="33" s="1"/>
  <c r="AL31" i="33"/>
  <c r="AK31" i="33" s="1"/>
  <c r="AN31" i="33"/>
  <c r="AM31" i="33" s="1"/>
  <c r="AP31" i="33"/>
  <c r="AO31" i="33" s="1"/>
  <c r="W32" i="33"/>
  <c r="Y32" i="33"/>
  <c r="AA32" i="33"/>
  <c r="AH32" i="33"/>
  <c r="AG32" i="33" s="1"/>
  <c r="AJ32" i="33"/>
  <c r="AI32" i="33" s="1"/>
  <c r="AL32" i="33"/>
  <c r="AK32" i="33" s="1"/>
  <c r="AN32" i="33"/>
  <c r="AM32" i="33" s="1"/>
  <c r="AP32" i="33"/>
  <c r="AO32" i="33" s="1"/>
  <c r="W33" i="33"/>
  <c r="Y33" i="33"/>
  <c r="AA33" i="33"/>
  <c r="AH33" i="33"/>
  <c r="AG33" i="33" s="1"/>
  <c r="AJ33" i="33"/>
  <c r="AI33" i="33" s="1"/>
  <c r="AL33" i="33"/>
  <c r="AK33" i="33" s="1"/>
  <c r="AN33" i="33"/>
  <c r="AM33" i="33" s="1"/>
  <c r="AP33" i="33"/>
  <c r="AO33" i="33" s="1"/>
  <c r="W34" i="33"/>
  <c r="Y34" i="33"/>
  <c r="AA34" i="33"/>
  <c r="AH34" i="33"/>
  <c r="AG34" i="33" s="1"/>
  <c r="AJ34" i="33"/>
  <c r="AI34" i="33" s="1"/>
  <c r="AL34" i="33"/>
  <c r="AK34" i="33" s="1"/>
  <c r="AN34" i="33"/>
  <c r="AM34" i="33" s="1"/>
  <c r="AP34" i="33"/>
  <c r="AO34" i="33" s="1"/>
  <c r="AP19" i="33"/>
  <c r="AO19" i="33" s="1"/>
  <c r="AN19" i="33"/>
  <c r="AM19" i="33" s="1"/>
  <c r="AL19" i="33"/>
  <c r="AK19" i="33" s="1"/>
  <c r="AJ19" i="33"/>
  <c r="AI19" i="33" s="1"/>
  <c r="AH19" i="33"/>
  <c r="AG19" i="33" s="1"/>
  <c r="AA19" i="33"/>
  <c r="Y19" i="33"/>
  <c r="W19" i="33"/>
  <c r="AP18" i="33"/>
  <c r="AO18" i="33" s="1"/>
  <c r="AN18" i="33"/>
  <c r="AM18" i="33" s="1"/>
  <c r="AL18" i="33"/>
  <c r="AK18" i="33" s="1"/>
  <c r="AJ18" i="33"/>
  <c r="AI18" i="33" s="1"/>
  <c r="AH18" i="33"/>
  <c r="AG18" i="33" s="1"/>
  <c r="AA18" i="33"/>
  <c r="Y18" i="33"/>
  <c r="W18" i="33"/>
  <c r="AP17" i="33"/>
  <c r="AO17" i="33" s="1"/>
  <c r="AN17" i="33"/>
  <c r="AM17" i="33" s="1"/>
  <c r="AL17" i="33"/>
  <c r="AK17" i="33" s="1"/>
  <c r="AJ17" i="33"/>
  <c r="AI17" i="33" s="1"/>
  <c r="AH17" i="33"/>
  <c r="AG17" i="33" s="1"/>
  <c r="AA17" i="33"/>
  <c r="Y17" i="33"/>
  <c r="W17" i="33"/>
  <c r="AP16" i="33"/>
  <c r="AO16" i="33" s="1"/>
  <c r="AN16" i="33"/>
  <c r="AM16" i="33" s="1"/>
  <c r="AL16" i="33"/>
  <c r="AK16" i="33" s="1"/>
  <c r="AJ16" i="33"/>
  <c r="AI16" i="33" s="1"/>
  <c r="AH16" i="33"/>
  <c r="AG16" i="33" s="1"/>
  <c r="AA16" i="33"/>
  <c r="Y16" i="33"/>
  <c r="W16" i="33"/>
  <c r="AP15" i="33"/>
  <c r="AO15" i="33" s="1"/>
  <c r="AN15" i="33"/>
  <c r="AM15" i="33" s="1"/>
  <c r="AL15" i="33"/>
  <c r="AK15" i="33" s="1"/>
  <c r="AJ15" i="33"/>
  <c r="AI15" i="33" s="1"/>
  <c r="AH15" i="33"/>
  <c r="AG15" i="33" s="1"/>
  <c r="AA15" i="33"/>
  <c r="Y15" i="33"/>
  <c r="W15" i="33"/>
  <c r="AP14" i="33"/>
  <c r="AO14" i="33" s="1"/>
  <c r="AN14" i="33"/>
  <c r="AM14" i="33" s="1"/>
  <c r="AL14" i="33"/>
  <c r="AK14" i="33" s="1"/>
  <c r="AJ14" i="33"/>
  <c r="AI14" i="33" s="1"/>
  <c r="AH14" i="33"/>
  <c r="AG14" i="33" s="1"/>
  <c r="AA14" i="33"/>
  <c r="Y14" i="33"/>
  <c r="W14" i="33"/>
  <c r="AP13" i="33"/>
  <c r="AO13" i="33" s="1"/>
  <c r="AN13" i="33"/>
  <c r="AM13" i="33" s="1"/>
  <c r="AL13" i="33"/>
  <c r="AK13" i="33" s="1"/>
  <c r="AJ13" i="33"/>
  <c r="AI13" i="33" s="1"/>
  <c r="AH13" i="33"/>
  <c r="AG13" i="33" s="1"/>
  <c r="AA13" i="33"/>
  <c r="Y13" i="33"/>
  <c r="W13" i="33"/>
  <c r="AP12" i="33"/>
  <c r="AO12" i="33" s="1"/>
  <c r="AN12" i="33"/>
  <c r="AM12" i="33" s="1"/>
  <c r="AL12" i="33"/>
  <c r="AK12" i="33" s="1"/>
  <c r="AJ12" i="33"/>
  <c r="AI12" i="33" s="1"/>
  <c r="AH12" i="33"/>
  <c r="AG12" i="33" s="1"/>
  <c r="AA12" i="33"/>
  <c r="Y12" i="33"/>
  <c r="W12" i="33"/>
  <c r="AP11" i="33"/>
  <c r="AO11" i="33" s="1"/>
  <c r="AN11" i="33"/>
  <c r="AM11" i="33" s="1"/>
  <c r="AL11" i="33"/>
  <c r="AK11" i="33" s="1"/>
  <c r="AJ11" i="33"/>
  <c r="AI11" i="33" s="1"/>
  <c r="AH11" i="33"/>
  <c r="AG11" i="33" s="1"/>
  <c r="AA11" i="33"/>
  <c r="Y11" i="33"/>
  <c r="W11" i="33"/>
  <c r="AP10" i="33"/>
  <c r="AO10" i="33" s="1"/>
  <c r="AN10" i="33"/>
  <c r="AM10" i="33" s="1"/>
  <c r="AL10" i="33"/>
  <c r="AK10" i="33" s="1"/>
  <c r="AJ10" i="33"/>
  <c r="AI10" i="33" s="1"/>
  <c r="AH10" i="33"/>
  <c r="AG10" i="33" s="1"/>
  <c r="AA10" i="33"/>
  <c r="Y10" i="33"/>
  <c r="W10" i="33"/>
  <c r="AP9" i="33"/>
  <c r="AO9" i="33" s="1"/>
  <c r="AN9" i="33"/>
  <c r="AM9" i="33" s="1"/>
  <c r="AL9" i="33"/>
  <c r="AK9" i="33" s="1"/>
  <c r="AJ9" i="33"/>
  <c r="AI9" i="33" s="1"/>
  <c r="AH9" i="33"/>
  <c r="AG9" i="33" s="1"/>
  <c r="AA9" i="33"/>
  <c r="Y9" i="33"/>
  <c r="W9" i="33"/>
  <c r="AP8" i="33"/>
  <c r="AO8" i="33" s="1"/>
  <c r="AN8" i="33"/>
  <c r="AM8" i="33" s="1"/>
  <c r="AL8" i="33"/>
  <c r="AK8" i="33" s="1"/>
  <c r="AJ8" i="33"/>
  <c r="AI8" i="33" s="1"/>
  <c r="AH8" i="33"/>
  <c r="AG8" i="33" s="1"/>
  <c r="AA8" i="33"/>
  <c r="Y8" i="33"/>
  <c r="W8" i="33"/>
  <c r="AP7" i="33"/>
  <c r="AO7" i="33" s="1"/>
  <c r="AN7" i="33"/>
  <c r="AM7" i="33" s="1"/>
  <c r="AL7" i="33"/>
  <c r="AK7" i="33" s="1"/>
  <c r="AJ7" i="33"/>
  <c r="AI7" i="33" s="1"/>
  <c r="AH7" i="33"/>
  <c r="AG7" i="33" s="1"/>
  <c r="AA7" i="33"/>
  <c r="Y7" i="33"/>
  <c r="W7" i="33"/>
  <c r="Q8" i="28"/>
  <c r="AE10" i="31"/>
  <c r="AE11" i="31"/>
  <c r="AE12" i="31"/>
  <c r="AE13" i="31"/>
  <c r="AE17" i="31"/>
  <c r="AE18" i="31"/>
  <c r="AE19" i="31"/>
  <c r="AE20" i="31"/>
  <c r="AE25" i="31"/>
  <c r="AE26" i="31"/>
  <c r="AE27" i="31"/>
  <c r="AE11" i="32"/>
  <c r="AE12" i="32"/>
  <c r="AE13" i="32"/>
  <c r="B114" i="35" l="1"/>
  <c r="B112" i="35"/>
  <c r="C111" i="35" s="1"/>
  <c r="E119" i="35" s="1"/>
  <c r="H121" i="35" s="1"/>
  <c r="B110" i="35"/>
  <c r="C127" i="35" s="1"/>
  <c r="E133" i="35" s="1"/>
  <c r="H132" i="35" s="1"/>
  <c r="B108" i="35"/>
  <c r="C125" i="35" s="1"/>
  <c r="E131" i="35" s="1"/>
  <c r="H135" i="35" s="1"/>
  <c r="B106" i="35"/>
  <c r="C107" i="35" s="1"/>
  <c r="E105" i="35" s="1"/>
  <c r="B104" i="35"/>
  <c r="C123" i="35" s="1"/>
  <c r="B102" i="35"/>
  <c r="C103" i="35" s="1"/>
  <c r="E117" i="35" s="1"/>
  <c r="H118" i="35" s="1"/>
  <c r="B116" i="35"/>
  <c r="B125" i="34"/>
  <c r="C124" i="34" s="1"/>
  <c r="F125" i="34" s="1"/>
  <c r="B102" i="34"/>
  <c r="C103" i="34" s="1"/>
  <c r="B106" i="34"/>
  <c r="B123" i="34"/>
  <c r="C129" i="34" s="1"/>
  <c r="B104" i="34"/>
  <c r="C110" i="34" s="1"/>
  <c r="F114" i="34" s="1"/>
  <c r="B108" i="34"/>
  <c r="C112" i="34" s="1"/>
  <c r="F111" i="34" s="1"/>
  <c r="B121" i="34"/>
  <c r="C127" i="34" s="1"/>
  <c r="F131" i="34" s="1"/>
  <c r="I167" i="33"/>
  <c r="M166" i="33" s="1"/>
  <c r="I165" i="33"/>
  <c r="M171" i="33" s="1"/>
  <c r="R170" i="33" s="1"/>
  <c r="I145" i="33"/>
  <c r="M155" i="33" s="1"/>
  <c r="I161" i="33"/>
  <c r="I153" i="33"/>
  <c r="M151" i="33" s="1"/>
  <c r="R147" i="33" s="1"/>
  <c r="I149" i="33"/>
  <c r="M157" i="33" s="1"/>
  <c r="I163" i="33"/>
  <c r="M169" i="33" s="1"/>
  <c r="R173" i="33" s="1"/>
  <c r="I141" i="33"/>
  <c r="M143" i="33" s="1"/>
  <c r="R152" i="33" s="1"/>
  <c r="AD31" i="33"/>
  <c r="AD27" i="33"/>
  <c r="AD13" i="33"/>
  <c r="AB32" i="33"/>
  <c r="AB28" i="33"/>
  <c r="AB24" i="33"/>
  <c r="AB33" i="33"/>
  <c r="AB29" i="33"/>
  <c r="AB25" i="33"/>
  <c r="AB8" i="33"/>
  <c r="AB12" i="33"/>
  <c r="AB19" i="33"/>
  <c r="AB15" i="33"/>
  <c r="AB27" i="33"/>
  <c r="AB21" i="33"/>
  <c r="AB34" i="33"/>
  <c r="AB30" i="33"/>
  <c r="AB10" i="33"/>
  <c r="AB14" i="33"/>
  <c r="AB16" i="33"/>
  <c r="AB18" i="33"/>
  <c r="AB26" i="33"/>
  <c r="AB22" i="33"/>
  <c r="AD20" i="33"/>
  <c r="AD32" i="33"/>
  <c r="AB7" i="33"/>
  <c r="AB9" i="33"/>
  <c r="AB11" i="33"/>
  <c r="AB13" i="33"/>
  <c r="AB17" i="33"/>
  <c r="K81" i="3"/>
  <c r="C129" i="35" l="1"/>
  <c r="E128" i="35" s="1"/>
  <c r="C115" i="35"/>
  <c r="E113" i="35" s="1"/>
  <c r="H114" i="35" s="1"/>
  <c r="E124" i="35"/>
  <c r="H129" i="35" s="1"/>
  <c r="H109" i="35"/>
  <c r="H126" i="35"/>
  <c r="B300" i="35"/>
  <c r="C107" i="34"/>
  <c r="F105" i="34" s="1"/>
  <c r="F128" i="34"/>
  <c r="F108" i="34"/>
  <c r="F122" i="34"/>
  <c r="B307" i="34"/>
  <c r="B305" i="34"/>
  <c r="B303" i="34"/>
  <c r="B301" i="34"/>
  <c r="B306" i="34"/>
  <c r="B304" i="34"/>
  <c r="B302" i="34"/>
  <c r="B300" i="34"/>
  <c r="R159" i="33"/>
  <c r="R156" i="33"/>
  <c r="M162" i="33"/>
  <c r="R167" i="33" s="1"/>
  <c r="M60" i="3"/>
  <c r="B308" i="35" l="1"/>
  <c r="B304" i="35"/>
  <c r="B309" i="35"/>
  <c r="B305" i="35"/>
  <c r="B301" i="35"/>
  <c r="B310" i="35"/>
  <c r="B306" i="35"/>
  <c r="B302" i="35"/>
  <c r="B311" i="35"/>
  <c r="B307" i="35"/>
  <c r="B303" i="35"/>
  <c r="T8" i="28"/>
  <c r="R164" i="33"/>
  <c r="AI4" i="26"/>
  <c r="AH4" i="26"/>
  <c r="AG4" i="26"/>
  <c r="AF4" i="26"/>
  <c r="AE4" i="26"/>
  <c r="AD4" i="26"/>
  <c r="AC4" i="26"/>
  <c r="AB4" i="26"/>
  <c r="V10" i="26"/>
  <c r="V7" i="26"/>
  <c r="V8" i="26"/>
  <c r="V26" i="26"/>
  <c r="V13" i="26"/>
  <c r="V34" i="26"/>
  <c r="V36" i="26"/>
  <c r="V11" i="26"/>
  <c r="V15" i="26"/>
  <c r="V24" i="26"/>
  <c r="V16" i="26"/>
  <c r="V14" i="26"/>
  <c r="V20" i="26"/>
  <c r="V12" i="26"/>
  <c r="V43" i="26"/>
  <c r="V22" i="26"/>
  <c r="V23" i="26"/>
  <c r="V32" i="26"/>
  <c r="V29" i="26"/>
  <c r="V19" i="26"/>
  <c r="V27" i="26"/>
  <c r="V21" i="26"/>
  <c r="V45" i="26"/>
  <c r="V51" i="26"/>
  <c r="V37" i="26"/>
  <c r="V25" i="26"/>
  <c r="V17" i="26"/>
  <c r="V46" i="26"/>
  <c r="V39" i="26"/>
  <c r="V40" i="26"/>
  <c r="V38" i="26"/>
  <c r="V18" i="26"/>
  <c r="V44" i="26"/>
  <c r="V30" i="26"/>
  <c r="V31" i="26"/>
  <c r="V59" i="26"/>
  <c r="V28" i="26"/>
  <c r="V33" i="26"/>
  <c r="V58" i="26"/>
  <c r="V56" i="26"/>
  <c r="V54" i="26"/>
  <c r="V41" i="26"/>
  <c r="V60" i="26"/>
  <c r="V42" i="26"/>
  <c r="V52" i="26"/>
  <c r="V35" i="26"/>
  <c r="V55" i="26"/>
  <c r="V61" i="26"/>
  <c r="E97" i="3" l="1"/>
  <c r="E87" i="3"/>
  <c r="E75" i="3"/>
  <c r="E63" i="3"/>
  <c r="E57" i="3"/>
  <c r="E43" i="3"/>
  <c r="E32" i="3"/>
  <c r="E26" i="3"/>
  <c r="E23" i="3"/>
  <c r="F26" i="25" l="1"/>
  <c r="F31" i="25"/>
  <c r="E31" i="25"/>
  <c r="E13" i="25"/>
  <c r="F13" i="25"/>
  <c r="F39" i="25"/>
  <c r="E39" i="25"/>
  <c r="F41" i="25"/>
  <c r="E41" i="25"/>
  <c r="A1" i="35" l="1"/>
  <c r="E38" i="25"/>
  <c r="F38" i="25"/>
  <c r="E37" i="25"/>
  <c r="A1" i="42" s="1"/>
  <c r="F37" i="25"/>
  <c r="E33" i="25"/>
  <c r="A1" i="41" s="1"/>
  <c r="F33" i="25"/>
  <c r="E29" i="25"/>
  <c r="A1" i="40" s="1"/>
  <c r="F29" i="25"/>
  <c r="AC5" i="28"/>
  <c r="E40" i="25"/>
  <c r="F40" i="25"/>
  <c r="AB5" i="28"/>
  <c r="AA5" i="28"/>
  <c r="E35" i="25"/>
  <c r="F35" i="25"/>
  <c r="G93" i="3"/>
  <c r="M81" i="3"/>
  <c r="E34" i="25"/>
  <c r="F32" i="25"/>
  <c r="E32" i="25"/>
  <c r="G81" i="3"/>
  <c r="Y5" i="28"/>
  <c r="X5" i="28"/>
  <c r="W5" i="28"/>
  <c r="V5" i="28"/>
  <c r="G28" i="3"/>
  <c r="E24" i="25"/>
  <c r="A1" i="39" s="1"/>
  <c r="F24" i="25"/>
  <c r="F23" i="25"/>
  <c r="E23" i="25"/>
  <c r="E20" i="25"/>
  <c r="A1" i="38" s="1"/>
  <c r="F20" i="25"/>
  <c r="F17" i="25"/>
  <c r="E17" i="25"/>
  <c r="F18" i="25"/>
  <c r="E18" i="25"/>
  <c r="T5" i="28"/>
  <c r="F22" i="25"/>
  <c r="E30" i="25"/>
  <c r="G68" i="3"/>
  <c r="K60" i="3"/>
  <c r="L39" i="3"/>
  <c r="A1" i="43" l="1"/>
  <c r="A1" i="44"/>
  <c r="A1" i="49"/>
  <c r="A1" i="51"/>
  <c r="A1" i="52"/>
  <c r="B310" i="43"/>
  <c r="B308" i="43"/>
  <c r="B306" i="43"/>
  <c r="B304" i="43"/>
  <c r="B302" i="43"/>
  <c r="B300" i="43"/>
  <c r="B311" i="43"/>
  <c r="B309" i="43"/>
  <c r="B307" i="43"/>
  <c r="B305" i="43"/>
  <c r="B303" i="43"/>
  <c r="B301" i="43"/>
  <c r="B314" i="39"/>
  <c r="B315" i="39"/>
  <c r="B313" i="39"/>
  <c r="B311" i="39"/>
  <c r="B309" i="39"/>
  <c r="B307" i="39"/>
  <c r="B305" i="39"/>
  <c r="B303" i="39"/>
  <c r="B301" i="39"/>
  <c r="B300" i="39"/>
  <c r="B312" i="39"/>
  <c r="B310" i="39"/>
  <c r="B308" i="39"/>
  <c r="B306" i="39"/>
  <c r="B304" i="39"/>
  <c r="B302" i="39"/>
  <c r="B315" i="40"/>
  <c r="B312" i="40"/>
  <c r="B314" i="40"/>
  <c r="B316" i="40"/>
  <c r="B313" i="40"/>
  <c r="B300" i="40"/>
  <c r="B302" i="40"/>
  <c r="B304" i="40"/>
  <c r="B306" i="40"/>
  <c r="B308" i="40"/>
  <c r="B310" i="40"/>
  <c r="B301" i="40"/>
  <c r="B303" i="40"/>
  <c r="B305" i="40"/>
  <c r="B307" i="40"/>
  <c r="B309" i="40"/>
  <c r="B311" i="40"/>
  <c r="B315" i="41"/>
  <c r="B313" i="41"/>
  <c r="B311" i="41"/>
  <c r="B309" i="41"/>
  <c r="B307" i="41"/>
  <c r="B305" i="41"/>
  <c r="B303" i="41"/>
  <c r="B301" i="41"/>
  <c r="B316" i="41"/>
  <c r="B314" i="41"/>
  <c r="B312" i="41"/>
  <c r="B310" i="41"/>
  <c r="B308" i="41"/>
  <c r="B306" i="41"/>
  <c r="B304" i="41"/>
  <c r="B302" i="41"/>
  <c r="B300" i="41"/>
  <c r="B315" i="42"/>
  <c r="B313" i="42"/>
  <c r="B311" i="42"/>
  <c r="B309" i="42"/>
  <c r="B307" i="42"/>
  <c r="B305" i="42"/>
  <c r="B303" i="42"/>
  <c r="B301" i="42"/>
  <c r="B314" i="42"/>
  <c r="B312" i="42"/>
  <c r="B310" i="42"/>
  <c r="B308" i="42"/>
  <c r="B306" i="42"/>
  <c r="B304" i="42"/>
  <c r="B302" i="42"/>
  <c r="B300" i="42"/>
  <c r="B300" i="38"/>
  <c r="B302" i="38"/>
  <c r="B304" i="38"/>
  <c r="B306" i="38"/>
  <c r="B308" i="38"/>
  <c r="B310" i="38"/>
  <c r="B312" i="38"/>
  <c r="B301" i="38"/>
  <c r="B303" i="38"/>
  <c r="B305" i="38"/>
  <c r="B307" i="38"/>
  <c r="B309" i="38"/>
  <c r="B311" i="38"/>
  <c r="B313" i="38"/>
  <c r="M62" i="3"/>
  <c r="K62" i="3"/>
  <c r="M39" i="3"/>
  <c r="K83" i="3"/>
  <c r="F34" i="25"/>
  <c r="A1" i="50" s="1"/>
  <c r="E21" i="25"/>
  <c r="E22" i="25"/>
  <c r="A1" i="46" s="1"/>
  <c r="E27" i="25"/>
  <c r="F30" i="25"/>
  <c r="A1" i="48" s="1"/>
  <c r="F27" i="25"/>
  <c r="F21" i="25"/>
  <c r="E16" i="25"/>
  <c r="E15" i="25"/>
  <c r="F16" i="25"/>
  <c r="F15" i="25"/>
  <c r="C16" i="25"/>
  <c r="C15" i="25"/>
  <c r="E12" i="25"/>
  <c r="A1" i="34" s="1"/>
  <c r="E14" i="25"/>
  <c r="F14" i="25"/>
  <c r="F11" i="25"/>
  <c r="E11" i="25"/>
  <c r="A1" i="36" l="1"/>
  <c r="A1" i="47"/>
  <c r="B309" i="47" s="1"/>
  <c r="A1" i="45"/>
  <c r="B308" i="48"/>
  <c r="B309" i="48"/>
  <c r="B311" i="48"/>
  <c r="B310" i="48"/>
  <c r="B301" i="48"/>
  <c r="B300" i="48"/>
  <c r="B302" i="48"/>
  <c r="B304" i="48"/>
  <c r="B305" i="48"/>
  <c r="B307" i="48"/>
  <c r="B303" i="48"/>
  <c r="B306" i="48"/>
  <c r="B315" i="50"/>
  <c r="B311" i="50"/>
  <c r="B307" i="50"/>
  <c r="B303" i="50"/>
  <c r="B316" i="50"/>
  <c r="B312" i="50"/>
  <c r="B308" i="50"/>
  <c r="B304" i="50"/>
  <c r="B300" i="50"/>
  <c r="B317" i="50"/>
  <c r="B313" i="50"/>
  <c r="B309" i="50"/>
  <c r="B305" i="50"/>
  <c r="B301" i="50"/>
  <c r="B314" i="50"/>
  <c r="B310" i="50"/>
  <c r="B306" i="50"/>
  <c r="B302" i="50"/>
  <c r="B315" i="47"/>
  <c r="B305" i="47"/>
  <c r="B314" i="47"/>
  <c r="B304" i="47"/>
  <c r="B313" i="47"/>
  <c r="B303" i="47"/>
  <c r="B312" i="47"/>
  <c r="B302" i="47"/>
  <c r="B308" i="45"/>
  <c r="B301" i="45"/>
  <c r="B305" i="45"/>
  <c r="B302" i="45"/>
  <c r="B306" i="45"/>
  <c r="B303" i="45"/>
  <c r="B307" i="45"/>
  <c r="B300" i="45"/>
  <c r="B304" i="45"/>
  <c r="B309" i="51"/>
  <c r="B305" i="51"/>
  <c r="B301" i="51"/>
  <c r="B306" i="51"/>
  <c r="B302" i="51"/>
  <c r="B307" i="51"/>
  <c r="B303" i="51"/>
  <c r="B308" i="51"/>
  <c r="B304" i="51"/>
  <c r="B300" i="51"/>
  <c r="B311" i="49"/>
  <c r="B313" i="49"/>
  <c r="B312" i="49"/>
  <c r="B302" i="49"/>
  <c r="B306" i="49"/>
  <c r="B310" i="49"/>
  <c r="B303" i="49"/>
  <c r="B307" i="49"/>
  <c r="B315" i="49"/>
  <c r="B314" i="49"/>
  <c r="B300" i="49"/>
  <c r="B304" i="49"/>
  <c r="B308" i="49"/>
  <c r="B301" i="49"/>
  <c r="B305" i="49"/>
  <c r="B309" i="49"/>
  <c r="B310" i="46"/>
  <c r="B319" i="46"/>
  <c r="B315" i="46"/>
  <c r="B311" i="46"/>
  <c r="B316" i="46"/>
  <c r="B312" i="46"/>
  <c r="B317" i="46"/>
  <c r="B313" i="46"/>
  <c r="B309" i="46"/>
  <c r="B318" i="46"/>
  <c r="B314" i="46"/>
  <c r="B307" i="46"/>
  <c r="B305" i="46"/>
  <c r="B303" i="46"/>
  <c r="B301" i="46"/>
  <c r="B308" i="46"/>
  <c r="B306" i="46"/>
  <c r="B304" i="46"/>
  <c r="B302" i="46"/>
  <c r="B300" i="46"/>
  <c r="B309" i="52"/>
  <c r="B311" i="52"/>
  <c r="B310" i="52"/>
  <c r="B300" i="52"/>
  <c r="B304" i="52"/>
  <c r="B308" i="52"/>
  <c r="B303" i="52"/>
  <c r="B307" i="52"/>
  <c r="B313" i="52"/>
  <c r="B312" i="52"/>
  <c r="B302" i="52"/>
  <c r="B306" i="52"/>
  <c r="B301" i="52"/>
  <c r="B305" i="52"/>
  <c r="AH10" i="26"/>
  <c r="AH7" i="26"/>
  <c r="AH8" i="26"/>
  <c r="AH13" i="26"/>
  <c r="AH16" i="26"/>
  <c r="AH12" i="26"/>
  <c r="AH11" i="26"/>
  <c r="AH15" i="26"/>
  <c r="AH22" i="26"/>
  <c r="AH23" i="26"/>
  <c r="AH34" i="26"/>
  <c r="AH18" i="26"/>
  <c r="AH35" i="26"/>
  <c r="AH17" i="26"/>
  <c r="AH14" i="26"/>
  <c r="AH27" i="26"/>
  <c r="AH21" i="26"/>
  <c r="AH29" i="26"/>
  <c r="AH19" i="26"/>
  <c r="AH37" i="26"/>
  <c r="AH38" i="26"/>
  <c r="AH36" i="26"/>
  <c r="AH32" i="26"/>
  <c r="AH30" i="26"/>
  <c r="AH31" i="26"/>
  <c r="AH43" i="26"/>
  <c r="AH39" i="26"/>
  <c r="AH40" i="26"/>
  <c r="AH24" i="26"/>
  <c r="AH28" i="26"/>
  <c r="AH33" i="26"/>
  <c r="AH26" i="26"/>
  <c r="AH20" i="26"/>
  <c r="AH25" i="26"/>
  <c r="AH45" i="26"/>
  <c r="AH44" i="26"/>
  <c r="AH42" i="26"/>
  <c r="AH51" i="26"/>
  <c r="AH46" i="26"/>
  <c r="AH59" i="26"/>
  <c r="AH47" i="26"/>
  <c r="AH48" i="26"/>
  <c r="AH60" i="26"/>
  <c r="AH58" i="26"/>
  <c r="AH53" i="26"/>
  <c r="BB53" i="26" s="1"/>
  <c r="AH56" i="26"/>
  <c r="AH54" i="26"/>
  <c r="AH41" i="26"/>
  <c r="AH57" i="26"/>
  <c r="BB57" i="26" s="1"/>
  <c r="AH49" i="26"/>
  <c r="BB49" i="26" s="1"/>
  <c r="AH52" i="26"/>
  <c r="AH50" i="26"/>
  <c r="BB50" i="26" s="1"/>
  <c r="AH55" i="26"/>
  <c r="AH61" i="26"/>
  <c r="BB61" i="26" s="1"/>
  <c r="AH9" i="26"/>
  <c r="AG10" i="26"/>
  <c r="AG7" i="26"/>
  <c r="AG8" i="26"/>
  <c r="AG13" i="26"/>
  <c r="AG16" i="26"/>
  <c r="AG12" i="26"/>
  <c r="AG11" i="26"/>
  <c r="AG15" i="26"/>
  <c r="AG22" i="26"/>
  <c r="AG23" i="26"/>
  <c r="AG34" i="26"/>
  <c r="AG18" i="26"/>
  <c r="AG35" i="26"/>
  <c r="AG17" i="26"/>
  <c r="AG14" i="26"/>
  <c r="AG27" i="26"/>
  <c r="AG21" i="26"/>
  <c r="AG29" i="26"/>
  <c r="AG19" i="26"/>
  <c r="AG37" i="26"/>
  <c r="AG38" i="26"/>
  <c r="AG36" i="26"/>
  <c r="AG32" i="26"/>
  <c r="AG30" i="26"/>
  <c r="AG31" i="26"/>
  <c r="AG43" i="26"/>
  <c r="AG39" i="26"/>
  <c r="AG40" i="26"/>
  <c r="AG24" i="26"/>
  <c r="AG28" i="26"/>
  <c r="AG33" i="26"/>
  <c r="AG26" i="26"/>
  <c r="AG20" i="26"/>
  <c r="AG25" i="26"/>
  <c r="AG45" i="26"/>
  <c r="AG44" i="26"/>
  <c r="AG42" i="26"/>
  <c r="AG51" i="26"/>
  <c r="AG46" i="26"/>
  <c r="AG59" i="26"/>
  <c r="AG47" i="26"/>
  <c r="AG48" i="26"/>
  <c r="AG60" i="26"/>
  <c r="AG58" i="26"/>
  <c r="AG53" i="26"/>
  <c r="BA53" i="26" s="1"/>
  <c r="AG56" i="26"/>
  <c r="AG54" i="26"/>
  <c r="AG41" i="26"/>
  <c r="AG57" i="26"/>
  <c r="BA57" i="26" s="1"/>
  <c r="AG49" i="26"/>
  <c r="BA49" i="26" s="1"/>
  <c r="AG52" i="26"/>
  <c r="AG50" i="26"/>
  <c r="BA50" i="26" s="1"/>
  <c r="AG55" i="26"/>
  <c r="AG61" i="26"/>
  <c r="AG9" i="26"/>
  <c r="AF10" i="26"/>
  <c r="AZ10" i="26" s="1"/>
  <c r="AF7" i="26"/>
  <c r="AF8" i="26"/>
  <c r="AF13" i="26"/>
  <c r="AF16" i="26"/>
  <c r="AF12" i="26"/>
  <c r="AF11" i="26"/>
  <c r="AF15" i="26"/>
  <c r="AF22" i="26"/>
  <c r="AF23" i="26"/>
  <c r="AF34" i="26"/>
  <c r="AF18" i="26"/>
  <c r="AF35" i="26"/>
  <c r="AF17" i="26"/>
  <c r="AF14" i="26"/>
  <c r="AF27" i="26"/>
  <c r="AF21" i="26"/>
  <c r="AF29" i="26"/>
  <c r="AF19" i="26"/>
  <c r="AF37" i="26"/>
  <c r="AF38" i="26"/>
  <c r="AF36" i="26"/>
  <c r="AF32" i="26"/>
  <c r="AF30" i="26"/>
  <c r="AF31" i="26"/>
  <c r="AF43" i="26"/>
  <c r="AF39" i="26"/>
  <c r="AF40" i="26"/>
  <c r="AF24" i="26"/>
  <c r="AF28" i="26"/>
  <c r="AF33" i="26"/>
  <c r="AF26" i="26"/>
  <c r="AF20" i="26"/>
  <c r="AF25" i="26"/>
  <c r="AF45" i="26"/>
  <c r="AF44" i="26"/>
  <c r="AF42" i="26"/>
  <c r="AF51" i="26"/>
  <c r="AF46" i="26"/>
  <c r="AF59" i="26"/>
  <c r="AF47" i="26"/>
  <c r="AF48" i="26"/>
  <c r="AF60" i="26"/>
  <c r="AF58" i="26"/>
  <c r="AF53" i="26"/>
  <c r="AZ53" i="26" s="1"/>
  <c r="AF56" i="26"/>
  <c r="AF54" i="26"/>
  <c r="AF41" i="26"/>
  <c r="AF57" i="26"/>
  <c r="AZ57" i="26" s="1"/>
  <c r="AF49" i="26"/>
  <c r="AZ49" i="26" s="1"/>
  <c r="AF52" i="26"/>
  <c r="AF50" i="26"/>
  <c r="AZ50" i="26" s="1"/>
  <c r="AF55" i="26"/>
  <c r="AF61" i="26"/>
  <c r="AF9" i="26"/>
  <c r="AZ9" i="26" s="1"/>
  <c r="AE10" i="26"/>
  <c r="AE7" i="26"/>
  <c r="AE8" i="26"/>
  <c r="AE13" i="26"/>
  <c r="AE16" i="26"/>
  <c r="AE12" i="26"/>
  <c r="AE11" i="26"/>
  <c r="AE15" i="26"/>
  <c r="AE22" i="26"/>
  <c r="AE23" i="26"/>
  <c r="AE34" i="26"/>
  <c r="AE18" i="26"/>
  <c r="AE35" i="26"/>
  <c r="AE17" i="26"/>
  <c r="AE14" i="26"/>
  <c r="AE27" i="26"/>
  <c r="AE21" i="26"/>
  <c r="AE29" i="26"/>
  <c r="AE19" i="26"/>
  <c r="AE37" i="26"/>
  <c r="AE38" i="26"/>
  <c r="AE36" i="26"/>
  <c r="AE32" i="26"/>
  <c r="AE30" i="26"/>
  <c r="AE31" i="26"/>
  <c r="AE43" i="26"/>
  <c r="AE39" i="26"/>
  <c r="AE40" i="26"/>
  <c r="AE24" i="26"/>
  <c r="AE28" i="26"/>
  <c r="AE33" i="26"/>
  <c r="AE26" i="26"/>
  <c r="AE20" i="26"/>
  <c r="AE25" i="26"/>
  <c r="AE45" i="26"/>
  <c r="AE44" i="26"/>
  <c r="AE42" i="26"/>
  <c r="AE51" i="26"/>
  <c r="AE46" i="26"/>
  <c r="AE59" i="26"/>
  <c r="AE47" i="26"/>
  <c r="AE48" i="26"/>
  <c r="AE60" i="26"/>
  <c r="AE58" i="26"/>
  <c r="AE53" i="26"/>
  <c r="AY53" i="26" s="1"/>
  <c r="AE56" i="26"/>
  <c r="AE54" i="26"/>
  <c r="AE41" i="26"/>
  <c r="AE57" i="26"/>
  <c r="AY57" i="26" s="1"/>
  <c r="AE49" i="26"/>
  <c r="AY49" i="26" s="1"/>
  <c r="AE52" i="26"/>
  <c r="AE50" i="26"/>
  <c r="AY50" i="26" s="1"/>
  <c r="AE55" i="26"/>
  <c r="AE61" i="26"/>
  <c r="AE9" i="26"/>
  <c r="AI10" i="26"/>
  <c r="AI7" i="26"/>
  <c r="AI8" i="26"/>
  <c r="AI13" i="26"/>
  <c r="AI16" i="26"/>
  <c r="AI12" i="26"/>
  <c r="AI11" i="26"/>
  <c r="AI15" i="26"/>
  <c r="AI22" i="26"/>
  <c r="AI23" i="26"/>
  <c r="AI34" i="26"/>
  <c r="AI18" i="26"/>
  <c r="AI35" i="26"/>
  <c r="AI17" i="26"/>
  <c r="AI14" i="26"/>
  <c r="AI27" i="26"/>
  <c r="AI21" i="26"/>
  <c r="AI29" i="26"/>
  <c r="AI19" i="26"/>
  <c r="AI37" i="26"/>
  <c r="AI38" i="26"/>
  <c r="AI36" i="26"/>
  <c r="AI32" i="26"/>
  <c r="AI30" i="26"/>
  <c r="AI31" i="26"/>
  <c r="AI43" i="26"/>
  <c r="AI39" i="26"/>
  <c r="AI40" i="26"/>
  <c r="AI24" i="26"/>
  <c r="AI28" i="26"/>
  <c r="AI33" i="26"/>
  <c r="AI26" i="26"/>
  <c r="AI20" i="26"/>
  <c r="AI25" i="26"/>
  <c r="AI45" i="26"/>
  <c r="AI44" i="26"/>
  <c r="AI42" i="26"/>
  <c r="AI51" i="26"/>
  <c r="AI46" i="26"/>
  <c r="AI59" i="26"/>
  <c r="AI47" i="26"/>
  <c r="AI48" i="26"/>
  <c r="AI60" i="26"/>
  <c r="AI58" i="26"/>
  <c r="AI53" i="26"/>
  <c r="BC53" i="26" s="1"/>
  <c r="AI56" i="26"/>
  <c r="AI54" i="26"/>
  <c r="AI41" i="26"/>
  <c r="AI57" i="26"/>
  <c r="BC57" i="26" s="1"/>
  <c r="AI49" i="26"/>
  <c r="BC49" i="26" s="1"/>
  <c r="AI52" i="26"/>
  <c r="AI9" i="26"/>
  <c r="AI50" i="26"/>
  <c r="BC50" i="26" s="1"/>
  <c r="AI55" i="26"/>
  <c r="AI61" i="26"/>
  <c r="AD10" i="26"/>
  <c r="AD7" i="26"/>
  <c r="AD8" i="26"/>
  <c r="AD13" i="26"/>
  <c r="AD16" i="26"/>
  <c r="AD12" i="26"/>
  <c r="AD11" i="26"/>
  <c r="AD15" i="26"/>
  <c r="AD22" i="26"/>
  <c r="AD23" i="26"/>
  <c r="AD34" i="26"/>
  <c r="AD18" i="26"/>
  <c r="AD35" i="26"/>
  <c r="AD17" i="26"/>
  <c r="AD14" i="26"/>
  <c r="AD27" i="26"/>
  <c r="AD21" i="26"/>
  <c r="AD29" i="26"/>
  <c r="AD19" i="26"/>
  <c r="AD37" i="26"/>
  <c r="AD38" i="26"/>
  <c r="AD36" i="26"/>
  <c r="AD32" i="26"/>
  <c r="AD30" i="26"/>
  <c r="AD31" i="26"/>
  <c r="AD43" i="26"/>
  <c r="AD39" i="26"/>
  <c r="AD40" i="26"/>
  <c r="AD24" i="26"/>
  <c r="AD28" i="26"/>
  <c r="AD33" i="26"/>
  <c r="AD26" i="26"/>
  <c r="AD20" i="26"/>
  <c r="AD25" i="26"/>
  <c r="AD45" i="26"/>
  <c r="AD44" i="26"/>
  <c r="AD42" i="26"/>
  <c r="AD51" i="26"/>
  <c r="AD46" i="26"/>
  <c r="AD59" i="26"/>
  <c r="AD47" i="26"/>
  <c r="AD48" i="26"/>
  <c r="AD60" i="26"/>
  <c r="AD58" i="26"/>
  <c r="AD53" i="26"/>
  <c r="AX53" i="26" s="1"/>
  <c r="AD56" i="26"/>
  <c r="AD54" i="26"/>
  <c r="AD41" i="26"/>
  <c r="AD57" i="26"/>
  <c r="AX57" i="26" s="1"/>
  <c r="AD49" i="26"/>
  <c r="AX49" i="26" s="1"/>
  <c r="AD52" i="26"/>
  <c r="AD50" i="26"/>
  <c r="AX50" i="26" s="1"/>
  <c r="AD55" i="26"/>
  <c r="AD61" i="26"/>
  <c r="AD9" i="26"/>
  <c r="B300" i="36"/>
  <c r="B302" i="36"/>
  <c r="B304" i="36"/>
  <c r="B306" i="36"/>
  <c r="B308" i="36"/>
  <c r="B310" i="36"/>
  <c r="B312" i="36"/>
  <c r="B314" i="36"/>
  <c r="B301" i="36"/>
  <c r="B303" i="36"/>
  <c r="B305" i="36"/>
  <c r="B307" i="36"/>
  <c r="B309" i="36"/>
  <c r="B311" i="36"/>
  <c r="B313" i="36"/>
  <c r="B315" i="36"/>
  <c r="A1" i="37"/>
  <c r="F9" i="25"/>
  <c r="F8" i="25"/>
  <c r="F6" i="25"/>
  <c r="F7" i="25"/>
  <c r="F5" i="25"/>
  <c r="E9" i="25"/>
  <c r="E8" i="25"/>
  <c r="E6" i="25"/>
  <c r="E7" i="25"/>
  <c r="M35" i="29"/>
  <c r="B35" i="29"/>
  <c r="A35" i="29" s="1"/>
  <c r="D35" i="29"/>
  <c r="C35" i="29" s="1"/>
  <c r="B23" i="29"/>
  <c r="A23" i="29" s="1"/>
  <c r="D23" i="29"/>
  <c r="C23" i="29" s="1"/>
  <c r="B17" i="29"/>
  <c r="A17" i="29" s="1"/>
  <c r="D17" i="29"/>
  <c r="C17" i="29" s="1"/>
  <c r="B22" i="29"/>
  <c r="A22" i="29" s="1"/>
  <c r="D22" i="29"/>
  <c r="C22" i="29" s="1"/>
  <c r="B10" i="29"/>
  <c r="A10" i="29" s="1"/>
  <c r="D10" i="29"/>
  <c r="C10" i="29" s="1"/>
  <c r="B31" i="29"/>
  <c r="A31" i="29" s="1"/>
  <c r="D31" i="29"/>
  <c r="C31" i="29" s="1"/>
  <c r="B16" i="29"/>
  <c r="A16" i="29" s="1"/>
  <c r="D16" i="29"/>
  <c r="C16" i="29" s="1"/>
  <c r="B38" i="29"/>
  <c r="A38" i="29" s="1"/>
  <c r="D38" i="29"/>
  <c r="C38" i="29" s="1"/>
  <c r="B19" i="29"/>
  <c r="A19" i="29" s="1"/>
  <c r="B8" i="29"/>
  <c r="A8" i="29" s="1"/>
  <c r="D8" i="29"/>
  <c r="C8" i="29" s="1"/>
  <c r="B18" i="29"/>
  <c r="A18" i="29" s="1"/>
  <c r="D18" i="29"/>
  <c r="C18" i="29" s="1"/>
  <c r="B7" i="29"/>
  <c r="A7" i="29" s="1"/>
  <c r="D7" i="29"/>
  <c r="C7" i="29" s="1"/>
  <c r="B37" i="29"/>
  <c r="A37" i="29" s="1"/>
  <c r="D37" i="29"/>
  <c r="C37" i="29" s="1"/>
  <c r="B20" i="29"/>
  <c r="A20" i="29" s="1"/>
  <c r="B14" i="29"/>
  <c r="A14" i="29" s="1"/>
  <c r="D14" i="29"/>
  <c r="C14" i="29" s="1"/>
  <c r="B25" i="29"/>
  <c r="D25" i="29"/>
  <c r="C25" i="29" s="1"/>
  <c r="B32" i="29"/>
  <c r="A32" i="29" s="1"/>
  <c r="D32" i="29"/>
  <c r="C32" i="29" s="1"/>
  <c r="D39" i="29"/>
  <c r="C39" i="29" s="1"/>
  <c r="D24" i="29"/>
  <c r="C24" i="29" s="1"/>
  <c r="B15" i="29"/>
  <c r="D15" i="29"/>
  <c r="C15" i="29" s="1"/>
  <c r="B13" i="29"/>
  <c r="A13" i="29" s="1"/>
  <c r="D13" i="29"/>
  <c r="C13" i="29" s="1"/>
  <c r="B12" i="29"/>
  <c r="A12" i="29" s="1"/>
  <c r="D12" i="29"/>
  <c r="C12" i="29" s="1"/>
  <c r="B11" i="29"/>
  <c r="A11" i="29" s="1"/>
  <c r="D11" i="29"/>
  <c r="C11" i="29" s="1"/>
  <c r="B41" i="29"/>
  <c r="A41" i="29" s="1"/>
  <c r="B36" i="29"/>
  <c r="A36" i="29" s="1"/>
  <c r="D36" i="29"/>
  <c r="C36" i="29" s="1"/>
  <c r="D30" i="29"/>
  <c r="C30" i="29" s="1"/>
  <c r="D21" i="29"/>
  <c r="C21" i="29" s="1"/>
  <c r="B26" i="29"/>
  <c r="D26" i="29"/>
  <c r="C26" i="29" s="1"/>
  <c r="B29" i="29"/>
  <c r="A29" i="29" s="1"/>
  <c r="D29" i="29"/>
  <c r="C29" i="29" s="1"/>
  <c r="B33" i="29"/>
  <c r="A33" i="29" s="1"/>
  <c r="D33" i="29"/>
  <c r="C33" i="29" s="1"/>
  <c r="B28" i="29"/>
  <c r="A28" i="29" s="1"/>
  <c r="D28" i="29"/>
  <c r="C28" i="29" s="1"/>
  <c r="B27" i="29"/>
  <c r="A27" i="29" s="1"/>
  <c r="D27" i="29"/>
  <c r="C27" i="29" s="1"/>
  <c r="M23" i="29"/>
  <c r="M17" i="29"/>
  <c r="M22" i="29"/>
  <c r="M10" i="29"/>
  <c r="M31" i="29"/>
  <c r="M16" i="29"/>
  <c r="M38" i="29"/>
  <c r="M19" i="29"/>
  <c r="M8" i="29"/>
  <c r="M18" i="29"/>
  <c r="M7" i="29"/>
  <c r="M37" i="29"/>
  <c r="M20" i="29"/>
  <c r="M14" i="29"/>
  <c r="M25" i="29"/>
  <c r="M32" i="29"/>
  <c r="M39" i="29"/>
  <c r="M24" i="29"/>
  <c r="M15" i="29"/>
  <c r="M13" i="29"/>
  <c r="M12" i="29"/>
  <c r="M11" i="29"/>
  <c r="M41" i="29"/>
  <c r="M36" i="29"/>
  <c r="M30" i="29"/>
  <c r="M21" i="29"/>
  <c r="M26" i="29"/>
  <c r="M29" i="29"/>
  <c r="M33" i="29"/>
  <c r="M28" i="29"/>
  <c r="M27" i="29"/>
  <c r="AO7" i="31"/>
  <c r="AO7" i="32"/>
  <c r="AZ61" i="26"/>
  <c r="BB55" i="26"/>
  <c r="AZ55" i="26"/>
  <c r="BB35" i="26"/>
  <c r="AZ35" i="26"/>
  <c r="BB52" i="26"/>
  <c r="AZ52" i="26"/>
  <c r="BB42" i="26"/>
  <c r="AZ42" i="26"/>
  <c r="BB60" i="26"/>
  <c r="AZ60" i="26"/>
  <c r="BB41" i="26"/>
  <c r="AZ41" i="26"/>
  <c r="BB54" i="26"/>
  <c r="AZ54" i="26"/>
  <c r="BB56" i="26"/>
  <c r="AZ56" i="26"/>
  <c r="BB58" i="26"/>
  <c r="AZ58" i="26"/>
  <c r="BB33" i="26"/>
  <c r="AZ33" i="26"/>
  <c r="BB28" i="26"/>
  <c r="AZ28" i="26"/>
  <c r="BB59" i="26"/>
  <c r="AZ59" i="26"/>
  <c r="BB31" i="26"/>
  <c r="AZ31" i="26"/>
  <c r="BB30" i="26"/>
  <c r="AZ30" i="26"/>
  <c r="BB44" i="26"/>
  <c r="AZ44" i="26"/>
  <c r="BB18" i="26"/>
  <c r="AZ18" i="26"/>
  <c r="BB38" i="26"/>
  <c r="AZ38" i="26"/>
  <c r="BB40" i="26"/>
  <c r="AZ40" i="26"/>
  <c r="BB39" i="26"/>
  <c r="AZ39" i="26"/>
  <c r="BB46" i="26"/>
  <c r="AZ46" i="26"/>
  <c r="BB17" i="26"/>
  <c r="AZ17" i="26"/>
  <c r="BB25" i="26"/>
  <c r="AZ25" i="26"/>
  <c r="BB37" i="26"/>
  <c r="AZ37" i="26"/>
  <c r="BB51" i="26"/>
  <c r="AZ51" i="26"/>
  <c r="BB45" i="26"/>
  <c r="AZ45" i="26"/>
  <c r="BB21" i="26"/>
  <c r="AZ21" i="26"/>
  <c r="BB27" i="26"/>
  <c r="AZ27" i="26"/>
  <c r="BB19" i="26"/>
  <c r="AZ19" i="26"/>
  <c r="BB29" i="26"/>
  <c r="AZ29" i="26"/>
  <c r="BB32" i="26"/>
  <c r="AZ32" i="26"/>
  <c r="BB23" i="26"/>
  <c r="AZ23" i="26"/>
  <c r="BB22" i="26"/>
  <c r="AZ22" i="26"/>
  <c r="BB43" i="26"/>
  <c r="AZ43" i="26"/>
  <c r="BB12" i="26"/>
  <c r="AZ12" i="26"/>
  <c r="BB20" i="26"/>
  <c r="AZ20" i="26"/>
  <c r="BB14" i="26"/>
  <c r="AZ14" i="26"/>
  <c r="BB16" i="26"/>
  <c r="AZ16" i="26"/>
  <c r="BB24" i="26"/>
  <c r="AZ24" i="26"/>
  <c r="BB15" i="26"/>
  <c r="AZ15" i="26"/>
  <c r="BB11" i="26"/>
  <c r="AZ11" i="26"/>
  <c r="BB36" i="26"/>
  <c r="AZ36" i="26"/>
  <c r="BB34" i="26"/>
  <c r="AZ34" i="26"/>
  <c r="BB13" i="26"/>
  <c r="AZ13" i="26"/>
  <c r="BB26" i="26"/>
  <c r="AZ26" i="26"/>
  <c r="BB8" i="26"/>
  <c r="AZ8" i="26"/>
  <c r="BB7" i="26"/>
  <c r="AZ7" i="26"/>
  <c r="BB10" i="26"/>
  <c r="BB9" i="26"/>
  <c r="M9" i="29"/>
  <c r="N8" i="28"/>
  <c r="B123" i="32"/>
  <c r="C129" i="32" s="1"/>
  <c r="B119" i="32"/>
  <c r="B106" i="32"/>
  <c r="C107" i="32" s="1"/>
  <c r="B102" i="32"/>
  <c r="C103" i="32" s="1"/>
  <c r="F105" i="32" s="1"/>
  <c r="B306" i="47" l="1"/>
  <c r="B316" i="47"/>
  <c r="B307" i="47"/>
  <c r="B300" i="47"/>
  <c r="B308" i="47"/>
  <c r="B301" i="47"/>
  <c r="Z10" i="28"/>
  <c r="Z12" i="28"/>
  <c r="Z14" i="28"/>
  <c r="Z16" i="28"/>
  <c r="Z18" i="28"/>
  <c r="Z20" i="28"/>
  <c r="Z22" i="28"/>
  <c r="Z24" i="28"/>
  <c r="Z26" i="28"/>
  <c r="Z28" i="28"/>
  <c r="Z9" i="28"/>
  <c r="Z11" i="28"/>
  <c r="Z13" i="28"/>
  <c r="Z15" i="28"/>
  <c r="Z17" i="28"/>
  <c r="Z19" i="28"/>
  <c r="Z21" i="28"/>
  <c r="Z23" i="28"/>
  <c r="Z25" i="28"/>
  <c r="Z27" i="28"/>
  <c r="Z29" i="28"/>
  <c r="Z30" i="28"/>
  <c r="Z32" i="28"/>
  <c r="Z34" i="28"/>
  <c r="Z36" i="28"/>
  <c r="Z38" i="28"/>
  <c r="Z40" i="28"/>
  <c r="Z42" i="28"/>
  <c r="Z44" i="28"/>
  <c r="Z46" i="28"/>
  <c r="Z48" i="28"/>
  <c r="Z50" i="28"/>
  <c r="Z31" i="28"/>
  <c r="Z33" i="28"/>
  <c r="Z35" i="28"/>
  <c r="Z37" i="28"/>
  <c r="Z39" i="28"/>
  <c r="Z41" i="28"/>
  <c r="Z43" i="28"/>
  <c r="Z45" i="28"/>
  <c r="Z47" i="28"/>
  <c r="Z49" i="28"/>
  <c r="Z53" i="28"/>
  <c r="Z55" i="28"/>
  <c r="Z57" i="28"/>
  <c r="Z59" i="28"/>
  <c r="Z61" i="28"/>
  <c r="Z63" i="28"/>
  <c r="Z65" i="28"/>
  <c r="Z67" i="28"/>
  <c r="Z69" i="28"/>
  <c r="Z71" i="28"/>
  <c r="Z51" i="28"/>
  <c r="Z52" i="28"/>
  <c r="Z54" i="28"/>
  <c r="Z56" i="28"/>
  <c r="Z58" i="28"/>
  <c r="Z60" i="28"/>
  <c r="Z62" i="28"/>
  <c r="Z64" i="28"/>
  <c r="Z66" i="28"/>
  <c r="Z68" i="28"/>
  <c r="Z70" i="28"/>
  <c r="V10" i="28"/>
  <c r="V12" i="28"/>
  <c r="V14" i="28"/>
  <c r="V16" i="28"/>
  <c r="V18" i="28"/>
  <c r="V20" i="28"/>
  <c r="V22" i="28"/>
  <c r="V24" i="28"/>
  <c r="V26" i="28"/>
  <c r="V28" i="28"/>
  <c r="V30" i="28"/>
  <c r="V9" i="28"/>
  <c r="V11" i="28"/>
  <c r="V13" i="28"/>
  <c r="V15" i="28"/>
  <c r="V17" i="28"/>
  <c r="V19" i="28"/>
  <c r="V21" i="28"/>
  <c r="V23" i="28"/>
  <c r="V25" i="28"/>
  <c r="V27" i="28"/>
  <c r="V29" i="28"/>
  <c r="V32" i="28"/>
  <c r="V34" i="28"/>
  <c r="V36" i="28"/>
  <c r="V38" i="28"/>
  <c r="V40" i="28"/>
  <c r="V42" i="28"/>
  <c r="V44" i="28"/>
  <c r="V46" i="28"/>
  <c r="V48" i="28"/>
  <c r="V50" i="28"/>
  <c r="V31" i="28"/>
  <c r="V33" i="28"/>
  <c r="V35" i="28"/>
  <c r="V37" i="28"/>
  <c r="V39" i="28"/>
  <c r="V41" i="28"/>
  <c r="V43" i="28"/>
  <c r="V45" i="28"/>
  <c r="V47" i="28"/>
  <c r="V49" i="28"/>
  <c r="V51" i="28"/>
  <c r="V53" i="28"/>
  <c r="V55" i="28"/>
  <c r="V57" i="28"/>
  <c r="V59" i="28"/>
  <c r="V61" i="28"/>
  <c r="V63" i="28"/>
  <c r="V65" i="28"/>
  <c r="V67" i="28"/>
  <c r="V69" i="28"/>
  <c r="V71" i="28"/>
  <c r="V52" i="28"/>
  <c r="V54" i="28"/>
  <c r="V56" i="28"/>
  <c r="V58" i="28"/>
  <c r="V60" i="28"/>
  <c r="V62" i="28"/>
  <c r="V64" i="28"/>
  <c r="V66" i="28"/>
  <c r="V68" i="28"/>
  <c r="V70" i="28"/>
  <c r="AA9" i="28"/>
  <c r="AA11" i="28"/>
  <c r="AA13" i="28"/>
  <c r="AA15" i="28"/>
  <c r="AA17" i="28"/>
  <c r="AA19" i="28"/>
  <c r="AA21" i="28"/>
  <c r="AA23" i="28"/>
  <c r="AA25" i="28"/>
  <c r="AA27" i="28"/>
  <c r="AA29" i="28"/>
  <c r="AA10" i="28"/>
  <c r="AA12" i="28"/>
  <c r="AA14" i="28"/>
  <c r="AA16" i="28"/>
  <c r="AA18" i="28"/>
  <c r="AA20" i="28"/>
  <c r="AA22" i="28"/>
  <c r="AA24" i="28"/>
  <c r="AA26" i="28"/>
  <c r="AA28" i="28"/>
  <c r="AA31" i="28"/>
  <c r="AA33" i="28"/>
  <c r="AA35" i="28"/>
  <c r="AA37" i="28"/>
  <c r="AA39" i="28"/>
  <c r="AA41" i="28"/>
  <c r="AA43" i="28"/>
  <c r="AA45" i="28"/>
  <c r="AA47" i="28"/>
  <c r="AA49" i="28"/>
  <c r="AA51" i="28"/>
  <c r="AA30" i="28"/>
  <c r="AA32" i="28"/>
  <c r="AA34" i="28"/>
  <c r="AA36" i="28"/>
  <c r="AA38" i="28"/>
  <c r="AA40" i="28"/>
  <c r="AA42" i="28"/>
  <c r="AA44" i="28"/>
  <c r="AA46" i="28"/>
  <c r="AA48" i="28"/>
  <c r="AA50" i="28"/>
  <c r="AA52" i="28"/>
  <c r="AA54" i="28"/>
  <c r="AA56" i="28"/>
  <c r="AA58" i="28"/>
  <c r="AA60" i="28"/>
  <c r="AA62" i="28"/>
  <c r="AA64" i="28"/>
  <c r="AA66" i="28"/>
  <c r="AA68" i="28"/>
  <c r="AA70" i="28"/>
  <c r="AA53" i="28"/>
  <c r="AA55" i="28"/>
  <c r="AA57" i="28"/>
  <c r="AA59" i="28"/>
  <c r="AA61" i="28"/>
  <c r="AA63" i="28"/>
  <c r="AA65" i="28"/>
  <c r="AA67" i="28"/>
  <c r="AA69" i="28"/>
  <c r="AA71" i="28"/>
  <c r="AC9" i="28"/>
  <c r="AC11" i="28"/>
  <c r="AC13" i="28"/>
  <c r="AC15" i="28"/>
  <c r="AC17" i="28"/>
  <c r="AC19" i="28"/>
  <c r="AC21" i="28"/>
  <c r="AC23" i="28"/>
  <c r="AC25" i="28"/>
  <c r="AC27" i="28"/>
  <c r="AC29" i="28"/>
  <c r="AC10" i="28"/>
  <c r="AC12" i="28"/>
  <c r="AC14" i="28"/>
  <c r="AC16" i="28"/>
  <c r="AC18" i="28"/>
  <c r="AC20" i="28"/>
  <c r="AC22" i="28"/>
  <c r="AC24" i="28"/>
  <c r="AC26" i="28"/>
  <c r="AC28" i="28"/>
  <c r="AC31" i="28"/>
  <c r="AC33" i="28"/>
  <c r="AC35" i="28"/>
  <c r="AC37" i="28"/>
  <c r="AC39" i="28"/>
  <c r="AC41" i="28"/>
  <c r="AC43" i="28"/>
  <c r="AC45" i="28"/>
  <c r="AC47" i="28"/>
  <c r="AC49" i="28"/>
  <c r="AC30" i="28"/>
  <c r="AC32" i="28"/>
  <c r="AC34" i="28"/>
  <c r="AC36" i="28"/>
  <c r="AC38" i="28"/>
  <c r="AC40" i="28"/>
  <c r="AC42" i="28"/>
  <c r="AC44" i="28"/>
  <c r="AC46" i="28"/>
  <c r="AC48" i="28"/>
  <c r="AC50" i="28"/>
  <c r="AC52" i="28"/>
  <c r="AC54" i="28"/>
  <c r="AC56" i="28"/>
  <c r="AC58" i="28"/>
  <c r="AC60" i="28"/>
  <c r="AC62" i="28"/>
  <c r="AC64" i="28"/>
  <c r="AC66" i="28"/>
  <c r="AC68" i="28"/>
  <c r="AC70" i="28"/>
  <c r="AC51" i="28"/>
  <c r="AC53" i="28"/>
  <c r="AC55" i="28"/>
  <c r="AC57" i="28"/>
  <c r="AC59" i="28"/>
  <c r="AC61" i="28"/>
  <c r="AC63" i="28"/>
  <c r="AC65" i="28"/>
  <c r="AC67" i="28"/>
  <c r="AC69" i="28"/>
  <c r="AC71" i="28"/>
  <c r="W9" i="28"/>
  <c r="W11" i="28"/>
  <c r="W13" i="28"/>
  <c r="W15" i="28"/>
  <c r="W17" i="28"/>
  <c r="W19" i="28"/>
  <c r="W21" i="28"/>
  <c r="W23" i="28"/>
  <c r="W25" i="28"/>
  <c r="W27" i="28"/>
  <c r="W29" i="28"/>
  <c r="W10" i="28"/>
  <c r="W12" i="28"/>
  <c r="W14" i="28"/>
  <c r="W16" i="28"/>
  <c r="W18" i="28"/>
  <c r="W20" i="28"/>
  <c r="W22" i="28"/>
  <c r="W24" i="28"/>
  <c r="W26" i="28"/>
  <c r="W28" i="28"/>
  <c r="W30" i="28"/>
  <c r="W31" i="28"/>
  <c r="W33" i="28"/>
  <c r="W35" i="28"/>
  <c r="W37" i="28"/>
  <c r="W39" i="28"/>
  <c r="W41" i="28"/>
  <c r="W43" i="28"/>
  <c r="W45" i="28"/>
  <c r="W47" i="28"/>
  <c r="W49" i="28"/>
  <c r="W51" i="28"/>
  <c r="W32" i="28"/>
  <c r="W34" i="28"/>
  <c r="W36" i="28"/>
  <c r="W38" i="28"/>
  <c r="W40" i="28"/>
  <c r="W42" i="28"/>
  <c r="W44" i="28"/>
  <c r="W46" i="28"/>
  <c r="W48" i="28"/>
  <c r="W50" i="28"/>
  <c r="W52" i="28"/>
  <c r="W54" i="28"/>
  <c r="W56" i="28"/>
  <c r="W58" i="28"/>
  <c r="W60" i="28"/>
  <c r="W62" i="28"/>
  <c r="W64" i="28"/>
  <c r="W66" i="28"/>
  <c r="W68" i="28"/>
  <c r="W70" i="28"/>
  <c r="W53" i="28"/>
  <c r="W55" i="28"/>
  <c r="W57" i="28"/>
  <c r="W59" i="28"/>
  <c r="W61" i="28"/>
  <c r="W63" i="28"/>
  <c r="W65" i="28"/>
  <c r="W67" i="28"/>
  <c r="W69" i="28"/>
  <c r="W71" i="28"/>
  <c r="AB10" i="28"/>
  <c r="AB12" i="28"/>
  <c r="AB14" i="28"/>
  <c r="AB16" i="28"/>
  <c r="AB18" i="28"/>
  <c r="AB20" i="28"/>
  <c r="AB22" i="28"/>
  <c r="AB24" i="28"/>
  <c r="AB26" i="28"/>
  <c r="AB28" i="28"/>
  <c r="AB9" i="28"/>
  <c r="AB11" i="28"/>
  <c r="AB13" i="28"/>
  <c r="AB15" i="28"/>
  <c r="AB17" i="28"/>
  <c r="AB19" i="28"/>
  <c r="AB21" i="28"/>
  <c r="AB23" i="28"/>
  <c r="AB25" i="28"/>
  <c r="AB27" i="28"/>
  <c r="AB29" i="28"/>
  <c r="AB30" i="28"/>
  <c r="AB32" i="28"/>
  <c r="AB34" i="28"/>
  <c r="AB36" i="28"/>
  <c r="AB38" i="28"/>
  <c r="AB40" i="28"/>
  <c r="AB42" i="28"/>
  <c r="AB44" i="28"/>
  <c r="AB46" i="28"/>
  <c r="AB48" i="28"/>
  <c r="AB50" i="28"/>
  <c r="AB31" i="28"/>
  <c r="AB33" i="28"/>
  <c r="AB35" i="28"/>
  <c r="AB37" i="28"/>
  <c r="AB39" i="28"/>
  <c r="AB41" i="28"/>
  <c r="AB43" i="28"/>
  <c r="AB45" i="28"/>
  <c r="AB47" i="28"/>
  <c r="AB49" i="28"/>
  <c r="AB51" i="28"/>
  <c r="AB53" i="28"/>
  <c r="AB55" i="28"/>
  <c r="AB57" i="28"/>
  <c r="AB59" i="28"/>
  <c r="AB61" i="28"/>
  <c r="AB63" i="28"/>
  <c r="AB65" i="28"/>
  <c r="AB67" i="28"/>
  <c r="AB69" i="28"/>
  <c r="AB71" i="28"/>
  <c r="AB52" i="28"/>
  <c r="AB54" i="28"/>
  <c r="AB56" i="28"/>
  <c r="AB58" i="28"/>
  <c r="AB60" i="28"/>
  <c r="AB62" i="28"/>
  <c r="AB64" i="28"/>
  <c r="AB66" i="28"/>
  <c r="AB68" i="28"/>
  <c r="AB70" i="28"/>
  <c r="X10" i="28"/>
  <c r="X12" i="28"/>
  <c r="X14" i="28"/>
  <c r="X16" i="28"/>
  <c r="X18" i="28"/>
  <c r="X20" i="28"/>
  <c r="X22" i="28"/>
  <c r="X24" i="28"/>
  <c r="X26" i="28"/>
  <c r="X28" i="28"/>
  <c r="X9" i="28"/>
  <c r="X11" i="28"/>
  <c r="X13" i="28"/>
  <c r="X15" i="28"/>
  <c r="X17" i="28"/>
  <c r="X19" i="28"/>
  <c r="X21" i="28"/>
  <c r="X23" i="28"/>
  <c r="X25" i="28"/>
  <c r="X27" i="28"/>
  <c r="X29" i="28"/>
  <c r="X30" i="28"/>
  <c r="X32" i="28"/>
  <c r="X34" i="28"/>
  <c r="X36" i="28"/>
  <c r="X38" i="28"/>
  <c r="X40" i="28"/>
  <c r="X42" i="28"/>
  <c r="X44" i="28"/>
  <c r="X46" i="28"/>
  <c r="X48" i="28"/>
  <c r="X50" i="28"/>
  <c r="X31" i="28"/>
  <c r="X33" i="28"/>
  <c r="X35" i="28"/>
  <c r="X37" i="28"/>
  <c r="X39" i="28"/>
  <c r="X41" i="28"/>
  <c r="X43" i="28"/>
  <c r="X45" i="28"/>
  <c r="X47" i="28"/>
  <c r="X49" i="28"/>
  <c r="X51" i="28"/>
  <c r="X53" i="28"/>
  <c r="X55" i="28"/>
  <c r="X57" i="28"/>
  <c r="X59" i="28"/>
  <c r="X61" i="28"/>
  <c r="X63" i="28"/>
  <c r="X65" i="28"/>
  <c r="X67" i="28"/>
  <c r="X69" i="28"/>
  <c r="X71" i="28"/>
  <c r="X52" i="28"/>
  <c r="X54" i="28"/>
  <c r="X56" i="28"/>
  <c r="X58" i="28"/>
  <c r="X60" i="28"/>
  <c r="X62" i="28"/>
  <c r="X64" i="28"/>
  <c r="X66" i="28"/>
  <c r="X68" i="28"/>
  <c r="X70" i="28"/>
  <c r="Y9" i="28"/>
  <c r="Y11" i="28"/>
  <c r="Y13" i="28"/>
  <c r="Y15" i="28"/>
  <c r="Y17" i="28"/>
  <c r="Y19" i="28"/>
  <c r="Y21" i="28"/>
  <c r="Y23" i="28"/>
  <c r="Y25" i="28"/>
  <c r="Y27" i="28"/>
  <c r="Y29" i="28"/>
  <c r="Y10" i="28"/>
  <c r="Y12" i="28"/>
  <c r="Y14" i="28"/>
  <c r="Y16" i="28"/>
  <c r="Y18" i="28"/>
  <c r="Y20" i="28"/>
  <c r="Y22" i="28"/>
  <c r="Y24" i="28"/>
  <c r="Y26" i="28"/>
  <c r="Y28" i="28"/>
  <c r="Y31" i="28"/>
  <c r="Y33" i="28"/>
  <c r="Y35" i="28"/>
  <c r="Y37" i="28"/>
  <c r="Y39" i="28"/>
  <c r="Y41" i="28"/>
  <c r="Y43" i="28"/>
  <c r="Y45" i="28"/>
  <c r="Y47" i="28"/>
  <c r="Y49" i="28"/>
  <c r="Y51" i="28"/>
  <c r="Y30" i="28"/>
  <c r="Y32" i="28"/>
  <c r="Y34" i="28"/>
  <c r="Y36" i="28"/>
  <c r="Y38" i="28"/>
  <c r="Y40" i="28"/>
  <c r="Y42" i="28"/>
  <c r="Y44" i="28"/>
  <c r="Y46" i="28"/>
  <c r="Y48" i="28"/>
  <c r="Y50" i="28"/>
  <c r="Y52" i="28"/>
  <c r="Y54" i="28"/>
  <c r="Y56" i="28"/>
  <c r="Y58" i="28"/>
  <c r="Y60" i="28"/>
  <c r="Y62" i="28"/>
  <c r="Y64" i="28"/>
  <c r="Y66" i="28"/>
  <c r="Y68" i="28"/>
  <c r="Y70" i="28"/>
  <c r="Y53" i="28"/>
  <c r="Y55" i="28"/>
  <c r="Y57" i="28"/>
  <c r="Y59" i="28"/>
  <c r="Y61" i="28"/>
  <c r="Y63" i="28"/>
  <c r="Y65" i="28"/>
  <c r="Y67" i="28"/>
  <c r="Y69" i="28"/>
  <c r="Y71" i="28"/>
  <c r="AC8" i="28"/>
  <c r="W8" i="28"/>
  <c r="AB8" i="28"/>
  <c r="X8" i="28"/>
  <c r="Y8" i="28"/>
  <c r="Z8" i="28"/>
  <c r="V8" i="28"/>
  <c r="AA8" i="28"/>
  <c r="AB10" i="26"/>
  <c r="AB7" i="26"/>
  <c r="AB8" i="26"/>
  <c r="AB13" i="26"/>
  <c r="AB16" i="26"/>
  <c r="AB12" i="26"/>
  <c r="AB11" i="26"/>
  <c r="AB15" i="26"/>
  <c r="AB22" i="26"/>
  <c r="AB23" i="26"/>
  <c r="AB34" i="26"/>
  <c r="AB18" i="26"/>
  <c r="AB35" i="26"/>
  <c r="AB17" i="26"/>
  <c r="AB14" i="26"/>
  <c r="AB27" i="26"/>
  <c r="AB21" i="26"/>
  <c r="AB29" i="26"/>
  <c r="AB19" i="26"/>
  <c r="AB37" i="26"/>
  <c r="AB38" i="26"/>
  <c r="AB36" i="26"/>
  <c r="AB32" i="26"/>
  <c r="AB30" i="26"/>
  <c r="AB31" i="26"/>
  <c r="AB43" i="26"/>
  <c r="AB39" i="26"/>
  <c r="AB40" i="26"/>
  <c r="AB24" i="26"/>
  <c r="AB28" i="26"/>
  <c r="AB33" i="26"/>
  <c r="AB26" i="26"/>
  <c r="AB20" i="26"/>
  <c r="AB25" i="26"/>
  <c r="AB45" i="26"/>
  <c r="AB44" i="26"/>
  <c r="AB42" i="26"/>
  <c r="AB51" i="26"/>
  <c r="AB46" i="26"/>
  <c r="AB59" i="26"/>
  <c r="AB47" i="26"/>
  <c r="AB48" i="26"/>
  <c r="AB60" i="26"/>
  <c r="AB58" i="26"/>
  <c r="AB53" i="26"/>
  <c r="AV53" i="26" s="1"/>
  <c r="AB56" i="26"/>
  <c r="AB54" i="26"/>
  <c r="AB41" i="26"/>
  <c r="AB57" i="26"/>
  <c r="AV57" i="26" s="1"/>
  <c r="AB49" i="26"/>
  <c r="AV49" i="26" s="1"/>
  <c r="AB52" i="26"/>
  <c r="AB50" i="26"/>
  <c r="AV50" i="26" s="1"/>
  <c r="AB55" i="26"/>
  <c r="AB61" i="26"/>
  <c r="B301" i="37"/>
  <c r="B303" i="37"/>
  <c r="B305" i="37"/>
  <c r="B307" i="37"/>
  <c r="B309" i="37"/>
  <c r="B311" i="37"/>
  <c r="B313" i="37"/>
  <c r="B300" i="37"/>
  <c r="B302" i="37"/>
  <c r="B304" i="37"/>
  <c r="B306" i="37"/>
  <c r="B308" i="37"/>
  <c r="B310" i="37"/>
  <c r="B312" i="37"/>
  <c r="B314" i="37"/>
  <c r="AB9" i="26"/>
  <c r="A1" i="33"/>
  <c r="F108" i="32"/>
  <c r="B300" i="32"/>
  <c r="B301" i="32"/>
  <c r="A26" i="29"/>
  <c r="A15" i="29"/>
  <c r="A25" i="29"/>
  <c r="AF12" i="28" l="1"/>
  <c r="K12" i="28"/>
  <c r="L12" i="28" s="1"/>
  <c r="AE12" i="28"/>
  <c r="AD12" i="28"/>
  <c r="J12" i="28" a="1"/>
  <c r="J12" i="28" s="1"/>
  <c r="J19" i="28" a="1"/>
  <c r="J19" i="28" s="1"/>
  <c r="AF19" i="28"/>
  <c r="K19" i="28"/>
  <c r="O19" i="28" s="1"/>
  <c r="AE19" i="28"/>
  <c r="AD19" i="28"/>
  <c r="AD28" i="28"/>
  <c r="AE28" i="28"/>
  <c r="K28" i="28"/>
  <c r="AF28" i="28"/>
  <c r="J28" i="28" a="1"/>
  <c r="J28" i="28" s="1"/>
  <c r="AF36" i="28"/>
  <c r="AE36" i="28"/>
  <c r="AD36" i="28"/>
  <c r="J36" i="28" a="1"/>
  <c r="J36" i="28" s="1"/>
  <c r="K36" i="28"/>
  <c r="O36" i="28" s="1"/>
  <c r="J44" i="28" a="1"/>
  <c r="J44" i="28" s="1"/>
  <c r="AF44" i="28"/>
  <c r="K44" i="28"/>
  <c r="L44" i="28" s="1"/>
  <c r="AE44" i="28"/>
  <c r="AD44" i="28"/>
  <c r="AE52" i="28"/>
  <c r="K52" i="28"/>
  <c r="AF52" i="28"/>
  <c r="J52" i="28" a="1"/>
  <c r="J52" i="28" s="1"/>
  <c r="AD52" i="28"/>
  <c r="AE60" i="28"/>
  <c r="AD60" i="28"/>
  <c r="K60" i="28"/>
  <c r="L60" i="28" s="1"/>
  <c r="J60" i="28" a="1"/>
  <c r="J60" i="28" s="1"/>
  <c r="AF60" i="28"/>
  <c r="AE68" i="28"/>
  <c r="AF68" i="28"/>
  <c r="AD68" i="28"/>
  <c r="J68" i="28" a="1"/>
  <c r="J68" i="28" s="1"/>
  <c r="K68" i="28"/>
  <c r="AD11" i="28"/>
  <c r="J11" i="28" a="1"/>
  <c r="J11" i="28" s="1"/>
  <c r="AE11" i="28"/>
  <c r="AF11" i="28"/>
  <c r="K11" i="28"/>
  <c r="AD18" i="28"/>
  <c r="J18" i="28" a="1"/>
  <c r="J18" i="28" s="1"/>
  <c r="K18" i="28"/>
  <c r="AF18" i="28"/>
  <c r="AE18" i="28"/>
  <c r="AD27" i="28"/>
  <c r="J27" i="28" a="1"/>
  <c r="J27" i="28" s="1"/>
  <c r="K27" i="28"/>
  <c r="AF27" i="28"/>
  <c r="AE27" i="28"/>
  <c r="AF35" i="28"/>
  <c r="AE35" i="28"/>
  <c r="AD35" i="28"/>
  <c r="J35" i="28" a="1"/>
  <c r="J35" i="28" s="1"/>
  <c r="K35" i="28"/>
  <c r="AE43" i="28"/>
  <c r="AD43" i="28"/>
  <c r="J43" i="28" a="1"/>
  <c r="J43" i="28" s="1"/>
  <c r="AF43" i="28"/>
  <c r="K43" i="28"/>
  <c r="L43" i="28" s="1"/>
  <c r="AF51" i="28"/>
  <c r="AE51" i="28"/>
  <c r="AD51" i="28"/>
  <c r="J51" i="28" a="1"/>
  <c r="J51" i="28" s="1"/>
  <c r="K51" i="28"/>
  <c r="O51" i="28" s="1"/>
  <c r="AF59" i="28"/>
  <c r="J59" i="28" a="1"/>
  <c r="J59" i="28" s="1"/>
  <c r="AD59" i="28"/>
  <c r="AE59" i="28"/>
  <c r="K59" i="28"/>
  <c r="AD67" i="28"/>
  <c r="AE67" i="28"/>
  <c r="AF67" i="28"/>
  <c r="J67" i="28" a="1"/>
  <c r="J67" i="28" s="1"/>
  <c r="K67" i="28"/>
  <c r="O67" i="28" s="1"/>
  <c r="AE22" i="28"/>
  <c r="AD22" i="28"/>
  <c r="J22" i="28" a="1"/>
  <c r="J22" i="28" s="1"/>
  <c r="K22" i="28"/>
  <c r="L22" i="28" s="1"/>
  <c r="AF22" i="28"/>
  <c r="AE25" i="28"/>
  <c r="AF25" i="28"/>
  <c r="J25" i="28" a="1"/>
  <c r="J25" i="28" s="1"/>
  <c r="AD25" i="28"/>
  <c r="K25" i="28"/>
  <c r="O25" i="28" s="1"/>
  <c r="AE34" i="28"/>
  <c r="AF34" i="28"/>
  <c r="J34" i="28" a="1"/>
  <c r="J34" i="28" s="1"/>
  <c r="AD34" i="28"/>
  <c r="K34" i="28"/>
  <c r="O34" i="28" s="1"/>
  <c r="AF42" i="28"/>
  <c r="J42" i="28" a="1"/>
  <c r="J42" i="28" s="1"/>
  <c r="AE42" i="28"/>
  <c r="AD42" i="28"/>
  <c r="K42" i="28"/>
  <c r="O42" i="28" s="1"/>
  <c r="AF50" i="28"/>
  <c r="J50" i="28" a="1"/>
  <c r="J50" i="28" s="1"/>
  <c r="K50" i="28"/>
  <c r="AD50" i="28"/>
  <c r="AE50" i="28"/>
  <c r="AD58" i="28"/>
  <c r="J58" i="28" a="1"/>
  <c r="J58" i="28" s="1"/>
  <c r="K58" i="28"/>
  <c r="O58" i="28" s="1"/>
  <c r="AE58" i="28"/>
  <c r="AF58" i="28"/>
  <c r="AE66" i="28"/>
  <c r="AF66" i="28"/>
  <c r="J66" i="28" a="1"/>
  <c r="J66" i="28" s="1"/>
  <c r="AD66" i="28"/>
  <c r="K66" i="28"/>
  <c r="L66" i="28" s="1"/>
  <c r="K9" i="28"/>
  <c r="AF9" i="28"/>
  <c r="AE9" i="28"/>
  <c r="J9" i="28" a="1"/>
  <c r="J9" i="28" s="1"/>
  <c r="AD9" i="28"/>
  <c r="AD17" i="28"/>
  <c r="AF17" i="28"/>
  <c r="AE17" i="28"/>
  <c r="J17" i="28" a="1"/>
  <c r="J17" i="28" s="1"/>
  <c r="K17" i="28"/>
  <c r="J26" i="28" a="1"/>
  <c r="J26" i="28" s="1"/>
  <c r="AD26" i="28"/>
  <c r="AF26" i="28"/>
  <c r="AE26" i="28"/>
  <c r="K26" i="28"/>
  <c r="AD33" i="28"/>
  <c r="J33" i="28" a="1"/>
  <c r="J33" i="28" s="1"/>
  <c r="K33" i="28"/>
  <c r="O33" i="28" s="1"/>
  <c r="AF33" i="28"/>
  <c r="AE33" i="28"/>
  <c r="J41" i="28" a="1"/>
  <c r="J41" i="28" s="1"/>
  <c r="AF41" i="28"/>
  <c r="K41" i="28"/>
  <c r="L41" i="28" s="1"/>
  <c r="AE41" i="28"/>
  <c r="AD41" i="28"/>
  <c r="AF49" i="28"/>
  <c r="J49" i="28" a="1"/>
  <c r="J49" i="28" s="1"/>
  <c r="AE49" i="28"/>
  <c r="AD49" i="28"/>
  <c r="K49" i="28"/>
  <c r="J57" i="28" a="1"/>
  <c r="J57" i="28" s="1"/>
  <c r="AD57" i="28"/>
  <c r="AF57" i="28"/>
  <c r="AE57" i="28"/>
  <c r="K57" i="28"/>
  <c r="AD65" i="28"/>
  <c r="K65" i="28"/>
  <c r="AE65" i="28"/>
  <c r="J65" i="28" a="1"/>
  <c r="J65" i="28" s="1"/>
  <c r="AF65" i="28"/>
  <c r="AI68" i="28"/>
  <c r="AJ68" i="28" s="1"/>
  <c r="AI60" i="28"/>
  <c r="AJ60" i="28" s="1"/>
  <c r="AI52" i="28"/>
  <c r="AJ52" i="28" s="1"/>
  <c r="AI61" i="28"/>
  <c r="AJ61" i="28" s="1"/>
  <c r="AI53" i="28"/>
  <c r="AJ53" i="28" s="1"/>
  <c r="AI48" i="28"/>
  <c r="AJ48" i="28" s="1"/>
  <c r="AI44" i="28"/>
  <c r="AJ44" i="28" s="1"/>
  <c r="AI40" i="28"/>
  <c r="AJ40" i="28" s="1"/>
  <c r="AI36" i="28"/>
  <c r="AJ36" i="28" s="1"/>
  <c r="AI32" i="28"/>
  <c r="AJ32" i="28" s="1"/>
  <c r="AI28" i="28"/>
  <c r="AJ28" i="28" s="1"/>
  <c r="AI24" i="28"/>
  <c r="AJ24" i="28" s="1"/>
  <c r="AI19" i="28"/>
  <c r="AJ19" i="28" s="1"/>
  <c r="AI16" i="28"/>
  <c r="AJ16" i="28" s="1"/>
  <c r="AI12" i="28"/>
  <c r="AJ12" i="28" s="1"/>
  <c r="AI69" i="28"/>
  <c r="AJ69" i="28" s="1"/>
  <c r="AI62" i="28"/>
  <c r="AJ62" i="28" s="1"/>
  <c r="AI54" i="28"/>
  <c r="AJ54" i="28" s="1"/>
  <c r="AI63" i="28"/>
  <c r="AJ63" i="28" s="1"/>
  <c r="AI55" i="28"/>
  <c r="AJ55" i="28" s="1"/>
  <c r="AI49" i="28"/>
  <c r="AJ49" i="28" s="1"/>
  <c r="AI45" i="28"/>
  <c r="AJ45" i="28" s="1"/>
  <c r="AI41" i="28"/>
  <c r="AJ41" i="28" s="1"/>
  <c r="AI37" i="28"/>
  <c r="AJ37" i="28" s="1"/>
  <c r="AI33" i="28"/>
  <c r="AJ33" i="28" s="1"/>
  <c r="AI29" i="28"/>
  <c r="AJ29" i="28" s="1"/>
  <c r="AI26" i="28"/>
  <c r="AJ26" i="28" s="1"/>
  <c r="AI20" i="28"/>
  <c r="AJ20" i="28" s="1"/>
  <c r="AI17" i="28"/>
  <c r="AJ17" i="28" s="1"/>
  <c r="AI14" i="28"/>
  <c r="AJ14" i="28" s="1"/>
  <c r="AI9" i="28"/>
  <c r="AJ9" i="28" s="1"/>
  <c r="J16" i="28" a="1"/>
  <c r="J16" i="28" s="1"/>
  <c r="AD16" i="28"/>
  <c r="K16" i="28"/>
  <c r="L16" i="28" s="1"/>
  <c r="AE16" i="28"/>
  <c r="AF16" i="28"/>
  <c r="AF24" i="28"/>
  <c r="K24" i="28"/>
  <c r="AD24" i="28"/>
  <c r="J24" i="28" a="1"/>
  <c r="J24" i="28" s="1"/>
  <c r="O24" i="28" s="1"/>
  <c r="AE24" i="28"/>
  <c r="AF32" i="28"/>
  <c r="AE32" i="28"/>
  <c r="AD32" i="28"/>
  <c r="J32" i="28" a="1"/>
  <c r="J32" i="28" s="1"/>
  <c r="K32" i="28"/>
  <c r="O32" i="28" s="1"/>
  <c r="J40" i="28" a="1"/>
  <c r="J40" i="28" s="1"/>
  <c r="AF40" i="28"/>
  <c r="K40" i="28"/>
  <c r="L40" i="28" s="1"/>
  <c r="AE40" i="28"/>
  <c r="AD40" i="28"/>
  <c r="J48" i="28" a="1"/>
  <c r="J48" i="28" s="1"/>
  <c r="AD48" i="28"/>
  <c r="K48" i="28"/>
  <c r="L48" i="28" s="1"/>
  <c r="AE48" i="28"/>
  <c r="AF48" i="28"/>
  <c r="AF56" i="28"/>
  <c r="J56" i="28" a="1"/>
  <c r="J56" i="28" s="1"/>
  <c r="AE56" i="28"/>
  <c r="AD56" i="28"/>
  <c r="K56" i="28"/>
  <c r="AF64" i="28"/>
  <c r="J64" i="28" a="1"/>
  <c r="J64" i="28" s="1"/>
  <c r="K64" i="28"/>
  <c r="O64" i="28" s="1"/>
  <c r="AD64" i="28"/>
  <c r="AE64" i="28"/>
  <c r="AE15" i="28"/>
  <c r="AD15" i="28"/>
  <c r="J15" i="28" a="1"/>
  <c r="J15" i="28" s="1"/>
  <c r="AF15" i="28"/>
  <c r="K15" i="28"/>
  <c r="O15" i="28" s="1"/>
  <c r="AE23" i="28"/>
  <c r="J23" i="28" a="1"/>
  <c r="J23" i="28" s="1"/>
  <c r="AD23" i="28"/>
  <c r="AF23" i="28"/>
  <c r="K23" i="28"/>
  <c r="O23" i="28" s="1"/>
  <c r="AD31" i="28"/>
  <c r="K31" i="28"/>
  <c r="J31" i="28" a="1"/>
  <c r="J31" i="28" s="1"/>
  <c r="AE31" i="28"/>
  <c r="AF31" i="28"/>
  <c r="AF39" i="28"/>
  <c r="AE39" i="28"/>
  <c r="AD39" i="28"/>
  <c r="J39" i="28" a="1"/>
  <c r="J39" i="28" s="1"/>
  <c r="K39" i="28"/>
  <c r="O39" i="28" s="1"/>
  <c r="AE47" i="28"/>
  <c r="AD47" i="28"/>
  <c r="J47" i="28" a="1"/>
  <c r="J47" i="28" s="1"/>
  <c r="K47" i="28"/>
  <c r="L47" i="28" s="1"/>
  <c r="AF47" i="28"/>
  <c r="AD55" i="28"/>
  <c r="J55" i="28" a="1"/>
  <c r="J55" i="28" s="1"/>
  <c r="AF55" i="28"/>
  <c r="AE55" i="28"/>
  <c r="K55" i="28"/>
  <c r="O55" i="28" s="1"/>
  <c r="AD63" i="28"/>
  <c r="J63" i="28" a="1"/>
  <c r="J63" i="28" s="1"/>
  <c r="K63" i="28"/>
  <c r="AF63" i="28"/>
  <c r="AE63" i="28"/>
  <c r="AE71" i="28"/>
  <c r="J71" i="28" a="1"/>
  <c r="J71" i="28" s="1"/>
  <c r="AD71" i="28"/>
  <c r="K71" i="28"/>
  <c r="O71" i="28" s="1"/>
  <c r="AF71" i="28"/>
  <c r="AF13" i="28"/>
  <c r="J13" i="28" a="1"/>
  <c r="J13" i="28" s="1"/>
  <c r="K13" i="28"/>
  <c r="AD13" i="28"/>
  <c r="AE13" i="28"/>
  <c r="AF21" i="28"/>
  <c r="J21" i="28" a="1"/>
  <c r="J21" i="28" s="1"/>
  <c r="AE21" i="28"/>
  <c r="AD21" i="28"/>
  <c r="K21" i="28"/>
  <c r="AE30" i="28"/>
  <c r="K30" i="28"/>
  <c r="J30" i="28" a="1"/>
  <c r="J30" i="28" s="1"/>
  <c r="AD30" i="28"/>
  <c r="AF30" i="28"/>
  <c r="AD38" i="28"/>
  <c r="J38" i="28" a="1"/>
  <c r="J38" i="28" s="1"/>
  <c r="AE38" i="28"/>
  <c r="AF38" i="28"/>
  <c r="K38" i="28"/>
  <c r="AE46" i="28"/>
  <c r="AF46" i="28"/>
  <c r="J46" i="28" a="1"/>
  <c r="J46" i="28" s="1"/>
  <c r="AD46" i="28"/>
  <c r="K46" i="28"/>
  <c r="O46" i="28" s="1"/>
  <c r="AE54" i="28"/>
  <c r="AF54" i="28"/>
  <c r="J54" i="28" a="1"/>
  <c r="J54" i="28" s="1"/>
  <c r="AD54" i="28"/>
  <c r="K54" i="28"/>
  <c r="O54" i="28" s="1"/>
  <c r="AE62" i="28"/>
  <c r="K62" i="28"/>
  <c r="J62" i="28" a="1"/>
  <c r="J62" i="28" s="1"/>
  <c r="AD62" i="28"/>
  <c r="AF62" i="28"/>
  <c r="AF70" i="28"/>
  <c r="J70" i="28" a="1"/>
  <c r="J70" i="28" s="1"/>
  <c r="AE70" i="28"/>
  <c r="AD70" i="28"/>
  <c r="K70" i="28"/>
  <c r="J14" i="28" a="1"/>
  <c r="J14" i="28" s="1"/>
  <c r="AF14" i="28"/>
  <c r="K14" i="28"/>
  <c r="O14" i="28" s="1"/>
  <c r="AE14" i="28"/>
  <c r="AD14" i="28"/>
  <c r="AD20" i="28"/>
  <c r="K20" i="28"/>
  <c r="AE20" i="28"/>
  <c r="J20" i="28" a="1"/>
  <c r="J20" i="28" s="1"/>
  <c r="AF20" i="28"/>
  <c r="J29" i="28" a="1"/>
  <c r="J29" i="28" s="1"/>
  <c r="AF29" i="28"/>
  <c r="K29" i="28"/>
  <c r="L29" i="28" s="1"/>
  <c r="AE29" i="28"/>
  <c r="AD29" i="28"/>
  <c r="AD37" i="28"/>
  <c r="AF37" i="28"/>
  <c r="AE37" i="28"/>
  <c r="J37" i="28" a="1"/>
  <c r="J37" i="28" s="1"/>
  <c r="K37" i="28"/>
  <c r="AF45" i="28"/>
  <c r="AE45" i="28"/>
  <c r="AD45" i="28"/>
  <c r="J45" i="28" a="1"/>
  <c r="J45" i="28" s="1"/>
  <c r="K45" i="28"/>
  <c r="AD53" i="28"/>
  <c r="J53" i="28" a="1"/>
  <c r="J53" i="28" s="1"/>
  <c r="K53" i="28"/>
  <c r="AF53" i="28"/>
  <c r="AE53" i="28"/>
  <c r="J61" i="28" a="1"/>
  <c r="J61" i="28" s="1"/>
  <c r="AF61" i="28"/>
  <c r="K61" i="28"/>
  <c r="L61" i="28" s="1"/>
  <c r="AE61" i="28"/>
  <c r="AD61" i="28"/>
  <c r="AF69" i="28"/>
  <c r="AD69" i="28"/>
  <c r="AE69" i="28"/>
  <c r="J69" i="28" a="1"/>
  <c r="J69" i="28" s="1"/>
  <c r="K69" i="28"/>
  <c r="AE10" i="28"/>
  <c r="K10" i="28"/>
  <c r="J10" i="28" a="1"/>
  <c r="J10" i="28" s="1"/>
  <c r="AD10" i="28"/>
  <c r="AF10" i="28"/>
  <c r="AI70" i="28"/>
  <c r="AJ70" i="28" s="1"/>
  <c r="AI64" i="28"/>
  <c r="AJ64" i="28" s="1"/>
  <c r="AI56" i="28"/>
  <c r="AJ56" i="28" s="1"/>
  <c r="AI65" i="28"/>
  <c r="AJ65" i="28" s="1"/>
  <c r="AI57" i="28"/>
  <c r="AJ57" i="28" s="1"/>
  <c r="AI50" i="28"/>
  <c r="AJ50" i="28" s="1"/>
  <c r="AI46" i="28"/>
  <c r="AJ46" i="28" s="1"/>
  <c r="AI42" i="28"/>
  <c r="AJ42" i="28" s="1"/>
  <c r="AI38" i="28"/>
  <c r="AJ38" i="28" s="1"/>
  <c r="AI34" i="28"/>
  <c r="AJ34" i="28" s="1"/>
  <c r="AI30" i="28"/>
  <c r="AJ30" i="28" s="1"/>
  <c r="AI25" i="28"/>
  <c r="AJ25" i="28" s="1"/>
  <c r="AI21" i="28"/>
  <c r="AJ21" i="28" s="1"/>
  <c r="AI22" i="28"/>
  <c r="AJ22" i="28" s="1"/>
  <c r="AI13" i="28"/>
  <c r="AJ13" i="28" s="1"/>
  <c r="AI10" i="28"/>
  <c r="AJ10" i="28" s="1"/>
  <c r="AI71" i="28"/>
  <c r="AJ71" i="28" s="1"/>
  <c r="AI66" i="28"/>
  <c r="AJ66" i="28" s="1"/>
  <c r="AI58" i="28"/>
  <c r="AJ58" i="28" s="1"/>
  <c r="AI67" i="28"/>
  <c r="AJ67" i="28" s="1"/>
  <c r="AI59" i="28"/>
  <c r="AJ59" i="28" s="1"/>
  <c r="AI51" i="28"/>
  <c r="AJ51" i="28" s="1"/>
  <c r="AI47" i="28"/>
  <c r="AJ47" i="28" s="1"/>
  <c r="AI43" i="28"/>
  <c r="AJ43" i="28" s="1"/>
  <c r="AI39" i="28"/>
  <c r="AJ39" i="28" s="1"/>
  <c r="AI35" i="28"/>
  <c r="AJ35" i="28" s="1"/>
  <c r="AI31" i="28"/>
  <c r="AJ31" i="28" s="1"/>
  <c r="AI27" i="28"/>
  <c r="AJ27" i="28" s="1"/>
  <c r="AI23" i="28"/>
  <c r="AJ23" i="28" s="1"/>
  <c r="AI18" i="28"/>
  <c r="AJ18" i="28" s="1"/>
  <c r="AI15" i="28"/>
  <c r="AJ15" i="28" s="1"/>
  <c r="AI11" i="28"/>
  <c r="AJ11" i="28" s="1"/>
  <c r="AC10" i="26"/>
  <c r="AC7" i="26"/>
  <c r="AC8" i="26"/>
  <c r="AC13" i="26"/>
  <c r="AC16" i="26"/>
  <c r="AC12" i="26"/>
  <c r="AC11" i="26"/>
  <c r="AC15" i="26"/>
  <c r="AC22" i="26"/>
  <c r="AC23" i="26"/>
  <c r="AC34" i="26"/>
  <c r="AC18" i="26"/>
  <c r="AC35" i="26"/>
  <c r="AC17" i="26"/>
  <c r="AC14" i="26"/>
  <c r="AC27" i="26"/>
  <c r="AC21" i="26"/>
  <c r="AC29" i="26"/>
  <c r="AC19" i="26"/>
  <c r="AC37" i="26"/>
  <c r="AC38" i="26"/>
  <c r="AC36" i="26"/>
  <c r="AC32" i="26"/>
  <c r="AC30" i="26"/>
  <c r="AC31" i="26"/>
  <c r="AC43" i="26"/>
  <c r="AC39" i="26"/>
  <c r="AC40" i="26"/>
  <c r="AC24" i="26"/>
  <c r="AC28" i="26"/>
  <c r="AC33" i="26"/>
  <c r="AC26" i="26"/>
  <c r="AC20" i="26"/>
  <c r="AC25" i="26"/>
  <c r="AC45" i="26"/>
  <c r="AC44" i="26"/>
  <c r="AC42" i="26"/>
  <c r="AC51" i="26"/>
  <c r="AC46" i="26"/>
  <c r="AC59" i="26"/>
  <c r="AC47" i="26"/>
  <c r="AC48" i="26"/>
  <c r="AC60" i="26"/>
  <c r="AC58" i="26"/>
  <c r="AC53" i="26"/>
  <c r="AW53" i="26" s="1"/>
  <c r="AC56" i="26"/>
  <c r="AC54" i="26"/>
  <c r="AC41" i="26"/>
  <c r="AC57" i="26"/>
  <c r="AW57" i="26" s="1"/>
  <c r="AC49" i="26"/>
  <c r="AW49" i="26" s="1"/>
  <c r="AC52" i="26"/>
  <c r="AC50" i="26"/>
  <c r="AW50" i="26" s="1"/>
  <c r="AC55" i="26"/>
  <c r="AC61" i="26"/>
  <c r="AC9" i="26"/>
  <c r="P7" i="29"/>
  <c r="P25" i="29"/>
  <c r="P13" i="29"/>
  <c r="P8" i="29"/>
  <c r="P12" i="29"/>
  <c r="P9" i="29"/>
  <c r="A1" i="32"/>
  <c r="P32" i="32"/>
  <c r="O32" i="32"/>
  <c r="N32" i="32"/>
  <c r="H32" i="32"/>
  <c r="Q32" i="32" s="1"/>
  <c r="P31" i="32"/>
  <c r="O31" i="32"/>
  <c r="N31" i="32"/>
  <c r="H31" i="32"/>
  <c r="Q31" i="32" s="1"/>
  <c r="P30" i="32"/>
  <c r="O30" i="32"/>
  <c r="N30" i="32"/>
  <c r="H30" i="32"/>
  <c r="Q30" i="32" s="1"/>
  <c r="P29" i="32"/>
  <c r="O29" i="32"/>
  <c r="N29" i="32"/>
  <c r="H29" i="32"/>
  <c r="Q29" i="32" s="1"/>
  <c r="P28" i="32"/>
  <c r="O28" i="32"/>
  <c r="N28" i="32"/>
  <c r="H28" i="32"/>
  <c r="Q28" i="32" s="1"/>
  <c r="R27" i="32"/>
  <c r="P25" i="32"/>
  <c r="O25" i="32"/>
  <c r="N25" i="32"/>
  <c r="H25" i="32"/>
  <c r="Q25" i="32" s="1"/>
  <c r="P24" i="32"/>
  <c r="O24" i="32"/>
  <c r="N24" i="32"/>
  <c r="H24" i="32"/>
  <c r="Q24" i="32" s="1"/>
  <c r="P23" i="32"/>
  <c r="O23" i="32"/>
  <c r="N23" i="32"/>
  <c r="H23" i="32"/>
  <c r="Q23" i="32" s="1"/>
  <c r="P22" i="32"/>
  <c r="O22" i="32"/>
  <c r="N22" i="32"/>
  <c r="H22" i="32"/>
  <c r="Q22" i="32" s="1"/>
  <c r="P21" i="32"/>
  <c r="O21" i="32"/>
  <c r="N21" i="32"/>
  <c r="H21" i="32"/>
  <c r="Q21" i="32" s="1"/>
  <c r="R20" i="32"/>
  <c r="I25" i="32" s="1"/>
  <c r="P18" i="32"/>
  <c r="O18" i="32"/>
  <c r="N18" i="32"/>
  <c r="H18" i="32"/>
  <c r="Q18" i="32" s="1"/>
  <c r="AP17" i="32"/>
  <c r="AO17" i="32" s="1"/>
  <c r="AN17" i="32"/>
  <c r="AM17" i="32" s="1"/>
  <c r="AL17" i="32"/>
  <c r="AJ17" i="32"/>
  <c r="AH17" i="32"/>
  <c r="AG17" i="32" s="1"/>
  <c r="AF17" i="32"/>
  <c r="P17" i="32"/>
  <c r="O17" i="32"/>
  <c r="N17" i="32"/>
  <c r="H17" i="32"/>
  <c r="Q17" i="32" s="1"/>
  <c r="AP16" i="32"/>
  <c r="AO16" i="32" s="1"/>
  <c r="AN16" i="32"/>
  <c r="AM16" i="32" s="1"/>
  <c r="AL16" i="32"/>
  <c r="AJ16" i="32"/>
  <c r="AH16" i="32"/>
  <c r="AG16" i="32" s="1"/>
  <c r="AF16" i="32"/>
  <c r="P16" i="32"/>
  <c r="O16" i="32"/>
  <c r="N16" i="32"/>
  <c r="H16" i="32"/>
  <c r="Q16" i="32" s="1"/>
  <c r="AP15" i="32"/>
  <c r="AO15" i="32" s="1"/>
  <c r="AN15" i="32"/>
  <c r="AM15" i="32" s="1"/>
  <c r="AL15" i="32"/>
  <c r="AJ15" i="32"/>
  <c r="AH15" i="32"/>
  <c r="AG15" i="32" s="1"/>
  <c r="AF15" i="32"/>
  <c r="P15" i="32"/>
  <c r="O15" i="32"/>
  <c r="N15" i="32"/>
  <c r="H15" i="32"/>
  <c r="Q15" i="32" s="1"/>
  <c r="AP14" i="32"/>
  <c r="AO14" i="32" s="1"/>
  <c r="AN14" i="32"/>
  <c r="AM14" i="32" s="1"/>
  <c r="AL14" i="32"/>
  <c r="AJ14" i="32"/>
  <c r="AH14" i="32"/>
  <c r="AG14" i="32" s="1"/>
  <c r="AF14" i="32"/>
  <c r="P14" i="32"/>
  <c r="O14" i="32"/>
  <c r="N14" i="32"/>
  <c r="H14" i="32"/>
  <c r="Q14" i="32" s="1"/>
  <c r="AP13" i="32"/>
  <c r="AO13" i="32"/>
  <c r="AN13" i="32"/>
  <c r="AM13" i="32"/>
  <c r="AL13" i="32"/>
  <c r="AK13" i="32"/>
  <c r="AJ13" i="32"/>
  <c r="AI13" i="32"/>
  <c r="AH13" i="32"/>
  <c r="AG13" i="32"/>
  <c r="AF13" i="32"/>
  <c r="R13" i="32"/>
  <c r="AP12" i="32"/>
  <c r="AO12" i="32" s="1"/>
  <c r="AN12" i="32"/>
  <c r="AM12" i="32" s="1"/>
  <c r="AL12" i="32"/>
  <c r="AK12" i="32" s="1"/>
  <c r="AJ12" i="32"/>
  <c r="AI12" i="32" s="1"/>
  <c r="AH12" i="32"/>
  <c r="AG12" i="32" s="1"/>
  <c r="AF12" i="32"/>
  <c r="AP11" i="32"/>
  <c r="AO11" i="32" s="1"/>
  <c r="AN11" i="32"/>
  <c r="AM11" i="32" s="1"/>
  <c r="AL11" i="32"/>
  <c r="AK11" i="32" s="1"/>
  <c r="AJ11" i="32"/>
  <c r="AI11" i="32" s="1"/>
  <c r="AH11" i="32"/>
  <c r="AG11" i="32" s="1"/>
  <c r="AF11" i="32"/>
  <c r="P11" i="32"/>
  <c r="O11" i="32"/>
  <c r="N11" i="32"/>
  <c r="H11" i="32"/>
  <c r="Q11" i="32" s="1"/>
  <c r="AP10" i="32"/>
  <c r="AO10" i="32" s="1"/>
  <c r="AN10" i="32"/>
  <c r="AM10" i="32" s="1"/>
  <c r="AL10" i="32"/>
  <c r="AJ10" i="32"/>
  <c r="AH10" i="32"/>
  <c r="AG10" i="32" s="1"/>
  <c r="AF10" i="32"/>
  <c r="P10" i="32"/>
  <c r="O10" i="32"/>
  <c r="N10" i="32"/>
  <c r="H10" i="32"/>
  <c r="Q10" i="32" s="1"/>
  <c r="AP9" i="32"/>
  <c r="AO9" i="32" s="1"/>
  <c r="AN9" i="32"/>
  <c r="AM9" i="32" s="1"/>
  <c r="AL9" i="32"/>
  <c r="AJ9" i="32"/>
  <c r="AH9" i="32"/>
  <c r="AG9" i="32" s="1"/>
  <c r="AF9" i="32"/>
  <c r="P9" i="32"/>
  <c r="O9" i="32"/>
  <c r="N9" i="32"/>
  <c r="H9" i="32"/>
  <c r="Q9" i="32" s="1"/>
  <c r="AP8" i="32"/>
  <c r="AN8" i="32"/>
  <c r="AL8" i="32"/>
  <c r="AK8" i="32" s="1"/>
  <c r="AJ8" i="32"/>
  <c r="AH8" i="32"/>
  <c r="AG8" i="32" s="1"/>
  <c r="AF8" i="32"/>
  <c r="P8" i="32"/>
  <c r="O8" i="32"/>
  <c r="N8" i="32"/>
  <c r="H8" i="32"/>
  <c r="Q8" i="32" s="1"/>
  <c r="AP7" i="32"/>
  <c r="AN7" i="32"/>
  <c r="AM7" i="32" s="1"/>
  <c r="AL7" i="32"/>
  <c r="AJ7" i="32"/>
  <c r="AH7" i="32"/>
  <c r="AG7" i="32" s="1"/>
  <c r="AF7" i="32"/>
  <c r="P7" i="32"/>
  <c r="O7" i="32"/>
  <c r="N7" i="32"/>
  <c r="H7" i="32"/>
  <c r="Q7" i="32" s="1"/>
  <c r="R6" i="32"/>
  <c r="O13" i="28" l="1"/>
  <c r="O35" i="28"/>
  <c r="L18" i="28"/>
  <c r="L17" i="28"/>
  <c r="L9" i="28"/>
  <c r="O69" i="28"/>
  <c r="L53" i="28"/>
  <c r="L45" i="28"/>
  <c r="L37" i="28"/>
  <c r="L69" i="28"/>
  <c r="O61" i="28"/>
  <c r="O53" i="28"/>
  <c r="AK14" i="51"/>
  <c r="O45" i="28"/>
  <c r="AO15" i="51"/>
  <c r="O37" i="28"/>
  <c r="AE16" i="52"/>
  <c r="O29" i="28"/>
  <c r="AG14" i="52"/>
  <c r="AE12" i="50"/>
  <c r="O20" i="28"/>
  <c r="AI14" i="51"/>
  <c r="AG15" i="52"/>
  <c r="L20" i="28"/>
  <c r="AE15" i="50"/>
  <c r="L14" i="28"/>
  <c r="AI9" i="51"/>
  <c r="AG10" i="52"/>
  <c r="L54" i="28"/>
  <c r="AE14" i="52"/>
  <c r="O38" i="28"/>
  <c r="O21" i="28"/>
  <c r="AG7" i="52"/>
  <c r="AE8" i="51"/>
  <c r="L13" i="28"/>
  <c r="L71" i="28"/>
  <c r="L55" i="28"/>
  <c r="AE14" i="49"/>
  <c r="O47" i="28"/>
  <c r="AG10" i="49"/>
  <c r="L39" i="28"/>
  <c r="AI13" i="51"/>
  <c r="O31" i="28"/>
  <c r="AG12" i="52"/>
  <c r="L31" i="28"/>
  <c r="AE24" i="50"/>
  <c r="AE11" i="52"/>
  <c r="AI10" i="51"/>
  <c r="L23" i="28"/>
  <c r="AE18" i="50"/>
  <c r="L15" i="28"/>
  <c r="AK8" i="51"/>
  <c r="AG11" i="52"/>
  <c r="L64" i="28"/>
  <c r="O56" i="28"/>
  <c r="O40" i="28"/>
  <c r="AI12" i="51"/>
  <c r="L32" i="28"/>
  <c r="AK12" i="51"/>
  <c r="L65" i="28"/>
  <c r="AI20" i="52"/>
  <c r="O65" i="28"/>
  <c r="L57" i="28"/>
  <c r="O57" i="28"/>
  <c r="L49" i="28"/>
  <c r="O49" i="28"/>
  <c r="AE11" i="45"/>
  <c r="AK20" i="52"/>
  <c r="AM15" i="51"/>
  <c r="O41" i="28"/>
  <c r="L33" i="28"/>
  <c r="AK13" i="51"/>
  <c r="AG17" i="52"/>
  <c r="AE20" i="50"/>
  <c r="O26" i="28"/>
  <c r="L26" i="28"/>
  <c r="AE17" i="50"/>
  <c r="O17" i="28"/>
  <c r="AI7" i="51"/>
  <c r="AG8" i="52"/>
  <c r="O66" i="28"/>
  <c r="AE20" i="49"/>
  <c r="AE16" i="51"/>
  <c r="L58" i="28"/>
  <c r="AE22" i="50"/>
  <c r="L42" i="28"/>
  <c r="AE10" i="51"/>
  <c r="L34" i="28"/>
  <c r="AE14" i="51"/>
  <c r="AD14" i="51" s="1"/>
  <c r="AE15" i="52"/>
  <c r="AE23" i="50"/>
  <c r="O22" i="28"/>
  <c r="AG20" i="49"/>
  <c r="L67" i="28"/>
  <c r="O59" i="28"/>
  <c r="L51" i="28"/>
  <c r="AI16" i="51"/>
  <c r="O43" i="28"/>
  <c r="AE14" i="50"/>
  <c r="AO9" i="51"/>
  <c r="L35" i="28"/>
  <c r="O27" i="28"/>
  <c r="AG16" i="52"/>
  <c r="O18" i="28"/>
  <c r="AE10" i="50"/>
  <c r="AE11" i="51"/>
  <c r="O11" i="28"/>
  <c r="O68" i="28"/>
  <c r="AK16" i="51"/>
  <c r="O60" i="28"/>
  <c r="AG9" i="52"/>
  <c r="L19" i="28"/>
  <c r="AE19" i="50"/>
  <c r="AK10" i="51"/>
  <c r="AE11" i="50"/>
  <c r="AM9" i="51"/>
  <c r="L10" i="28"/>
  <c r="AE9" i="52"/>
  <c r="O10" i="28"/>
  <c r="L70" i="28"/>
  <c r="O70" i="28"/>
  <c r="AE325" i="44"/>
  <c r="L62" i="28"/>
  <c r="O62" i="28"/>
  <c r="AE15" i="51"/>
  <c r="L46" i="28"/>
  <c r="AE20" i="52"/>
  <c r="AD20" i="52" s="1"/>
  <c r="AE19" i="52"/>
  <c r="AK11" i="51"/>
  <c r="L38" i="28"/>
  <c r="AE7" i="50"/>
  <c r="O30" i="28"/>
  <c r="L30" i="28"/>
  <c r="AE21" i="50"/>
  <c r="AE13" i="51"/>
  <c r="AD13" i="51" s="1"/>
  <c r="AE17" i="52"/>
  <c r="AD17" i="52" s="1"/>
  <c r="L21" i="28"/>
  <c r="AG19" i="49"/>
  <c r="L63" i="28"/>
  <c r="O63" i="28"/>
  <c r="AG14" i="49"/>
  <c r="L56" i="28"/>
  <c r="AG18" i="52"/>
  <c r="AI15" i="51"/>
  <c r="O48" i="28"/>
  <c r="L24" i="28"/>
  <c r="AK7" i="51"/>
  <c r="O16" i="28"/>
  <c r="AE18" i="52"/>
  <c r="AD18" i="52" s="1"/>
  <c r="AE8" i="50"/>
  <c r="O9" i="28"/>
  <c r="AE7" i="51"/>
  <c r="AE8" i="52"/>
  <c r="O50" i="28"/>
  <c r="AE12" i="51"/>
  <c r="L50" i="28"/>
  <c r="AE13" i="52"/>
  <c r="L25" i="28"/>
  <c r="L59" i="28"/>
  <c r="AG16" i="49"/>
  <c r="L27" i="28"/>
  <c r="AG13" i="52"/>
  <c r="AE10" i="52"/>
  <c r="AD10" i="52" s="1"/>
  <c r="L11" i="28"/>
  <c r="AE13" i="50"/>
  <c r="AI11" i="51"/>
  <c r="AG21" i="49"/>
  <c r="L68" i="28"/>
  <c r="AG12" i="49"/>
  <c r="O52" i="28"/>
  <c r="L52" i="28"/>
  <c r="O44" i="28"/>
  <c r="L36" i="28"/>
  <c r="L28" i="28"/>
  <c r="AG19" i="52"/>
  <c r="O28" i="28"/>
  <c r="AE9" i="51"/>
  <c r="O12" i="28"/>
  <c r="AE12" i="52"/>
  <c r="AD12" i="52" s="1"/>
  <c r="AE16" i="50"/>
  <c r="AD13" i="32"/>
  <c r="AD12" i="32"/>
  <c r="J14" i="32"/>
  <c r="AD11" i="32"/>
  <c r="I18" i="32"/>
  <c r="L7" i="32"/>
  <c r="J7" i="32"/>
  <c r="T7" i="32" s="1"/>
  <c r="L8" i="32"/>
  <c r="J8" i="32"/>
  <c r="L9" i="32"/>
  <c r="J9" i="32"/>
  <c r="T9" i="32" s="1"/>
  <c r="L10" i="32"/>
  <c r="J10" i="32"/>
  <c r="I11" i="32"/>
  <c r="L11" i="32"/>
  <c r="J11" i="32"/>
  <c r="T11" i="32" s="1"/>
  <c r="T14" i="32"/>
  <c r="L14" i="32"/>
  <c r="L15" i="32"/>
  <c r="J15" i="32"/>
  <c r="L16" i="32"/>
  <c r="J16" i="32"/>
  <c r="L17" i="32"/>
  <c r="J17" i="32"/>
  <c r="L18" i="32"/>
  <c r="J18" i="32"/>
  <c r="L24" i="32"/>
  <c r="J24" i="32"/>
  <c r="I32" i="32"/>
  <c r="J28" i="32"/>
  <c r="T28" i="32" s="1"/>
  <c r="J21" i="32"/>
  <c r="T21" i="32" s="1"/>
  <c r="L21" i="32"/>
  <c r="J22" i="32"/>
  <c r="T22" i="32" s="1"/>
  <c r="L22" i="32"/>
  <c r="J23" i="32"/>
  <c r="T23" i="32" s="1"/>
  <c r="L23" i="32"/>
  <c r="L25" i="32"/>
  <c r="J25" i="32"/>
  <c r="T25" i="32" s="1"/>
  <c r="L28" i="32"/>
  <c r="L29" i="32"/>
  <c r="J29" i="32"/>
  <c r="L30" i="32"/>
  <c r="J30" i="32"/>
  <c r="L31" i="32"/>
  <c r="J31" i="32"/>
  <c r="L32" i="32"/>
  <c r="J32" i="32"/>
  <c r="AO8" i="31"/>
  <c r="AO9" i="31"/>
  <c r="AO10" i="31"/>
  <c r="AO11" i="31"/>
  <c r="AO12" i="31"/>
  <c r="AO13" i="31"/>
  <c r="AO14" i="31"/>
  <c r="AO15" i="31"/>
  <c r="AO16" i="31"/>
  <c r="AO17" i="31"/>
  <c r="AO18" i="31"/>
  <c r="AO19" i="31"/>
  <c r="AO20" i="31"/>
  <c r="AO21" i="31"/>
  <c r="AO23" i="31"/>
  <c r="AO24" i="31"/>
  <c r="AO25" i="31"/>
  <c r="AO26" i="31"/>
  <c r="AO27" i="31"/>
  <c r="AO28" i="31"/>
  <c r="AO29" i="31"/>
  <c r="AO30" i="31"/>
  <c r="AM8" i="31"/>
  <c r="AM9" i="31"/>
  <c r="AM10" i="31"/>
  <c r="AM11" i="31"/>
  <c r="AM12" i="31"/>
  <c r="AM13" i="31"/>
  <c r="AM14" i="31"/>
  <c r="AM15" i="31"/>
  <c r="AM16" i="31"/>
  <c r="AM17" i="31"/>
  <c r="AM18" i="31"/>
  <c r="AM19" i="31"/>
  <c r="AM20" i="31"/>
  <c r="AM21" i="31"/>
  <c r="AM23" i="31"/>
  <c r="AM24" i="31"/>
  <c r="AM25" i="31"/>
  <c r="AM26" i="31"/>
  <c r="AM27" i="31"/>
  <c r="AM28" i="31"/>
  <c r="AM29" i="31"/>
  <c r="AM30" i="31"/>
  <c r="AK8" i="31"/>
  <c r="AK9" i="31"/>
  <c r="AK10" i="31"/>
  <c r="AK11" i="31"/>
  <c r="AK12" i="31"/>
  <c r="AK13" i="31"/>
  <c r="AK14" i="31"/>
  <c r="AK15" i="31"/>
  <c r="AK16" i="31"/>
  <c r="AK17" i="31"/>
  <c r="AK18" i="31"/>
  <c r="AK19" i="31"/>
  <c r="AK20" i="31"/>
  <c r="AK21" i="31"/>
  <c r="AK23" i="31"/>
  <c r="AK24" i="31"/>
  <c r="AK25" i="31"/>
  <c r="AK26" i="31"/>
  <c r="AK27" i="31"/>
  <c r="AK28" i="31"/>
  <c r="AK29" i="31"/>
  <c r="AK30" i="31"/>
  <c r="AI8" i="31"/>
  <c r="AI9" i="31"/>
  <c r="AI10" i="31"/>
  <c r="AI11" i="31"/>
  <c r="AI12" i="31"/>
  <c r="AI13" i="31"/>
  <c r="AI14" i="31"/>
  <c r="AI15" i="31"/>
  <c r="AI16" i="31"/>
  <c r="AI17" i="31"/>
  <c r="AI18" i="31"/>
  <c r="AI19" i="31"/>
  <c r="AI20" i="31"/>
  <c r="AI21" i="31"/>
  <c r="AI23" i="31"/>
  <c r="AI24" i="31"/>
  <c r="AI25" i="31"/>
  <c r="AI26" i="31"/>
  <c r="AI27" i="31"/>
  <c r="AI28" i="31"/>
  <c r="AI29" i="31"/>
  <c r="AI30" i="31"/>
  <c r="AG10" i="31"/>
  <c r="AG11" i="31"/>
  <c r="AG12" i="31"/>
  <c r="AG13" i="31"/>
  <c r="AG17" i="31"/>
  <c r="AG18" i="31"/>
  <c r="AG19" i="31"/>
  <c r="AG20" i="31"/>
  <c r="AG25" i="31"/>
  <c r="AG26" i="31"/>
  <c r="AG27" i="31"/>
  <c r="AF8" i="31"/>
  <c r="AF9" i="31"/>
  <c r="AF10" i="31"/>
  <c r="AF11" i="31"/>
  <c r="AF12" i="31"/>
  <c r="AF13" i="31"/>
  <c r="AF14" i="31"/>
  <c r="AF15" i="31"/>
  <c r="AF16" i="31"/>
  <c r="AF17" i="31"/>
  <c r="AF18" i="31"/>
  <c r="AF19" i="31"/>
  <c r="AF20" i="31"/>
  <c r="AF21" i="31"/>
  <c r="AF22" i="31"/>
  <c r="AF23" i="31"/>
  <c r="AF24" i="31"/>
  <c r="AF25" i="31"/>
  <c r="AF26" i="31"/>
  <c r="AF27" i="31"/>
  <c r="AF28" i="31"/>
  <c r="AF29" i="31"/>
  <c r="AF30" i="31"/>
  <c r="AF31" i="31"/>
  <c r="C150" i="31"/>
  <c r="AD7" i="51" l="1"/>
  <c r="AD13" i="52"/>
  <c r="AD12" i="51"/>
  <c r="AD8" i="52"/>
  <c r="AD19" i="52"/>
  <c r="AD9" i="52"/>
  <c r="AD15" i="52"/>
  <c r="AD14" i="52"/>
  <c r="AD20" i="49"/>
  <c r="AD14" i="49"/>
  <c r="AD9" i="51"/>
  <c r="AD15" i="51"/>
  <c r="AD11" i="51"/>
  <c r="AD10" i="51"/>
  <c r="AD16" i="51"/>
  <c r="AD11" i="52"/>
  <c r="AD16" i="52"/>
  <c r="T32" i="32"/>
  <c r="T31" i="32"/>
  <c r="T30" i="32"/>
  <c r="T29" i="32"/>
  <c r="K29" i="32" s="1"/>
  <c r="R29" i="32" s="1"/>
  <c r="T24" i="32"/>
  <c r="K24" i="32" s="1"/>
  <c r="R24" i="32" s="1"/>
  <c r="T18" i="32"/>
  <c r="T17" i="32"/>
  <c r="T16" i="32"/>
  <c r="T15" i="32"/>
  <c r="T10" i="32"/>
  <c r="T8" i="32"/>
  <c r="K8" i="32" s="1"/>
  <c r="R8" i="32" s="1"/>
  <c r="C165" i="31"/>
  <c r="E165" i="31" s="1"/>
  <c r="K14" i="32" l="1"/>
  <c r="R14" i="32" s="1"/>
  <c r="K16" i="32"/>
  <c r="R16" i="32" s="1"/>
  <c r="K10" i="32"/>
  <c r="R10" i="32" s="1"/>
  <c r="K15" i="32"/>
  <c r="R15" i="32" s="1"/>
  <c r="K17" i="32"/>
  <c r="R17" i="32" s="1"/>
  <c r="K30" i="32"/>
  <c r="R30" i="32" s="1"/>
  <c r="K32" i="32"/>
  <c r="R32" i="32" s="1"/>
  <c r="K25" i="32"/>
  <c r="R25" i="32" s="1"/>
  <c r="K7" i="32"/>
  <c r="R7" i="32" s="1"/>
  <c r="K9" i="32"/>
  <c r="R9" i="32" s="1"/>
  <c r="K21" i="32"/>
  <c r="R21" i="32" s="1"/>
  <c r="K23" i="32"/>
  <c r="R23" i="32" s="1"/>
  <c r="K18" i="32"/>
  <c r="R18" i="32" s="1"/>
  <c r="K31" i="32"/>
  <c r="R31" i="32" s="1"/>
  <c r="K28" i="32"/>
  <c r="R28" i="32" s="1"/>
  <c r="K11" i="32"/>
  <c r="R11" i="32" s="1"/>
  <c r="K22" i="32"/>
  <c r="R22" i="32" s="1"/>
  <c r="A1" i="31"/>
  <c r="Q5" i="28"/>
  <c r="K144" i="3"/>
  <c r="I130" i="3"/>
  <c r="K120" i="3"/>
  <c r="M113" i="3"/>
  <c r="J110" i="3"/>
  <c r="K108" i="3"/>
  <c r="M105" i="3"/>
  <c r="K105" i="3"/>
  <c r="I105" i="3"/>
  <c r="M103" i="3"/>
  <c r="K103" i="3"/>
  <c r="I103" i="3"/>
  <c r="E99" i="3"/>
  <c r="M95" i="3"/>
  <c r="K95" i="3"/>
  <c r="G95" i="3"/>
  <c r="K93" i="3"/>
  <c r="M83" i="3"/>
  <c r="E89" i="3"/>
  <c r="G83" i="3"/>
  <c r="K80" i="3"/>
  <c r="E77" i="3"/>
  <c r="K75" i="3"/>
  <c r="M74" i="3"/>
  <c r="K74" i="3"/>
  <c r="K72" i="3"/>
  <c r="G70" i="3"/>
  <c r="I67" i="3"/>
  <c r="M65" i="3"/>
  <c r="K65" i="3"/>
  <c r="E65" i="3"/>
  <c r="G62" i="3"/>
  <c r="G60" i="3"/>
  <c r="E59" i="3"/>
  <c r="K48" i="3"/>
  <c r="K46" i="3"/>
  <c r="M45" i="3"/>
  <c r="K45" i="3"/>
  <c r="E45" i="3"/>
  <c r="J36" i="3"/>
  <c r="E34" i="3"/>
  <c r="Q30" i="3"/>
  <c r="N29" i="3"/>
  <c r="M28" i="3"/>
  <c r="E28" i="3"/>
  <c r="M25" i="3"/>
  <c r="E25" i="3"/>
  <c r="F25" i="25"/>
  <c r="E25" i="25"/>
  <c r="C312" i="31"/>
  <c r="P32" i="31"/>
  <c r="O32" i="31"/>
  <c r="N32" i="31"/>
  <c r="H32" i="31"/>
  <c r="Q32" i="31" s="1"/>
  <c r="AP31" i="31"/>
  <c r="AO31" i="31" s="1"/>
  <c r="AN31" i="31"/>
  <c r="AM31" i="31" s="1"/>
  <c r="AL31" i="31"/>
  <c r="AK31" i="31" s="1"/>
  <c r="AJ31" i="31"/>
  <c r="AI31" i="31" s="1"/>
  <c r="AH31" i="31"/>
  <c r="P31" i="31"/>
  <c r="O31" i="31"/>
  <c r="N31" i="31"/>
  <c r="H31" i="31"/>
  <c r="Q31" i="31" s="1"/>
  <c r="AP30" i="31"/>
  <c r="AN30" i="31"/>
  <c r="AL30" i="31"/>
  <c r="AJ30" i="31"/>
  <c r="AH30" i="31"/>
  <c r="P30" i="31"/>
  <c r="O30" i="31"/>
  <c r="N30" i="31"/>
  <c r="H30" i="31"/>
  <c r="Q30" i="31" s="1"/>
  <c r="AP29" i="31"/>
  <c r="AN29" i="31"/>
  <c r="AL29" i="31"/>
  <c r="AJ29" i="31"/>
  <c r="AH29" i="31"/>
  <c r="P29" i="31"/>
  <c r="O29" i="31"/>
  <c r="N29" i="31"/>
  <c r="H29" i="31"/>
  <c r="Q29" i="31" s="1"/>
  <c r="AP28" i="31"/>
  <c r="AN28" i="31"/>
  <c r="AL28" i="31"/>
  <c r="AJ28" i="31"/>
  <c r="AH28" i="31"/>
  <c r="P28" i="31"/>
  <c r="O28" i="31"/>
  <c r="N28" i="31"/>
  <c r="H28" i="31"/>
  <c r="Q28" i="31" s="1"/>
  <c r="AP27" i="31"/>
  <c r="AN27" i="31"/>
  <c r="AL27" i="31"/>
  <c r="AJ27" i="31"/>
  <c r="AH27" i="31"/>
  <c r="R27" i="31"/>
  <c r="I32" i="31" s="1"/>
  <c r="AP26" i="31"/>
  <c r="AN26" i="31"/>
  <c r="AL26" i="31"/>
  <c r="AJ26" i="31"/>
  <c r="AH26" i="31"/>
  <c r="AP25" i="31"/>
  <c r="AN25" i="31"/>
  <c r="AL25" i="31"/>
  <c r="AJ25" i="31"/>
  <c r="AH25" i="31"/>
  <c r="P25" i="31"/>
  <c r="O25" i="31"/>
  <c r="N25" i="31"/>
  <c r="H25" i="31"/>
  <c r="Q25" i="31" s="1"/>
  <c r="AP24" i="31"/>
  <c r="AN24" i="31"/>
  <c r="AL24" i="31"/>
  <c r="AJ24" i="31"/>
  <c r="AH24" i="31"/>
  <c r="P24" i="31"/>
  <c r="O24" i="31"/>
  <c r="N24" i="31"/>
  <c r="H24" i="31"/>
  <c r="Q24" i="31" s="1"/>
  <c r="AP23" i="31"/>
  <c r="AN23" i="31"/>
  <c r="AL23" i="31"/>
  <c r="AJ23" i="31"/>
  <c r="AH23" i="31"/>
  <c r="P23" i="31"/>
  <c r="O23" i="31"/>
  <c r="N23" i="31"/>
  <c r="H23" i="31"/>
  <c r="Q23" i="31" s="1"/>
  <c r="AP22" i="31"/>
  <c r="AO22" i="31" s="1"/>
  <c r="AN22" i="31"/>
  <c r="AM22" i="31" s="1"/>
  <c r="AL22" i="31"/>
  <c r="AK22" i="31" s="1"/>
  <c r="AJ22" i="31"/>
  <c r="AI22" i="31" s="1"/>
  <c r="AH22" i="31"/>
  <c r="P22" i="31"/>
  <c r="O22" i="31"/>
  <c r="N22" i="31"/>
  <c r="H22" i="31"/>
  <c r="Q22" i="31" s="1"/>
  <c r="AP21" i="31"/>
  <c r="AN21" i="31"/>
  <c r="AL21" i="31"/>
  <c r="AJ21" i="31"/>
  <c r="AH21" i="31"/>
  <c r="P21" i="31"/>
  <c r="O21" i="31"/>
  <c r="N21" i="31"/>
  <c r="H21" i="31"/>
  <c r="Q21" i="31" s="1"/>
  <c r="AP20" i="31"/>
  <c r="AN20" i="31"/>
  <c r="AL20" i="31"/>
  <c r="AJ20" i="31"/>
  <c r="AH20" i="31"/>
  <c r="R20" i="31"/>
  <c r="I25" i="31" s="1"/>
  <c r="AP19" i="31"/>
  <c r="AN19" i="31"/>
  <c r="AL19" i="31"/>
  <c r="AJ19" i="31"/>
  <c r="AH19" i="31"/>
  <c r="AP18" i="31"/>
  <c r="AN18" i="31"/>
  <c r="AL18" i="31"/>
  <c r="AJ18" i="31"/>
  <c r="AH18" i="31"/>
  <c r="P18" i="31"/>
  <c r="O18" i="31"/>
  <c r="N18" i="31"/>
  <c r="H18" i="31"/>
  <c r="Q18" i="31" s="1"/>
  <c r="AP17" i="31"/>
  <c r="AN17" i="31"/>
  <c r="AL17" i="31"/>
  <c r="AJ17" i="31"/>
  <c r="AH17" i="31"/>
  <c r="P17" i="31"/>
  <c r="O17" i="31"/>
  <c r="N17" i="31"/>
  <c r="H17" i="31"/>
  <c r="Q17" i="31" s="1"/>
  <c r="AP16" i="31"/>
  <c r="AN16" i="31"/>
  <c r="AL16" i="31"/>
  <c r="AJ16" i="31"/>
  <c r="AH16" i="31"/>
  <c r="P16" i="31"/>
  <c r="O16" i="31"/>
  <c r="N16" i="31"/>
  <c r="H16" i="31"/>
  <c r="Q16" i="31" s="1"/>
  <c r="AP15" i="31"/>
  <c r="AN15" i="31"/>
  <c r="AL15" i="31"/>
  <c r="AJ15" i="31"/>
  <c r="AH15" i="31"/>
  <c r="P15" i="31"/>
  <c r="O15" i="31"/>
  <c r="N15" i="31"/>
  <c r="H15" i="31"/>
  <c r="Q15" i="31" s="1"/>
  <c r="AP14" i="31"/>
  <c r="AN14" i="31"/>
  <c r="AL14" i="31"/>
  <c r="AJ14" i="31"/>
  <c r="AH14" i="31"/>
  <c r="P14" i="31"/>
  <c r="O14" i="31"/>
  <c r="N14" i="31"/>
  <c r="H14" i="31"/>
  <c r="Q14" i="31" s="1"/>
  <c r="AP13" i="31"/>
  <c r="AN13" i="31"/>
  <c r="AL13" i="31"/>
  <c r="AJ13" i="31"/>
  <c r="AH13" i="31"/>
  <c r="R13" i="31"/>
  <c r="AP12" i="31"/>
  <c r="AN12" i="31"/>
  <c r="AL12" i="31"/>
  <c r="AJ12" i="31"/>
  <c r="AH12" i="31"/>
  <c r="AP11" i="31"/>
  <c r="AN11" i="31"/>
  <c r="AL11" i="31"/>
  <c r="AJ11" i="31"/>
  <c r="AH11" i="31"/>
  <c r="P11" i="31"/>
  <c r="O11" i="31"/>
  <c r="N11" i="31"/>
  <c r="H11" i="31"/>
  <c r="Q11" i="31" s="1"/>
  <c r="AP10" i="31"/>
  <c r="AN10" i="31"/>
  <c r="AL10" i="31"/>
  <c r="AJ10" i="31"/>
  <c r="AH10" i="31"/>
  <c r="P10" i="31"/>
  <c r="O10" i="31"/>
  <c r="N10" i="31"/>
  <c r="H10" i="31"/>
  <c r="Q10" i="31" s="1"/>
  <c r="AP9" i="31"/>
  <c r="AN9" i="31"/>
  <c r="AL9" i="31"/>
  <c r="AJ9" i="31"/>
  <c r="AH9" i="31"/>
  <c r="P9" i="31"/>
  <c r="O9" i="31"/>
  <c r="N9" i="31"/>
  <c r="H9" i="31"/>
  <c r="Q9" i="31" s="1"/>
  <c r="AP8" i="31"/>
  <c r="AN8" i="31"/>
  <c r="AL8" i="31"/>
  <c r="AJ8" i="31"/>
  <c r="AH8" i="31"/>
  <c r="P8" i="31"/>
  <c r="O8" i="31"/>
  <c r="N8" i="31"/>
  <c r="H8" i="31"/>
  <c r="Q8" i="31" s="1"/>
  <c r="AP7" i="31"/>
  <c r="AN7" i="31"/>
  <c r="AM7" i="31" s="1"/>
  <c r="AL7" i="31"/>
  <c r="AK7" i="31" s="1"/>
  <c r="AJ7" i="31"/>
  <c r="AI7" i="31" s="1"/>
  <c r="AH7" i="31"/>
  <c r="AF7" i="31"/>
  <c r="P7" i="31"/>
  <c r="O7" i="31"/>
  <c r="N7" i="31"/>
  <c r="H7" i="31"/>
  <c r="Q7" i="31" s="1"/>
  <c r="R6" i="31"/>
  <c r="I11" i="31" s="1"/>
  <c r="M29" i="32" l="1"/>
  <c r="S29" i="32" s="1"/>
  <c r="M11" i="32"/>
  <c r="S11" i="32" s="1"/>
  <c r="M31" i="32"/>
  <c r="S31" i="32" s="1"/>
  <c r="M23" i="32"/>
  <c r="S23" i="32" s="1"/>
  <c r="M9" i="32"/>
  <c r="S9" i="32" s="1"/>
  <c r="M25" i="32"/>
  <c r="S25" i="32" s="1"/>
  <c r="M30" i="32"/>
  <c r="S30" i="32" s="1"/>
  <c r="M15" i="32"/>
  <c r="S15" i="32" s="1"/>
  <c r="M14" i="32"/>
  <c r="S14" i="32" s="1"/>
  <c r="M16" i="32"/>
  <c r="S16" i="32" s="1"/>
  <c r="M22" i="32"/>
  <c r="S22" i="32" s="1"/>
  <c r="M28" i="32"/>
  <c r="S28" i="32" s="1"/>
  <c r="M18" i="32"/>
  <c r="S18" i="32" s="1"/>
  <c r="M21" i="32"/>
  <c r="S21" i="32" s="1"/>
  <c r="I21" i="32" s="1"/>
  <c r="M7" i="32"/>
  <c r="S7" i="32" s="1"/>
  <c r="M32" i="32"/>
  <c r="S32" i="32" s="1"/>
  <c r="M17" i="32"/>
  <c r="S17" i="32" s="1"/>
  <c r="M10" i="32"/>
  <c r="S10" i="32" s="1"/>
  <c r="M24" i="32"/>
  <c r="S24" i="32" s="1"/>
  <c r="M8" i="32"/>
  <c r="S8" i="32" s="1"/>
  <c r="AD27" i="31"/>
  <c r="AD10" i="31"/>
  <c r="AD20" i="31"/>
  <c r="AD11" i="31"/>
  <c r="AD25" i="31"/>
  <c r="AD19" i="31"/>
  <c r="AD26" i="31"/>
  <c r="AD13" i="31"/>
  <c r="AD17" i="31"/>
  <c r="L21" i="31"/>
  <c r="J21" i="31"/>
  <c r="L22" i="31"/>
  <c r="J22" i="31"/>
  <c r="L23" i="31"/>
  <c r="J23" i="31"/>
  <c r="L24" i="31"/>
  <c r="J24" i="31"/>
  <c r="L25" i="31"/>
  <c r="J25" i="31"/>
  <c r="L7" i="31"/>
  <c r="J7" i="31"/>
  <c r="T7" i="31" s="1"/>
  <c r="J8" i="31"/>
  <c r="T8" i="31" s="1"/>
  <c r="L8" i="31"/>
  <c r="L9" i="31"/>
  <c r="J9" i="31"/>
  <c r="T9" i="31" s="1"/>
  <c r="L10" i="31"/>
  <c r="J10" i="31"/>
  <c r="L11" i="31"/>
  <c r="J11" i="31"/>
  <c r="AD12" i="31"/>
  <c r="AD18" i="31"/>
  <c r="I18" i="31"/>
  <c r="I10" i="31"/>
  <c r="J14" i="31"/>
  <c r="T14" i="31" s="1"/>
  <c r="L14" i="31"/>
  <c r="J15" i="31"/>
  <c r="T15" i="31" s="1"/>
  <c r="L15" i="31"/>
  <c r="J16" i="31"/>
  <c r="T16" i="31" s="1"/>
  <c r="L16" i="31"/>
  <c r="J17" i="31"/>
  <c r="T17" i="31" s="1"/>
  <c r="L17" i="31"/>
  <c r="J18" i="31"/>
  <c r="T18" i="31" s="1"/>
  <c r="K18" i="31" s="1"/>
  <c r="R18" i="31" s="1"/>
  <c r="L18" i="31"/>
  <c r="L28" i="31"/>
  <c r="J28" i="31"/>
  <c r="L29" i="31"/>
  <c r="J29" i="31"/>
  <c r="L30" i="31"/>
  <c r="J30" i="31"/>
  <c r="L32" i="31"/>
  <c r="J32" i="31"/>
  <c r="T32" i="31" s="1"/>
  <c r="J31" i="31"/>
  <c r="T31" i="31" s="1"/>
  <c r="L31" i="31"/>
  <c r="I17" i="32" l="1"/>
  <c r="I10" i="32"/>
  <c r="I22" i="32"/>
  <c r="I30" i="32"/>
  <c r="I31" i="32"/>
  <c r="I28" i="32"/>
  <c r="I29" i="32"/>
  <c r="I15" i="32"/>
  <c r="I23" i="32"/>
  <c r="I8" i="32"/>
  <c r="I24" i="32"/>
  <c r="I14" i="32"/>
  <c r="I7" i="32"/>
  <c r="I16" i="32"/>
  <c r="I9" i="32"/>
  <c r="K17" i="31"/>
  <c r="R17" i="31" s="1"/>
  <c r="K16" i="31"/>
  <c r="R16" i="31" s="1"/>
  <c r="K15" i="31"/>
  <c r="R15" i="31" s="1"/>
  <c r="K14" i="31"/>
  <c r="R14" i="31" s="1"/>
  <c r="T30" i="31"/>
  <c r="T29" i="31"/>
  <c r="T28" i="31"/>
  <c r="T11" i="31"/>
  <c r="K11" i="31" s="1"/>
  <c r="R11" i="31" s="1"/>
  <c r="T10" i="31"/>
  <c r="T25" i="31"/>
  <c r="T24" i="31"/>
  <c r="T23" i="31"/>
  <c r="T22" i="31"/>
  <c r="T21" i="31"/>
  <c r="K21" i="31" s="1"/>
  <c r="R21" i="31" s="1"/>
  <c r="B125" i="32" l="1"/>
  <c r="C124" i="32" s="1"/>
  <c r="F125" i="32" s="1"/>
  <c r="B121" i="32"/>
  <c r="B108" i="32"/>
  <c r="C112" i="32" s="1"/>
  <c r="B104" i="32"/>
  <c r="C110" i="32" s="1"/>
  <c r="M18" i="31"/>
  <c r="S18" i="31" s="1"/>
  <c r="K29" i="31"/>
  <c r="R29" i="31" s="1"/>
  <c r="K22" i="31"/>
  <c r="R22" i="31" s="1"/>
  <c r="K24" i="31"/>
  <c r="R24" i="31" s="1"/>
  <c r="K10" i="31"/>
  <c r="R10" i="31" s="1"/>
  <c r="K28" i="31"/>
  <c r="R28" i="31" s="1"/>
  <c r="K30" i="31"/>
  <c r="R30" i="31" s="1"/>
  <c r="K8" i="31"/>
  <c r="R8" i="31" s="1"/>
  <c r="M17" i="31"/>
  <c r="S17" i="31" s="1"/>
  <c r="K31" i="31"/>
  <c r="R31" i="31" s="1"/>
  <c r="K7" i="31"/>
  <c r="R7" i="31" s="1"/>
  <c r="M15" i="31"/>
  <c r="S15" i="31" s="1"/>
  <c r="K23" i="31"/>
  <c r="R23" i="31" s="1"/>
  <c r="K25" i="31"/>
  <c r="R25" i="31" s="1"/>
  <c r="K32" i="31"/>
  <c r="R32" i="31" s="1"/>
  <c r="M14" i="31"/>
  <c r="S14" i="31" s="1"/>
  <c r="K9" i="31"/>
  <c r="R9" i="31" s="1"/>
  <c r="M16" i="31"/>
  <c r="S16" i="31" s="1"/>
  <c r="F114" i="32" l="1"/>
  <c r="F111" i="32"/>
  <c r="C120" i="32"/>
  <c r="F122" i="32" s="1"/>
  <c r="C127" i="32"/>
  <c r="M21" i="31"/>
  <c r="S21" i="31" s="1"/>
  <c r="M11" i="31"/>
  <c r="S11" i="31" s="1"/>
  <c r="I16" i="31"/>
  <c r="I15" i="31"/>
  <c r="M32" i="31"/>
  <c r="S32" i="31" s="1"/>
  <c r="M23" i="31"/>
  <c r="S23" i="31" s="1"/>
  <c r="M31" i="31"/>
  <c r="S31" i="31" s="1"/>
  <c r="M8" i="31"/>
  <c r="S8" i="31" s="1"/>
  <c r="M28" i="31"/>
  <c r="S28" i="31" s="1"/>
  <c r="M24" i="31"/>
  <c r="S24" i="31" s="1"/>
  <c r="M9" i="31"/>
  <c r="S9" i="31" s="1"/>
  <c r="I14" i="31"/>
  <c r="M25" i="31"/>
  <c r="S25" i="31" s="1"/>
  <c r="M7" i="31"/>
  <c r="S7" i="31" s="1"/>
  <c r="I17" i="31"/>
  <c r="M30" i="31"/>
  <c r="S30" i="31" s="1"/>
  <c r="M10" i="31"/>
  <c r="S10" i="31" s="1"/>
  <c r="M22" i="31"/>
  <c r="S22" i="31" s="1"/>
  <c r="M29" i="31"/>
  <c r="S29" i="31" s="1"/>
  <c r="F128" i="32" l="1"/>
  <c r="F131" i="32"/>
  <c r="B304" i="32"/>
  <c r="B305" i="32"/>
  <c r="B302" i="32"/>
  <c r="B306" i="32"/>
  <c r="B303" i="32"/>
  <c r="B307" i="32"/>
  <c r="I24" i="31"/>
  <c r="I31" i="31"/>
  <c r="I22" i="31"/>
  <c r="I21" i="31"/>
  <c r="I9" i="31"/>
  <c r="I8" i="31"/>
  <c r="I23" i="31"/>
  <c r="I30" i="31"/>
  <c r="I7" i="31"/>
  <c r="I28" i="31"/>
  <c r="I29" i="31"/>
  <c r="B154" i="31" l="1"/>
  <c r="P17" i="29"/>
  <c r="P16" i="29"/>
  <c r="P15" i="29"/>
  <c r="P26" i="29"/>
  <c r="P33" i="29"/>
  <c r="P22" i="29"/>
  <c r="P38" i="29"/>
  <c r="P18" i="29"/>
  <c r="P20" i="29"/>
  <c r="P32" i="29"/>
  <c r="P36" i="29"/>
  <c r="P28" i="29"/>
  <c r="P35" i="29"/>
  <c r="P10" i="29"/>
  <c r="P19" i="29"/>
  <c r="P14" i="29"/>
  <c r="P39" i="29"/>
  <c r="P11" i="29"/>
  <c r="P30" i="29"/>
  <c r="P27" i="29"/>
  <c r="P23" i="29"/>
  <c r="P31" i="29"/>
  <c r="P37" i="29"/>
  <c r="P24" i="29"/>
  <c r="P21" i="29"/>
  <c r="P29" i="29"/>
  <c r="B152" i="31"/>
  <c r="B148" i="31"/>
  <c r="B144" i="31"/>
  <c r="B142" i="31"/>
  <c r="B140" i="31"/>
  <c r="B114" i="31"/>
  <c r="C129" i="31" s="1"/>
  <c r="B112" i="31"/>
  <c r="C111" i="31" s="1"/>
  <c r="B110" i="31"/>
  <c r="C127" i="31" s="1"/>
  <c r="E128" i="31" s="1"/>
  <c r="H126" i="31" s="1"/>
  <c r="B108" i="31"/>
  <c r="B106" i="31"/>
  <c r="B104" i="31"/>
  <c r="B102" i="31"/>
  <c r="B116" i="31"/>
  <c r="C115" i="31" s="1"/>
  <c r="E119" i="31" s="1"/>
  <c r="H121" i="31" s="1"/>
  <c r="C107" i="31" l="1"/>
  <c r="C123" i="31"/>
  <c r="E124" i="31" s="1"/>
  <c r="H129" i="31" s="1"/>
  <c r="C103" i="31"/>
  <c r="E105" i="31" s="1"/>
  <c r="C125" i="31"/>
  <c r="E131" i="31" s="1"/>
  <c r="H135" i="31" s="1"/>
  <c r="E133" i="31"/>
  <c r="H132" i="31" s="1"/>
  <c r="C141" i="31"/>
  <c r="E143" i="31" s="1"/>
  <c r="H147" i="31" s="1"/>
  <c r="C161" i="31"/>
  <c r="C149" i="31"/>
  <c r="E157" i="31" s="1"/>
  <c r="H159" i="31" s="1"/>
  <c r="E117" i="31"/>
  <c r="H118" i="31" s="1"/>
  <c r="E113" i="31"/>
  <c r="H109" i="31" s="1"/>
  <c r="C153" i="31"/>
  <c r="E151" i="31" s="1"/>
  <c r="C167" i="31"/>
  <c r="E167" i="31" s="1"/>
  <c r="H152" i="31"/>
  <c r="C146" i="31"/>
  <c r="H114" i="31"/>
  <c r="B302" i="31" l="1"/>
  <c r="B304" i="31"/>
  <c r="B306" i="31"/>
  <c r="B308" i="31"/>
  <c r="B300" i="31"/>
  <c r="B301" i="31"/>
  <c r="B303" i="31"/>
  <c r="B305" i="31"/>
  <c r="B307" i="31"/>
  <c r="B309" i="31"/>
  <c r="C145" i="31"/>
  <c r="E155" i="31" s="1"/>
  <c r="H156" i="31" s="1"/>
  <c r="B310" i="31" s="1"/>
  <c r="C163" i="31"/>
  <c r="E163" i="31" s="1"/>
  <c r="E166" i="31"/>
  <c r="E171" i="31"/>
  <c r="G171" i="31" s="1"/>
  <c r="H167" i="31"/>
  <c r="C318" i="27"/>
  <c r="C315" i="27"/>
  <c r="C316" i="27"/>
  <c r="C317" i="27"/>
  <c r="AF23" i="27"/>
  <c r="AH23" i="27"/>
  <c r="AJ23" i="27"/>
  <c r="AI23" i="27" s="1"/>
  <c r="AL23" i="27"/>
  <c r="AK23" i="27" s="1"/>
  <c r="AN23" i="27"/>
  <c r="AM23" i="27" s="1"/>
  <c r="AP23" i="27"/>
  <c r="AO23" i="27" s="1"/>
  <c r="AF24" i="27"/>
  <c r="AH24" i="27"/>
  <c r="AJ24" i="27"/>
  <c r="AI24" i="27" s="1"/>
  <c r="AL24" i="27"/>
  <c r="AK24" i="27" s="1"/>
  <c r="AN24" i="27"/>
  <c r="AM24" i="27" s="1"/>
  <c r="AP24" i="27"/>
  <c r="AO24" i="27" s="1"/>
  <c r="AF25" i="27"/>
  <c r="AH25" i="27"/>
  <c r="AJ25" i="27"/>
  <c r="AI25" i="27" s="1"/>
  <c r="AL25" i="27"/>
  <c r="AK25" i="27" s="1"/>
  <c r="AN25" i="27"/>
  <c r="AM25" i="27" s="1"/>
  <c r="AP25" i="27"/>
  <c r="AO25" i="27" s="1"/>
  <c r="V25" i="27"/>
  <c r="N25" i="27"/>
  <c r="J25" i="27"/>
  <c r="F25" i="27"/>
  <c r="V24" i="27"/>
  <c r="R24" i="27"/>
  <c r="N24" i="27"/>
  <c r="J24" i="27"/>
  <c r="F24" i="27"/>
  <c r="V23" i="27"/>
  <c r="R23" i="27"/>
  <c r="J23" i="27"/>
  <c r="F23" i="27"/>
  <c r="V22" i="27"/>
  <c r="R22" i="27"/>
  <c r="N22" i="27"/>
  <c r="J22" i="27"/>
  <c r="R21" i="27"/>
  <c r="N21" i="27"/>
  <c r="J21" i="27"/>
  <c r="F21" i="27"/>
  <c r="V20" i="27"/>
  <c r="R20" i="27"/>
  <c r="N20" i="27"/>
  <c r="J20" i="27"/>
  <c r="F20" i="27"/>
  <c r="V19" i="27"/>
  <c r="R19" i="27"/>
  <c r="N19" i="27"/>
  <c r="F19" i="27"/>
  <c r="V18" i="27"/>
  <c r="R18" i="27"/>
  <c r="N18" i="27"/>
  <c r="J18" i="27"/>
  <c r="F18" i="27"/>
  <c r="V17" i="27"/>
  <c r="R17" i="27"/>
  <c r="N17" i="27"/>
  <c r="J17" i="27"/>
  <c r="F17" i="27"/>
  <c r="V16" i="27"/>
  <c r="R16" i="27"/>
  <c r="N16" i="27"/>
  <c r="J16" i="27"/>
  <c r="F16" i="27"/>
  <c r="V15" i="27"/>
  <c r="R15" i="27"/>
  <c r="N15" i="27"/>
  <c r="J15" i="27"/>
  <c r="F15" i="27"/>
  <c r="V14" i="27"/>
  <c r="R14" i="27"/>
  <c r="N14" i="27"/>
  <c r="J14" i="27"/>
  <c r="F14" i="27"/>
  <c r="V13" i="27"/>
  <c r="R13" i="27"/>
  <c r="N13" i="27"/>
  <c r="J13" i="27"/>
  <c r="F13" i="27"/>
  <c r="V12" i="27"/>
  <c r="R12" i="27"/>
  <c r="N12" i="27"/>
  <c r="J12" i="27"/>
  <c r="F12" i="27"/>
  <c r="V11" i="27"/>
  <c r="R11" i="27"/>
  <c r="N11" i="27"/>
  <c r="J11" i="27"/>
  <c r="F11" i="27"/>
  <c r="V10" i="27"/>
  <c r="R10" i="27"/>
  <c r="N10" i="27"/>
  <c r="J10" i="27"/>
  <c r="F10" i="27"/>
  <c r="V9" i="27"/>
  <c r="R9" i="27"/>
  <c r="N9" i="27"/>
  <c r="J9" i="27"/>
  <c r="F9" i="27"/>
  <c r="V8" i="27"/>
  <c r="R8" i="27"/>
  <c r="N8" i="27"/>
  <c r="J8" i="27"/>
  <c r="F8" i="27"/>
  <c r="V7" i="27"/>
  <c r="R7" i="27"/>
  <c r="N7" i="27"/>
  <c r="J7" i="27"/>
  <c r="F7" i="27"/>
  <c r="R8" i="28" l="1"/>
  <c r="B311" i="31"/>
  <c r="Q7" i="29"/>
  <c r="Q37" i="29"/>
  <c r="Q20" i="29"/>
  <c r="Q14" i="29"/>
  <c r="Q36" i="29"/>
  <c r="Q30" i="29"/>
  <c r="Q21" i="29"/>
  <c r="Q26" i="29"/>
  <c r="Q27" i="29"/>
  <c r="Q9" i="29"/>
  <c r="Q35" i="29"/>
  <c r="Q23" i="29"/>
  <c r="Q17" i="29"/>
  <c r="Q22" i="29"/>
  <c r="Q10" i="29"/>
  <c r="Q16" i="29"/>
  <c r="Q38" i="29"/>
  <c r="Q19" i="29"/>
  <c r="Q8" i="29"/>
  <c r="Q18" i="29"/>
  <c r="Q15" i="29"/>
  <c r="Q13" i="29"/>
  <c r="Q12" i="29"/>
  <c r="Q11" i="29"/>
  <c r="E161" i="31"/>
  <c r="E162" i="31" l="1"/>
  <c r="H164" i="31" s="1"/>
  <c r="E169" i="31"/>
  <c r="G169" i="31" s="1"/>
  <c r="W25" i="27"/>
  <c r="Y25" i="27"/>
  <c r="AA25" i="27"/>
  <c r="AB25" i="27" s="1"/>
  <c r="W22" i="27"/>
  <c r="Y22" i="27"/>
  <c r="AA22" i="27"/>
  <c r="AB22" i="27" s="1"/>
  <c r="AF22" i="27"/>
  <c r="AH22" i="27"/>
  <c r="AJ22" i="27"/>
  <c r="AI22" i="27" s="1"/>
  <c r="AL22" i="27"/>
  <c r="AK22" i="27" s="1"/>
  <c r="AN22" i="27"/>
  <c r="AM22" i="27" s="1"/>
  <c r="AP22" i="27"/>
  <c r="AO22" i="27" s="1"/>
  <c r="W23" i="27"/>
  <c r="Y23" i="27"/>
  <c r="AA23" i="27"/>
  <c r="AB23" i="27" s="1"/>
  <c r="W24" i="27"/>
  <c r="Y24" i="27"/>
  <c r="AA24" i="27"/>
  <c r="AE26" i="33" l="1"/>
  <c r="AD26" i="33" s="1"/>
  <c r="B313" i="31"/>
  <c r="B312" i="31"/>
  <c r="H173" i="31"/>
  <c r="H170" i="31"/>
  <c r="AB24" i="27"/>
  <c r="R4" i="29"/>
  <c r="Q4" i="29"/>
  <c r="P4" i="29"/>
  <c r="D9" i="29"/>
  <c r="B9" i="29"/>
  <c r="P54" i="29"/>
  <c r="P55" i="29" s="1"/>
  <c r="Q40" i="29" l="1"/>
  <c r="Q53" i="29"/>
  <c r="Q42" i="29"/>
  <c r="Q43" i="29"/>
  <c r="Q46" i="29"/>
  <c r="Q41" i="29"/>
  <c r="Q49" i="29"/>
  <c r="Q52" i="29"/>
  <c r="Q48" i="29"/>
  <c r="Q45" i="29"/>
  <c r="Q44" i="29"/>
  <c r="Q50" i="29"/>
  <c r="Q51" i="29"/>
  <c r="Q34" i="29"/>
  <c r="Q47" i="29"/>
  <c r="C9" i="29"/>
  <c r="A9" i="29"/>
  <c r="Q29" i="29"/>
  <c r="Q28" i="29"/>
  <c r="Q31" i="29"/>
  <c r="Q39" i="29"/>
  <c r="Q25" i="29"/>
  <c r="Q33" i="29"/>
  <c r="Q32" i="29"/>
  <c r="Q24" i="29"/>
  <c r="AE16" i="33" l="1"/>
  <c r="AD16" i="33" s="1"/>
  <c r="R72" i="28"/>
  <c r="Q54" i="29"/>
  <c r="Q55" i="29" s="1"/>
  <c r="R73" i="28" l="1"/>
  <c r="I8" i="25"/>
  <c r="S5" i="28" l="1"/>
  <c r="R5" i="28"/>
  <c r="U5" i="28"/>
  <c r="D8" i="28"/>
  <c r="B8" i="28"/>
  <c r="Q72" i="28"/>
  <c r="AG8" i="28"/>
  <c r="AH8" i="28" l="1"/>
  <c r="AG58" i="28"/>
  <c r="AG9" i="28"/>
  <c r="AG10" i="28"/>
  <c r="AG14" i="28"/>
  <c r="AG15" i="28"/>
  <c r="AG22" i="28"/>
  <c r="AG23" i="28"/>
  <c r="AG20" i="28"/>
  <c r="AG17" i="28"/>
  <c r="AG16" i="28"/>
  <c r="AG26" i="28"/>
  <c r="AG29" i="28"/>
  <c r="AG37" i="28"/>
  <c r="AG40" i="28"/>
  <c r="AG57" i="28"/>
  <c r="AG61" i="28"/>
  <c r="AG62" i="28"/>
  <c r="AG69" i="28"/>
  <c r="AG68" i="28"/>
  <c r="AG71" i="28"/>
  <c r="AG24" i="28"/>
  <c r="AG19" i="28"/>
  <c r="AG25" i="28"/>
  <c r="AG54" i="28"/>
  <c r="AG46" i="28"/>
  <c r="AG34" i="28"/>
  <c r="AG65" i="28"/>
  <c r="AG44" i="28"/>
  <c r="AG56" i="28"/>
  <c r="AG43" i="28"/>
  <c r="AG60" i="28"/>
  <c r="AG66" i="28"/>
  <c r="AG52" i="28"/>
  <c r="AG48" i="28"/>
  <c r="AG47" i="28"/>
  <c r="AG41" i="28"/>
  <c r="AG30" i="28"/>
  <c r="AG59" i="28"/>
  <c r="AG67" i="28"/>
  <c r="AG38" i="28"/>
  <c r="AG31" i="28"/>
  <c r="AG64" i="28"/>
  <c r="AG45" i="28"/>
  <c r="AG36" i="28"/>
  <c r="AG32" i="28"/>
  <c r="AG27" i="28"/>
  <c r="AG18" i="28"/>
  <c r="AG21" i="28"/>
  <c r="AG11" i="28"/>
  <c r="AG70" i="28"/>
  <c r="AG35" i="28"/>
  <c r="AG42" i="28"/>
  <c r="AG55" i="28"/>
  <c r="AG50" i="28"/>
  <c r="AG63" i="28"/>
  <c r="AG49" i="28"/>
  <c r="AG53" i="28"/>
  <c r="AG33" i="28"/>
  <c r="AG51" i="28"/>
  <c r="AG39" i="28"/>
  <c r="AG28" i="28"/>
  <c r="AG12" i="28"/>
  <c r="AG13" i="28"/>
  <c r="AH18" i="28"/>
  <c r="AH25" i="28"/>
  <c r="AH31" i="28"/>
  <c r="AH53" i="28"/>
  <c r="AH49" i="28"/>
  <c r="AH63" i="28"/>
  <c r="AH50" i="28"/>
  <c r="AH59" i="28"/>
  <c r="AH70" i="28"/>
  <c r="AH13" i="28"/>
  <c r="AH24" i="28"/>
  <c r="AH11" i="28"/>
  <c r="AH12" i="28"/>
  <c r="AH21" i="28"/>
  <c r="AH27" i="28"/>
  <c r="AH28" i="28"/>
  <c r="AH32" i="28"/>
  <c r="AH39" i="28"/>
  <c r="AH36" i="28"/>
  <c r="AH51" i="28"/>
  <c r="AH45" i="28"/>
  <c r="AH33" i="28"/>
  <c r="AH64" i="28"/>
  <c r="AH55" i="28"/>
  <c r="AH56" i="28"/>
  <c r="AH38" i="28"/>
  <c r="AH42" i="28"/>
  <c r="AH67" i="28"/>
  <c r="AH35" i="28"/>
  <c r="AH58" i="28"/>
  <c r="AH71" i="28"/>
  <c r="AH30" i="28"/>
  <c r="AH47" i="28"/>
  <c r="AH52" i="28"/>
  <c r="AH60" i="28"/>
  <c r="AH44" i="28"/>
  <c r="AH65" i="28"/>
  <c r="AH34" i="28"/>
  <c r="AH46" i="28"/>
  <c r="AH54" i="28"/>
  <c r="AH68" i="28"/>
  <c r="AH61" i="28"/>
  <c r="AH40" i="28"/>
  <c r="AH29" i="28"/>
  <c r="AH16" i="28"/>
  <c r="AH20" i="28"/>
  <c r="AH22" i="28"/>
  <c r="AH14" i="28"/>
  <c r="AH10" i="28"/>
  <c r="AH9" i="28"/>
  <c r="AH41" i="28"/>
  <c r="AH48" i="28"/>
  <c r="AH66" i="28"/>
  <c r="AH43" i="28"/>
  <c r="AH69" i="28"/>
  <c r="AH62" i="28"/>
  <c r="AH57" i="28"/>
  <c r="AH37" i="28"/>
  <c r="AH26" i="28"/>
  <c r="AH17" i="28"/>
  <c r="AH23" i="28"/>
  <c r="AH15" i="28"/>
  <c r="AH19" i="28"/>
  <c r="C8" i="28"/>
  <c r="A8" i="28"/>
  <c r="AC72" i="28"/>
  <c r="Y72" i="28"/>
  <c r="Y73" i="28" s="1"/>
  <c r="AA72" i="28"/>
  <c r="I34" i="25" s="1"/>
  <c r="U72" i="28"/>
  <c r="I18" i="25" s="1"/>
  <c r="Q73" i="28"/>
  <c r="I6" i="25"/>
  <c r="T72" i="28"/>
  <c r="V72" i="28"/>
  <c r="I21" i="25" s="1"/>
  <c r="X72" i="28"/>
  <c r="I27" i="25" s="1"/>
  <c r="Z72" i="28"/>
  <c r="AB72" i="28"/>
  <c r="I32" i="25" l="1"/>
  <c r="Z73" i="28"/>
  <c r="I40" i="25"/>
  <c r="AC73" i="28"/>
  <c r="I35" i="25"/>
  <c r="AB73" i="28"/>
  <c r="I30" i="25"/>
  <c r="V73" i="28"/>
  <c r="T73" i="28"/>
  <c r="I12" i="25"/>
  <c r="W72" i="28" l="1"/>
  <c r="I22" i="25" s="1"/>
  <c r="A1" i="9" l="1"/>
  <c r="M52" i="3" l="1"/>
  <c r="G37" i="3"/>
  <c r="M26" i="3"/>
  <c r="G26" i="3"/>
  <c r="V21" i="24" l="1"/>
  <c r="R21" i="24"/>
  <c r="J21" i="24"/>
  <c r="F21" i="24"/>
  <c r="V20" i="24"/>
  <c r="R20" i="24"/>
  <c r="J20" i="24"/>
  <c r="F20" i="24"/>
  <c r="N20" i="24"/>
  <c r="R19" i="24"/>
  <c r="N19" i="24"/>
  <c r="J19" i="24"/>
  <c r="F19" i="24"/>
  <c r="R18" i="24"/>
  <c r="V18" i="24"/>
  <c r="N18" i="24"/>
  <c r="F18" i="24"/>
  <c r="J18" i="24"/>
  <c r="V17" i="24"/>
  <c r="N17" i="24"/>
  <c r="R17" i="24"/>
  <c r="J17" i="24"/>
  <c r="F17" i="24"/>
  <c r="V16" i="24"/>
  <c r="R16" i="24"/>
  <c r="N16" i="24"/>
  <c r="J16" i="24"/>
  <c r="F16" i="24"/>
  <c r="V15" i="24"/>
  <c r="J15" i="24"/>
  <c r="F15" i="24"/>
  <c r="N15" i="24"/>
  <c r="V14" i="24"/>
  <c r="R14" i="24"/>
  <c r="N14" i="24"/>
  <c r="F14" i="24"/>
  <c r="J14" i="24"/>
  <c r="V13" i="24"/>
  <c r="R13" i="24"/>
  <c r="N13" i="24"/>
  <c r="J13" i="24"/>
  <c r="V12" i="24"/>
  <c r="R12" i="24"/>
  <c r="N12" i="24"/>
  <c r="J12" i="24"/>
  <c r="F12" i="24"/>
  <c r="V11" i="24"/>
  <c r="R11" i="24"/>
  <c r="N11" i="24"/>
  <c r="J11" i="24"/>
  <c r="F11" i="24"/>
  <c r="V10" i="24"/>
  <c r="R10" i="24"/>
  <c r="N10" i="24"/>
  <c r="J10" i="24"/>
  <c r="F10" i="24"/>
  <c r="R9" i="24"/>
  <c r="V9" i="24"/>
  <c r="N9" i="24"/>
  <c r="J9" i="24"/>
  <c r="F9" i="24"/>
  <c r="V8" i="24"/>
  <c r="R8" i="24"/>
  <c r="N8" i="24"/>
  <c r="F8" i="24" l="1"/>
  <c r="V7" i="24"/>
  <c r="R7" i="24"/>
  <c r="N7" i="24"/>
  <c r="J7" i="24"/>
  <c r="F7" i="24"/>
  <c r="A1" i="27"/>
  <c r="B314" i="27" s="1"/>
  <c r="C314" i="27"/>
  <c r="C313" i="27"/>
  <c r="C312" i="27"/>
  <c r="C311" i="27"/>
  <c r="C310" i="27"/>
  <c r="C309" i="27"/>
  <c r="C308" i="27"/>
  <c r="C307" i="27"/>
  <c r="C306" i="27"/>
  <c r="C305" i="27"/>
  <c r="C304" i="27"/>
  <c r="C303" i="27"/>
  <c r="C302" i="27"/>
  <c r="C301" i="27"/>
  <c r="C300" i="27"/>
  <c r="AP21" i="27"/>
  <c r="AO21" i="27" s="1"/>
  <c r="AN21" i="27"/>
  <c r="AM21" i="27" s="1"/>
  <c r="AL21" i="27"/>
  <c r="AK21" i="27" s="1"/>
  <c r="AJ21" i="27"/>
  <c r="AI21" i="27" s="1"/>
  <c r="AH21" i="27"/>
  <c r="AF21" i="27"/>
  <c r="AA21" i="27"/>
  <c r="Y21" i="27"/>
  <c r="W21" i="27"/>
  <c r="AP20" i="27"/>
  <c r="AO20" i="27" s="1"/>
  <c r="AN20" i="27"/>
  <c r="AM20" i="27" s="1"/>
  <c r="AL20" i="27"/>
  <c r="AK20" i="27" s="1"/>
  <c r="AJ20" i="27"/>
  <c r="AI20" i="27" s="1"/>
  <c r="AH20" i="27"/>
  <c r="AF20" i="27"/>
  <c r="AA20" i="27"/>
  <c r="Y20" i="27"/>
  <c r="W20" i="27"/>
  <c r="AP19" i="27"/>
  <c r="AO19" i="27" s="1"/>
  <c r="AN19" i="27"/>
  <c r="AM19" i="27" s="1"/>
  <c r="AL19" i="27"/>
  <c r="AK19" i="27" s="1"/>
  <c r="AJ19" i="27"/>
  <c r="AI19" i="27" s="1"/>
  <c r="AH19" i="27"/>
  <c r="AF19" i="27"/>
  <c r="AA19" i="27"/>
  <c r="Y19" i="27"/>
  <c r="W19" i="27"/>
  <c r="AP18" i="27"/>
  <c r="AO18" i="27" s="1"/>
  <c r="AN18" i="27"/>
  <c r="AM18" i="27" s="1"/>
  <c r="AL18" i="27"/>
  <c r="AK18" i="27" s="1"/>
  <c r="AJ18" i="27"/>
  <c r="AI18" i="27" s="1"/>
  <c r="AH18" i="27"/>
  <c r="AF18" i="27"/>
  <c r="AA18" i="27"/>
  <c r="Y18" i="27"/>
  <c r="W18" i="27"/>
  <c r="AP17" i="27"/>
  <c r="AO17" i="27" s="1"/>
  <c r="AN17" i="27"/>
  <c r="AM17" i="27" s="1"/>
  <c r="AL17" i="27"/>
  <c r="AK17" i="27" s="1"/>
  <c r="AJ17" i="27"/>
  <c r="AI17" i="27" s="1"/>
  <c r="AH17" i="27"/>
  <c r="AF17" i="27"/>
  <c r="AA17" i="27"/>
  <c r="Y17" i="27"/>
  <c r="W17" i="27"/>
  <c r="AP16" i="27"/>
  <c r="AO16" i="27" s="1"/>
  <c r="AN16" i="27"/>
  <c r="AM16" i="27" s="1"/>
  <c r="AL16" i="27"/>
  <c r="AK16" i="27" s="1"/>
  <c r="AJ16" i="27"/>
  <c r="AI16" i="27" s="1"/>
  <c r="AH16" i="27"/>
  <c r="AF16" i="27"/>
  <c r="AA16" i="27"/>
  <c r="Y16" i="27"/>
  <c r="W16" i="27"/>
  <c r="AP15" i="27"/>
  <c r="AO15" i="27" s="1"/>
  <c r="AN15" i="27"/>
  <c r="AM15" i="27" s="1"/>
  <c r="AL15" i="27"/>
  <c r="AK15" i="27" s="1"/>
  <c r="AJ15" i="27"/>
  <c r="AI15" i="27" s="1"/>
  <c r="AH15" i="27"/>
  <c r="AF15" i="27"/>
  <c r="AA15" i="27"/>
  <c r="Y15" i="27"/>
  <c r="W15" i="27"/>
  <c r="AP14" i="27"/>
  <c r="AO14" i="27" s="1"/>
  <c r="AN14" i="27"/>
  <c r="AM14" i="27" s="1"/>
  <c r="AL14" i="27"/>
  <c r="AK14" i="27" s="1"/>
  <c r="AJ14" i="27"/>
  <c r="AI14" i="27" s="1"/>
  <c r="AH14" i="27"/>
  <c r="AF14" i="27"/>
  <c r="AA14" i="27"/>
  <c r="Y14" i="27"/>
  <c r="W14" i="27"/>
  <c r="AP13" i="27"/>
  <c r="AO13" i="27" s="1"/>
  <c r="AN13" i="27"/>
  <c r="AM13" i="27" s="1"/>
  <c r="AL13" i="27"/>
  <c r="AK13" i="27" s="1"/>
  <c r="AJ13" i="27"/>
  <c r="AI13" i="27" s="1"/>
  <c r="AH13" i="27"/>
  <c r="AF13" i="27"/>
  <c r="AA13" i="27"/>
  <c r="Y13" i="27"/>
  <c r="W13" i="27"/>
  <c r="AP12" i="27"/>
  <c r="AO12" i="27" s="1"/>
  <c r="AN12" i="27"/>
  <c r="AM12" i="27" s="1"/>
  <c r="AL12" i="27"/>
  <c r="AK12" i="27" s="1"/>
  <c r="AJ12" i="27"/>
  <c r="AI12" i="27" s="1"/>
  <c r="AH12" i="27"/>
  <c r="AF12" i="27"/>
  <c r="AA12" i="27"/>
  <c r="Y12" i="27"/>
  <c r="W12" i="27"/>
  <c r="AP11" i="27"/>
  <c r="AO11" i="27" s="1"/>
  <c r="AN11" i="27"/>
  <c r="AM11" i="27" s="1"/>
  <c r="AL11" i="27"/>
  <c r="AK11" i="27" s="1"/>
  <c r="AJ11" i="27"/>
  <c r="AI11" i="27" s="1"/>
  <c r="AH11" i="27"/>
  <c r="AF11" i="27"/>
  <c r="AA11" i="27"/>
  <c r="Y11" i="27"/>
  <c r="W11" i="27"/>
  <c r="AP10" i="27"/>
  <c r="AO10" i="27" s="1"/>
  <c r="AN10" i="27"/>
  <c r="AM10" i="27" s="1"/>
  <c r="AL10" i="27"/>
  <c r="AK10" i="27" s="1"/>
  <c r="AJ10" i="27"/>
  <c r="AI10" i="27" s="1"/>
  <c r="AH10" i="27"/>
  <c r="AF10" i="27"/>
  <c r="AA10" i="27"/>
  <c r="Y10" i="27"/>
  <c r="W10" i="27"/>
  <c r="AP9" i="27"/>
  <c r="AO9" i="27" s="1"/>
  <c r="AN9" i="27"/>
  <c r="AM9" i="27" s="1"/>
  <c r="AL9" i="27"/>
  <c r="AK9" i="27" s="1"/>
  <c r="AJ9" i="27"/>
  <c r="AI9" i="27" s="1"/>
  <c r="AH9" i="27"/>
  <c r="AF9" i="27"/>
  <c r="AA9" i="27"/>
  <c r="Y9" i="27"/>
  <c r="W9" i="27"/>
  <c r="AP8" i="27"/>
  <c r="AO8" i="27" s="1"/>
  <c r="AN8" i="27"/>
  <c r="AM8" i="27" s="1"/>
  <c r="AL8" i="27"/>
  <c r="AK8" i="27" s="1"/>
  <c r="AJ8" i="27"/>
  <c r="AI8" i="27" s="1"/>
  <c r="AH8" i="27"/>
  <c r="AF8" i="27"/>
  <c r="AA8" i="27"/>
  <c r="Y8" i="27"/>
  <c r="W8" i="27"/>
  <c r="AP7" i="27"/>
  <c r="AO7" i="27" s="1"/>
  <c r="AN7" i="27"/>
  <c r="AM7" i="27" s="1"/>
  <c r="AL7" i="27"/>
  <c r="AK7" i="27" s="1"/>
  <c r="AJ7" i="27"/>
  <c r="AI7" i="27" s="1"/>
  <c r="AH7" i="27"/>
  <c r="AF7" i="27"/>
  <c r="AA7" i="27"/>
  <c r="Y7" i="27"/>
  <c r="W7" i="27"/>
  <c r="B313" i="27" l="1"/>
  <c r="B318" i="27"/>
  <c r="B315" i="27"/>
  <c r="B316" i="27"/>
  <c r="B317" i="27"/>
  <c r="AB21" i="27"/>
  <c r="AB20" i="27"/>
  <c r="AB19" i="27"/>
  <c r="AB18" i="27"/>
  <c r="AB17" i="27"/>
  <c r="AB16" i="27"/>
  <c r="AB15" i="27"/>
  <c r="AB14" i="27"/>
  <c r="AB13" i="27"/>
  <c r="AB12" i="27"/>
  <c r="AB11" i="27"/>
  <c r="AB10" i="27"/>
  <c r="AB9" i="27"/>
  <c r="AB8" i="27"/>
  <c r="AB7" i="27"/>
  <c r="B300" i="27"/>
  <c r="B301" i="27"/>
  <c r="B302" i="27"/>
  <c r="B303" i="27"/>
  <c r="B304" i="27"/>
  <c r="B305" i="27"/>
  <c r="B306" i="27"/>
  <c r="B307" i="27"/>
  <c r="B308" i="27"/>
  <c r="B309" i="27"/>
  <c r="B310" i="27"/>
  <c r="B311" i="27"/>
  <c r="B312" i="27"/>
  <c r="K32" i="3"/>
  <c r="AA10" i="26" l="1"/>
  <c r="AA7" i="26"/>
  <c r="AA8" i="26"/>
  <c r="AA13" i="26"/>
  <c r="AA16" i="26"/>
  <c r="AA12" i="26"/>
  <c r="AA11" i="26"/>
  <c r="AA15" i="26"/>
  <c r="AA22" i="26"/>
  <c r="AA23" i="26"/>
  <c r="AA34" i="26"/>
  <c r="AA18" i="26"/>
  <c r="AA35" i="26"/>
  <c r="AA17" i="26"/>
  <c r="AA14" i="26"/>
  <c r="AA27" i="26"/>
  <c r="AA21" i="26"/>
  <c r="AA29" i="26"/>
  <c r="AA19" i="26"/>
  <c r="AA37" i="26"/>
  <c r="AA38" i="26"/>
  <c r="AA36" i="26"/>
  <c r="AA32" i="26"/>
  <c r="AA30" i="26"/>
  <c r="AA31" i="26"/>
  <c r="AA43" i="26"/>
  <c r="AA39" i="26"/>
  <c r="AA40" i="26"/>
  <c r="AA24" i="26"/>
  <c r="AA28" i="26"/>
  <c r="AA33" i="26"/>
  <c r="AA26" i="26"/>
  <c r="AA20" i="26"/>
  <c r="AA25" i="26"/>
  <c r="AA45" i="26"/>
  <c r="AA44" i="26"/>
  <c r="AA42" i="26"/>
  <c r="AA51" i="26"/>
  <c r="AA46" i="26"/>
  <c r="AA59" i="26"/>
  <c r="AA47" i="26"/>
  <c r="AA48" i="26"/>
  <c r="AA60" i="26"/>
  <c r="AA58" i="26"/>
  <c r="AA53" i="26"/>
  <c r="AU53" i="26" s="1"/>
  <c r="AA56" i="26"/>
  <c r="AA54" i="26"/>
  <c r="AA41" i="26"/>
  <c r="AA57" i="26"/>
  <c r="AU57" i="26" s="1"/>
  <c r="AA49" i="26"/>
  <c r="AU49" i="26" s="1"/>
  <c r="AA52" i="26"/>
  <c r="AA50" i="26"/>
  <c r="AU50" i="26" s="1"/>
  <c r="AA55" i="26"/>
  <c r="AA61" i="26"/>
  <c r="AA9" i="26"/>
  <c r="M90" i="3"/>
  <c r="K90" i="3"/>
  <c r="K106" i="3"/>
  <c r="E26" i="25" l="1"/>
  <c r="C26" i="25"/>
  <c r="C25" i="25"/>
  <c r="C310" i="24" l="1"/>
  <c r="C311" i="24"/>
  <c r="C312" i="24"/>
  <c r="C313" i="24"/>
  <c r="C314" i="24"/>
  <c r="W17" i="24" l="1"/>
  <c r="Y17" i="24"/>
  <c r="AA17" i="24"/>
  <c r="AB17" i="24" s="1"/>
  <c r="AF17" i="24"/>
  <c r="AH17" i="24"/>
  <c r="AJ17" i="24"/>
  <c r="AI17" i="24" s="1"/>
  <c r="AL17" i="24"/>
  <c r="AK17" i="24" s="1"/>
  <c r="AN17" i="24"/>
  <c r="AM17" i="24" s="1"/>
  <c r="AP17" i="24"/>
  <c r="AO17" i="24" s="1"/>
  <c r="W18" i="24"/>
  <c r="Y18" i="24"/>
  <c r="AA18" i="24"/>
  <c r="AB18" i="24" s="1"/>
  <c r="AF18" i="24"/>
  <c r="AH18" i="24"/>
  <c r="AJ18" i="24"/>
  <c r="AI18" i="24" s="1"/>
  <c r="AL18" i="24"/>
  <c r="AK18" i="24" s="1"/>
  <c r="AN18" i="24"/>
  <c r="AM18" i="24" s="1"/>
  <c r="AP18" i="24"/>
  <c r="AO18" i="24" s="1"/>
  <c r="W19" i="24"/>
  <c r="Y19" i="24"/>
  <c r="AA19" i="24"/>
  <c r="AB19" i="24" s="1"/>
  <c r="AF19" i="24"/>
  <c r="AH19" i="24"/>
  <c r="AJ19" i="24"/>
  <c r="AI19" i="24" s="1"/>
  <c r="AL19" i="24"/>
  <c r="AK19" i="24" s="1"/>
  <c r="AN19" i="24"/>
  <c r="AM19" i="24" s="1"/>
  <c r="AP19" i="24"/>
  <c r="AO19" i="24" s="1"/>
  <c r="W20" i="24"/>
  <c r="Y20" i="24"/>
  <c r="AA20" i="24"/>
  <c r="AB20" i="24" s="1"/>
  <c r="AF20" i="24"/>
  <c r="AH20" i="24"/>
  <c r="AJ20" i="24"/>
  <c r="AI20" i="24" s="1"/>
  <c r="AL20" i="24"/>
  <c r="AK20" i="24" s="1"/>
  <c r="AN20" i="24"/>
  <c r="AM20" i="24" s="1"/>
  <c r="AP20" i="24"/>
  <c r="AO20" i="24" s="1"/>
  <c r="W21" i="24"/>
  <c r="Y21" i="24"/>
  <c r="AA21" i="24"/>
  <c r="AB21" i="24" s="1"/>
  <c r="AF21" i="24"/>
  <c r="AH21" i="24"/>
  <c r="AJ21" i="24"/>
  <c r="AI21" i="24" s="1"/>
  <c r="AL21" i="24"/>
  <c r="AK21" i="24" s="1"/>
  <c r="AN21" i="24"/>
  <c r="AM21" i="24" s="1"/>
  <c r="AP21" i="24"/>
  <c r="AO21" i="24" s="1"/>
  <c r="C309" i="24" l="1"/>
  <c r="C308" i="24"/>
  <c r="C307" i="24"/>
  <c r="C306" i="24"/>
  <c r="C305" i="24"/>
  <c r="C304" i="24"/>
  <c r="C303" i="24"/>
  <c r="C302" i="24"/>
  <c r="C301" i="24"/>
  <c r="C300" i="24"/>
  <c r="AP16" i="24"/>
  <c r="AO16" i="24" s="1"/>
  <c r="AN16" i="24"/>
  <c r="AM16" i="24" s="1"/>
  <c r="AL16" i="24"/>
  <c r="AK16" i="24" s="1"/>
  <c r="AJ16" i="24"/>
  <c r="AI16" i="24" s="1"/>
  <c r="AH16" i="24"/>
  <c r="AF16" i="24"/>
  <c r="AA16" i="24"/>
  <c r="Y16" i="24"/>
  <c r="W16" i="24"/>
  <c r="AP15" i="24"/>
  <c r="AO15" i="24" s="1"/>
  <c r="AN15" i="24"/>
  <c r="AM15" i="24" s="1"/>
  <c r="AL15" i="24"/>
  <c r="AK15" i="24" s="1"/>
  <c r="AJ15" i="24"/>
  <c r="AI15" i="24" s="1"/>
  <c r="AH15" i="24"/>
  <c r="AF15" i="24"/>
  <c r="AA15" i="24"/>
  <c r="Y15" i="24"/>
  <c r="W15" i="24"/>
  <c r="AP14" i="24"/>
  <c r="AO14" i="24" s="1"/>
  <c r="AN14" i="24"/>
  <c r="AM14" i="24" s="1"/>
  <c r="AL14" i="24"/>
  <c r="AK14" i="24" s="1"/>
  <c r="AJ14" i="24"/>
  <c r="AI14" i="24" s="1"/>
  <c r="AH14" i="24"/>
  <c r="AF14" i="24"/>
  <c r="AA14" i="24"/>
  <c r="Y14" i="24"/>
  <c r="W14" i="24"/>
  <c r="AP13" i="24"/>
  <c r="AO13" i="24" s="1"/>
  <c r="AN13" i="24"/>
  <c r="AM13" i="24" s="1"/>
  <c r="AL13" i="24"/>
  <c r="AK13" i="24" s="1"/>
  <c r="AJ13" i="24"/>
  <c r="AI13" i="24" s="1"/>
  <c r="AH13" i="24"/>
  <c r="AF13" i="24"/>
  <c r="AA13" i="24"/>
  <c r="Y13" i="24"/>
  <c r="W13" i="24"/>
  <c r="AP12" i="24"/>
  <c r="AO12" i="24" s="1"/>
  <c r="AN12" i="24"/>
  <c r="AM12" i="24" s="1"/>
  <c r="AL12" i="24"/>
  <c r="AK12" i="24" s="1"/>
  <c r="AJ12" i="24"/>
  <c r="AI12" i="24" s="1"/>
  <c r="AH12" i="24"/>
  <c r="AF12" i="24"/>
  <c r="AA12" i="24"/>
  <c r="Y12" i="24"/>
  <c r="W12" i="24"/>
  <c r="AP11" i="24"/>
  <c r="AO11" i="24" s="1"/>
  <c r="AN11" i="24"/>
  <c r="AM11" i="24" s="1"/>
  <c r="AL11" i="24"/>
  <c r="AK11" i="24" s="1"/>
  <c r="AJ11" i="24"/>
  <c r="AI11" i="24" s="1"/>
  <c r="AH11" i="24"/>
  <c r="AF11" i="24"/>
  <c r="AA11" i="24"/>
  <c r="Y11" i="24"/>
  <c r="W11" i="24"/>
  <c r="AP10" i="24"/>
  <c r="AO10" i="24" s="1"/>
  <c r="AN10" i="24"/>
  <c r="AM10" i="24" s="1"/>
  <c r="AL10" i="24"/>
  <c r="AK10" i="24" s="1"/>
  <c r="AJ10" i="24"/>
  <c r="AI10" i="24" s="1"/>
  <c r="AH10" i="24"/>
  <c r="AF10" i="24"/>
  <c r="AA10" i="24"/>
  <c r="Y10" i="24"/>
  <c r="W10" i="24"/>
  <c r="AP9" i="24"/>
  <c r="AO9" i="24" s="1"/>
  <c r="AN9" i="24"/>
  <c r="AM9" i="24" s="1"/>
  <c r="AL9" i="24"/>
  <c r="AK9" i="24" s="1"/>
  <c r="AJ9" i="24"/>
  <c r="AI9" i="24" s="1"/>
  <c r="AH9" i="24"/>
  <c r="AF9" i="24"/>
  <c r="AA9" i="24"/>
  <c r="Y9" i="24"/>
  <c r="W9" i="24"/>
  <c r="AP8" i="24"/>
  <c r="AO8" i="24" s="1"/>
  <c r="AN8" i="24"/>
  <c r="AM8" i="24" s="1"/>
  <c r="AL8" i="24"/>
  <c r="AK8" i="24" s="1"/>
  <c r="AJ8" i="24"/>
  <c r="AI8" i="24" s="1"/>
  <c r="AH8" i="24"/>
  <c r="AF8" i="24"/>
  <c r="AA8" i="24"/>
  <c r="Y8" i="24"/>
  <c r="W8" i="24"/>
  <c r="AP7" i="24"/>
  <c r="AO7" i="24" s="1"/>
  <c r="AN7" i="24"/>
  <c r="AM7" i="24" s="1"/>
  <c r="AL7" i="24"/>
  <c r="AK7" i="24" s="1"/>
  <c r="AJ7" i="24"/>
  <c r="AI7" i="24" s="1"/>
  <c r="AH7" i="24"/>
  <c r="AF7" i="24"/>
  <c r="AA7" i="24"/>
  <c r="Y7" i="24"/>
  <c r="W7" i="24"/>
  <c r="AA4" i="26"/>
  <c r="Z4" i="26"/>
  <c r="Q62" i="26"/>
  <c r="P62" i="26"/>
  <c r="O62" i="26"/>
  <c r="M62" i="26"/>
  <c r="N31" i="26"/>
  <c r="N55" i="26"/>
  <c r="N60" i="26"/>
  <c r="N30" i="26"/>
  <c r="N23" i="26"/>
  <c r="N61" i="26"/>
  <c r="N58" i="26"/>
  <c r="N59" i="26"/>
  <c r="N24" i="26"/>
  <c r="N52" i="26"/>
  <c r="N42" i="26"/>
  <c r="N13" i="26"/>
  <c r="N26" i="26"/>
  <c r="N22" i="26"/>
  <c r="N34" i="26"/>
  <c r="N43" i="26"/>
  <c r="N20" i="26"/>
  <c r="N19" i="26"/>
  <c r="N32" i="26"/>
  <c r="V9" i="26"/>
  <c r="N29" i="26"/>
  <c r="N16" i="26"/>
  <c r="N46" i="26"/>
  <c r="N14" i="26"/>
  <c r="N28" i="26"/>
  <c r="N37" i="26"/>
  <c r="N8" i="26"/>
  <c r="N39" i="26"/>
  <c r="N38" i="26"/>
  <c r="N17" i="26"/>
  <c r="N21" i="26"/>
  <c r="AX45" i="26"/>
  <c r="AV45" i="26"/>
  <c r="BA40" i="26"/>
  <c r="AW40" i="26"/>
  <c r="N40" i="26"/>
  <c r="BA27" i="26"/>
  <c r="AY27" i="26"/>
  <c r="AW27" i="26"/>
  <c r="N27" i="26"/>
  <c r="BC7" i="26"/>
  <c r="BA7" i="26"/>
  <c r="AY7" i="26"/>
  <c r="AW7" i="26"/>
  <c r="N7" i="26"/>
  <c r="BC18" i="26"/>
  <c r="BA18" i="26"/>
  <c r="AY18" i="26"/>
  <c r="AW18" i="26"/>
  <c r="N18" i="26"/>
  <c r="BC10" i="26"/>
  <c r="BA10" i="26"/>
  <c r="AY10" i="26"/>
  <c r="AW10" i="26"/>
  <c r="N10" i="26"/>
  <c r="BC44" i="26"/>
  <c r="BA44" i="26"/>
  <c r="AY44" i="26"/>
  <c r="AW44" i="26"/>
  <c r="AH62" i="26"/>
  <c r="AF62" i="26"/>
  <c r="AD62" i="26"/>
  <c r="AB62" i="26"/>
  <c r="I11" i="25" s="1"/>
  <c r="N12" i="26"/>
  <c r="BA43" i="26"/>
  <c r="AW43" i="26"/>
  <c r="C309" i="9"/>
  <c r="C308" i="9"/>
  <c r="C307" i="9"/>
  <c r="C306" i="9"/>
  <c r="C305" i="9"/>
  <c r="C304" i="9"/>
  <c r="C303" i="9"/>
  <c r="C302" i="9"/>
  <c r="C301" i="9"/>
  <c r="C300" i="9"/>
  <c r="AP19" i="9"/>
  <c r="AO19" i="9" s="1"/>
  <c r="AN19" i="9"/>
  <c r="AM19" i="9" s="1"/>
  <c r="AL19" i="9"/>
  <c r="AK19" i="9" s="1"/>
  <c r="AJ19" i="9"/>
  <c r="AI19" i="9" s="1"/>
  <c r="AH19" i="9"/>
  <c r="AG19" i="9" s="1"/>
  <c r="AF19" i="9"/>
  <c r="AE19" i="9" s="1"/>
  <c r="AA19" i="9"/>
  <c r="Y19" i="9"/>
  <c r="AB19" i="9" s="1"/>
  <c r="W19" i="9"/>
  <c r="V19" i="9"/>
  <c r="R19" i="9"/>
  <c r="J19" i="9"/>
  <c r="F19" i="9"/>
  <c r="AP18" i="9"/>
  <c r="AO18" i="9" s="1"/>
  <c r="AN18" i="9"/>
  <c r="AM18" i="9" s="1"/>
  <c r="AL18" i="9"/>
  <c r="AK18" i="9" s="1"/>
  <c r="AJ18" i="9"/>
  <c r="AI18" i="9" s="1"/>
  <c r="AH18" i="9"/>
  <c r="AG18" i="9" s="1"/>
  <c r="AF18" i="9"/>
  <c r="AA18" i="9"/>
  <c r="Y18" i="9"/>
  <c r="W18" i="9"/>
  <c r="V18" i="9"/>
  <c r="N18" i="9"/>
  <c r="J18" i="9"/>
  <c r="F18" i="9"/>
  <c r="AP17" i="9"/>
  <c r="AO17" i="9" s="1"/>
  <c r="AN17" i="9"/>
  <c r="AM17" i="9" s="1"/>
  <c r="AL17" i="9"/>
  <c r="AK17" i="9" s="1"/>
  <c r="AJ17" i="9"/>
  <c r="AI17" i="9" s="1"/>
  <c r="AH17" i="9"/>
  <c r="AG17" i="9" s="1"/>
  <c r="AF17" i="9"/>
  <c r="AE17" i="9" s="1"/>
  <c r="AA17" i="9"/>
  <c r="Y17" i="9"/>
  <c r="AB17" i="9" s="1"/>
  <c r="W17" i="9"/>
  <c r="R17" i="9"/>
  <c r="N17" i="9"/>
  <c r="J17" i="9"/>
  <c r="F17" i="9"/>
  <c r="AP16" i="9"/>
  <c r="AO16" i="9" s="1"/>
  <c r="AN16" i="9"/>
  <c r="AM16" i="9" s="1"/>
  <c r="AL16" i="9"/>
  <c r="AK16" i="9" s="1"/>
  <c r="AJ16" i="9"/>
  <c r="AI16" i="9" s="1"/>
  <c r="AH16" i="9"/>
  <c r="AG16" i="9" s="1"/>
  <c r="AF16" i="9"/>
  <c r="AA16" i="9"/>
  <c r="Y16" i="9"/>
  <c r="W16" i="9"/>
  <c r="V16" i="9"/>
  <c r="R16" i="9"/>
  <c r="N16" i="9"/>
  <c r="J16" i="9"/>
  <c r="F16" i="9"/>
  <c r="AP15" i="9"/>
  <c r="AO15" i="9" s="1"/>
  <c r="AN15" i="9"/>
  <c r="AM15" i="9" s="1"/>
  <c r="AL15" i="9"/>
  <c r="AK15" i="9" s="1"/>
  <c r="AJ15" i="9"/>
  <c r="AI15" i="9" s="1"/>
  <c r="AH15" i="9"/>
  <c r="AG15" i="9" s="1"/>
  <c r="AF15" i="9"/>
  <c r="AA15" i="9"/>
  <c r="Y15" i="9"/>
  <c r="W15" i="9"/>
  <c r="V15" i="9"/>
  <c r="R15" i="9"/>
  <c r="N15" i="9"/>
  <c r="F15" i="9"/>
  <c r="AP14" i="9"/>
  <c r="AO14" i="9" s="1"/>
  <c r="AN14" i="9"/>
  <c r="AM14" i="9" s="1"/>
  <c r="AL14" i="9"/>
  <c r="AK14" i="9" s="1"/>
  <c r="AJ14" i="9"/>
  <c r="AI14" i="9" s="1"/>
  <c r="AH14" i="9"/>
  <c r="AG14" i="9" s="1"/>
  <c r="AF14" i="9"/>
  <c r="AE14" i="9" s="1"/>
  <c r="AA14" i="9"/>
  <c r="Y14" i="9"/>
  <c r="W14" i="9"/>
  <c r="V14" i="9"/>
  <c r="R14" i="9"/>
  <c r="N14" i="9"/>
  <c r="J14" i="9"/>
  <c r="F14" i="9"/>
  <c r="AP13" i="9"/>
  <c r="AO13" i="9" s="1"/>
  <c r="AN13" i="9"/>
  <c r="AM13" i="9" s="1"/>
  <c r="AL13" i="9"/>
  <c r="AK13" i="9" s="1"/>
  <c r="AJ13" i="9"/>
  <c r="AI13" i="9" s="1"/>
  <c r="AH13" i="9"/>
  <c r="AG13" i="9" s="1"/>
  <c r="AF13" i="9"/>
  <c r="AE13" i="9" s="1"/>
  <c r="AA13" i="9"/>
  <c r="Y13" i="9"/>
  <c r="W13" i="9"/>
  <c r="V13" i="9"/>
  <c r="R13" i="9"/>
  <c r="N13" i="9"/>
  <c r="J13" i="9"/>
  <c r="F13" i="9"/>
  <c r="AP12" i="9"/>
  <c r="AO12" i="9" s="1"/>
  <c r="AN12" i="9"/>
  <c r="AM12" i="9" s="1"/>
  <c r="AL12" i="9"/>
  <c r="AK12" i="9" s="1"/>
  <c r="AJ12" i="9"/>
  <c r="AI12" i="9" s="1"/>
  <c r="AH12" i="9"/>
  <c r="AG12" i="9" s="1"/>
  <c r="AF12" i="9"/>
  <c r="AE12" i="9" s="1"/>
  <c r="AA12" i="9"/>
  <c r="Y12" i="9"/>
  <c r="W12" i="9"/>
  <c r="V12" i="9"/>
  <c r="R12" i="9"/>
  <c r="N12" i="9"/>
  <c r="J12" i="9"/>
  <c r="F12" i="9"/>
  <c r="AP11" i="9"/>
  <c r="AO11" i="9" s="1"/>
  <c r="AN11" i="9"/>
  <c r="AM11" i="9" s="1"/>
  <c r="AL11" i="9"/>
  <c r="AK11" i="9" s="1"/>
  <c r="AJ11" i="9"/>
  <c r="AI11" i="9" s="1"/>
  <c r="AH11" i="9"/>
  <c r="AG11" i="9" s="1"/>
  <c r="AF11" i="9"/>
  <c r="AE11" i="9" s="1"/>
  <c r="AA11" i="9"/>
  <c r="Y11" i="9"/>
  <c r="W11" i="9"/>
  <c r="V11" i="9"/>
  <c r="R11" i="9"/>
  <c r="N11" i="9"/>
  <c r="J11" i="9"/>
  <c r="F11" i="9"/>
  <c r="AP10" i="9"/>
  <c r="AO10" i="9" s="1"/>
  <c r="AN10" i="9"/>
  <c r="AM10" i="9" s="1"/>
  <c r="AL10" i="9"/>
  <c r="AK10" i="9" s="1"/>
  <c r="AJ10" i="9"/>
  <c r="AI10" i="9" s="1"/>
  <c r="AH10" i="9"/>
  <c r="AG10" i="9" s="1"/>
  <c r="AF10" i="9"/>
  <c r="AE10" i="9" s="1"/>
  <c r="AA10" i="9"/>
  <c r="Y10" i="9"/>
  <c r="W10" i="9"/>
  <c r="V10" i="9"/>
  <c r="R10" i="9"/>
  <c r="N10" i="9"/>
  <c r="J10" i="9"/>
  <c r="F10" i="9"/>
  <c r="AP9" i="9"/>
  <c r="AO9" i="9" s="1"/>
  <c r="AN9" i="9"/>
  <c r="AM9" i="9" s="1"/>
  <c r="AL9" i="9"/>
  <c r="AK9" i="9" s="1"/>
  <c r="AJ9" i="9"/>
  <c r="AI9" i="9" s="1"/>
  <c r="AH9" i="9"/>
  <c r="AG9" i="9" s="1"/>
  <c r="AF9" i="9"/>
  <c r="AE9" i="9" s="1"/>
  <c r="AA9" i="9"/>
  <c r="Y9" i="9"/>
  <c r="W9" i="9"/>
  <c r="V9" i="9"/>
  <c r="R9" i="9"/>
  <c r="N9" i="9"/>
  <c r="J9" i="9"/>
  <c r="F9" i="9"/>
  <c r="AP8" i="9"/>
  <c r="AO8" i="9" s="1"/>
  <c r="AN8" i="9"/>
  <c r="AM8" i="9" s="1"/>
  <c r="AL8" i="9"/>
  <c r="AK8" i="9" s="1"/>
  <c r="AJ8" i="9"/>
  <c r="AI8" i="9" s="1"/>
  <c r="AH8" i="9"/>
  <c r="AG8" i="9" s="1"/>
  <c r="AF8" i="9"/>
  <c r="AE8" i="9" s="1"/>
  <c r="AA8" i="9"/>
  <c r="Y8" i="9"/>
  <c r="W8" i="9"/>
  <c r="V8" i="9"/>
  <c r="R8" i="9"/>
  <c r="N8" i="9"/>
  <c r="J8" i="9"/>
  <c r="F8" i="9"/>
  <c r="AP7" i="9"/>
  <c r="AO7" i="9" s="1"/>
  <c r="AN7" i="9"/>
  <c r="AM7" i="9" s="1"/>
  <c r="AL7" i="9"/>
  <c r="AK7" i="9" s="1"/>
  <c r="AJ7" i="9"/>
  <c r="AI7" i="9" s="1"/>
  <c r="AH7" i="9"/>
  <c r="AG7" i="9" s="1"/>
  <c r="AF7" i="9"/>
  <c r="AE7" i="9" s="1"/>
  <c r="AA7" i="9"/>
  <c r="Y7" i="9"/>
  <c r="W7" i="9"/>
  <c r="V7" i="9"/>
  <c r="R7" i="9"/>
  <c r="N7" i="9"/>
  <c r="J7" i="9"/>
  <c r="B309" i="9"/>
  <c r="E5" i="25"/>
  <c r="A1" i="24" s="1"/>
  <c r="B309" i="24" s="1"/>
  <c r="AB63" i="26" l="1"/>
  <c r="AF63" i="26"/>
  <c r="I29" i="25"/>
  <c r="AD63" i="26"/>
  <c r="I20" i="25"/>
  <c r="AH63" i="26"/>
  <c r="I37" i="25"/>
  <c r="AE15" i="9"/>
  <c r="AD15" i="9" s="1"/>
  <c r="AE16" i="9"/>
  <c r="AD16" i="9" s="1"/>
  <c r="AE18" i="9"/>
  <c r="AD18" i="9" s="1"/>
  <c r="B310" i="24"/>
  <c r="B313" i="24"/>
  <c r="B314" i="24"/>
  <c r="B311" i="24"/>
  <c r="B312" i="24"/>
  <c r="AD11" i="9"/>
  <c r="AD12" i="9"/>
  <c r="AD13" i="9"/>
  <c r="AB16" i="24"/>
  <c r="AB7" i="24"/>
  <c r="AB15" i="24"/>
  <c r="AB8" i="24"/>
  <c r="AB9" i="24"/>
  <c r="AB10" i="24"/>
  <c r="AB11" i="24"/>
  <c r="AB12" i="24"/>
  <c r="AB13" i="24"/>
  <c r="AB14" i="24"/>
  <c r="B300" i="24"/>
  <c r="B301" i="24"/>
  <c r="B302" i="24"/>
  <c r="B303" i="24"/>
  <c r="B304" i="24"/>
  <c r="B305" i="24"/>
  <c r="B306" i="24"/>
  <c r="B307" i="24"/>
  <c r="B308" i="24"/>
  <c r="AU45" i="26"/>
  <c r="AW45" i="26"/>
  <c r="AY45" i="26"/>
  <c r="BA45" i="26"/>
  <c r="BC45" i="26"/>
  <c r="AV11" i="26"/>
  <c r="AX11" i="26"/>
  <c r="AV21" i="26"/>
  <c r="AX21" i="26"/>
  <c r="AV17" i="26"/>
  <c r="AX17" i="26"/>
  <c r="AV38" i="26"/>
  <c r="AX38" i="26"/>
  <c r="AV39" i="26"/>
  <c r="AX39" i="26"/>
  <c r="AV8" i="26"/>
  <c r="AX8" i="26"/>
  <c r="AV37" i="26"/>
  <c r="AX37" i="26"/>
  <c r="AV28" i="26"/>
  <c r="AX28" i="26"/>
  <c r="AV14" i="26"/>
  <c r="AX14" i="26"/>
  <c r="AV46" i="26"/>
  <c r="AX46" i="26"/>
  <c r="AV16" i="26"/>
  <c r="AX16" i="26"/>
  <c r="AU33" i="26"/>
  <c r="AW33" i="26"/>
  <c r="AY33" i="26"/>
  <c r="BA33" i="26"/>
  <c r="BC33" i="26"/>
  <c r="AU29" i="26"/>
  <c r="AW29" i="26"/>
  <c r="AY29" i="26"/>
  <c r="BA29" i="26"/>
  <c r="BC29" i="26"/>
  <c r="AV15" i="26"/>
  <c r="AX15" i="26"/>
  <c r="AU9" i="26"/>
  <c r="AW9" i="26"/>
  <c r="AY9" i="26"/>
  <c r="BA9" i="26"/>
  <c r="BC9" i="26"/>
  <c r="AU32" i="26"/>
  <c r="AW32" i="26"/>
  <c r="AY32" i="26"/>
  <c r="BA32" i="26"/>
  <c r="BC32" i="26"/>
  <c r="AU19" i="26"/>
  <c r="AW19" i="26"/>
  <c r="AY19" i="26"/>
  <c r="BA19" i="26"/>
  <c r="BC19" i="26"/>
  <c r="AV20" i="26"/>
  <c r="AX20" i="26"/>
  <c r="AV22" i="26"/>
  <c r="AX22" i="26"/>
  <c r="AV26" i="26"/>
  <c r="AV13" i="26"/>
  <c r="AX13" i="26"/>
  <c r="AX26" i="26"/>
  <c r="AX36" i="26"/>
  <c r="AV12" i="26"/>
  <c r="AU41" i="26"/>
  <c r="AY41" i="26"/>
  <c r="BC41" i="26"/>
  <c r="BC34" i="26"/>
  <c r="AX12" i="26"/>
  <c r="AV44" i="26"/>
  <c r="AX44" i="26"/>
  <c r="AU44" i="26"/>
  <c r="AV10" i="26"/>
  <c r="AX10" i="26"/>
  <c r="AU10" i="26"/>
  <c r="AV18" i="26"/>
  <c r="AX18" i="26"/>
  <c r="AU18" i="26"/>
  <c r="AV7" i="26"/>
  <c r="AX7" i="26"/>
  <c r="AU7" i="26"/>
  <c r="AV27" i="26"/>
  <c r="AX27" i="26"/>
  <c r="AU27" i="26"/>
  <c r="BC27" i="26"/>
  <c r="AV40" i="26"/>
  <c r="AX40" i="26"/>
  <c r="AU40" i="26"/>
  <c r="AY40" i="26"/>
  <c r="BC40" i="26"/>
  <c r="AU11" i="26"/>
  <c r="AW11" i="26"/>
  <c r="AY11" i="26"/>
  <c r="BA11" i="26"/>
  <c r="BC11" i="26"/>
  <c r="AU21" i="26"/>
  <c r="AW21" i="26"/>
  <c r="AY21" i="26"/>
  <c r="BA21" i="26"/>
  <c r="BC21" i="26"/>
  <c r="AU17" i="26"/>
  <c r="AW17" i="26"/>
  <c r="AY17" i="26"/>
  <c r="BA17" i="26"/>
  <c r="BC17" i="26"/>
  <c r="AU38" i="26"/>
  <c r="AW38" i="26"/>
  <c r="AY38" i="26"/>
  <c r="BA38" i="26"/>
  <c r="BC38" i="26"/>
  <c r="AU39" i="26"/>
  <c r="AW39" i="26"/>
  <c r="AY39" i="26"/>
  <c r="BA39" i="26"/>
  <c r="BC39" i="26"/>
  <c r="AU8" i="26"/>
  <c r="AW8" i="26"/>
  <c r="AY8" i="26"/>
  <c r="BA8" i="26"/>
  <c r="BC8" i="26"/>
  <c r="AU37" i="26"/>
  <c r="AW37" i="26"/>
  <c r="AY37" i="26"/>
  <c r="BA37" i="26"/>
  <c r="BC37" i="26"/>
  <c r="AU28" i="26"/>
  <c r="AW28" i="26"/>
  <c r="AY28" i="26"/>
  <c r="BA28" i="26"/>
  <c r="BC28" i="26"/>
  <c r="AU14" i="26"/>
  <c r="AW14" i="26"/>
  <c r="AY14" i="26"/>
  <c r="BA14" i="26"/>
  <c r="BC14" i="26"/>
  <c r="AU46" i="26"/>
  <c r="AW46" i="26"/>
  <c r="AY46" i="26"/>
  <c r="BA46" i="26"/>
  <c r="BC46" i="26"/>
  <c r="AU16" i="26"/>
  <c r="AW16" i="26"/>
  <c r="AY16" i="26"/>
  <c r="BA16" i="26"/>
  <c r="BC16" i="26"/>
  <c r="AV33" i="26"/>
  <c r="AX33" i="26"/>
  <c r="AV29" i="26"/>
  <c r="AX29" i="26"/>
  <c r="AU15" i="26"/>
  <c r="AW15" i="26"/>
  <c r="AY15" i="26"/>
  <c r="BA15" i="26"/>
  <c r="BC15" i="26"/>
  <c r="AV9" i="26"/>
  <c r="AX9" i="26"/>
  <c r="AV32" i="26"/>
  <c r="AX32" i="26"/>
  <c r="AV19" i="26"/>
  <c r="AX19" i="26"/>
  <c r="AU20" i="26"/>
  <c r="AW20" i="26"/>
  <c r="AY20" i="26"/>
  <c r="BA20" i="26"/>
  <c r="BC20" i="26"/>
  <c r="AU43" i="26"/>
  <c r="AY43" i="26"/>
  <c r="BC43" i="26"/>
  <c r="AW34" i="26"/>
  <c r="AY34" i="26"/>
  <c r="BA34" i="26"/>
  <c r="AV36" i="26"/>
  <c r="N62" i="26"/>
  <c r="AA62" i="26"/>
  <c r="AC62" i="26"/>
  <c r="AE62" i="26"/>
  <c r="AG62" i="26"/>
  <c r="AI62" i="26"/>
  <c r="AU12" i="26"/>
  <c r="AW12" i="26"/>
  <c r="AY12" i="26"/>
  <c r="BA12" i="26"/>
  <c r="BC12" i="26"/>
  <c r="AV34" i="26"/>
  <c r="AX34" i="26"/>
  <c r="AU34" i="26"/>
  <c r="AU22" i="26"/>
  <c r="AW22" i="26"/>
  <c r="AY22" i="26"/>
  <c r="BA22" i="26"/>
  <c r="BC22" i="26"/>
  <c r="AU13" i="26"/>
  <c r="AW13" i="26"/>
  <c r="AY13" i="26"/>
  <c r="BA13" i="26"/>
  <c r="BC13" i="26"/>
  <c r="AV42" i="26"/>
  <c r="AX42" i="26"/>
  <c r="AW25" i="26"/>
  <c r="AY25" i="26"/>
  <c r="BA25" i="26"/>
  <c r="BC25" i="26"/>
  <c r="AV52" i="26"/>
  <c r="AX52" i="26"/>
  <c r="AW24" i="26"/>
  <c r="AY24" i="26"/>
  <c r="BA24" i="26"/>
  <c r="BC24" i="26"/>
  <c r="AV54" i="26"/>
  <c r="AX54" i="26"/>
  <c r="AW59" i="26"/>
  <c r="AY59" i="26"/>
  <c r="BA59" i="26"/>
  <c r="BC59" i="26"/>
  <c r="AW58" i="26"/>
  <c r="AY58" i="26"/>
  <c r="BA58" i="26"/>
  <c r="BC58" i="26"/>
  <c r="AV56" i="26"/>
  <c r="AX56" i="26"/>
  <c r="AW51" i="26"/>
  <c r="AY51" i="26"/>
  <c r="BA51" i="26"/>
  <c r="BC51" i="26"/>
  <c r="AV61" i="26"/>
  <c r="AX61" i="26"/>
  <c r="AV43" i="26"/>
  <c r="AX43" i="26"/>
  <c r="AU36" i="26"/>
  <c r="AW36" i="26"/>
  <c r="AY36" i="26"/>
  <c r="BA36" i="26"/>
  <c r="BC36" i="26"/>
  <c r="AU26" i="26"/>
  <c r="AW26" i="26"/>
  <c r="AY26" i="26"/>
  <c r="BA26" i="26"/>
  <c r="BC26" i="26"/>
  <c r="AU42" i="26"/>
  <c r="AW42" i="26"/>
  <c r="AY42" i="26"/>
  <c r="BA42" i="26"/>
  <c r="BC42" i="26"/>
  <c r="AV25" i="26"/>
  <c r="AX25" i="26"/>
  <c r="AU52" i="26"/>
  <c r="AW52" i="26"/>
  <c r="AY52" i="26"/>
  <c r="BA52" i="26"/>
  <c r="BC52" i="26"/>
  <c r="AV24" i="26"/>
  <c r="AX24" i="26"/>
  <c r="AU54" i="26"/>
  <c r="AW54" i="26"/>
  <c r="AY54" i="26"/>
  <c r="BA54" i="26"/>
  <c r="BC54" i="26"/>
  <c r="AV59" i="26"/>
  <c r="AX59" i="26"/>
  <c r="AV58" i="26"/>
  <c r="AX58" i="26"/>
  <c r="AU56" i="26"/>
  <c r="AW56" i="26"/>
  <c r="AY56" i="26"/>
  <c r="BA56" i="26"/>
  <c r="BC56" i="26"/>
  <c r="AV51" i="26"/>
  <c r="AX51" i="26"/>
  <c r="AU61" i="26"/>
  <c r="AW61" i="26"/>
  <c r="AY61" i="26"/>
  <c r="BA61" i="26"/>
  <c r="BC61" i="26"/>
  <c r="AU25" i="26"/>
  <c r="AU24" i="26"/>
  <c r="AU59" i="26"/>
  <c r="AU58" i="26"/>
  <c r="AU51" i="26"/>
  <c r="AW23" i="26"/>
  <c r="AY23" i="26"/>
  <c r="BA23" i="26"/>
  <c r="BC23" i="26"/>
  <c r="AW41" i="26"/>
  <c r="BA41" i="26"/>
  <c r="AV23" i="26"/>
  <c r="AX23" i="26"/>
  <c r="AU23" i="26"/>
  <c r="AV30" i="26"/>
  <c r="AX30" i="26"/>
  <c r="AV60" i="26"/>
  <c r="AX60" i="26"/>
  <c r="AV41" i="26"/>
  <c r="AX41" i="26"/>
  <c r="AU30" i="26"/>
  <c r="AW30" i="26"/>
  <c r="AY30" i="26"/>
  <c r="BA30" i="26"/>
  <c r="BC30" i="26"/>
  <c r="AU60" i="26"/>
  <c r="AW60" i="26"/>
  <c r="AY60" i="26"/>
  <c r="BA60" i="26"/>
  <c r="BC60" i="26"/>
  <c r="AV35" i="26"/>
  <c r="AX35" i="26"/>
  <c r="AU35" i="26"/>
  <c r="AW35" i="26"/>
  <c r="AY35" i="26"/>
  <c r="BA35" i="26"/>
  <c r="BC35" i="26"/>
  <c r="AU55" i="26"/>
  <c r="AW55" i="26"/>
  <c r="AY55" i="26"/>
  <c r="BA55" i="26"/>
  <c r="BC55" i="26"/>
  <c r="AW31" i="26"/>
  <c r="AY31" i="26"/>
  <c r="BA31" i="26"/>
  <c r="BC31" i="26"/>
  <c r="AV55" i="26"/>
  <c r="AX55" i="26"/>
  <c r="AV31" i="26"/>
  <c r="AX31" i="26"/>
  <c r="AU31" i="26"/>
  <c r="AD7" i="9"/>
  <c r="AD8" i="9"/>
  <c r="AD9" i="9"/>
  <c r="AD10" i="9"/>
  <c r="AB11" i="9"/>
  <c r="AB15" i="9"/>
  <c r="AB16" i="9"/>
  <c r="AB18" i="9"/>
  <c r="AB8" i="9"/>
  <c r="AB10" i="9"/>
  <c r="AB12" i="9"/>
  <c r="AB14" i="9"/>
  <c r="AD14" i="9"/>
  <c r="AD17" i="9"/>
  <c r="AD19" i="9"/>
  <c r="AB7" i="9"/>
  <c r="AB9" i="9"/>
  <c r="AB13" i="9"/>
  <c r="B300" i="9"/>
  <c r="B301" i="9"/>
  <c r="B302" i="9"/>
  <c r="B303" i="9"/>
  <c r="B304" i="9"/>
  <c r="B305" i="9"/>
  <c r="B306" i="9"/>
  <c r="B307" i="9"/>
  <c r="B308" i="9"/>
  <c r="Z10" i="26" l="1"/>
  <c r="Z7" i="26"/>
  <c r="Z8" i="26"/>
  <c r="Z13" i="26"/>
  <c r="Z16" i="26"/>
  <c r="Z12" i="26"/>
  <c r="S12" i="26" s="1"/>
  <c r="Z11" i="26"/>
  <c r="S11" i="26" s="1"/>
  <c r="Z15" i="26"/>
  <c r="Z22" i="26"/>
  <c r="Z23" i="26"/>
  <c r="Z34" i="26"/>
  <c r="Z18" i="26"/>
  <c r="Z35" i="26"/>
  <c r="Z17" i="26"/>
  <c r="Z14" i="26"/>
  <c r="Z27" i="26"/>
  <c r="Z21" i="26"/>
  <c r="Z29" i="26"/>
  <c r="Z19" i="26"/>
  <c r="Z37" i="26"/>
  <c r="Z38" i="26"/>
  <c r="Z36" i="26"/>
  <c r="Z32" i="26"/>
  <c r="Z30" i="26"/>
  <c r="Z31" i="26"/>
  <c r="Z43" i="26"/>
  <c r="Z39" i="26"/>
  <c r="Z40" i="26"/>
  <c r="Z24" i="26"/>
  <c r="Z28" i="26"/>
  <c r="Z33" i="26"/>
  <c r="Z26" i="26"/>
  <c r="Z20" i="26"/>
  <c r="Z25" i="26"/>
  <c r="Z45" i="26"/>
  <c r="Z44" i="26"/>
  <c r="Z42" i="26"/>
  <c r="Z51" i="26"/>
  <c r="Z46" i="26"/>
  <c r="Z59" i="26"/>
  <c r="Z47" i="26"/>
  <c r="Z48" i="26"/>
  <c r="Z60" i="26"/>
  <c r="Z58" i="26"/>
  <c r="Z53" i="26"/>
  <c r="Z56" i="26"/>
  <c r="Z54" i="26"/>
  <c r="Z41" i="26"/>
  <c r="Z57" i="26"/>
  <c r="Z49" i="26"/>
  <c r="Z52" i="26"/>
  <c r="Z50" i="26"/>
  <c r="Z55" i="26"/>
  <c r="Z61" i="26"/>
  <c r="AG63" i="26"/>
  <c r="I33" i="25"/>
  <c r="AC63" i="26"/>
  <c r="I14" i="25"/>
  <c r="AI63" i="26"/>
  <c r="I38" i="25"/>
  <c r="AE63" i="26"/>
  <c r="I24" i="25"/>
  <c r="S7" i="26"/>
  <c r="S26" i="26"/>
  <c r="S34" i="26"/>
  <c r="S24" i="26"/>
  <c r="S14" i="26"/>
  <c r="S22" i="26"/>
  <c r="S32" i="26"/>
  <c r="S19" i="26"/>
  <c r="S51" i="26"/>
  <c r="S25" i="26"/>
  <c r="S21" i="26"/>
  <c r="S38" i="26"/>
  <c r="S17" i="26"/>
  <c r="S30" i="26"/>
  <c r="S59" i="26"/>
  <c r="S40" i="26"/>
  <c r="S33" i="26"/>
  <c r="S56" i="26"/>
  <c r="S54" i="26"/>
  <c r="S60" i="26"/>
  <c r="S52" i="26"/>
  <c r="S35" i="26"/>
  <c r="S61" i="26"/>
  <c r="S10" i="26"/>
  <c r="S8" i="26"/>
  <c r="S13" i="26"/>
  <c r="S36" i="26"/>
  <c r="S15" i="26"/>
  <c r="S16" i="26"/>
  <c r="S20" i="26"/>
  <c r="S43" i="26"/>
  <c r="S23" i="26"/>
  <c r="S29" i="26"/>
  <c r="S45" i="26"/>
  <c r="S37" i="26"/>
  <c r="S27" i="26"/>
  <c r="S46" i="26"/>
  <c r="S18" i="26"/>
  <c r="S44" i="26"/>
  <c r="S31" i="26"/>
  <c r="S39" i="26"/>
  <c r="S28" i="26"/>
  <c r="S41" i="26"/>
  <c r="S58" i="26"/>
  <c r="S42" i="26"/>
  <c r="S55" i="26"/>
  <c r="Z9" i="26"/>
  <c r="AA63" i="26"/>
  <c r="I7" i="25"/>
  <c r="R49" i="26" l="1"/>
  <c r="AJ49" i="26"/>
  <c r="AT49" i="26"/>
  <c r="AS49" i="26" s="1"/>
  <c r="S49" i="26"/>
  <c r="W49" i="26" s="1"/>
  <c r="AT50" i="26"/>
  <c r="AS50" i="26" s="1"/>
  <c r="R50" i="26"/>
  <c r="AJ50" i="26"/>
  <c r="S50" i="26"/>
  <c r="T50" i="26" s="1"/>
  <c r="AJ57" i="26"/>
  <c r="R57" i="26"/>
  <c r="AK17" i="42" s="1"/>
  <c r="AT57" i="26"/>
  <c r="AS57" i="26" s="1"/>
  <c r="S57" i="26"/>
  <c r="W57" i="26" s="1"/>
  <c r="R53" i="26"/>
  <c r="AT53" i="26"/>
  <c r="AS53" i="26" s="1"/>
  <c r="S53" i="26"/>
  <c r="W53" i="26" s="1"/>
  <c r="AJ53" i="26"/>
  <c r="AK57" i="26"/>
  <c r="AL57" i="26"/>
  <c r="AK50" i="26"/>
  <c r="AL50" i="26"/>
  <c r="AK49" i="26"/>
  <c r="AL49" i="26"/>
  <c r="AK53" i="26"/>
  <c r="AL53" i="26"/>
  <c r="AJ47" i="26"/>
  <c r="S47" i="26"/>
  <c r="R47" i="26"/>
  <c r="R48" i="26"/>
  <c r="S48" i="26"/>
  <c r="AJ48" i="26"/>
  <c r="AK47" i="26"/>
  <c r="AK48" i="26"/>
  <c r="AL47" i="26"/>
  <c r="AL48" i="26"/>
  <c r="S9" i="26"/>
  <c r="AL9" i="26"/>
  <c r="AK9" i="26"/>
  <c r="AK42" i="26"/>
  <c r="AL42" i="26"/>
  <c r="AL39" i="26"/>
  <c r="AK39" i="26"/>
  <c r="AK44" i="26"/>
  <c r="AL44" i="26"/>
  <c r="AL46" i="26"/>
  <c r="AK46" i="26"/>
  <c r="AL37" i="26"/>
  <c r="AK37" i="26"/>
  <c r="AL29" i="26"/>
  <c r="AK29" i="26"/>
  <c r="AL43" i="26"/>
  <c r="AK43" i="26"/>
  <c r="AL16" i="26"/>
  <c r="AK16" i="26"/>
  <c r="AL36" i="26"/>
  <c r="AK36" i="26"/>
  <c r="AL8" i="26"/>
  <c r="AK8" i="26"/>
  <c r="AK61" i="26"/>
  <c r="AL61" i="26"/>
  <c r="AK35" i="26"/>
  <c r="AL35" i="26"/>
  <c r="AK52" i="26"/>
  <c r="AL52" i="26"/>
  <c r="AK54" i="26"/>
  <c r="AL54" i="26"/>
  <c r="AK56" i="26"/>
  <c r="AL56" i="26"/>
  <c r="AL40" i="26"/>
  <c r="AK40" i="26"/>
  <c r="AK30" i="26"/>
  <c r="AL30" i="26"/>
  <c r="AK38" i="26"/>
  <c r="AL38" i="26"/>
  <c r="AL25" i="26"/>
  <c r="AK25" i="26"/>
  <c r="AL19" i="26"/>
  <c r="AK19" i="26"/>
  <c r="AL22" i="26"/>
  <c r="AK22" i="26"/>
  <c r="AL14" i="26"/>
  <c r="AK14" i="26"/>
  <c r="AL11" i="26"/>
  <c r="AK11" i="26"/>
  <c r="AL26" i="26"/>
  <c r="AK26" i="26"/>
  <c r="AK55" i="26"/>
  <c r="AL55" i="26"/>
  <c r="AK58" i="26"/>
  <c r="AL58" i="26"/>
  <c r="AL41" i="26"/>
  <c r="AK41" i="26"/>
  <c r="AK28" i="26"/>
  <c r="AL28" i="26"/>
  <c r="AK31" i="26"/>
  <c r="AL31" i="26"/>
  <c r="AK18" i="26"/>
  <c r="AL18" i="26"/>
  <c r="AL27" i="26"/>
  <c r="AK27" i="26"/>
  <c r="AL45" i="26"/>
  <c r="AK45" i="26"/>
  <c r="AL23" i="26"/>
  <c r="AK23" i="26"/>
  <c r="AL20" i="26"/>
  <c r="AK20" i="26"/>
  <c r="AL15" i="26"/>
  <c r="AK15" i="26"/>
  <c r="AL13" i="26"/>
  <c r="AK13" i="26"/>
  <c r="AL10" i="26"/>
  <c r="AK10" i="26"/>
  <c r="AK60" i="26"/>
  <c r="AL60" i="26"/>
  <c r="AK33" i="26"/>
  <c r="AL33" i="26"/>
  <c r="AK59" i="26"/>
  <c r="AL59" i="26"/>
  <c r="AL17" i="26"/>
  <c r="AK17" i="26"/>
  <c r="AL21" i="26"/>
  <c r="AK21" i="26"/>
  <c r="AL51" i="26"/>
  <c r="AK51" i="26"/>
  <c r="AL32" i="26"/>
  <c r="AK32" i="26"/>
  <c r="AL12" i="26"/>
  <c r="AK12" i="26"/>
  <c r="AL24" i="26"/>
  <c r="AK24" i="26"/>
  <c r="AL34" i="26"/>
  <c r="AK34" i="26"/>
  <c r="AL7" i="26"/>
  <c r="AK7" i="26"/>
  <c r="R23" i="26"/>
  <c r="AT23" i="26"/>
  <c r="AS23" i="26" s="1"/>
  <c r="AJ23" i="26"/>
  <c r="R42" i="26"/>
  <c r="AJ42" i="26"/>
  <c r="AT42" i="26"/>
  <c r="AS42" i="26" s="1"/>
  <c r="R36" i="26"/>
  <c r="AJ36" i="26"/>
  <c r="AT36" i="26"/>
  <c r="AS36" i="26" s="1"/>
  <c r="R19" i="26"/>
  <c r="AT19" i="26"/>
  <c r="AS19" i="26" s="1"/>
  <c r="AJ19" i="26"/>
  <c r="R29" i="26"/>
  <c r="AT29" i="26"/>
  <c r="AS29" i="26" s="1"/>
  <c r="AJ29" i="26"/>
  <c r="AT14" i="26"/>
  <c r="AS14" i="26" s="1"/>
  <c r="R14" i="26"/>
  <c r="AJ14" i="26"/>
  <c r="AT39" i="26"/>
  <c r="AS39" i="26" s="1"/>
  <c r="R39" i="26"/>
  <c r="AJ39" i="26"/>
  <c r="AT11" i="26"/>
  <c r="AS11" i="26" s="1"/>
  <c r="R11" i="26"/>
  <c r="AJ11" i="26"/>
  <c r="R7" i="26"/>
  <c r="AT7" i="26"/>
  <c r="AS7" i="26" s="1"/>
  <c r="AJ7" i="26"/>
  <c r="R44" i="26"/>
  <c r="AE12" i="40" s="1"/>
  <c r="AT44" i="26"/>
  <c r="AS44" i="26" s="1"/>
  <c r="AJ44" i="26"/>
  <c r="R31" i="26"/>
  <c r="AJ31" i="26"/>
  <c r="AT31" i="26"/>
  <c r="AS31" i="26" s="1"/>
  <c r="R35" i="26"/>
  <c r="AG16" i="40" s="1"/>
  <c r="AJ35" i="26"/>
  <c r="AT35" i="26"/>
  <c r="AS35" i="26" s="1"/>
  <c r="AT60" i="26"/>
  <c r="AS60" i="26" s="1"/>
  <c r="R60" i="26"/>
  <c r="AG20" i="36" s="1"/>
  <c r="AJ60" i="26"/>
  <c r="R41" i="26"/>
  <c r="AG8" i="43" s="1"/>
  <c r="AT41" i="26"/>
  <c r="AS41" i="26" s="1"/>
  <c r="AJ41" i="26"/>
  <c r="R51" i="26"/>
  <c r="AG22" i="40" s="1"/>
  <c r="AT51" i="26"/>
  <c r="AS51" i="26" s="1"/>
  <c r="AJ51" i="26"/>
  <c r="R52" i="26"/>
  <c r="AG12" i="43" s="1"/>
  <c r="AJ52" i="26"/>
  <c r="AT52" i="26"/>
  <c r="AS52" i="26" s="1"/>
  <c r="R13" i="26"/>
  <c r="AT13" i="26"/>
  <c r="AS13" i="26" s="1"/>
  <c r="AJ13" i="26"/>
  <c r="R34" i="26"/>
  <c r="AE14" i="42" s="1"/>
  <c r="AT34" i="26"/>
  <c r="AS34" i="26" s="1"/>
  <c r="AJ34" i="26"/>
  <c r="R32" i="26"/>
  <c r="AJ32" i="26"/>
  <c r="AT32" i="26"/>
  <c r="AS32" i="26" s="1"/>
  <c r="R33" i="26"/>
  <c r="AJ33" i="26"/>
  <c r="AT33" i="26"/>
  <c r="AS33" i="26" s="1"/>
  <c r="AT28" i="26"/>
  <c r="AS28" i="26" s="1"/>
  <c r="R28" i="26"/>
  <c r="AJ28" i="26"/>
  <c r="AT38" i="26"/>
  <c r="AS38" i="26" s="1"/>
  <c r="R38" i="26"/>
  <c r="AE13" i="40" s="1"/>
  <c r="AJ38" i="26"/>
  <c r="AT45" i="26"/>
  <c r="AS45" i="26" s="1"/>
  <c r="R45" i="26"/>
  <c r="AJ45" i="26"/>
  <c r="AT55" i="26"/>
  <c r="AS55" i="26" s="1"/>
  <c r="R55" i="26"/>
  <c r="AG14" i="39" s="1"/>
  <c r="AJ55" i="26"/>
  <c r="AT30" i="26"/>
  <c r="AS30" i="26" s="1"/>
  <c r="R30" i="26"/>
  <c r="AJ30" i="26"/>
  <c r="R56" i="26"/>
  <c r="AG15" i="41" s="1"/>
  <c r="AJ56" i="26"/>
  <c r="AT56" i="26"/>
  <c r="AS56" i="26" s="1"/>
  <c r="R54" i="26"/>
  <c r="AE14" i="40" s="1"/>
  <c r="AJ54" i="26"/>
  <c r="AT54" i="26"/>
  <c r="AS54" i="26" s="1"/>
  <c r="R26" i="26"/>
  <c r="AJ26" i="26"/>
  <c r="AT26" i="26"/>
  <c r="AS26" i="26" s="1"/>
  <c r="R43" i="26"/>
  <c r="AT43" i="26"/>
  <c r="AS43" i="26" s="1"/>
  <c r="AJ43" i="26"/>
  <c r="R9" i="26"/>
  <c r="Z62" i="26"/>
  <c r="I5" i="25" s="1"/>
  <c r="AT9" i="26"/>
  <c r="AS9" i="26" s="1"/>
  <c r="AJ9" i="26"/>
  <c r="AT16" i="26"/>
  <c r="AS16" i="26" s="1"/>
  <c r="R16" i="26"/>
  <c r="AJ16" i="26"/>
  <c r="AT37" i="26"/>
  <c r="AS37" i="26" s="1"/>
  <c r="R37" i="26"/>
  <c r="AE8" i="41" s="1"/>
  <c r="AJ37" i="26"/>
  <c r="AT17" i="26"/>
  <c r="AS17" i="26" s="1"/>
  <c r="R17" i="26"/>
  <c r="AJ17" i="26"/>
  <c r="R40" i="26"/>
  <c r="AT40" i="26"/>
  <c r="AS40" i="26" s="1"/>
  <c r="AJ40" i="26"/>
  <c r="R18" i="26"/>
  <c r="AT18" i="26"/>
  <c r="AS18" i="26" s="1"/>
  <c r="AJ18" i="26"/>
  <c r="R12" i="26"/>
  <c r="AT12" i="26"/>
  <c r="AS12" i="26" s="1"/>
  <c r="AJ12" i="26"/>
  <c r="R61" i="26"/>
  <c r="AG21" i="41" s="1"/>
  <c r="AJ61" i="26"/>
  <c r="AT61" i="26"/>
  <c r="AS61" i="26" s="1"/>
  <c r="R58" i="26"/>
  <c r="AE21" i="41" s="1"/>
  <c r="AD21" i="41" s="1"/>
  <c r="AT58" i="26"/>
  <c r="AS58" i="26" s="1"/>
  <c r="AJ58" i="26"/>
  <c r="R59" i="26"/>
  <c r="AT59" i="26"/>
  <c r="AS59" i="26" s="1"/>
  <c r="AJ59" i="26"/>
  <c r="R24" i="26"/>
  <c r="AT24" i="26"/>
  <c r="AS24" i="26" s="1"/>
  <c r="AJ24" i="26"/>
  <c r="R25" i="26"/>
  <c r="AT25" i="26"/>
  <c r="AS25" i="26" s="1"/>
  <c r="AJ25" i="26"/>
  <c r="R22" i="26"/>
  <c r="AT22" i="26"/>
  <c r="AS22" i="26" s="1"/>
  <c r="AJ22" i="26"/>
  <c r="R20" i="26"/>
  <c r="AT20" i="26"/>
  <c r="AS20" i="26" s="1"/>
  <c r="AJ20" i="26"/>
  <c r="AT15" i="26"/>
  <c r="AS15" i="26" s="1"/>
  <c r="R15" i="26"/>
  <c r="AJ15" i="26"/>
  <c r="AT46" i="26"/>
  <c r="AS46" i="26" s="1"/>
  <c r="R46" i="26"/>
  <c r="AJ46" i="26"/>
  <c r="AT8" i="26"/>
  <c r="AS8" i="26" s="1"/>
  <c r="R8" i="26"/>
  <c r="AJ8" i="26"/>
  <c r="AT21" i="26"/>
  <c r="AS21" i="26" s="1"/>
  <c r="R21" i="26"/>
  <c r="AJ21" i="26"/>
  <c r="R27" i="26"/>
  <c r="AT27" i="26"/>
  <c r="AS27" i="26" s="1"/>
  <c r="AJ27" i="26"/>
  <c r="R10" i="26"/>
  <c r="AJ10" i="26"/>
  <c r="AT10" i="26"/>
  <c r="AS10" i="26" s="1"/>
  <c r="AG8" i="40" l="1"/>
  <c r="AG8" i="42"/>
  <c r="AE21" i="40"/>
  <c r="AE17" i="43"/>
  <c r="AE18" i="41"/>
  <c r="AE22" i="42"/>
  <c r="AG15" i="43"/>
  <c r="AG13" i="41"/>
  <c r="AG20" i="40"/>
  <c r="AG19" i="40"/>
  <c r="AG19" i="42"/>
  <c r="AE12" i="41"/>
  <c r="AE10" i="40"/>
  <c r="AE9" i="40"/>
  <c r="AE20" i="42"/>
  <c r="AG11" i="43"/>
  <c r="AI17" i="42"/>
  <c r="AG19" i="41"/>
  <c r="AE11" i="40"/>
  <c r="AE13" i="43"/>
  <c r="AE15" i="42"/>
  <c r="AG12" i="41"/>
  <c r="AG10" i="40"/>
  <c r="AG9" i="40"/>
  <c r="AG20" i="42"/>
  <c r="AE7" i="43"/>
  <c r="AE8" i="40"/>
  <c r="AD8" i="40" s="1"/>
  <c r="AE8" i="42"/>
  <c r="AD8" i="42" s="1"/>
  <c r="AK17" i="43"/>
  <c r="AG12" i="42"/>
  <c r="AG21" i="42"/>
  <c r="AG16" i="41"/>
  <c r="AG14" i="43"/>
  <c r="AG14" i="42"/>
  <c r="AD14" i="42" s="1"/>
  <c r="AG16" i="43"/>
  <c r="AG11" i="40"/>
  <c r="AG15" i="42"/>
  <c r="AG10" i="43"/>
  <c r="AG17" i="40"/>
  <c r="AG16" i="42"/>
  <c r="AG22" i="41"/>
  <c r="AG18" i="42"/>
  <c r="AG20" i="41"/>
  <c r="AE18" i="42"/>
  <c r="AD18" i="42" s="1"/>
  <c r="AE20" i="41"/>
  <c r="AD20" i="41" s="1"/>
  <c r="AG17" i="41"/>
  <c r="AG22" i="42"/>
  <c r="AG18" i="43"/>
  <c r="AG15" i="40"/>
  <c r="AG23" i="41"/>
  <c r="AE12" i="42"/>
  <c r="AK23" i="40"/>
  <c r="AG9" i="43"/>
  <c r="AG13" i="42"/>
  <c r="AG9" i="41"/>
  <c r="AE9" i="43"/>
  <c r="AD9" i="43" s="1"/>
  <c r="AE10" i="41"/>
  <c r="AE10" i="42"/>
  <c r="AE15" i="40"/>
  <c r="AD15" i="40" s="1"/>
  <c r="AI17" i="43"/>
  <c r="AE23" i="41"/>
  <c r="AG9" i="42"/>
  <c r="AG18" i="40"/>
  <c r="AG14" i="41"/>
  <c r="AE17" i="40"/>
  <c r="AD17" i="40" s="1"/>
  <c r="AE22" i="41"/>
  <c r="AD22" i="41" s="1"/>
  <c r="AE16" i="42"/>
  <c r="AG14" i="40"/>
  <c r="AD14" i="40" s="1"/>
  <c r="AG10" i="42"/>
  <c r="AG8" i="41"/>
  <c r="AD8" i="41" s="1"/>
  <c r="AE15" i="43"/>
  <c r="AD15" i="43" s="1"/>
  <c r="AE13" i="41"/>
  <c r="AD13" i="41" s="1"/>
  <c r="AE20" i="40"/>
  <c r="AD20" i="40" s="1"/>
  <c r="AG13" i="40"/>
  <c r="AE21" i="42"/>
  <c r="AD21" i="42" s="1"/>
  <c r="AE14" i="43"/>
  <c r="AD14" i="43" s="1"/>
  <c r="AE16" i="41"/>
  <c r="AI23" i="40"/>
  <c r="AG18" i="41"/>
  <c r="AE15" i="41"/>
  <c r="AD15" i="41" s="1"/>
  <c r="AE22" i="40"/>
  <c r="AD22" i="40" s="1"/>
  <c r="AD13" i="40"/>
  <c r="AG21" i="40"/>
  <c r="AE11" i="43"/>
  <c r="AD11" i="43" s="1"/>
  <c r="AE17" i="42"/>
  <c r="AD17" i="42" s="1"/>
  <c r="AE19" i="41"/>
  <c r="AD19" i="41" s="1"/>
  <c r="AE23" i="40"/>
  <c r="AE16" i="43"/>
  <c r="AD16" i="43" s="1"/>
  <c r="AE9" i="42"/>
  <c r="AE14" i="41"/>
  <c r="AD14" i="41" s="1"/>
  <c r="AE18" i="40"/>
  <c r="AD18" i="40" s="1"/>
  <c r="AE12" i="43"/>
  <c r="AD12" i="43" s="1"/>
  <c r="AE19" i="40"/>
  <c r="AE19" i="42"/>
  <c r="AD19" i="42" s="1"/>
  <c r="AE17" i="41"/>
  <c r="AE18" i="43"/>
  <c r="AD18" i="43" s="1"/>
  <c r="AE13" i="42"/>
  <c r="AE9" i="41"/>
  <c r="AD9" i="41" s="1"/>
  <c r="AG12" i="40"/>
  <c r="AD12" i="40" s="1"/>
  <c r="AG13" i="43"/>
  <c r="AD13" i="43" s="1"/>
  <c r="AE11" i="42"/>
  <c r="AE11" i="41"/>
  <c r="AG11" i="42"/>
  <c r="AD11" i="42" s="1"/>
  <c r="AG11" i="41"/>
  <c r="AD11" i="41" s="1"/>
  <c r="AE10" i="43"/>
  <c r="AG10" i="41"/>
  <c r="AD10" i="41" s="1"/>
  <c r="AE16" i="40"/>
  <c r="AD16" i="40" s="1"/>
  <c r="AE8" i="43"/>
  <c r="AD8" i="43" s="1"/>
  <c r="A53" i="26"/>
  <c r="E53" i="26"/>
  <c r="C53" i="26"/>
  <c r="AE14" i="39"/>
  <c r="AD14" i="39" s="1"/>
  <c r="T53" i="26"/>
  <c r="AE14" i="35"/>
  <c r="E50" i="26"/>
  <c r="I50" i="26"/>
  <c r="W50" i="26"/>
  <c r="AG21" i="35"/>
  <c r="C57" i="26"/>
  <c r="I57" i="26"/>
  <c r="A57" i="26"/>
  <c r="G57" i="26"/>
  <c r="T57" i="26"/>
  <c r="A49" i="26"/>
  <c r="G49" i="26"/>
  <c r="C49" i="26"/>
  <c r="I49" i="26"/>
  <c r="T49" i="26"/>
  <c r="AG7" i="43"/>
  <c r="AE7" i="42"/>
  <c r="AE15" i="39"/>
  <c r="AG12" i="37"/>
  <c r="AG8" i="39"/>
  <c r="AG7" i="42"/>
  <c r="AG15" i="39"/>
  <c r="AE7" i="41"/>
  <c r="AG12" i="36"/>
  <c r="AG7" i="41"/>
  <c r="AD7" i="41" s="1"/>
  <c r="AG22" i="39"/>
  <c r="AK7" i="40"/>
  <c r="AG16" i="39"/>
  <c r="AE16" i="39"/>
  <c r="AE18" i="39"/>
  <c r="AI7" i="40"/>
  <c r="AG18" i="39"/>
  <c r="T51" i="26"/>
  <c r="AE7" i="39"/>
  <c r="AG21" i="37"/>
  <c r="AG10" i="37"/>
  <c r="AG19" i="39"/>
  <c r="AE21" i="35"/>
  <c r="AG12" i="39"/>
  <c r="AE8" i="39"/>
  <c r="AG13" i="38"/>
  <c r="AE13" i="39"/>
  <c r="AG11" i="39"/>
  <c r="AE10" i="37"/>
  <c r="AG13" i="36"/>
  <c r="AG21" i="39"/>
  <c r="AG17" i="39"/>
  <c r="AE21" i="39"/>
  <c r="AE22" i="39"/>
  <c r="AD22" i="39" s="1"/>
  <c r="AG7" i="38"/>
  <c r="AE9" i="39"/>
  <c r="AE7" i="40"/>
  <c r="AE17" i="39"/>
  <c r="AD17" i="39" s="1"/>
  <c r="AE11" i="38"/>
  <c r="AG13" i="39"/>
  <c r="AD13" i="39" s="1"/>
  <c r="AE15" i="38"/>
  <c r="AE20" i="39"/>
  <c r="AG15" i="38"/>
  <c r="AG20" i="39"/>
  <c r="AD18" i="39"/>
  <c r="AD8" i="39"/>
  <c r="AE18" i="36"/>
  <c r="AE10" i="39"/>
  <c r="AE9" i="38"/>
  <c r="AG9" i="39"/>
  <c r="AE10" i="38"/>
  <c r="AE19" i="39"/>
  <c r="AE16" i="38"/>
  <c r="AE12" i="39"/>
  <c r="AG11" i="38"/>
  <c r="AG10" i="39"/>
  <c r="AD21" i="39"/>
  <c r="AE18" i="37"/>
  <c r="AE11" i="39"/>
  <c r="W48" i="26"/>
  <c r="AG8" i="38"/>
  <c r="AG7" i="39"/>
  <c r="AD7" i="39" s="1"/>
  <c r="G48" i="26"/>
  <c r="A48" i="26"/>
  <c r="I48" i="26"/>
  <c r="T48" i="26"/>
  <c r="C48" i="26"/>
  <c r="AG19" i="38"/>
  <c r="AE19" i="38"/>
  <c r="W47" i="26"/>
  <c r="I47" i="26"/>
  <c r="A47" i="26"/>
  <c r="C47" i="26"/>
  <c r="T47" i="26"/>
  <c r="G47" i="26"/>
  <c r="AG16" i="37"/>
  <c r="AG14" i="38"/>
  <c r="AE12" i="37"/>
  <c r="AD12" i="37" s="1"/>
  <c r="AE14" i="38"/>
  <c r="AD14" i="38" s="1"/>
  <c r="AG8" i="37"/>
  <c r="AG16" i="38"/>
  <c r="AG15" i="37"/>
  <c r="AG17" i="38"/>
  <c r="AE14" i="37"/>
  <c r="AE18" i="38"/>
  <c r="AG14" i="37"/>
  <c r="AG18" i="38"/>
  <c r="AG20" i="37"/>
  <c r="AG20" i="38"/>
  <c r="AE15" i="37"/>
  <c r="AD15" i="37" s="1"/>
  <c r="AE17" i="38"/>
  <c r="AE20" i="37"/>
  <c r="AD20" i="37" s="1"/>
  <c r="AE20" i="38"/>
  <c r="AD20" i="38" s="1"/>
  <c r="AE13" i="36"/>
  <c r="AD13" i="36" s="1"/>
  <c r="AE13" i="38"/>
  <c r="AG11" i="37"/>
  <c r="AG12" i="38"/>
  <c r="AE11" i="37"/>
  <c r="AD11" i="37" s="1"/>
  <c r="AE12" i="38"/>
  <c r="AD12" i="38" s="1"/>
  <c r="AG17" i="37"/>
  <c r="AG10" i="38"/>
  <c r="AD10" i="38" s="1"/>
  <c r="AE9" i="37"/>
  <c r="AE7" i="38"/>
  <c r="AD7" i="38" s="1"/>
  <c r="AE13" i="37"/>
  <c r="AE8" i="38"/>
  <c r="AD8" i="38" s="1"/>
  <c r="AD10" i="37"/>
  <c r="AE16" i="37"/>
  <c r="AG9" i="38"/>
  <c r="AD9" i="38" s="1"/>
  <c r="AG9" i="36"/>
  <c r="AG13" i="37"/>
  <c r="AG22" i="36"/>
  <c r="AG19" i="37"/>
  <c r="AE14" i="36"/>
  <c r="AE21" i="37"/>
  <c r="AD21" i="37" s="1"/>
  <c r="AE20" i="36"/>
  <c r="AD20" i="36" s="1"/>
  <c r="AE7" i="37"/>
  <c r="AE22" i="36"/>
  <c r="AD22" i="36" s="1"/>
  <c r="AE19" i="37"/>
  <c r="AE11" i="36"/>
  <c r="AE8" i="37"/>
  <c r="AD8" i="37" s="1"/>
  <c r="AG7" i="35"/>
  <c r="AE17" i="37"/>
  <c r="AD17" i="37" s="1"/>
  <c r="AG28" i="35"/>
  <c r="AG18" i="37"/>
  <c r="AD18" i="37" s="1"/>
  <c r="AG18" i="36"/>
  <c r="AG7" i="37"/>
  <c r="AG8" i="36"/>
  <c r="AG9" i="37"/>
  <c r="AD18" i="36"/>
  <c r="W33" i="26"/>
  <c r="AG21" i="36"/>
  <c r="AG16" i="35"/>
  <c r="AG15" i="36"/>
  <c r="AG9" i="35"/>
  <c r="AG16" i="36"/>
  <c r="AE7" i="35"/>
  <c r="AG11" i="36"/>
  <c r="AG8" i="35"/>
  <c r="W30" i="26"/>
  <c r="AE19" i="36"/>
  <c r="AE29" i="35"/>
  <c r="T34" i="26"/>
  <c r="AG10" i="36"/>
  <c r="AG19" i="36"/>
  <c r="AG29" i="35"/>
  <c r="AE9" i="36"/>
  <c r="AG14" i="35"/>
  <c r="AD14" i="35" s="1"/>
  <c r="AG7" i="36"/>
  <c r="AG23" i="35"/>
  <c r="W22" i="26"/>
  <c r="AE7" i="36"/>
  <c r="AE23" i="35"/>
  <c r="W24" i="26"/>
  <c r="AE8" i="35"/>
  <c r="AD8" i="35" s="1"/>
  <c r="AE12" i="36"/>
  <c r="AD12" i="36" s="1"/>
  <c r="AG22" i="35"/>
  <c r="AG17" i="36"/>
  <c r="AG30" i="35"/>
  <c r="AE16" i="36"/>
  <c r="AE22" i="35"/>
  <c r="AD22" i="35" s="1"/>
  <c r="AE21" i="36"/>
  <c r="AE16" i="35"/>
  <c r="AD16" i="35" s="1"/>
  <c r="AE15" i="36"/>
  <c r="AE9" i="35"/>
  <c r="AD9" i="35" s="1"/>
  <c r="AE17" i="36"/>
  <c r="AD17" i="36" s="1"/>
  <c r="AE30" i="35"/>
  <c r="AD30" i="35" s="1"/>
  <c r="AE10" i="36"/>
  <c r="AE28" i="35"/>
  <c r="T42" i="26"/>
  <c r="AG14" i="36"/>
  <c r="G9" i="26"/>
  <c r="AE8" i="36"/>
  <c r="G8" i="26"/>
  <c r="T8" i="26"/>
  <c r="W8" i="26"/>
  <c r="G16" i="26"/>
  <c r="T16" i="26"/>
  <c r="W16" i="26"/>
  <c r="G43" i="26"/>
  <c r="T43" i="26"/>
  <c r="W43" i="26"/>
  <c r="G32" i="26"/>
  <c r="W32" i="26"/>
  <c r="G29" i="26"/>
  <c r="T29" i="26"/>
  <c r="W29" i="26"/>
  <c r="G19" i="26"/>
  <c r="W19" i="26"/>
  <c r="G36" i="26"/>
  <c r="T36" i="26"/>
  <c r="W36" i="26"/>
  <c r="T23" i="26"/>
  <c r="G23" i="26"/>
  <c r="W23" i="26"/>
  <c r="G10" i="26"/>
  <c r="T10" i="26"/>
  <c r="W10" i="26"/>
  <c r="T27" i="26"/>
  <c r="G27" i="26"/>
  <c r="W27" i="26"/>
  <c r="T20" i="26"/>
  <c r="W20" i="26"/>
  <c r="G25" i="26"/>
  <c r="W25" i="26"/>
  <c r="G59" i="26"/>
  <c r="W59" i="26"/>
  <c r="T58" i="26"/>
  <c r="W58" i="26"/>
  <c r="G12" i="26"/>
  <c r="W12" i="26"/>
  <c r="G18" i="26"/>
  <c r="W18" i="26"/>
  <c r="G40" i="26"/>
  <c r="W40" i="26"/>
  <c r="G45" i="26"/>
  <c r="T45" i="26"/>
  <c r="W45" i="26"/>
  <c r="G38" i="26"/>
  <c r="T38" i="26"/>
  <c r="W38" i="26"/>
  <c r="G28" i="26"/>
  <c r="T28" i="26"/>
  <c r="W28" i="26"/>
  <c r="G11" i="26"/>
  <c r="W11" i="26"/>
  <c r="T39" i="26"/>
  <c r="G39" i="26"/>
  <c r="W39" i="26"/>
  <c r="G14" i="26"/>
  <c r="W14" i="26"/>
  <c r="T12" i="26"/>
  <c r="T59" i="26"/>
  <c r="T18" i="26"/>
  <c r="T11" i="26"/>
  <c r="T22" i="26"/>
  <c r="T25" i="26"/>
  <c r="T40" i="26"/>
  <c r="G21" i="26"/>
  <c r="W21" i="26"/>
  <c r="G46" i="26"/>
  <c r="W46" i="26"/>
  <c r="G15" i="26"/>
  <c r="T15" i="26"/>
  <c r="W15" i="26"/>
  <c r="G17" i="26"/>
  <c r="T17" i="26"/>
  <c r="W17" i="26"/>
  <c r="T37" i="26"/>
  <c r="G37" i="26"/>
  <c r="W37" i="26"/>
  <c r="G26" i="26"/>
  <c r="W26" i="26"/>
  <c r="G34" i="26"/>
  <c r="W34" i="26"/>
  <c r="G13" i="26"/>
  <c r="T13" i="26"/>
  <c r="W13" i="26"/>
  <c r="G51" i="26"/>
  <c r="W51" i="26"/>
  <c r="T31" i="26"/>
  <c r="G31" i="26"/>
  <c r="W31" i="26"/>
  <c r="T44" i="26"/>
  <c r="W44" i="26"/>
  <c r="G7" i="26"/>
  <c r="W7" i="26"/>
  <c r="T7" i="26"/>
  <c r="T24" i="26"/>
  <c r="T32" i="26"/>
  <c r="T21" i="26"/>
  <c r="T33" i="26"/>
  <c r="T26" i="26"/>
  <c r="T14" i="26"/>
  <c r="T19" i="26"/>
  <c r="T30" i="26"/>
  <c r="T46" i="26"/>
  <c r="G52" i="26"/>
  <c r="T52" i="26"/>
  <c r="W52" i="26"/>
  <c r="G41" i="26"/>
  <c r="T41" i="26"/>
  <c r="W41" i="26"/>
  <c r="W60" i="26"/>
  <c r="T60" i="26"/>
  <c r="T54" i="26"/>
  <c r="W54" i="26"/>
  <c r="G56" i="26"/>
  <c r="T56" i="26"/>
  <c r="W56" i="26"/>
  <c r="W55" i="26"/>
  <c r="G42" i="26"/>
  <c r="W42" i="26"/>
  <c r="G61" i="26"/>
  <c r="T61" i="26"/>
  <c r="W61" i="26"/>
  <c r="T35" i="26"/>
  <c r="W35" i="26"/>
  <c r="T55" i="26"/>
  <c r="AE24" i="27"/>
  <c r="AG20" i="27"/>
  <c r="E20" i="26"/>
  <c r="E22" i="26"/>
  <c r="AE21" i="27"/>
  <c r="E24" i="26"/>
  <c r="AE19" i="27"/>
  <c r="AG23" i="27"/>
  <c r="E58" i="26"/>
  <c r="AG22" i="27"/>
  <c r="E54" i="26"/>
  <c r="AG25" i="27"/>
  <c r="E33" i="26"/>
  <c r="AG19" i="27"/>
  <c r="AE18" i="27"/>
  <c r="E60" i="26"/>
  <c r="AG17" i="27"/>
  <c r="E44" i="26"/>
  <c r="AG18" i="27"/>
  <c r="AG24" i="27"/>
  <c r="AE23" i="27"/>
  <c r="AG21" i="27"/>
  <c r="AE17" i="27"/>
  <c r="E30" i="26"/>
  <c r="E55" i="26"/>
  <c r="AE25" i="27"/>
  <c r="E35" i="26"/>
  <c r="AE22" i="27"/>
  <c r="AE20" i="27"/>
  <c r="AG7" i="27"/>
  <c r="AG12" i="27"/>
  <c r="AE13" i="27"/>
  <c r="AG10" i="27"/>
  <c r="AG16" i="27"/>
  <c r="AG14" i="27"/>
  <c r="AE8" i="27"/>
  <c r="AG8" i="27"/>
  <c r="AE16" i="27"/>
  <c r="AE7" i="27"/>
  <c r="AG15" i="27"/>
  <c r="AG13" i="27"/>
  <c r="AE14" i="27"/>
  <c r="AG11" i="27"/>
  <c r="AE10" i="27"/>
  <c r="AE12" i="27"/>
  <c r="AE9" i="27"/>
  <c r="AG9" i="27"/>
  <c r="AE11" i="27"/>
  <c r="AE15" i="27"/>
  <c r="AG13" i="24"/>
  <c r="I8" i="26"/>
  <c r="C8" i="26"/>
  <c r="A8" i="26"/>
  <c r="AG17" i="24"/>
  <c r="I15" i="26"/>
  <c r="AE8" i="24"/>
  <c r="A24" i="26"/>
  <c r="I24" i="26"/>
  <c r="C24" i="26"/>
  <c r="I58" i="26"/>
  <c r="A61" i="26"/>
  <c r="I61" i="26"/>
  <c r="AG15" i="24"/>
  <c r="C18" i="26"/>
  <c r="I18" i="26"/>
  <c r="AE16" i="24"/>
  <c r="AG8" i="24"/>
  <c r="I16" i="26"/>
  <c r="C16" i="26"/>
  <c r="AE7" i="24"/>
  <c r="A9" i="26"/>
  <c r="C9" i="26"/>
  <c r="I9" i="26"/>
  <c r="W9" i="26"/>
  <c r="X57" i="26" s="1"/>
  <c r="C26" i="26"/>
  <c r="AE12" i="24"/>
  <c r="A26" i="26"/>
  <c r="I26" i="26"/>
  <c r="C54" i="26"/>
  <c r="I54" i="26"/>
  <c r="A56" i="26"/>
  <c r="C56" i="26"/>
  <c r="I56" i="26"/>
  <c r="I30" i="26"/>
  <c r="C30" i="26"/>
  <c r="I45" i="26"/>
  <c r="C45" i="26"/>
  <c r="AE15" i="24"/>
  <c r="I38" i="26"/>
  <c r="C38" i="26"/>
  <c r="AG21" i="24"/>
  <c r="A33" i="26"/>
  <c r="C33" i="26"/>
  <c r="I33" i="26"/>
  <c r="AE10" i="24"/>
  <c r="I34" i="26"/>
  <c r="A34" i="26"/>
  <c r="I52" i="26"/>
  <c r="A41" i="26"/>
  <c r="I41" i="26"/>
  <c r="C41" i="26"/>
  <c r="I60" i="26"/>
  <c r="A60" i="26"/>
  <c r="C60" i="26"/>
  <c r="I44" i="26"/>
  <c r="C44" i="26"/>
  <c r="AE17" i="24"/>
  <c r="C11" i="26"/>
  <c r="AE9" i="24"/>
  <c r="I14" i="26"/>
  <c r="C14" i="26"/>
  <c r="I19" i="26"/>
  <c r="C19" i="26"/>
  <c r="AG18" i="24"/>
  <c r="A19" i="26"/>
  <c r="C42" i="26"/>
  <c r="A42" i="26"/>
  <c r="I42" i="26"/>
  <c r="AG20" i="24"/>
  <c r="I23" i="26"/>
  <c r="C23" i="26"/>
  <c r="A23" i="26"/>
  <c r="I27" i="26"/>
  <c r="C27" i="26"/>
  <c r="AE11" i="24"/>
  <c r="AE20" i="24"/>
  <c r="C22" i="26"/>
  <c r="I22" i="26"/>
  <c r="AG7" i="24"/>
  <c r="A10" i="26"/>
  <c r="I10" i="26"/>
  <c r="C10" i="26"/>
  <c r="AG11" i="24"/>
  <c r="I21" i="26"/>
  <c r="C21" i="26"/>
  <c r="A21" i="26"/>
  <c r="I46" i="26"/>
  <c r="AG9" i="24"/>
  <c r="I20" i="26"/>
  <c r="C20" i="26"/>
  <c r="I25" i="26"/>
  <c r="C25" i="26"/>
  <c r="A25" i="26"/>
  <c r="I59" i="26"/>
  <c r="C59" i="26"/>
  <c r="AG14" i="24"/>
  <c r="C12" i="26"/>
  <c r="I12" i="26"/>
  <c r="AG19" i="24"/>
  <c r="I40" i="26"/>
  <c r="I37" i="26"/>
  <c r="T9" i="26"/>
  <c r="Z63" i="26"/>
  <c r="I43" i="26"/>
  <c r="AG16" i="24"/>
  <c r="AE21" i="24"/>
  <c r="I28" i="26"/>
  <c r="I32" i="26"/>
  <c r="A32" i="26"/>
  <c r="AE14" i="24"/>
  <c r="C32" i="26"/>
  <c r="AG12" i="24"/>
  <c r="C13" i="26"/>
  <c r="I13" i="26"/>
  <c r="A13" i="26"/>
  <c r="I51" i="26"/>
  <c r="C51" i="26"/>
  <c r="A51" i="26"/>
  <c r="I35" i="26"/>
  <c r="A35" i="26"/>
  <c r="C35" i="26"/>
  <c r="I31" i="26"/>
  <c r="C31" i="26"/>
  <c r="AE13" i="24"/>
  <c r="AD13" i="24" s="1"/>
  <c r="I7" i="26"/>
  <c r="AE19" i="24"/>
  <c r="I39" i="26"/>
  <c r="I29" i="26"/>
  <c r="AE18" i="24"/>
  <c r="C29" i="26"/>
  <c r="A29" i="26"/>
  <c r="AG10" i="24"/>
  <c r="I36" i="26"/>
  <c r="C36" i="26"/>
  <c r="AD7" i="43" l="1"/>
  <c r="AD19" i="40"/>
  <c r="AD16" i="37"/>
  <c r="U57" i="26"/>
  <c r="H57" i="26" s="1"/>
  <c r="AD13" i="38"/>
  <c r="AD11" i="39"/>
  <c r="AD10" i="43"/>
  <c r="AD13" i="42"/>
  <c r="AD17" i="41"/>
  <c r="AD9" i="42"/>
  <c r="AD23" i="40"/>
  <c r="AD16" i="41"/>
  <c r="AD16" i="42"/>
  <c r="AD23" i="41"/>
  <c r="AD12" i="42"/>
  <c r="AD10" i="42"/>
  <c r="AD15" i="42"/>
  <c r="AD11" i="40"/>
  <c r="AD20" i="42"/>
  <c r="AD10" i="40"/>
  <c r="AD22" i="42"/>
  <c r="AD17" i="43"/>
  <c r="AD16" i="39"/>
  <c r="AD9" i="40"/>
  <c r="AD12" i="41"/>
  <c r="AD18" i="41"/>
  <c r="AD21" i="40"/>
  <c r="AD12" i="39"/>
  <c r="AD19" i="39"/>
  <c r="AD7" i="40"/>
  <c r="AD21" i="35"/>
  <c r="D57" i="26"/>
  <c r="AD7" i="42"/>
  <c r="AD15" i="39"/>
  <c r="AD16" i="38"/>
  <c r="X49" i="26"/>
  <c r="X50" i="26"/>
  <c r="U49" i="26"/>
  <c r="F49" i="26" s="1"/>
  <c r="U50" i="26"/>
  <c r="AD9" i="39"/>
  <c r="U53" i="26"/>
  <c r="J53" i="26" s="1"/>
  <c r="AD22" i="27"/>
  <c r="AD23" i="27"/>
  <c r="AD24" i="27"/>
  <c r="AD8" i="36"/>
  <c r="AD14" i="36"/>
  <c r="AD28" i="35"/>
  <c r="X53" i="26"/>
  <c r="B53" i="26"/>
  <c r="AD23" i="35"/>
  <c r="AD10" i="39"/>
  <c r="AD20" i="39"/>
  <c r="AD15" i="38"/>
  <c r="AD11" i="38"/>
  <c r="AD7" i="36"/>
  <c r="AD11" i="36"/>
  <c r="AD10" i="36"/>
  <c r="AD15" i="36"/>
  <c r="AD21" i="36"/>
  <c r="AD16" i="36"/>
  <c r="AD9" i="36"/>
  <c r="AD7" i="35"/>
  <c r="AD19" i="38"/>
  <c r="AD9" i="37"/>
  <c r="AD17" i="38"/>
  <c r="X47" i="26"/>
  <c r="X48" i="26"/>
  <c r="U47" i="26"/>
  <c r="U48" i="26"/>
  <c r="AD18" i="38"/>
  <c r="AD14" i="37"/>
  <c r="AD13" i="37"/>
  <c r="AD19" i="37"/>
  <c r="AD7" i="37"/>
  <c r="AD29" i="35"/>
  <c r="AD19" i="36"/>
  <c r="AD20" i="27"/>
  <c r="AD21" i="27"/>
  <c r="AD20" i="24"/>
  <c r="AD19" i="27"/>
  <c r="U55" i="26"/>
  <c r="X35" i="26"/>
  <c r="X61" i="26"/>
  <c r="U56" i="26"/>
  <c r="U54" i="26"/>
  <c r="X60" i="26"/>
  <c r="X41" i="26"/>
  <c r="X52" i="26"/>
  <c r="U42" i="26"/>
  <c r="X13" i="26"/>
  <c r="X37" i="26"/>
  <c r="X23" i="26"/>
  <c r="X15" i="26"/>
  <c r="X10" i="26"/>
  <c r="X27" i="26"/>
  <c r="X20" i="26"/>
  <c r="X30" i="26"/>
  <c r="X38" i="26"/>
  <c r="X26" i="26"/>
  <c r="X33" i="26"/>
  <c r="X11" i="26"/>
  <c r="X19" i="26"/>
  <c r="X18" i="26"/>
  <c r="X44" i="26"/>
  <c r="X36" i="26"/>
  <c r="X43" i="26"/>
  <c r="X45" i="26"/>
  <c r="X34" i="26"/>
  <c r="X12" i="26"/>
  <c r="X21" i="26"/>
  <c r="X17" i="26"/>
  <c r="X39" i="26"/>
  <c r="X58" i="26"/>
  <c r="X40" i="26"/>
  <c r="X22" i="26"/>
  <c r="X14" i="26"/>
  <c r="X51" i="26"/>
  <c r="X28" i="26"/>
  <c r="X8" i="26"/>
  <c r="X16" i="26"/>
  <c r="X29" i="26"/>
  <c r="X7" i="26"/>
  <c r="X24" i="26"/>
  <c r="X32" i="26"/>
  <c r="X25" i="26"/>
  <c r="X46" i="26"/>
  <c r="X31" i="26"/>
  <c r="X59" i="26"/>
  <c r="U58" i="26"/>
  <c r="U28" i="26"/>
  <c r="U31" i="26"/>
  <c r="U30" i="26"/>
  <c r="U38" i="26"/>
  <c r="U17" i="26"/>
  <c r="U37" i="26"/>
  <c r="U45" i="26"/>
  <c r="U27" i="26"/>
  <c r="U29" i="26"/>
  <c r="U23" i="26"/>
  <c r="U43" i="26"/>
  <c r="U20" i="26"/>
  <c r="U16" i="26"/>
  <c r="U15" i="26"/>
  <c r="U36" i="26"/>
  <c r="U13" i="26"/>
  <c r="U8" i="26"/>
  <c r="U10" i="26"/>
  <c r="U44" i="26"/>
  <c r="U39" i="26"/>
  <c r="U33" i="26"/>
  <c r="U59" i="26"/>
  <c r="U40" i="26"/>
  <c r="U18" i="26"/>
  <c r="U46" i="26"/>
  <c r="U25" i="26"/>
  <c r="U51" i="26"/>
  <c r="U21" i="26"/>
  <c r="U19" i="26"/>
  <c r="U32" i="26"/>
  <c r="U22" i="26"/>
  <c r="U12" i="26"/>
  <c r="U14" i="26"/>
  <c r="U24" i="26"/>
  <c r="U11" i="26"/>
  <c r="U34" i="26"/>
  <c r="U26" i="26"/>
  <c r="U7" i="26"/>
  <c r="U35" i="26"/>
  <c r="U61" i="26"/>
  <c r="X42" i="26"/>
  <c r="X55" i="26"/>
  <c r="X56" i="26"/>
  <c r="X54" i="26"/>
  <c r="U60" i="26"/>
  <c r="U41" i="26"/>
  <c r="U52" i="26"/>
  <c r="AD7" i="27"/>
  <c r="AD10" i="27"/>
  <c r="AD8" i="24"/>
  <c r="AD11" i="27"/>
  <c r="AD25" i="27"/>
  <c r="AD15" i="27"/>
  <c r="AD12" i="27"/>
  <c r="AD17" i="27"/>
  <c r="AD18" i="27"/>
  <c r="AD14" i="27"/>
  <c r="AD8" i="27"/>
  <c r="AD16" i="27"/>
  <c r="AD13" i="27"/>
  <c r="AD9" i="27"/>
  <c r="AD18" i="24"/>
  <c r="AD19" i="24"/>
  <c r="AD14" i="24"/>
  <c r="AD21" i="24"/>
  <c r="AD15" i="24"/>
  <c r="AD11" i="24"/>
  <c r="AD17" i="24"/>
  <c r="U9" i="26"/>
  <c r="AD10" i="24"/>
  <c r="AD12" i="24"/>
  <c r="AD7" i="24"/>
  <c r="AD16" i="24"/>
  <c r="AD9" i="24"/>
  <c r="X9" i="26"/>
  <c r="J57" i="26" l="1"/>
  <c r="B57" i="26"/>
  <c r="F57" i="26"/>
  <c r="H49" i="26"/>
  <c r="J49" i="26"/>
  <c r="B49" i="26"/>
  <c r="D49" i="26"/>
  <c r="K57" i="26"/>
  <c r="K52" i="26"/>
  <c r="Y57" i="26"/>
  <c r="Y50" i="26"/>
  <c r="K61" i="26"/>
  <c r="K50" i="26"/>
  <c r="K56" i="26"/>
  <c r="F53" i="26"/>
  <c r="D53" i="26"/>
  <c r="H50" i="26"/>
  <c r="B50" i="26"/>
  <c r="F50" i="26"/>
  <c r="J50" i="26"/>
  <c r="D50" i="26"/>
  <c r="H53" i="26"/>
  <c r="K49" i="26"/>
  <c r="K54" i="26"/>
  <c r="Y49" i="26"/>
  <c r="K53" i="26"/>
  <c r="Y53" i="26"/>
  <c r="K41" i="26"/>
  <c r="K55" i="26"/>
  <c r="D48" i="26"/>
  <c r="H48" i="26"/>
  <c r="B48" i="26"/>
  <c r="F48" i="26"/>
  <c r="J48" i="26"/>
  <c r="B47" i="26"/>
  <c r="F47" i="26"/>
  <c r="J47" i="26"/>
  <c r="D47" i="26"/>
  <c r="H47" i="26"/>
  <c r="Y47" i="26"/>
  <c r="Y48" i="26"/>
  <c r="K47" i="26"/>
  <c r="K48" i="26"/>
  <c r="K60" i="26"/>
  <c r="K35" i="26"/>
  <c r="K42" i="26"/>
  <c r="Y13" i="26"/>
  <c r="Y27" i="26"/>
  <c r="Y15" i="26"/>
  <c r="Y30" i="26"/>
  <c r="Y20" i="26"/>
  <c r="Y37" i="26"/>
  <c r="Y10" i="26"/>
  <c r="Y23" i="26"/>
  <c r="Y61" i="26"/>
  <c r="Y60" i="26"/>
  <c r="Y41" i="26"/>
  <c r="Y55" i="26"/>
  <c r="Y58" i="26"/>
  <c r="Y17" i="26"/>
  <c r="Y12" i="26"/>
  <c r="Y45" i="26"/>
  <c r="Y36" i="26"/>
  <c r="Y19" i="26"/>
  <c r="Y33" i="26"/>
  <c r="Y26" i="26"/>
  <c r="Y38" i="26"/>
  <c r="Y54" i="26"/>
  <c r="Y31" i="26"/>
  <c r="Y25" i="26"/>
  <c r="Y24" i="26"/>
  <c r="Y29" i="26"/>
  <c r="Y8" i="26"/>
  <c r="Y28" i="26"/>
  <c r="Y14" i="26"/>
  <c r="Y35" i="26"/>
  <c r="Y40" i="26"/>
  <c r="Y42" i="26"/>
  <c r="Y39" i="26"/>
  <c r="Y21" i="26"/>
  <c r="Y34" i="26"/>
  <c r="Y43" i="26"/>
  <c r="Y44" i="26"/>
  <c r="Y18" i="26"/>
  <c r="Y11" i="26"/>
  <c r="Y59" i="26"/>
  <c r="Y46" i="26"/>
  <c r="Y32" i="26"/>
  <c r="Y7" i="26"/>
  <c r="Y16" i="26"/>
  <c r="Y56" i="26"/>
  <c r="Y51" i="26"/>
  <c r="Y52" i="26"/>
  <c r="Y22" i="26"/>
  <c r="K58" i="26"/>
  <c r="K30" i="26"/>
  <c r="K46" i="26"/>
  <c r="K25" i="26"/>
  <c r="K44" i="26"/>
  <c r="K59" i="26"/>
  <c r="K31" i="26"/>
  <c r="K37" i="26"/>
  <c r="K45" i="26"/>
  <c r="K51" i="26"/>
  <c r="H8" i="26"/>
  <c r="D8" i="26"/>
  <c r="K8" i="26"/>
  <c r="J8" i="26"/>
  <c r="F8" i="26"/>
  <c r="B8" i="26"/>
  <c r="H15" i="26"/>
  <c r="D15" i="26"/>
  <c r="K15" i="26"/>
  <c r="J15" i="26"/>
  <c r="F15" i="26"/>
  <c r="B15" i="26"/>
  <c r="D18" i="26"/>
  <c r="F18" i="26"/>
  <c r="K18" i="26"/>
  <c r="H18" i="26"/>
  <c r="J18" i="26"/>
  <c r="B18" i="26"/>
  <c r="H16" i="26"/>
  <c r="D16" i="26"/>
  <c r="K16" i="26"/>
  <c r="F16" i="26"/>
  <c r="J16" i="26"/>
  <c r="B16" i="26"/>
  <c r="Y9" i="26"/>
  <c r="H38" i="26"/>
  <c r="D38" i="26"/>
  <c r="K38" i="26"/>
  <c r="J38" i="26"/>
  <c r="F38" i="26"/>
  <c r="B38" i="26"/>
  <c r="J34" i="26"/>
  <c r="B34" i="26"/>
  <c r="D34" i="26"/>
  <c r="F34" i="26"/>
  <c r="H34" i="26"/>
  <c r="K34" i="26"/>
  <c r="J11" i="26"/>
  <c r="F11" i="26"/>
  <c r="B11" i="26"/>
  <c r="D11" i="26"/>
  <c r="H11" i="26"/>
  <c r="K11" i="26"/>
  <c r="J59" i="26"/>
  <c r="F59" i="26"/>
  <c r="B59" i="26"/>
  <c r="D59" i="26"/>
  <c r="H59" i="26"/>
  <c r="H28" i="26"/>
  <c r="D28" i="26"/>
  <c r="K28" i="26"/>
  <c r="J28" i="26"/>
  <c r="F28" i="26"/>
  <c r="B28" i="26"/>
  <c r="J31" i="26"/>
  <c r="B31" i="26"/>
  <c r="D31" i="26"/>
  <c r="F31" i="26"/>
  <c r="H31" i="26"/>
  <c r="D7" i="26"/>
  <c r="J7" i="26"/>
  <c r="H7" i="26"/>
  <c r="F7" i="26"/>
  <c r="B7" i="26"/>
  <c r="K7" i="26"/>
  <c r="H39" i="26"/>
  <c r="D39" i="26"/>
  <c r="K39" i="26"/>
  <c r="F39" i="26"/>
  <c r="B39" i="26"/>
  <c r="J39" i="26"/>
  <c r="F36" i="26"/>
  <c r="H36" i="26"/>
  <c r="K36" i="26"/>
  <c r="J36" i="26"/>
  <c r="D36" i="26"/>
  <c r="B36" i="26"/>
  <c r="J58" i="26"/>
  <c r="F58" i="26"/>
  <c r="B58" i="26"/>
  <c r="H58" i="26"/>
  <c r="D58" i="26"/>
  <c r="H26" i="26"/>
  <c r="D26" i="26"/>
  <c r="K26" i="26"/>
  <c r="J26" i="26"/>
  <c r="F26" i="26"/>
  <c r="B26" i="26"/>
  <c r="H14" i="26"/>
  <c r="D14" i="26"/>
  <c r="K14" i="26"/>
  <c r="J14" i="26"/>
  <c r="B14" i="26"/>
  <c r="F14" i="26"/>
  <c r="F23" i="26"/>
  <c r="H23" i="26"/>
  <c r="K23" i="26"/>
  <c r="J23" i="26"/>
  <c r="B23" i="26"/>
  <c r="D23" i="26"/>
  <c r="J21" i="26"/>
  <c r="F21" i="26"/>
  <c r="B21" i="26"/>
  <c r="D21" i="26"/>
  <c r="H21" i="26"/>
  <c r="K21" i="26"/>
  <c r="H22" i="26"/>
  <c r="D22" i="26"/>
  <c r="K22" i="26"/>
  <c r="J22" i="26"/>
  <c r="F22" i="26"/>
  <c r="B22" i="26"/>
  <c r="H40" i="26"/>
  <c r="J40" i="26"/>
  <c r="F40" i="26"/>
  <c r="D40" i="26"/>
  <c r="B40" i="26"/>
  <c r="K40" i="26"/>
  <c r="H37" i="26"/>
  <c r="D37" i="26"/>
  <c r="F37" i="26"/>
  <c r="J37" i="26"/>
  <c r="B37" i="26"/>
  <c r="H45" i="26"/>
  <c r="J45" i="26"/>
  <c r="B45" i="26"/>
  <c r="D45" i="26"/>
  <c r="F45" i="26"/>
  <c r="K43" i="26"/>
  <c r="H43" i="26"/>
  <c r="D43" i="26"/>
  <c r="J43" i="26"/>
  <c r="F43" i="26"/>
  <c r="B43" i="26"/>
  <c r="H9" i="26"/>
  <c r="D9" i="26"/>
  <c r="K9" i="26"/>
  <c r="J9" i="26"/>
  <c r="B9" i="26"/>
  <c r="F9" i="26"/>
  <c r="H51" i="26"/>
  <c r="D51" i="26"/>
  <c r="F51" i="26"/>
  <c r="J51" i="26"/>
  <c r="B51" i="26"/>
  <c r="J61" i="26"/>
  <c r="F61" i="26"/>
  <c r="B61" i="26"/>
  <c r="D61" i="26"/>
  <c r="H61" i="26"/>
  <c r="H17" i="26"/>
  <c r="D17" i="26"/>
  <c r="K17" i="26"/>
  <c r="J17" i="26"/>
  <c r="B17" i="26"/>
  <c r="F17" i="26"/>
  <c r="J30" i="26"/>
  <c r="F30" i="26"/>
  <c r="B30" i="26"/>
  <c r="H30" i="26"/>
  <c r="D30" i="26"/>
  <c r="H52" i="26"/>
  <c r="D52" i="26"/>
  <c r="J52" i="26"/>
  <c r="F52" i="26"/>
  <c r="B52" i="26"/>
  <c r="J41" i="26"/>
  <c r="F41" i="26"/>
  <c r="B41" i="26"/>
  <c r="H41" i="26"/>
  <c r="D41" i="26"/>
  <c r="H42" i="26"/>
  <c r="D42" i="26"/>
  <c r="J42" i="26"/>
  <c r="B42" i="26"/>
  <c r="F42" i="26"/>
  <c r="D27" i="26"/>
  <c r="F27" i="26"/>
  <c r="K27" i="26"/>
  <c r="H27" i="26"/>
  <c r="J27" i="26"/>
  <c r="B27" i="26"/>
  <c r="H46" i="26"/>
  <c r="D46" i="26"/>
  <c r="J46" i="26"/>
  <c r="F46" i="26"/>
  <c r="B46" i="26"/>
  <c r="H25" i="26"/>
  <c r="D25" i="26"/>
  <c r="J25" i="26"/>
  <c r="F25" i="26"/>
  <c r="B25" i="26"/>
  <c r="J12" i="26"/>
  <c r="F12" i="26"/>
  <c r="D12" i="26"/>
  <c r="H12" i="26"/>
  <c r="B12" i="26"/>
  <c r="K12" i="26"/>
  <c r="J33" i="26"/>
  <c r="F33" i="26"/>
  <c r="B33" i="26"/>
  <c r="H33" i="26"/>
  <c r="D33" i="26"/>
  <c r="K33" i="26"/>
  <c r="H35" i="26"/>
  <c r="D35" i="26"/>
  <c r="J35" i="26"/>
  <c r="F35" i="26"/>
  <c r="B35" i="26"/>
  <c r="H44" i="26"/>
  <c r="D44" i="26"/>
  <c r="J44" i="26"/>
  <c r="B44" i="26"/>
  <c r="F44" i="26"/>
  <c r="K29" i="26"/>
  <c r="H29" i="26"/>
  <c r="D29" i="26"/>
  <c r="J29" i="26"/>
  <c r="F29" i="26"/>
  <c r="B29" i="26"/>
  <c r="H10" i="26"/>
  <c r="J10" i="26"/>
  <c r="B10" i="26"/>
  <c r="D10" i="26"/>
  <c r="K10" i="26"/>
  <c r="F10" i="26"/>
  <c r="H24" i="26"/>
  <c r="D24" i="26"/>
  <c r="K24" i="26"/>
  <c r="F24" i="26"/>
  <c r="J24" i="26"/>
  <c r="B24" i="26"/>
  <c r="H56" i="26"/>
  <c r="D56" i="26"/>
  <c r="J56" i="26"/>
  <c r="F56" i="26"/>
  <c r="B56" i="26"/>
  <c r="B55" i="26"/>
  <c r="D55" i="26"/>
  <c r="J55" i="26"/>
  <c r="F55" i="26"/>
  <c r="H55" i="26"/>
  <c r="J60" i="26"/>
  <c r="F60" i="26"/>
  <c r="B60" i="26"/>
  <c r="D60" i="26"/>
  <c r="H60" i="26"/>
  <c r="J20" i="26"/>
  <c r="F20" i="26"/>
  <c r="B20" i="26"/>
  <c r="K20" i="26"/>
  <c r="H20" i="26"/>
  <c r="D20" i="26"/>
  <c r="J54" i="26"/>
  <c r="F54" i="26"/>
  <c r="B54" i="26"/>
  <c r="H54" i="26"/>
  <c r="D54" i="26"/>
  <c r="J32" i="26"/>
  <c r="F32" i="26"/>
  <c r="B32" i="26"/>
  <c r="K32" i="26"/>
  <c r="H32" i="26"/>
  <c r="D32" i="26"/>
  <c r="H13" i="26"/>
  <c r="D13" i="26"/>
  <c r="K13" i="26"/>
  <c r="F13" i="26"/>
  <c r="J13" i="26"/>
  <c r="B13" i="26"/>
  <c r="J19" i="26"/>
  <c r="F19" i="26"/>
  <c r="B19" i="26"/>
  <c r="H19" i="26"/>
  <c r="D19" i="26"/>
  <c r="K19" i="26"/>
  <c r="E57" i="26" l="1"/>
  <c r="A52" i="26"/>
  <c r="E52" i="26"/>
  <c r="C52" i="26"/>
  <c r="C50" i="26"/>
  <c r="G50" i="26"/>
  <c r="E56" i="26"/>
  <c r="C61" i="26"/>
  <c r="E61" i="26"/>
  <c r="A50" i="26"/>
  <c r="E49" i="26"/>
  <c r="A54" i="26"/>
  <c r="G54" i="26"/>
  <c r="G53" i="26"/>
  <c r="I53" i="26"/>
  <c r="E41" i="26"/>
  <c r="G55" i="26"/>
  <c r="I55" i="26"/>
  <c r="A55" i="26"/>
  <c r="E47" i="26"/>
  <c r="E48" i="26"/>
  <c r="G60" i="26"/>
  <c r="G35" i="26"/>
  <c r="E42" i="26"/>
  <c r="G24" i="26"/>
  <c r="G44" i="26"/>
  <c r="G33" i="26"/>
  <c r="G20" i="26"/>
  <c r="G30" i="26"/>
  <c r="G22" i="26"/>
  <c r="G58" i="26"/>
  <c r="E19" i="26"/>
  <c r="E32" i="26"/>
  <c r="E29" i="26"/>
  <c r="E46" i="26"/>
  <c r="E17" i="26"/>
  <c r="E51" i="26"/>
  <c r="E9" i="26"/>
  <c r="E43" i="26"/>
  <c r="E45" i="26"/>
  <c r="E21" i="26"/>
  <c r="E14" i="26"/>
  <c r="E26" i="26"/>
  <c r="E36" i="26"/>
  <c r="E7" i="26"/>
  <c r="E34" i="26"/>
  <c r="E18" i="26"/>
  <c r="E13" i="26"/>
  <c r="E10" i="26"/>
  <c r="E12" i="26"/>
  <c r="E25" i="26"/>
  <c r="E27" i="26"/>
  <c r="E37" i="26"/>
  <c r="E40" i="26"/>
  <c r="E23" i="26"/>
  <c r="E39" i="26"/>
  <c r="E31" i="26"/>
  <c r="E28" i="26"/>
  <c r="E59" i="26"/>
  <c r="E11" i="26"/>
  <c r="E38" i="26"/>
  <c r="E16" i="26"/>
  <c r="E15" i="26"/>
  <c r="E8" i="26"/>
  <c r="C58" i="26"/>
  <c r="A58" i="26"/>
  <c r="C46" i="26"/>
  <c r="A45" i="26"/>
  <c r="C37" i="26"/>
  <c r="A46" i="26"/>
  <c r="A37" i="26"/>
  <c r="A31" i="26"/>
  <c r="A44" i="26"/>
  <c r="A30" i="26"/>
  <c r="A59" i="26"/>
  <c r="A20" i="26"/>
  <c r="A27" i="26"/>
  <c r="A17" i="26"/>
  <c r="K62" i="26"/>
  <c r="A43" i="26"/>
  <c r="A40" i="26"/>
  <c r="A14" i="26"/>
  <c r="A36" i="26"/>
  <c r="C39" i="26"/>
  <c r="A7" i="26"/>
  <c r="C7" i="26"/>
  <c r="C34" i="26"/>
  <c r="A16" i="26"/>
  <c r="A12" i="26"/>
  <c r="I17" i="26"/>
  <c r="C17" i="26"/>
  <c r="C43" i="26"/>
  <c r="C40" i="26"/>
  <c r="A22" i="26"/>
  <c r="A39" i="26"/>
  <c r="A28" i="26"/>
  <c r="C28" i="26"/>
  <c r="A11" i="26"/>
  <c r="I11" i="26"/>
  <c r="A38" i="26"/>
  <c r="A18" i="26"/>
  <c r="A15" i="26"/>
  <c r="C15" i="26"/>
  <c r="A62" i="26" l="1"/>
  <c r="C62" i="26"/>
  <c r="E62" i="26"/>
  <c r="I62" i="26"/>
  <c r="G62" i="26"/>
  <c r="J35" i="3" l="1"/>
  <c r="M63" i="3" l="1"/>
  <c r="K63" i="3"/>
  <c r="K29" i="3" l="1"/>
  <c r="I129" i="3" l="1"/>
  <c r="H66" i="3"/>
  <c r="L76" i="3" l="1"/>
  <c r="M70" i="3"/>
  <c r="R27" i="3" l="1"/>
  <c r="L55" i="3" l="1"/>
  <c r="N42" i="3" l="1"/>
  <c r="L41" i="3"/>
  <c r="K40" i="3"/>
  <c r="M89" i="3" l="1"/>
  <c r="K89" i="3"/>
  <c r="K54" i="3"/>
  <c r="M87" i="3" l="1"/>
  <c r="K87" i="3"/>
  <c r="K52" i="3" l="1"/>
  <c r="K43" i="3" l="1"/>
  <c r="M43" i="3"/>
  <c r="K51" i="3" l="1"/>
  <c r="K22" i="3"/>
  <c r="K20" i="3" l="1"/>
  <c r="K49" i="3"/>
  <c r="K70" i="3" l="1"/>
  <c r="N2" i="3" l="1"/>
  <c r="M57" i="3" l="1"/>
  <c r="K57" i="3"/>
  <c r="I57" i="3"/>
  <c r="M59" i="3"/>
  <c r="K59" i="3"/>
  <c r="I59" i="3"/>
  <c r="K30" i="3" l="1"/>
  <c r="AF9" i="23" l="1"/>
  <c r="AE9" i="23" s="1"/>
  <c r="AH9" i="23"/>
  <c r="AG9" i="23" s="1"/>
  <c r="AJ9" i="23"/>
  <c r="AI9" i="23" s="1"/>
  <c r="AL9" i="23"/>
  <c r="AK9" i="23" s="1"/>
  <c r="AF10" i="23"/>
  <c r="AE10" i="23" s="1"/>
  <c r="AH10" i="23"/>
  <c r="AG10" i="23" s="1"/>
  <c r="AJ10" i="23"/>
  <c r="AI10" i="23" s="1"/>
  <c r="AL10" i="23"/>
  <c r="AK10" i="23" s="1"/>
  <c r="AF11" i="23"/>
  <c r="AE11" i="23" s="1"/>
  <c r="AH11" i="23"/>
  <c r="AG11" i="23" s="1"/>
  <c r="AJ11" i="23"/>
  <c r="AI11" i="23" s="1"/>
  <c r="AL11" i="23"/>
  <c r="AK11" i="23" s="1"/>
  <c r="AF12" i="23"/>
  <c r="AE12" i="23" s="1"/>
  <c r="AH12" i="23"/>
  <c r="AG12" i="23" s="1"/>
  <c r="AJ12" i="23"/>
  <c r="AI12" i="23" s="1"/>
  <c r="AL12" i="23"/>
  <c r="AK12" i="23" s="1"/>
  <c r="AF13" i="23"/>
  <c r="AE13" i="23" s="1"/>
  <c r="AH13" i="23"/>
  <c r="AG13" i="23" s="1"/>
  <c r="AJ13" i="23"/>
  <c r="AI13" i="23" s="1"/>
  <c r="AL13" i="23"/>
  <c r="AK13" i="23" s="1"/>
  <c r="AF14" i="23"/>
  <c r="AE14" i="23" s="1"/>
  <c r="AH14" i="23"/>
  <c r="AG14" i="23" s="1"/>
  <c r="AJ14" i="23"/>
  <c r="AI14" i="23" s="1"/>
  <c r="AL14" i="23"/>
  <c r="AK14" i="23" s="1"/>
  <c r="AF15" i="23"/>
  <c r="AE15" i="23" s="1"/>
  <c r="AH15" i="23"/>
  <c r="AG15" i="23" s="1"/>
  <c r="AJ15" i="23"/>
  <c r="AI15" i="23" s="1"/>
  <c r="AL15" i="23"/>
  <c r="AK15" i="23" s="1"/>
  <c r="AF16" i="23"/>
  <c r="AE16" i="23" s="1"/>
  <c r="AH16" i="23"/>
  <c r="AG16" i="23" s="1"/>
  <c r="AJ16" i="23"/>
  <c r="AI16" i="23" s="1"/>
  <c r="AL16" i="23"/>
  <c r="AK16" i="23" s="1"/>
  <c r="AF17" i="23"/>
  <c r="AE17" i="23" s="1"/>
  <c r="AH17" i="23"/>
  <c r="AG17" i="23" s="1"/>
  <c r="AJ17" i="23"/>
  <c r="AI17" i="23" s="1"/>
  <c r="AL17" i="23"/>
  <c r="AK17" i="23" s="1"/>
  <c r="AF18" i="23"/>
  <c r="AE18" i="23" s="1"/>
  <c r="AH18" i="23"/>
  <c r="AG18" i="23" s="1"/>
  <c r="AJ18" i="23"/>
  <c r="AI18" i="23" s="1"/>
  <c r="AL18" i="23"/>
  <c r="AK18" i="23" s="1"/>
  <c r="AF19" i="23"/>
  <c r="AE19" i="23" s="1"/>
  <c r="AH19" i="23"/>
  <c r="AG19" i="23" s="1"/>
  <c r="AJ19" i="23"/>
  <c r="AI19" i="23" s="1"/>
  <c r="AL19" i="23"/>
  <c r="AK19" i="23" s="1"/>
  <c r="AF20" i="23"/>
  <c r="AE20" i="23" s="1"/>
  <c r="AH20" i="23"/>
  <c r="AG20" i="23" s="1"/>
  <c r="AJ20" i="23"/>
  <c r="AI20" i="23" s="1"/>
  <c r="AL20" i="23"/>
  <c r="AK20" i="23" s="1"/>
  <c r="AF21" i="23"/>
  <c r="AE21" i="23" s="1"/>
  <c r="AH21" i="23"/>
  <c r="AG21" i="23" s="1"/>
  <c r="AJ21" i="23"/>
  <c r="AI21" i="23" s="1"/>
  <c r="AL21" i="23"/>
  <c r="AK21" i="23" s="1"/>
  <c r="AF22" i="23"/>
  <c r="AE22" i="23" s="1"/>
  <c r="AH22" i="23"/>
  <c r="AG22" i="23" s="1"/>
  <c r="AJ22" i="23"/>
  <c r="AI22" i="23" s="1"/>
  <c r="AL22" i="23"/>
  <c r="AK22" i="23" s="1"/>
  <c r="AF23" i="23"/>
  <c r="AE23" i="23" s="1"/>
  <c r="AH23" i="23"/>
  <c r="AG23" i="23" s="1"/>
  <c r="AJ23" i="23"/>
  <c r="AI23" i="23" s="1"/>
  <c r="AL23" i="23"/>
  <c r="AK23" i="23" s="1"/>
  <c r="AF24" i="23"/>
  <c r="AE24" i="23" s="1"/>
  <c r="AH24" i="23"/>
  <c r="AG24" i="23" s="1"/>
  <c r="AJ24" i="23"/>
  <c r="AI24" i="23" s="1"/>
  <c r="AL24" i="23"/>
  <c r="AK24" i="23" s="1"/>
  <c r="AF25" i="23"/>
  <c r="AE25" i="23" s="1"/>
  <c r="AH25" i="23"/>
  <c r="AG25" i="23" s="1"/>
  <c r="AJ25" i="23"/>
  <c r="AI25" i="23" s="1"/>
  <c r="AL25" i="23"/>
  <c r="AK25" i="23" s="1"/>
  <c r="AF26" i="23"/>
  <c r="AE26" i="23" s="1"/>
  <c r="AH26" i="23"/>
  <c r="AG26" i="23" s="1"/>
  <c r="AJ26" i="23"/>
  <c r="AI26" i="23" s="1"/>
  <c r="AL26" i="23"/>
  <c r="AK26" i="23" s="1"/>
  <c r="AF27" i="23"/>
  <c r="AE27" i="23" s="1"/>
  <c r="AH27" i="23"/>
  <c r="AG27" i="23" s="1"/>
  <c r="AJ27" i="23"/>
  <c r="AI27" i="23" s="1"/>
  <c r="AL27" i="23"/>
  <c r="AK27" i="23" s="1"/>
  <c r="AF28" i="23"/>
  <c r="AE28" i="23" s="1"/>
  <c r="AH28" i="23"/>
  <c r="AG28" i="23" s="1"/>
  <c r="AJ28" i="23"/>
  <c r="AI28" i="23" s="1"/>
  <c r="AL28" i="23"/>
  <c r="AK28" i="23" s="1"/>
  <c r="AF29" i="23"/>
  <c r="AE29" i="23" s="1"/>
  <c r="AH29" i="23"/>
  <c r="AG29" i="23" s="1"/>
  <c r="AJ29" i="23"/>
  <c r="AI29" i="23" s="1"/>
  <c r="AL29" i="23"/>
  <c r="AK29" i="23" s="1"/>
  <c r="AF30" i="23"/>
  <c r="AE30" i="23" s="1"/>
  <c r="AH30" i="23"/>
  <c r="AG30" i="23" s="1"/>
  <c r="AJ30" i="23"/>
  <c r="AI30" i="23" s="1"/>
  <c r="AL30" i="23"/>
  <c r="AK30" i="23" s="1"/>
  <c r="AF31" i="23"/>
  <c r="AE31" i="23" s="1"/>
  <c r="AH31" i="23"/>
  <c r="AG31" i="23" s="1"/>
  <c r="AJ31" i="23"/>
  <c r="AI31" i="23" s="1"/>
  <c r="AL31" i="23"/>
  <c r="AK31" i="23" s="1"/>
  <c r="AK8" i="23"/>
  <c r="AI8" i="23"/>
  <c r="AG8" i="23"/>
  <c r="AE8" i="23"/>
  <c r="J1" i="23"/>
  <c r="C323" i="23"/>
  <c r="C322" i="23"/>
  <c r="C321" i="23"/>
  <c r="C320" i="23"/>
  <c r="C319" i="23"/>
  <c r="AA31" i="23"/>
  <c r="Y31" i="23"/>
  <c r="AB31" i="23" s="1"/>
  <c r="W31" i="23"/>
  <c r="AA30" i="23"/>
  <c r="Y30" i="23"/>
  <c r="AB30" i="23" s="1"/>
  <c r="W30" i="23"/>
  <c r="AA29" i="23"/>
  <c r="Y29" i="23"/>
  <c r="AB29" i="23" s="1"/>
  <c r="W29" i="23"/>
  <c r="AA28" i="23"/>
  <c r="Y28" i="23"/>
  <c r="AB28" i="23" s="1"/>
  <c r="W28" i="23"/>
  <c r="AA27" i="23"/>
  <c r="Y27" i="23"/>
  <c r="AB27" i="23" s="1"/>
  <c r="W27" i="23"/>
  <c r="AA26" i="23"/>
  <c r="Y26" i="23"/>
  <c r="AB26" i="23" s="1"/>
  <c r="W26" i="23"/>
  <c r="AA25" i="23"/>
  <c r="Y25" i="23"/>
  <c r="AB25" i="23" s="1"/>
  <c r="W25" i="23"/>
  <c r="AA24" i="23"/>
  <c r="Y24" i="23"/>
  <c r="AB24" i="23" s="1"/>
  <c r="W24" i="23"/>
  <c r="AA23" i="23"/>
  <c r="Y23" i="23"/>
  <c r="AB23" i="23" s="1"/>
  <c r="W23" i="23"/>
  <c r="AA22" i="23"/>
  <c r="Y22" i="23"/>
  <c r="AB22" i="23" s="1"/>
  <c r="W22" i="23"/>
  <c r="AA21" i="23"/>
  <c r="Y21" i="23"/>
  <c r="W21" i="23"/>
  <c r="AA20" i="23"/>
  <c r="Y20" i="23"/>
  <c r="AB20" i="23" s="1"/>
  <c r="W20" i="23"/>
  <c r="AA19" i="23"/>
  <c r="Y19" i="23"/>
  <c r="W19" i="23"/>
  <c r="AA18" i="23"/>
  <c r="Y18" i="23"/>
  <c r="AB18" i="23" s="1"/>
  <c r="W18" i="23"/>
  <c r="AD17" i="23"/>
  <c r="AA17" i="23"/>
  <c r="Y17" i="23"/>
  <c r="W17" i="23"/>
  <c r="AD16" i="23"/>
  <c r="AA16" i="23"/>
  <c r="Y16" i="23"/>
  <c r="AB16" i="23" s="1"/>
  <c r="W16" i="23"/>
  <c r="AD15" i="23"/>
  <c r="AA15" i="23"/>
  <c r="Y15" i="23"/>
  <c r="W15" i="23"/>
  <c r="AD14" i="23"/>
  <c r="AA14" i="23"/>
  <c r="Y14" i="23"/>
  <c r="AB14" i="23" s="1"/>
  <c r="W14" i="23"/>
  <c r="AD13" i="23"/>
  <c r="AA13" i="23"/>
  <c r="Y13" i="23"/>
  <c r="W13" i="23"/>
  <c r="AD12" i="23"/>
  <c r="AA12" i="23"/>
  <c r="Y12" i="23"/>
  <c r="AB12" i="23" s="1"/>
  <c r="W12" i="23"/>
  <c r="AD11" i="23"/>
  <c r="AA11" i="23"/>
  <c r="Y11" i="23"/>
  <c r="AB11" i="23" s="1"/>
  <c r="W11" i="23"/>
  <c r="AD10" i="23"/>
  <c r="AA10" i="23"/>
  <c r="Y10" i="23"/>
  <c r="AB10" i="23" s="1"/>
  <c r="W10" i="23"/>
  <c r="AD9" i="23"/>
  <c r="AA9" i="23"/>
  <c r="Y9" i="23"/>
  <c r="AB9" i="23" s="1"/>
  <c r="W9" i="23"/>
  <c r="AL8" i="23"/>
  <c r="AJ8" i="23"/>
  <c r="AH8" i="23"/>
  <c r="AF8" i="23"/>
  <c r="AA8" i="23"/>
  <c r="Y8" i="23"/>
  <c r="AB8" i="23" s="1"/>
  <c r="W8" i="23"/>
  <c r="A4" i="23"/>
  <c r="A3" i="23"/>
  <c r="A2" i="23"/>
  <c r="F1" i="23"/>
  <c r="A1" i="23"/>
  <c r="AD24" i="23" l="1"/>
  <c r="AD23" i="23"/>
  <c r="AD22" i="23"/>
  <c r="AD21" i="23"/>
  <c r="AD20" i="23"/>
  <c r="AD19" i="23"/>
  <c r="AD18" i="23"/>
  <c r="AD25" i="23"/>
  <c r="AD29" i="23"/>
  <c r="AD28" i="23"/>
  <c r="AD27" i="23"/>
  <c r="AD26" i="23"/>
  <c r="AD31" i="23"/>
  <c r="AD30" i="23"/>
  <c r="B323" i="23"/>
  <c r="B322" i="23"/>
  <c r="B321" i="23"/>
  <c r="B320" i="23"/>
  <c r="B319" i="23"/>
  <c r="B318" i="23"/>
  <c r="B317" i="23"/>
  <c r="B316" i="23"/>
  <c r="B315" i="23"/>
  <c r="B314" i="23"/>
  <c r="B313" i="23"/>
  <c r="B312" i="23"/>
  <c r="B311" i="23"/>
  <c r="B310" i="23"/>
  <c r="B309" i="23"/>
  <c r="B308" i="23"/>
  <c r="B307" i="23"/>
  <c r="B306" i="23"/>
  <c r="B305" i="23"/>
  <c r="B304" i="23"/>
  <c r="B303" i="23"/>
  <c r="B302" i="23"/>
  <c r="B301" i="23"/>
  <c r="B300" i="23"/>
  <c r="AB13" i="23"/>
  <c r="AB15" i="23"/>
  <c r="AB17" i="23"/>
  <c r="AB19" i="23"/>
  <c r="AB21" i="23"/>
  <c r="AD8" i="23" l="1"/>
  <c r="I127" i="33"/>
  <c r="M133" i="33" s="1"/>
  <c r="R132" i="33" s="1"/>
  <c r="I129" i="33"/>
  <c r="M128" i="33" s="1"/>
  <c r="R126" i="33" s="1"/>
  <c r="I123" i="33"/>
  <c r="I115" i="33"/>
  <c r="I125" i="33"/>
  <c r="M131" i="33" s="1"/>
  <c r="R135" i="33" s="1"/>
  <c r="I107" i="33"/>
  <c r="M105" i="33" s="1"/>
  <c r="I103" i="33"/>
  <c r="M117" i="33" s="1"/>
  <c r="R118" i="33" s="1"/>
  <c r="I111" i="33"/>
  <c r="M119" i="33" s="1"/>
  <c r="R121" i="33" s="1"/>
  <c r="M124" i="33" l="1"/>
  <c r="R129" i="33" s="1"/>
  <c r="M113" i="33"/>
  <c r="R109" i="33" l="1"/>
  <c r="R114" i="33"/>
  <c r="B302" i="33" l="1"/>
  <c r="B304" i="33"/>
  <c r="B306" i="33"/>
  <c r="B308" i="33"/>
  <c r="B310" i="33"/>
  <c r="B312" i="33"/>
  <c r="B314" i="33"/>
  <c r="B316" i="33"/>
  <c r="B318" i="33"/>
  <c r="B320" i="33"/>
  <c r="B322" i="33"/>
  <c r="B300" i="33"/>
  <c r="B301" i="33"/>
  <c r="B303" i="33"/>
  <c r="B305" i="33"/>
  <c r="B307" i="33"/>
  <c r="B309" i="33"/>
  <c r="B311" i="33"/>
  <c r="B313" i="33"/>
  <c r="B315" i="33"/>
  <c r="B317" i="33"/>
  <c r="B319" i="33"/>
  <c r="B321" i="33"/>
  <c r="B323" i="33"/>
  <c r="B324" i="33"/>
  <c r="B327" i="33"/>
  <c r="B325" i="33"/>
  <c r="B326" i="33"/>
  <c r="S8" i="28" l="1"/>
  <c r="R30" i="29"/>
  <c r="R23" i="29"/>
  <c r="R11" i="29"/>
  <c r="R8" i="29"/>
  <c r="R7" i="29"/>
  <c r="R40" i="29"/>
  <c r="R9" i="29"/>
  <c r="R32" i="29"/>
  <c r="R27" i="29"/>
  <c r="R18" i="29"/>
  <c r="R13" i="29"/>
  <c r="R10" i="29"/>
  <c r="R33" i="29"/>
  <c r="R28" i="29"/>
  <c r="R17" i="29"/>
  <c r="R12" i="29"/>
  <c r="R16" i="29"/>
  <c r="R34" i="29"/>
  <c r="R21" i="29"/>
  <c r="R24" i="29"/>
  <c r="R20" i="29"/>
  <c r="R14" i="29"/>
  <c r="R15" i="29"/>
  <c r="R44" i="29"/>
  <c r="R36" i="29"/>
  <c r="R53" i="29"/>
  <c r="R42" i="29"/>
  <c r="R41" i="29"/>
  <c r="R46" i="29"/>
  <c r="R22" i="29"/>
  <c r="R47" i="29"/>
  <c r="R37" i="29"/>
  <c r="R19" i="29"/>
  <c r="R43" i="29"/>
  <c r="R39" i="29"/>
  <c r="R29" i="29"/>
  <c r="R51" i="29"/>
  <c r="R25" i="29"/>
  <c r="R49" i="29"/>
  <c r="R38" i="29"/>
  <c r="R50" i="29"/>
  <c r="R45" i="29"/>
  <c r="R26" i="29"/>
  <c r="R52" i="29"/>
  <c r="R48" i="29"/>
  <c r="R35" i="29"/>
  <c r="R31" i="29"/>
  <c r="J8" i="28" l="1" a="1"/>
  <c r="J8" i="28" s="1"/>
  <c r="AI8" i="28"/>
  <c r="AJ8" i="28" s="1"/>
  <c r="J31" i="29"/>
  <c r="S31" i="29"/>
  <c r="I31" i="29"/>
  <c r="U31" i="29"/>
  <c r="T31" i="29"/>
  <c r="U35" i="29"/>
  <c r="S35" i="29"/>
  <c r="J35" i="29"/>
  <c r="T35" i="29"/>
  <c r="I35" i="29"/>
  <c r="AE13" i="49"/>
  <c r="S48" i="29"/>
  <c r="T48" i="29"/>
  <c r="U48" i="29"/>
  <c r="J48" i="29"/>
  <c r="I48" i="29"/>
  <c r="U26" i="29"/>
  <c r="S26" i="29"/>
  <c r="J26" i="29"/>
  <c r="I26" i="29"/>
  <c r="T26" i="29"/>
  <c r="AE16" i="49"/>
  <c r="AD16" i="49" s="1"/>
  <c r="J45" i="29"/>
  <c r="T45" i="29"/>
  <c r="S45" i="29"/>
  <c r="I45" i="29"/>
  <c r="U45" i="29"/>
  <c r="J38" i="29"/>
  <c r="S38" i="29"/>
  <c r="T38" i="29"/>
  <c r="I38" i="29"/>
  <c r="U38" i="29"/>
  <c r="J25" i="29"/>
  <c r="S25" i="29"/>
  <c r="I25" i="29"/>
  <c r="T25" i="29"/>
  <c r="U25" i="29"/>
  <c r="AE21" i="49"/>
  <c r="AD21" i="49" s="1"/>
  <c r="AG8" i="49"/>
  <c r="J29" i="29"/>
  <c r="I29" i="29"/>
  <c r="T29" i="29"/>
  <c r="S29" i="29"/>
  <c r="U29" i="29"/>
  <c r="AE17" i="49"/>
  <c r="AG18" i="48"/>
  <c r="J19" i="29"/>
  <c r="S19" i="29"/>
  <c r="I19" i="29"/>
  <c r="T19" i="29"/>
  <c r="U19" i="29"/>
  <c r="AE20" i="46"/>
  <c r="AE327" i="44"/>
  <c r="J22" i="29"/>
  <c r="I22" i="29"/>
  <c r="T22" i="29"/>
  <c r="S22" i="29"/>
  <c r="U22" i="29"/>
  <c r="J41" i="29"/>
  <c r="T41" i="29"/>
  <c r="I41" i="29"/>
  <c r="S41" i="29"/>
  <c r="U41" i="29"/>
  <c r="J53" i="29"/>
  <c r="U53" i="29"/>
  <c r="T53" i="29"/>
  <c r="S53" i="29"/>
  <c r="I53" i="29"/>
  <c r="AG22" i="49"/>
  <c r="T44" i="29"/>
  <c r="I44" i="29"/>
  <c r="U44" i="29"/>
  <c r="J44" i="29"/>
  <c r="S44" i="29"/>
  <c r="S14" i="29"/>
  <c r="I14" i="29"/>
  <c r="J14" i="29"/>
  <c r="T14" i="29"/>
  <c r="U14" i="29"/>
  <c r="U24" i="29"/>
  <c r="T24" i="29"/>
  <c r="J24" i="29"/>
  <c r="S24" i="29"/>
  <c r="I24" i="29"/>
  <c r="AE11" i="48"/>
  <c r="AE7" i="49"/>
  <c r="S16" i="29"/>
  <c r="I16" i="29"/>
  <c r="J16" i="29"/>
  <c r="T16" i="29"/>
  <c r="U16" i="29"/>
  <c r="J17" i="29"/>
  <c r="S17" i="29"/>
  <c r="I17" i="29"/>
  <c r="T17" i="29"/>
  <c r="U17" i="29"/>
  <c r="T33" i="29"/>
  <c r="S33" i="29"/>
  <c r="U33" i="29"/>
  <c r="J33" i="29"/>
  <c r="I33" i="29"/>
  <c r="AG15" i="49"/>
  <c r="S10" i="29"/>
  <c r="I10" i="29"/>
  <c r="J10" i="29"/>
  <c r="T10" i="29"/>
  <c r="U10" i="29"/>
  <c r="S18" i="29"/>
  <c r="T18" i="29"/>
  <c r="J18" i="29"/>
  <c r="U18" i="29"/>
  <c r="I18" i="29"/>
  <c r="J32" i="29"/>
  <c r="T32" i="29"/>
  <c r="S32" i="29"/>
  <c r="U32" i="29"/>
  <c r="I32" i="29"/>
  <c r="AE22" i="49"/>
  <c r="U40" i="29"/>
  <c r="S40" i="29"/>
  <c r="J40" i="29"/>
  <c r="I40" i="29"/>
  <c r="T40" i="29"/>
  <c r="I8" i="29"/>
  <c r="T8" i="29"/>
  <c r="J8" i="29"/>
  <c r="S8" i="29"/>
  <c r="U8" i="29"/>
  <c r="T23" i="29"/>
  <c r="S23" i="29"/>
  <c r="J23" i="29"/>
  <c r="I23" i="29"/>
  <c r="U23" i="29"/>
  <c r="S72" i="28"/>
  <c r="K8" i="28"/>
  <c r="AF8" i="28"/>
  <c r="AE8" i="28"/>
  <c r="AD8" i="28"/>
  <c r="AG7" i="49"/>
  <c r="AK16" i="34"/>
  <c r="U52" i="29"/>
  <c r="T52" i="29"/>
  <c r="I52" i="29"/>
  <c r="S52" i="29"/>
  <c r="J52" i="29"/>
  <c r="AE15" i="48"/>
  <c r="U50" i="29"/>
  <c r="T50" i="29"/>
  <c r="I50" i="29"/>
  <c r="S50" i="29"/>
  <c r="J50" i="29"/>
  <c r="S49" i="29"/>
  <c r="T49" i="29"/>
  <c r="J49" i="29"/>
  <c r="I49" i="29"/>
  <c r="U49" i="29"/>
  <c r="AE315" i="44"/>
  <c r="J51" i="29"/>
  <c r="U51" i="29"/>
  <c r="I51" i="29"/>
  <c r="S51" i="29"/>
  <c r="T51" i="29"/>
  <c r="I39" i="29"/>
  <c r="T39" i="29"/>
  <c r="J39" i="29"/>
  <c r="U39" i="29"/>
  <c r="S39" i="29"/>
  <c r="AE12" i="49"/>
  <c r="AD12" i="49" s="1"/>
  <c r="AE323" i="44"/>
  <c r="AK14" i="45"/>
  <c r="I43" i="29"/>
  <c r="T43" i="29"/>
  <c r="S43" i="29"/>
  <c r="J43" i="29"/>
  <c r="U43" i="29"/>
  <c r="J37" i="29"/>
  <c r="S37" i="29"/>
  <c r="I37" i="29"/>
  <c r="U37" i="29"/>
  <c r="T37" i="29"/>
  <c r="AK9" i="45"/>
  <c r="T47" i="29"/>
  <c r="S47" i="29"/>
  <c r="U47" i="29"/>
  <c r="J47" i="29"/>
  <c r="I47" i="29"/>
  <c r="J46" i="29"/>
  <c r="T46" i="29"/>
  <c r="I46" i="29"/>
  <c r="S46" i="29"/>
  <c r="U46" i="29"/>
  <c r="AG8" i="48"/>
  <c r="J42" i="29"/>
  <c r="U42" i="29"/>
  <c r="I42" i="29"/>
  <c r="S42" i="29"/>
  <c r="T42" i="29"/>
  <c r="J36" i="29"/>
  <c r="S36" i="29"/>
  <c r="U36" i="29"/>
  <c r="T36" i="29"/>
  <c r="I36" i="29"/>
  <c r="AE322" i="44"/>
  <c r="J15" i="29"/>
  <c r="U15" i="29"/>
  <c r="S15" i="29"/>
  <c r="I15" i="29"/>
  <c r="T15" i="29"/>
  <c r="U20" i="29"/>
  <c r="S20" i="29"/>
  <c r="J20" i="29"/>
  <c r="I20" i="29"/>
  <c r="T20" i="29"/>
  <c r="S21" i="29"/>
  <c r="U21" i="29"/>
  <c r="J21" i="29"/>
  <c r="T21" i="29"/>
  <c r="I21" i="29"/>
  <c r="AE18" i="49"/>
  <c r="AG18" i="49"/>
  <c r="AE23" i="46"/>
  <c r="S34" i="29"/>
  <c r="T34" i="29"/>
  <c r="U34" i="29"/>
  <c r="I34" i="29"/>
  <c r="J34" i="29"/>
  <c r="T12" i="29"/>
  <c r="I12" i="29"/>
  <c r="J12" i="29"/>
  <c r="S12" i="29"/>
  <c r="U12" i="29"/>
  <c r="T28" i="29"/>
  <c r="I28" i="29"/>
  <c r="J28" i="29"/>
  <c r="S28" i="29"/>
  <c r="U28" i="29"/>
  <c r="AE19" i="49"/>
  <c r="AD19" i="49" s="1"/>
  <c r="AG13" i="49"/>
  <c r="J13" i="29"/>
  <c r="T13" i="29"/>
  <c r="S13" i="29"/>
  <c r="U13" i="29"/>
  <c r="I13" i="29"/>
  <c r="J27" i="29"/>
  <c r="T27" i="29"/>
  <c r="S27" i="29"/>
  <c r="I27" i="29"/>
  <c r="U27" i="29"/>
  <c r="J9" i="29"/>
  <c r="I9" i="29"/>
  <c r="U9" i="29"/>
  <c r="T9" i="29"/>
  <c r="S9" i="29"/>
  <c r="AE9" i="49"/>
  <c r="AE15" i="49"/>
  <c r="J7" i="29"/>
  <c r="S7" i="29"/>
  <c r="I7" i="29"/>
  <c r="T7" i="29"/>
  <c r="U7" i="29"/>
  <c r="R54" i="29"/>
  <c r="R55" i="29" s="1"/>
  <c r="I11" i="29"/>
  <c r="S11" i="29"/>
  <c r="J11" i="29"/>
  <c r="T11" i="29"/>
  <c r="U11" i="29"/>
  <c r="J30" i="29"/>
  <c r="T30" i="29"/>
  <c r="S30" i="29"/>
  <c r="U30" i="29"/>
  <c r="I30" i="29"/>
  <c r="AE10" i="49"/>
  <c r="AD10" i="49" s="1"/>
  <c r="AI8" i="51" l="1"/>
  <c r="AD8" i="51" s="1"/>
  <c r="AE7" i="52"/>
  <c r="AD7" i="52" s="1"/>
  <c r="AD15" i="49"/>
  <c r="AG11" i="49"/>
  <c r="AE9" i="50"/>
  <c r="AD22" i="49"/>
  <c r="AD18" i="49"/>
  <c r="AG16" i="48"/>
  <c r="AG17" i="49"/>
  <c r="AE17" i="48"/>
  <c r="AE11" i="49"/>
  <c r="AD7" i="49"/>
  <c r="AD17" i="49"/>
  <c r="AG9" i="48"/>
  <c r="AG9" i="49"/>
  <c r="AD9" i="49" s="1"/>
  <c r="AD13" i="49"/>
  <c r="AG15" i="48"/>
  <c r="AD15" i="48" s="1"/>
  <c r="AE8" i="49"/>
  <c r="AD8" i="49" s="1"/>
  <c r="AE8" i="48"/>
  <c r="AG11" i="48"/>
  <c r="AD11" i="48" s="1"/>
  <c r="AE321" i="44"/>
  <c r="AE306" i="44"/>
  <c r="AE14" i="47"/>
  <c r="AE18" i="48"/>
  <c r="AD18" i="48" s="1"/>
  <c r="AE23" i="47"/>
  <c r="AK13" i="48"/>
  <c r="AD8" i="48"/>
  <c r="AK11" i="45"/>
  <c r="AE10" i="48"/>
  <c r="AE8" i="47"/>
  <c r="AE9" i="48"/>
  <c r="AE11" i="47"/>
  <c r="AE12" i="48"/>
  <c r="AK8" i="45"/>
  <c r="AI13" i="48"/>
  <c r="AE7" i="47"/>
  <c r="AG14" i="48"/>
  <c r="AE21" i="47"/>
  <c r="AG12" i="48"/>
  <c r="AE17" i="47"/>
  <c r="AE13" i="48"/>
  <c r="AI11" i="45"/>
  <c r="AG10" i="48"/>
  <c r="AE19" i="47"/>
  <c r="AE14" i="48"/>
  <c r="AD14" i="48" s="1"/>
  <c r="AE326" i="44"/>
  <c r="AE16" i="48"/>
  <c r="AE314" i="44"/>
  <c r="AE7" i="48"/>
  <c r="AE12" i="47"/>
  <c r="AG7" i="48"/>
  <c r="AE9" i="47"/>
  <c r="AG17" i="48"/>
  <c r="AI10" i="45"/>
  <c r="AE15" i="47"/>
  <c r="AE318" i="44"/>
  <c r="AE22" i="47"/>
  <c r="AE10" i="46"/>
  <c r="AE10" i="47"/>
  <c r="AK13" i="45"/>
  <c r="AE18" i="47"/>
  <c r="AE22" i="46"/>
  <c r="AE13" i="47"/>
  <c r="AE16" i="46"/>
  <c r="AE16" i="47"/>
  <c r="AE9" i="45"/>
  <c r="AE20" i="47"/>
  <c r="AE15" i="45"/>
  <c r="AE14" i="46"/>
  <c r="AI12" i="45"/>
  <c r="AE21" i="46"/>
  <c r="AI9" i="45"/>
  <c r="AE17" i="46"/>
  <c r="AK12" i="45"/>
  <c r="AE9" i="46"/>
  <c r="AI8" i="45"/>
  <c r="AE7" i="46"/>
  <c r="AI15" i="45"/>
  <c r="AE15" i="46"/>
  <c r="AI14" i="45"/>
  <c r="AE25" i="46"/>
  <c r="AK7" i="45"/>
  <c r="AE11" i="46"/>
  <c r="AK15" i="45"/>
  <c r="AE12" i="46"/>
  <c r="AE8" i="45"/>
  <c r="AE24" i="46"/>
  <c r="AI7" i="45"/>
  <c r="AE19" i="46"/>
  <c r="AE316" i="44"/>
  <c r="AE26" i="46"/>
  <c r="AK10" i="45"/>
  <c r="AE13" i="46"/>
  <c r="AE7" i="45"/>
  <c r="AD7" i="45" s="1"/>
  <c r="AE18" i="46"/>
  <c r="AI13" i="45"/>
  <c r="AE8" i="46"/>
  <c r="AD15" i="45"/>
  <c r="AE16" i="34"/>
  <c r="AE10" i="45"/>
  <c r="AE304" i="44"/>
  <c r="AE14" i="45"/>
  <c r="AD14" i="45" s="1"/>
  <c r="AD11" i="45"/>
  <c r="AE14" i="34"/>
  <c r="AE13" i="45"/>
  <c r="AE17" i="34"/>
  <c r="AE12" i="45"/>
  <c r="AI16" i="34"/>
  <c r="AE10" i="34"/>
  <c r="AK15" i="34"/>
  <c r="AE324" i="44"/>
  <c r="AK10" i="34"/>
  <c r="AI17" i="34"/>
  <c r="AE309" i="44"/>
  <c r="N34" i="29"/>
  <c r="N40" i="29"/>
  <c r="AI8" i="34"/>
  <c r="AE312" i="44"/>
  <c r="AK8" i="34"/>
  <c r="AE307" i="44"/>
  <c r="AK17" i="34"/>
  <c r="AE313" i="44"/>
  <c r="AI15" i="34"/>
  <c r="AE303" i="44"/>
  <c r="AE9" i="34"/>
  <c r="AE308" i="44"/>
  <c r="AK7" i="34"/>
  <c r="AE305" i="44"/>
  <c r="AK9" i="34"/>
  <c r="AE320" i="44"/>
  <c r="AE15" i="34"/>
  <c r="AE317" i="44"/>
  <c r="AK14" i="34"/>
  <c r="AE300" i="44"/>
  <c r="AE7" i="34"/>
  <c r="AE302" i="44"/>
  <c r="AI10" i="34"/>
  <c r="AE319" i="44"/>
  <c r="AI9" i="34"/>
  <c r="AD9" i="34" s="1"/>
  <c r="AE311" i="44"/>
  <c r="AI14" i="34"/>
  <c r="AE301" i="44"/>
  <c r="AI7" i="34"/>
  <c r="AE310" i="44"/>
  <c r="AE8" i="34"/>
  <c r="AE23" i="31"/>
  <c r="AI15" i="32"/>
  <c r="T54" i="29"/>
  <c r="K27" i="29"/>
  <c r="N27" i="29"/>
  <c r="AE17" i="33"/>
  <c r="AD17" i="33" s="1"/>
  <c r="N13" i="29"/>
  <c r="K13" i="29"/>
  <c r="AM8" i="32"/>
  <c r="AK16" i="32"/>
  <c r="AG22" i="31"/>
  <c r="AE22" i="33"/>
  <c r="AD22" i="33" s="1"/>
  <c r="K28" i="29"/>
  <c r="N28" i="29"/>
  <c r="AO8" i="32"/>
  <c r="AG31" i="31"/>
  <c r="AE9" i="33"/>
  <c r="AD9" i="33" s="1"/>
  <c r="N21" i="29"/>
  <c r="K21" i="29"/>
  <c r="AE29" i="33"/>
  <c r="AD29" i="33" s="1"/>
  <c r="N20" i="29"/>
  <c r="K20" i="29"/>
  <c r="AE8" i="31"/>
  <c r="K42" i="29"/>
  <c r="N42" i="29"/>
  <c r="AI10" i="32"/>
  <c r="K47" i="29"/>
  <c r="N47" i="29"/>
  <c r="AE10" i="32"/>
  <c r="AE7" i="31"/>
  <c r="AE11" i="33"/>
  <c r="AD11" i="33" s="1"/>
  <c r="K11" i="29"/>
  <c r="N11" i="29"/>
  <c r="U54" i="29"/>
  <c r="AE8" i="33"/>
  <c r="AD8" i="33" s="1"/>
  <c r="K7" i="29"/>
  <c r="N7" i="29"/>
  <c r="AE16" i="31"/>
  <c r="AI14" i="32"/>
  <c r="AE28" i="31"/>
  <c r="AK7" i="32"/>
  <c r="N9" i="29"/>
  <c r="K9" i="29"/>
  <c r="AE24" i="31"/>
  <c r="AE7" i="32"/>
  <c r="AE14" i="33"/>
  <c r="AD14" i="33" s="1"/>
  <c r="K12" i="29"/>
  <c r="N12" i="29"/>
  <c r="K34" i="29"/>
  <c r="AG7" i="31"/>
  <c r="AK10" i="32"/>
  <c r="AE19" i="33"/>
  <c r="AD19" i="33" s="1"/>
  <c r="N15" i="29"/>
  <c r="K15" i="29"/>
  <c r="K36" i="29"/>
  <c r="N36" i="29"/>
  <c r="K46" i="29"/>
  <c r="N46" i="29"/>
  <c r="K37" i="29"/>
  <c r="N37" i="29"/>
  <c r="AE34" i="33"/>
  <c r="AD34" i="33" s="1"/>
  <c r="N39" i="29"/>
  <c r="K39" i="29"/>
  <c r="N52" i="29"/>
  <c r="K52" i="29"/>
  <c r="AG15" i="31"/>
  <c r="AK17" i="32"/>
  <c r="AG14" i="31"/>
  <c r="AE72" i="28"/>
  <c r="K40" i="29"/>
  <c r="AG24" i="31"/>
  <c r="AI7" i="32"/>
  <c r="AG30" i="31"/>
  <c r="AE21" i="33"/>
  <c r="AD21" i="33" s="1"/>
  <c r="K18" i="29"/>
  <c r="N18" i="29"/>
  <c r="AE10" i="33"/>
  <c r="AD10" i="33" s="1"/>
  <c r="N10" i="29"/>
  <c r="K10" i="29"/>
  <c r="AK14" i="32"/>
  <c r="AG16" i="31"/>
  <c r="AG29" i="31"/>
  <c r="AK9" i="32"/>
  <c r="AE25" i="33"/>
  <c r="AD25" i="33" s="1"/>
  <c r="N33" i="29"/>
  <c r="K33" i="29"/>
  <c r="AE9" i="32"/>
  <c r="AE21" i="31"/>
  <c r="AE8" i="32"/>
  <c r="AE17" i="32"/>
  <c r="AE14" i="31"/>
  <c r="N44" i="29"/>
  <c r="K44" i="29"/>
  <c r="N53" i="29"/>
  <c r="K53" i="29"/>
  <c r="AE31" i="31"/>
  <c r="AI8" i="32"/>
  <c r="N45" i="29"/>
  <c r="K45" i="29"/>
  <c r="AE29" i="31"/>
  <c r="AG23" i="31"/>
  <c r="AD23" i="31" s="1"/>
  <c r="N35" i="29"/>
  <c r="K35" i="29"/>
  <c r="AE30" i="33"/>
  <c r="AD30" i="33" s="1"/>
  <c r="K30" i="29"/>
  <c r="N30" i="29"/>
  <c r="N43" i="29"/>
  <c r="K43" i="29"/>
  <c r="AE14" i="32"/>
  <c r="AE15" i="31"/>
  <c r="N51" i="29"/>
  <c r="K51" i="29"/>
  <c r="AG8" i="31"/>
  <c r="AD8" i="31" s="1"/>
  <c r="N49" i="29"/>
  <c r="K49" i="29"/>
  <c r="N50" i="29"/>
  <c r="K50" i="29"/>
  <c r="AE15" i="32"/>
  <c r="AE30" i="31"/>
  <c r="AF72" i="28"/>
  <c r="I9" i="25"/>
  <c r="AG21" i="31"/>
  <c r="L8" i="28"/>
  <c r="M58" i="28" s="1"/>
  <c r="E72" i="28"/>
  <c r="AI9" i="32"/>
  <c r="O8" i="28"/>
  <c r="P58" i="28" s="1"/>
  <c r="AE24" i="33"/>
  <c r="AD24" i="33" s="1"/>
  <c r="N23" i="29"/>
  <c r="K23" i="29"/>
  <c r="AE7" i="33"/>
  <c r="AD7" i="33" s="1"/>
  <c r="K8" i="29"/>
  <c r="N8" i="29"/>
  <c r="AI17" i="32"/>
  <c r="AG28" i="31"/>
  <c r="AE28" i="33"/>
  <c r="AD28" i="33" s="1"/>
  <c r="K32" i="29"/>
  <c r="N32" i="29"/>
  <c r="AE12" i="33"/>
  <c r="AD12" i="33" s="1"/>
  <c r="K17" i="29"/>
  <c r="N17" i="29"/>
  <c r="AE23" i="33"/>
  <c r="AD23" i="33" s="1"/>
  <c r="K16" i="29"/>
  <c r="N16" i="29"/>
  <c r="AE16" i="32"/>
  <c r="AE22" i="31"/>
  <c r="AE18" i="33"/>
  <c r="AD18" i="33" s="1"/>
  <c r="K24" i="29"/>
  <c r="N24" i="29"/>
  <c r="AE15" i="33"/>
  <c r="AD15" i="33" s="1"/>
  <c r="K14" i="29"/>
  <c r="N14" i="29"/>
  <c r="AK15" i="32"/>
  <c r="N41" i="29"/>
  <c r="K41" i="29"/>
  <c r="N22" i="29"/>
  <c r="K22" i="29"/>
  <c r="N19" i="29"/>
  <c r="K19" i="29"/>
  <c r="AE9" i="31"/>
  <c r="AG9" i="31"/>
  <c r="N29" i="29"/>
  <c r="K29" i="29"/>
  <c r="K25" i="29"/>
  <c r="N25" i="29"/>
  <c r="K38" i="29"/>
  <c r="N38" i="29"/>
  <c r="AE33" i="33"/>
  <c r="AD33" i="33" s="1"/>
  <c r="N26" i="29"/>
  <c r="K26" i="29"/>
  <c r="K48" i="29"/>
  <c r="N48" i="29"/>
  <c r="AI16" i="32"/>
  <c r="N31" i="29"/>
  <c r="K31" i="29"/>
  <c r="AD12" i="45" l="1"/>
  <c r="AD16" i="31"/>
  <c r="AD11" i="49"/>
  <c r="M30" i="28"/>
  <c r="M10" i="28"/>
  <c r="M57" i="28"/>
  <c r="M19" i="28"/>
  <c r="M42" i="28"/>
  <c r="M56" i="28"/>
  <c r="M34" i="28"/>
  <c r="M63" i="28"/>
  <c r="M49" i="28"/>
  <c r="M45" i="28"/>
  <c r="M36" i="28"/>
  <c r="M32" i="28"/>
  <c r="M27" i="28"/>
  <c r="M60" i="28"/>
  <c r="M16" i="28"/>
  <c r="M43" i="28"/>
  <c r="M17" i="28"/>
  <c r="M24" i="28"/>
  <c r="M23" i="28"/>
  <c r="D23" i="28" s="1"/>
  <c r="M35" i="28"/>
  <c r="M59" i="28"/>
  <c r="M46" i="28"/>
  <c r="M68" i="28"/>
  <c r="B68" i="28" s="1"/>
  <c r="M69" i="28"/>
  <c r="B69" i="28" s="1"/>
  <c r="M33" i="28"/>
  <c r="M13" i="28"/>
  <c r="M11" i="28"/>
  <c r="M52" i="28"/>
  <c r="M29" i="28"/>
  <c r="M66" i="28"/>
  <c r="M26" i="28"/>
  <c r="M31" i="28"/>
  <c r="M71" i="28"/>
  <c r="D71" i="28" s="1"/>
  <c r="M70" i="28"/>
  <c r="B70" i="28" s="1"/>
  <c r="M67" i="28"/>
  <c r="B67" i="28" s="1"/>
  <c r="M38" i="28"/>
  <c r="B38" i="28" s="1"/>
  <c r="M55" i="28"/>
  <c r="M54" i="28"/>
  <c r="B54" i="28" s="1"/>
  <c r="M51" i="28"/>
  <c r="M39" i="28"/>
  <c r="B39" i="28" s="1"/>
  <c r="M28" i="28"/>
  <c r="M25" i="28"/>
  <c r="B25" i="28" s="1"/>
  <c r="M47" i="28"/>
  <c r="M44" i="28"/>
  <c r="M40" i="28"/>
  <c r="M48" i="28"/>
  <c r="M53" i="28"/>
  <c r="M37" i="28"/>
  <c r="M18" i="28"/>
  <c r="D18" i="28" s="1"/>
  <c r="M22" i="28"/>
  <c r="M62" i="28"/>
  <c r="D62" i="28" s="1"/>
  <c r="M15" i="28"/>
  <c r="M65" i="28"/>
  <c r="M50" i="28"/>
  <c r="M64" i="28"/>
  <c r="B64" i="28" s="1"/>
  <c r="M14" i="28"/>
  <c r="M21" i="28"/>
  <c r="M61" i="28"/>
  <c r="M20" i="28"/>
  <c r="B20" i="28" s="1"/>
  <c r="M12" i="28"/>
  <c r="M41" i="28"/>
  <c r="M9" i="28"/>
  <c r="P44" i="28"/>
  <c r="P53" i="28"/>
  <c r="P24" i="28"/>
  <c r="P9" i="28"/>
  <c r="P55" i="28"/>
  <c r="P34" i="28"/>
  <c r="P69" i="28"/>
  <c r="P39" i="28"/>
  <c r="P38" i="28"/>
  <c r="P62" i="28"/>
  <c r="P32" i="28"/>
  <c r="P15" i="28"/>
  <c r="P70" i="28"/>
  <c r="P41" i="28"/>
  <c r="P48" i="28"/>
  <c r="P66" i="28"/>
  <c r="P63" i="28"/>
  <c r="P49" i="28"/>
  <c r="P37" i="28"/>
  <c r="P26" i="28"/>
  <c r="P17" i="28"/>
  <c r="P18" i="28"/>
  <c r="P56" i="28"/>
  <c r="P65" i="28"/>
  <c r="P51" i="28"/>
  <c r="P11" i="28"/>
  <c r="P59" i="28"/>
  <c r="P31" i="28"/>
  <c r="P12" i="28"/>
  <c r="P50" i="28"/>
  <c r="P61" i="28"/>
  <c r="P10" i="28"/>
  <c r="P22" i="28"/>
  <c r="P35" i="28"/>
  <c r="P54" i="28"/>
  <c r="P33" i="28"/>
  <c r="P14" i="28"/>
  <c r="P67" i="28"/>
  <c r="P45" i="28"/>
  <c r="P13" i="28"/>
  <c r="P47" i="28"/>
  <c r="P52" i="28"/>
  <c r="P60" i="28"/>
  <c r="P43" i="28"/>
  <c r="P40" i="28"/>
  <c r="P29" i="28"/>
  <c r="P16" i="28"/>
  <c r="P20" i="28"/>
  <c r="P71" i="28"/>
  <c r="P30" i="28"/>
  <c r="P42" i="28"/>
  <c r="P46" i="28"/>
  <c r="P68" i="28"/>
  <c r="P25" i="28"/>
  <c r="P57" i="28"/>
  <c r="P36" i="28"/>
  <c r="P23" i="28"/>
  <c r="P21" i="28"/>
  <c r="P64" i="28"/>
  <c r="P27" i="28"/>
  <c r="P19" i="28"/>
  <c r="P28" i="28"/>
  <c r="AD17" i="34"/>
  <c r="AD14" i="34"/>
  <c r="AD13" i="45"/>
  <c r="AD8" i="45"/>
  <c r="AD16" i="34"/>
  <c r="AD9" i="45"/>
  <c r="AD28" i="31"/>
  <c r="AD17" i="48"/>
  <c r="AD16" i="48"/>
  <c r="AD9" i="48"/>
  <c r="AD13" i="48"/>
  <c r="AD10" i="45"/>
  <c r="AD7" i="48"/>
  <c r="AD12" i="48"/>
  <c r="AD10" i="48"/>
  <c r="AD10" i="34"/>
  <c r="AD15" i="34"/>
  <c r="AD21" i="31"/>
  <c r="AD7" i="34"/>
  <c r="AD8" i="34"/>
  <c r="AD9" i="32"/>
  <c r="AD24" i="31"/>
  <c r="O31" i="29"/>
  <c r="AD10" i="32"/>
  <c r="L26" i="29"/>
  <c r="AD9" i="31"/>
  <c r="O48" i="29"/>
  <c r="L38" i="29"/>
  <c r="L25" i="29"/>
  <c r="O29" i="29"/>
  <c r="O19" i="29"/>
  <c r="O22" i="29"/>
  <c r="O41" i="29"/>
  <c r="O14" i="29"/>
  <c r="L52" i="29"/>
  <c r="L24" i="29"/>
  <c r="O16" i="29"/>
  <c r="L17" i="29"/>
  <c r="O32" i="29"/>
  <c r="O8" i="29"/>
  <c r="O23" i="29"/>
  <c r="P8" i="28"/>
  <c r="L50" i="29"/>
  <c r="L49" i="29"/>
  <c r="O51" i="29"/>
  <c r="L30" i="29"/>
  <c r="L35" i="29"/>
  <c r="L45" i="29"/>
  <c r="L53" i="29"/>
  <c r="L44" i="29"/>
  <c r="AD8" i="32"/>
  <c r="O33" i="29"/>
  <c r="L10" i="29"/>
  <c r="L18" i="29"/>
  <c r="AD30" i="31"/>
  <c r="AD14" i="31"/>
  <c r="L39" i="29"/>
  <c r="L37" i="29"/>
  <c r="L46" i="29"/>
  <c r="L36" i="29"/>
  <c r="O15" i="29"/>
  <c r="L34" i="29"/>
  <c r="L12" i="29"/>
  <c r="AD7" i="32"/>
  <c r="L9" i="29"/>
  <c r="O7" i="29"/>
  <c r="O11" i="29"/>
  <c r="L47" i="29"/>
  <c r="O42" i="29"/>
  <c r="O20" i="29"/>
  <c r="L21" i="29"/>
  <c r="AD31" i="31"/>
  <c r="O28" i="29"/>
  <c r="AD22" i="31"/>
  <c r="AD16" i="32"/>
  <c r="L13" i="29"/>
  <c r="L27" i="29"/>
  <c r="L31" i="29"/>
  <c r="L48" i="29"/>
  <c r="O26" i="29"/>
  <c r="O38" i="29"/>
  <c r="O25" i="29"/>
  <c r="L29" i="29"/>
  <c r="L19" i="29"/>
  <c r="L22" i="29"/>
  <c r="L41" i="29"/>
  <c r="L14" i="29"/>
  <c r="O43" i="29"/>
  <c r="O24" i="29"/>
  <c r="L16" i="29"/>
  <c r="O17" i="29"/>
  <c r="L32" i="29"/>
  <c r="O40" i="29"/>
  <c r="L8" i="29"/>
  <c r="L23" i="29"/>
  <c r="M8" i="28"/>
  <c r="E58" i="28" s="1"/>
  <c r="AD15" i="32"/>
  <c r="O50" i="29"/>
  <c r="O49" i="29"/>
  <c r="L51" i="29"/>
  <c r="L43" i="29"/>
  <c r="O30" i="29"/>
  <c r="O35" i="29"/>
  <c r="O45" i="29"/>
  <c r="O53" i="29"/>
  <c r="O44" i="29"/>
  <c r="AD17" i="32"/>
  <c r="L33" i="29"/>
  <c r="AD29" i="31"/>
  <c r="AD14" i="32"/>
  <c r="O10" i="29"/>
  <c r="O18" i="29"/>
  <c r="L40" i="29"/>
  <c r="AD15" i="31"/>
  <c r="O52" i="29"/>
  <c r="O9" i="29"/>
  <c r="O39" i="29"/>
  <c r="O37" i="29"/>
  <c r="O46" i="29"/>
  <c r="O36" i="29"/>
  <c r="L15" i="29"/>
  <c r="O12" i="29"/>
  <c r="L7" i="29"/>
  <c r="L11" i="29"/>
  <c r="AD7" i="31"/>
  <c r="O47" i="29"/>
  <c r="L42" i="29"/>
  <c r="L20" i="29"/>
  <c r="O21" i="29"/>
  <c r="O34" i="29"/>
  <c r="L28" i="29"/>
  <c r="O13" i="29"/>
  <c r="O27" i="29"/>
  <c r="B59" i="28" l="1"/>
  <c r="D59" i="28"/>
  <c r="E10" i="28"/>
  <c r="E30" i="28"/>
  <c r="E31" i="28"/>
  <c r="E9" i="28"/>
  <c r="E12" i="28"/>
  <c r="E66" i="28"/>
  <c r="E52" i="28"/>
  <c r="E13" i="28"/>
  <c r="E68" i="28"/>
  <c r="E46" i="28"/>
  <c r="E59" i="28"/>
  <c r="E35" i="28"/>
  <c r="E23" i="28"/>
  <c r="E24" i="28"/>
  <c r="E43" i="28"/>
  <c r="E16" i="28"/>
  <c r="E27" i="28"/>
  <c r="E36" i="28"/>
  <c r="E49" i="28"/>
  <c r="E63" i="28"/>
  <c r="E34" i="28"/>
  <c r="E57" i="28"/>
  <c r="E20" i="28"/>
  <c r="E14" i="28"/>
  <c r="E64" i="28"/>
  <c r="E15" i="28"/>
  <c r="E18" i="28"/>
  <c r="E37" i="28"/>
  <c r="E48" i="28"/>
  <c r="E44" i="28"/>
  <c r="E28" i="28"/>
  <c r="E39" i="28"/>
  <c r="E54" i="28"/>
  <c r="E41" i="28"/>
  <c r="E26" i="28"/>
  <c r="E29" i="28"/>
  <c r="E11" i="28"/>
  <c r="E33" i="28"/>
  <c r="E69" i="28"/>
  <c r="E17" i="28"/>
  <c r="E60" i="28"/>
  <c r="E32" i="28"/>
  <c r="E45" i="28"/>
  <c r="E56" i="28"/>
  <c r="E42" i="28"/>
  <c r="E19" i="28"/>
  <c r="E61" i="28"/>
  <c r="E21" i="28"/>
  <c r="E50" i="28"/>
  <c r="E65" i="28"/>
  <c r="E62" i="28"/>
  <c r="E22" i="28"/>
  <c r="E53" i="28"/>
  <c r="E40" i="28"/>
  <c r="E47" i="28"/>
  <c r="E25" i="28"/>
  <c r="E51" i="28"/>
  <c r="E55" i="28"/>
  <c r="E38" i="28"/>
  <c r="E67" i="28"/>
  <c r="E70" i="28"/>
  <c r="E71" i="28"/>
  <c r="E7" i="29"/>
  <c r="E28" i="29"/>
  <c r="B42" i="29"/>
  <c r="E42" i="29"/>
  <c r="E11" i="29"/>
  <c r="E40" i="29"/>
  <c r="E33" i="29"/>
  <c r="E43" i="29"/>
  <c r="E8" i="28"/>
  <c r="E8" i="29"/>
  <c r="E32" i="29"/>
  <c r="E16" i="29"/>
  <c r="E14" i="29"/>
  <c r="E22" i="29"/>
  <c r="D19" i="29"/>
  <c r="E19" i="29"/>
  <c r="E26" i="29"/>
  <c r="E27" i="29"/>
  <c r="E9" i="29"/>
  <c r="E34" i="29"/>
  <c r="E46" i="29"/>
  <c r="E37" i="29"/>
  <c r="B39" i="29"/>
  <c r="E39" i="29"/>
  <c r="E18" i="29"/>
  <c r="E44" i="29"/>
  <c r="E35" i="29"/>
  <c r="B30" i="29"/>
  <c r="E30" i="29"/>
  <c r="E49" i="29"/>
  <c r="B24" i="29"/>
  <c r="E24" i="29"/>
  <c r="E25" i="29"/>
  <c r="D20" i="29"/>
  <c r="E20" i="29"/>
  <c r="E15" i="29"/>
  <c r="D51" i="29"/>
  <c r="E51" i="29"/>
  <c r="E23" i="29"/>
  <c r="D41" i="29"/>
  <c r="E41" i="29"/>
  <c r="E29" i="29"/>
  <c r="E48" i="29"/>
  <c r="E31" i="29"/>
  <c r="E13" i="29"/>
  <c r="B21" i="29"/>
  <c r="E21" i="29"/>
  <c r="B47" i="29"/>
  <c r="E47" i="29"/>
  <c r="E12" i="29"/>
  <c r="E36" i="29"/>
  <c r="E10" i="29"/>
  <c r="E53" i="29"/>
  <c r="E45" i="29"/>
  <c r="B50" i="29"/>
  <c r="A50" i="29" s="1"/>
  <c r="E50" i="29"/>
  <c r="E17" i="29"/>
  <c r="E52" i="29"/>
  <c r="E38" i="29"/>
  <c r="C23" i="28" l="1"/>
  <c r="C71" i="28"/>
  <c r="A54" i="28"/>
  <c r="C62" i="28"/>
  <c r="A64" i="28"/>
  <c r="A20" i="28"/>
  <c r="A59" i="28"/>
  <c r="A67" i="28"/>
  <c r="A39" i="28"/>
  <c r="A69" i="28"/>
  <c r="A70" i="28"/>
  <c r="C18" i="28"/>
  <c r="C59" i="28"/>
  <c r="A68" i="28"/>
  <c r="A38" i="28"/>
  <c r="A25" i="28"/>
  <c r="C51" i="29"/>
  <c r="C41" i="29"/>
  <c r="A21" i="29"/>
  <c r="A30" i="29"/>
  <c r="C19" i="29"/>
  <c r="A42" i="29"/>
  <c r="A47" i="29"/>
  <c r="B72" i="28"/>
  <c r="C20" i="29"/>
  <c r="A24" i="29"/>
  <c r="A39" i="29"/>
  <c r="E54" i="29"/>
  <c r="C54" i="29" l="1"/>
  <c r="C72" i="28"/>
  <c r="A72" i="28"/>
  <c r="A54" i="29"/>
</calcChain>
</file>

<file path=xl/comments1.xml><?xml version="1.0" encoding="utf-8"?>
<comments xmlns="http://schemas.openxmlformats.org/spreadsheetml/2006/main">
  <authors>
    <author>Author</author>
    <author>Robert</author>
  </authors>
  <commentList>
    <comment ref="I3" authorId="0">
      <text>
        <r>
          <rPr>
            <b/>
            <sz val="8"/>
            <color indexed="81"/>
            <rFont val="Tahoma"/>
            <family val="2"/>
            <charset val="186"/>
          </rPr>
          <t>Osalejate arv</t>
        </r>
      </text>
    </comment>
    <comment ref="F5" authorId="0">
      <text>
        <r>
          <rPr>
            <b/>
            <sz val="8"/>
            <color indexed="81"/>
            <rFont val="Tahoma"/>
            <family val="2"/>
            <charset val="186"/>
          </rPr>
          <t>Voka, Metsa 2
Voka staadion</t>
        </r>
      </text>
    </comment>
    <comment ref="F6" authorId="0">
      <text>
        <r>
          <rPr>
            <b/>
            <sz val="8"/>
            <color indexed="81"/>
            <rFont val="Tahoma"/>
            <family val="2"/>
            <charset val="186"/>
          </rPr>
          <t>Kohtla-Järve, Järveküla tee 44
Spordihoone taga</t>
        </r>
      </text>
    </comment>
    <comment ref="F7" authorId="0">
      <text>
        <r>
          <rPr>
            <b/>
            <sz val="8"/>
            <color indexed="81"/>
            <rFont val="Tahoma"/>
            <family val="2"/>
            <charset val="186"/>
          </rPr>
          <t>Voka, Metsa 2
Voka staadion</t>
        </r>
      </text>
    </comment>
    <comment ref="F8" authorId="0">
      <text>
        <r>
          <rPr>
            <b/>
            <sz val="8"/>
            <color indexed="81"/>
            <rFont val="Tahoma"/>
            <family val="2"/>
            <charset val="186"/>
          </rPr>
          <t>Kohtla-Järve, Järveküla tee 44
Spordihoone taga</t>
        </r>
      </text>
    </comment>
    <comment ref="F9" authorId="0">
      <text>
        <r>
          <rPr>
            <b/>
            <sz val="8"/>
            <color indexed="81"/>
            <rFont val="Tahoma"/>
            <family val="2"/>
            <charset val="186"/>
          </rPr>
          <t>Kohtla-Järve, Järveküla tee 44
Spordihoone taga</t>
        </r>
      </text>
    </comment>
    <comment ref="F11" authorId="0">
      <text>
        <r>
          <rPr>
            <b/>
            <sz val="8"/>
            <color indexed="81"/>
            <rFont val="Tahoma"/>
            <family val="2"/>
            <charset val="186"/>
          </rPr>
          <t>Voka, Metsa 2
Voka staadion</t>
        </r>
      </text>
    </comment>
    <comment ref="F12" authorId="0">
      <text>
        <r>
          <rPr>
            <b/>
            <sz val="8"/>
            <color indexed="81"/>
            <rFont val="Tahoma"/>
            <family val="2"/>
            <charset val="186"/>
          </rPr>
          <t>Kohtla-Järve, Järveküla tee 44
Spordihoone taga</t>
        </r>
      </text>
    </comment>
    <comment ref="F14" authorId="0">
      <text>
        <r>
          <rPr>
            <b/>
            <sz val="8"/>
            <color indexed="81"/>
            <rFont val="Tahoma"/>
            <family val="2"/>
            <charset val="186"/>
          </rPr>
          <t>Voka, Metsa 2
Voka staadion</t>
        </r>
      </text>
    </comment>
    <comment ref="F15" authorId="0">
      <text>
        <r>
          <rPr>
            <b/>
            <sz val="8"/>
            <color indexed="81"/>
            <rFont val="Tahoma"/>
            <family val="2"/>
            <charset val="186"/>
          </rPr>
          <t>Kohtla-Järve, Järveküla tee 44
Spordihoone taga</t>
        </r>
      </text>
    </comment>
    <comment ref="H15" authorId="1">
      <text>
        <r>
          <rPr>
            <b/>
            <sz val="8"/>
            <color indexed="81"/>
            <rFont val="Tahoma"/>
            <family val="2"/>
            <charset val="186"/>
          </rPr>
          <t>Juunioridel 2 €</t>
        </r>
      </text>
    </comment>
    <comment ref="F16" authorId="0">
      <text>
        <r>
          <rPr>
            <b/>
            <sz val="8"/>
            <color indexed="81"/>
            <rFont val="Tahoma"/>
            <family val="2"/>
            <charset val="186"/>
          </rPr>
          <t>Kohtla-Järve, Järveküla tee 44
Spordihoone taga</t>
        </r>
      </text>
    </comment>
    <comment ref="H16" authorId="1">
      <text>
        <r>
          <rPr>
            <b/>
            <sz val="8"/>
            <color indexed="81"/>
            <rFont val="Tahoma"/>
            <family val="2"/>
            <charset val="186"/>
          </rPr>
          <t>Juunioridel 2 €</t>
        </r>
      </text>
    </comment>
    <comment ref="F17" authorId="0">
      <text>
        <r>
          <rPr>
            <b/>
            <sz val="8"/>
            <color indexed="81"/>
            <rFont val="Tahoma"/>
            <family val="2"/>
            <charset val="186"/>
          </rPr>
          <t>Voka, Metsa 2
Voka staadion</t>
        </r>
      </text>
    </comment>
    <comment ref="F18" authorId="0">
      <text>
        <r>
          <rPr>
            <b/>
            <sz val="8"/>
            <color indexed="81"/>
            <rFont val="Tahoma"/>
            <family val="2"/>
            <charset val="186"/>
          </rPr>
          <t>Voka, Metsa 2
Voka staadion</t>
        </r>
      </text>
    </comment>
    <comment ref="F20" authorId="0">
      <text>
        <r>
          <rPr>
            <b/>
            <sz val="8"/>
            <color indexed="81"/>
            <rFont val="Tahoma"/>
            <family val="2"/>
            <charset val="186"/>
          </rPr>
          <t>Voka, Metsa 2
Voka staadion</t>
        </r>
      </text>
    </comment>
    <comment ref="F21" authorId="0">
      <text>
        <r>
          <rPr>
            <b/>
            <sz val="8"/>
            <color indexed="81"/>
            <rFont val="Tahoma"/>
            <family val="2"/>
            <charset val="186"/>
          </rPr>
          <t>Kohtla-Järve, Järveküla tee 44
Spordihoone taga</t>
        </r>
      </text>
    </comment>
    <comment ref="F22" authorId="0">
      <text>
        <r>
          <rPr>
            <b/>
            <sz val="8"/>
            <color indexed="81"/>
            <rFont val="Tahoma"/>
            <family val="2"/>
            <charset val="186"/>
          </rPr>
          <t>Voka, Metsa 2
Voka staadion</t>
        </r>
      </text>
    </comment>
    <comment ref="F23" authorId="0">
      <text>
        <r>
          <rPr>
            <b/>
            <sz val="8"/>
            <color indexed="81"/>
            <rFont val="Tahoma"/>
            <family val="2"/>
            <charset val="186"/>
          </rPr>
          <t>Voka, Metsa 2
Voka staadion</t>
        </r>
      </text>
    </comment>
    <comment ref="F24" authorId="0">
      <text>
        <r>
          <rPr>
            <b/>
            <sz val="8"/>
            <color indexed="81"/>
            <rFont val="Tahoma"/>
            <family val="2"/>
            <charset val="186"/>
          </rPr>
          <t>Voka, Metsa 2
Voka staadion</t>
        </r>
      </text>
    </comment>
    <comment ref="F25" authorId="0">
      <text>
        <r>
          <rPr>
            <b/>
            <sz val="8"/>
            <color indexed="81"/>
            <rFont val="Tahoma"/>
            <family val="2"/>
            <charset val="186"/>
          </rPr>
          <t>Voka, Metsa 2
Voka staadion</t>
        </r>
      </text>
    </comment>
    <comment ref="H25" authorId="1">
      <text>
        <r>
          <rPr>
            <b/>
            <sz val="8"/>
            <color indexed="81"/>
            <rFont val="Tahoma"/>
            <family val="2"/>
            <charset val="186"/>
          </rPr>
          <t>Juunioridel 2 €
Eesti meistrivõistlustel osalemiseks peavad olema: 
 - petankeri litsents, 
 - võistluskuulid.</t>
        </r>
      </text>
    </comment>
    <comment ref="F26" authorId="0">
      <text>
        <r>
          <rPr>
            <b/>
            <sz val="8"/>
            <color indexed="81"/>
            <rFont val="Tahoma"/>
            <family val="2"/>
            <charset val="186"/>
          </rPr>
          <t>Kohtla-Järve, Järveküla tee 44
Spordihoone taga</t>
        </r>
      </text>
    </comment>
    <comment ref="H26" authorId="1">
      <text>
        <r>
          <rPr>
            <b/>
            <sz val="8"/>
            <color indexed="81"/>
            <rFont val="Tahoma"/>
            <family val="2"/>
            <charset val="186"/>
          </rPr>
          <t>Eesti meistrivõistlustel osalemiseks peavad olema: 
 - petankeri litsents, 
 - võistluskuulid.</t>
        </r>
      </text>
    </comment>
    <comment ref="F27" authorId="0">
      <text>
        <r>
          <rPr>
            <b/>
            <sz val="8"/>
            <color indexed="81"/>
            <rFont val="Tahoma"/>
            <family val="2"/>
            <charset val="186"/>
          </rPr>
          <t>Kohtla-Järve, Järveküla tee 44
Spordihoone taga</t>
        </r>
      </text>
    </comment>
    <comment ref="F29" authorId="0">
      <text>
        <r>
          <rPr>
            <b/>
            <sz val="8"/>
            <color indexed="81"/>
            <rFont val="Tahoma"/>
            <family val="2"/>
            <charset val="186"/>
          </rPr>
          <t>Voka, Metsa 2
Voka staadion</t>
        </r>
      </text>
    </comment>
    <comment ref="F30" authorId="0">
      <text>
        <r>
          <rPr>
            <b/>
            <sz val="8"/>
            <color indexed="81"/>
            <rFont val="Tahoma"/>
            <family val="2"/>
            <charset val="186"/>
          </rPr>
          <t>Kohtla-Järve, Järveküla tee 44
Spordihoone taga</t>
        </r>
      </text>
    </comment>
    <comment ref="F31" authorId="0">
      <text>
        <r>
          <rPr>
            <b/>
            <sz val="8"/>
            <color indexed="81"/>
            <rFont val="Tahoma"/>
            <family val="2"/>
            <charset val="186"/>
          </rPr>
          <t>Voka, Metsa 2
Voka staadion</t>
        </r>
      </text>
    </comment>
    <comment ref="F32" authorId="0">
      <text>
        <r>
          <rPr>
            <b/>
            <sz val="8"/>
            <color indexed="81"/>
            <rFont val="Tahoma"/>
            <family val="2"/>
            <charset val="186"/>
          </rPr>
          <t>Voka, Metsa 2
Voka staadion</t>
        </r>
      </text>
    </comment>
    <comment ref="F33" authorId="0">
      <text>
        <r>
          <rPr>
            <b/>
            <sz val="8"/>
            <color indexed="81"/>
            <rFont val="Tahoma"/>
            <family val="2"/>
            <charset val="186"/>
          </rPr>
          <t>Voka, Metsa 2
Voka staadion</t>
        </r>
      </text>
    </comment>
    <comment ref="F34" authorId="0">
      <text>
        <r>
          <rPr>
            <b/>
            <sz val="8"/>
            <color indexed="81"/>
            <rFont val="Tahoma"/>
            <family val="2"/>
            <charset val="186"/>
          </rPr>
          <t>Kohtla-Järve, Järveküla tee 44
Spordihoone taga</t>
        </r>
      </text>
    </comment>
    <comment ref="F35" authorId="0">
      <text>
        <r>
          <rPr>
            <b/>
            <sz val="8"/>
            <color indexed="81"/>
            <rFont val="Tahoma"/>
            <family val="2"/>
            <charset val="186"/>
          </rPr>
          <t>Voka, Metsa 2
Voka staadion</t>
        </r>
      </text>
    </comment>
    <comment ref="F37" authorId="0">
      <text>
        <r>
          <rPr>
            <b/>
            <sz val="8"/>
            <color indexed="81"/>
            <rFont val="Tahoma"/>
            <family val="2"/>
            <charset val="186"/>
          </rPr>
          <t>Voka, Metsa 2
Voka staadion</t>
        </r>
      </text>
    </comment>
    <comment ref="F38" authorId="0">
      <text>
        <r>
          <rPr>
            <b/>
            <sz val="8"/>
            <color indexed="81"/>
            <rFont val="Tahoma"/>
            <family val="2"/>
            <charset val="186"/>
          </rPr>
          <t>Voka, Metsa 2
Voka staadion</t>
        </r>
      </text>
    </comment>
    <comment ref="F39" authorId="0">
      <text>
        <r>
          <rPr>
            <b/>
            <sz val="8"/>
            <color indexed="81"/>
            <rFont val="Tahoma"/>
            <family val="2"/>
            <charset val="186"/>
          </rPr>
          <t>Voka, Metsa 2
Voka staadion</t>
        </r>
      </text>
    </comment>
    <comment ref="F40" authorId="0">
      <text>
        <r>
          <rPr>
            <b/>
            <sz val="8"/>
            <color indexed="81"/>
            <rFont val="Tahoma"/>
            <family val="2"/>
            <charset val="186"/>
          </rPr>
          <t>Voka, Metsa 2
Voka staadion</t>
        </r>
      </text>
    </comment>
    <comment ref="F41" authorId="0">
      <text>
        <r>
          <rPr>
            <b/>
            <sz val="8"/>
            <color indexed="81"/>
            <rFont val="Tahoma"/>
            <family val="2"/>
            <charset val="186"/>
          </rPr>
          <t>Voka, Metsa 2
Voka staadion</t>
        </r>
      </text>
    </comment>
    <comment ref="F44" authorId="0">
      <text>
        <r>
          <rPr>
            <b/>
            <sz val="8"/>
            <color indexed="81"/>
            <rFont val="Tahoma"/>
            <family val="2"/>
            <charset val="186"/>
          </rPr>
          <t>Voka, Narva mnt 2
Voka petangihall</t>
        </r>
      </text>
    </comment>
    <comment ref="F45" authorId="0">
      <text>
        <r>
          <rPr>
            <b/>
            <sz val="8"/>
            <color indexed="81"/>
            <rFont val="Tahoma"/>
            <family val="2"/>
            <charset val="186"/>
          </rPr>
          <t>Voka, Narva mnt 2
Voka petangihall</t>
        </r>
      </text>
    </comment>
    <comment ref="F46" authorId="0">
      <text>
        <r>
          <rPr>
            <b/>
            <sz val="8"/>
            <color indexed="81"/>
            <rFont val="Tahoma"/>
            <family val="2"/>
            <charset val="186"/>
          </rPr>
          <t>Voka, Narva mnt 2
Voka petangihall</t>
        </r>
      </text>
    </comment>
  </commentList>
</comments>
</file>

<file path=xl/comments2.xml><?xml version="1.0" encoding="utf-8"?>
<comments xmlns="http://schemas.openxmlformats.org/spreadsheetml/2006/main">
  <authors>
    <author>Author</author>
    <author>Robert</author>
  </authors>
  <commentList>
    <comment ref="J9" authorId="0">
      <text>
        <r>
          <rPr>
            <b/>
            <sz val="8"/>
            <color indexed="81"/>
            <rFont val="Tahoma"/>
            <family val="2"/>
            <charset val="186"/>
          </rPr>
          <t>kevadpüha</t>
        </r>
      </text>
    </comment>
    <comment ref="K22" authorId="1">
      <text>
        <r>
          <rPr>
            <b/>
            <sz val="8"/>
            <color indexed="81"/>
            <rFont val="Tahoma"/>
            <family val="2"/>
            <charset val="186"/>
          </rPr>
          <t>Šauļi, Talkša ezers, Meškerių gatvė, Šiauliai</t>
        </r>
      </text>
    </comment>
    <comment ref="E25" authorId="0">
      <text>
        <r>
          <rPr>
            <b/>
            <sz val="8"/>
            <color indexed="81"/>
            <rFont val="Tahoma"/>
            <family val="2"/>
            <charset val="186"/>
          </rPr>
          <t>Voka, Metsa 2
Voka staadion</t>
        </r>
      </text>
    </comment>
    <comment ref="M25" authorId="0">
      <text>
        <r>
          <rPr>
            <b/>
            <sz val="8"/>
            <color indexed="81"/>
            <rFont val="Tahoma"/>
            <family val="2"/>
            <charset val="186"/>
          </rPr>
          <t>Kohtla-Järve, Järveküla tee 44
Spordihoone taga</t>
        </r>
      </text>
    </comment>
    <comment ref="N26" authorId="0">
      <text>
        <r>
          <rPr>
            <b/>
            <sz val="8"/>
            <color indexed="81"/>
            <rFont val="Tahoma"/>
            <family val="2"/>
            <charset val="186"/>
          </rPr>
          <t>nelipühade 1. püha</t>
        </r>
      </text>
    </comment>
    <comment ref="Q26" authorId="1">
      <text>
        <r>
          <rPr>
            <b/>
            <sz val="8"/>
            <color indexed="81"/>
            <rFont val="Tahoma"/>
            <family val="2"/>
            <charset val="186"/>
          </rPr>
          <t>Helatorstai 21.05.2020</t>
        </r>
      </text>
    </comment>
    <comment ref="E28" authorId="0">
      <text>
        <r>
          <rPr>
            <b/>
            <sz val="8"/>
            <color indexed="81"/>
            <rFont val="Tahoma"/>
            <family val="2"/>
            <charset val="186"/>
          </rPr>
          <t>Voka, Metsa 2
Voka staadion</t>
        </r>
      </text>
    </comment>
    <comment ref="G28" authorId="0">
      <text>
        <r>
          <rPr>
            <b/>
            <sz val="8"/>
            <color indexed="81"/>
            <rFont val="Tahoma"/>
            <family val="2"/>
            <charset val="186"/>
          </rPr>
          <t>Kohtla-Järve, Järveküla tee 44
Spordihoone taga</t>
        </r>
      </text>
    </comment>
    <comment ref="M28" authorId="0">
      <text>
        <r>
          <rPr>
            <b/>
            <sz val="8"/>
            <color indexed="81"/>
            <rFont val="Tahoma"/>
            <family val="2"/>
            <charset val="186"/>
          </rPr>
          <t>Kohtla-Järve, Järveküla tee 44
Spordihoone taga</t>
        </r>
      </text>
    </comment>
    <comment ref="L29" authorId="1">
      <text>
        <r>
          <rPr>
            <b/>
            <sz val="8"/>
            <color indexed="81"/>
            <rFont val="Tahoma"/>
            <family val="2"/>
            <charset val="186"/>
          </rPr>
          <t>Osalevad Läänemere äärsete riikide klubid, igast riigist kuni 2 klubi. Eestit esindavad talvise Klubide Sarja kaks paremat klubi</t>
        </r>
      </text>
    </comment>
    <comment ref="K30" authorId="0">
      <text>
        <r>
          <rPr>
            <b/>
            <sz val="8"/>
            <color indexed="81"/>
            <rFont val="Tahoma"/>
            <family val="2"/>
            <charset val="186"/>
          </rPr>
          <t>Haapsalu, Ranna tee 2 
Fra Mare parkla</t>
        </r>
      </text>
    </comment>
    <comment ref="Q30" authorId="0">
      <text>
        <r>
          <rPr>
            <b/>
            <sz val="8"/>
            <color indexed="81"/>
            <rFont val="Tahoma"/>
            <family val="2"/>
            <charset val="186"/>
          </rPr>
          <t>Helsingi, Pohjoinen Hesperiankatu 24</t>
        </r>
      </text>
    </comment>
    <comment ref="E34" authorId="0">
      <text>
        <r>
          <rPr>
            <b/>
            <sz val="8"/>
            <color indexed="81"/>
            <rFont val="Tahoma"/>
            <family val="2"/>
            <charset val="186"/>
          </rPr>
          <t>Voka, Metsa 2
Voka staadion</t>
        </r>
      </text>
    </comment>
    <comment ref="K34" authorId="0">
      <text>
        <r>
          <rPr>
            <b/>
            <sz val="8"/>
            <color indexed="81"/>
            <rFont val="Tahoma"/>
            <family val="2"/>
            <charset val="186"/>
          </rPr>
          <t>Võru, Roosi 26a</t>
        </r>
      </text>
    </comment>
    <comment ref="G39" authorId="0">
      <text>
        <r>
          <rPr>
            <b/>
            <sz val="8"/>
            <color indexed="81"/>
            <rFont val="Tahoma"/>
            <family val="2"/>
            <charset val="186"/>
          </rPr>
          <t>Kohtla-Järve, Järveküla tee 44
Spordihoone taga</t>
        </r>
      </text>
    </comment>
    <comment ref="M39" authorId="0">
      <text>
        <r>
          <rPr>
            <b/>
            <sz val="8"/>
            <color indexed="81"/>
            <rFont val="Tahoma"/>
            <family val="2"/>
            <charset val="186"/>
          </rPr>
          <t>Voka, Metsa 2
Voka staadion</t>
        </r>
      </text>
    </comment>
    <comment ref="L40" authorId="1">
      <text>
        <r>
          <rPr>
            <b/>
            <sz val="8"/>
            <color indexed="81"/>
            <rFont val="Tahoma"/>
            <family val="2"/>
            <charset val="186"/>
          </rPr>
          <t>Registreeri: 
spbpetanque@gmail.com</t>
        </r>
      </text>
    </comment>
    <comment ref="K42" authorId="1">
      <text>
        <r>
          <rPr>
            <b/>
            <sz val="8"/>
            <color indexed="81"/>
            <rFont val="Tahoma"/>
            <family val="2"/>
            <charset val="186"/>
          </rPr>
          <t>Старый Петергоф, ул. Веденеева 1 уч.3</t>
        </r>
      </text>
    </comment>
    <comment ref="E45" authorId="0">
      <text>
        <r>
          <rPr>
            <b/>
            <sz val="8"/>
            <color indexed="81"/>
            <rFont val="Tahoma"/>
            <family val="2"/>
            <charset val="186"/>
          </rPr>
          <t>Voka, Metsa 2
Voka staadion</t>
        </r>
      </text>
    </comment>
    <comment ref="K45" authorId="0">
      <text>
        <r>
          <rPr>
            <b/>
            <sz val="8"/>
            <color indexed="81"/>
            <rFont val="Tahoma"/>
            <family val="2"/>
            <charset val="186"/>
          </rPr>
          <t>Kohtla-Järve, Järveküla tee 44
Spordihoone taga</t>
        </r>
      </text>
    </comment>
    <comment ref="M45" authorId="0">
      <text>
        <r>
          <rPr>
            <b/>
            <sz val="8"/>
            <color indexed="81"/>
            <rFont val="Tahoma"/>
            <family val="2"/>
            <charset val="186"/>
          </rPr>
          <t>Kohtla-Järve, Järveküla tee 44
Spordihoone taga</t>
        </r>
      </text>
    </comment>
    <comment ref="K51" authorId="0">
      <text>
        <r>
          <rPr>
            <b/>
            <sz val="8"/>
            <color indexed="81"/>
            <rFont val="Tahoma"/>
            <family val="2"/>
            <charset val="186"/>
          </rPr>
          <t>Lucavsalas petanka laukumi, Lucavsala (GPS 56.9270 24.1219), Rīga</t>
        </r>
      </text>
    </comment>
    <comment ref="D52" authorId="0">
      <text>
        <r>
          <rPr>
            <b/>
            <sz val="8"/>
            <color indexed="81"/>
            <rFont val="Tahoma"/>
            <family val="2"/>
            <charset val="186"/>
          </rPr>
          <t>võidupüha</t>
        </r>
      </text>
    </comment>
    <comment ref="F52" authorId="0">
      <text>
        <r>
          <rPr>
            <b/>
            <sz val="8"/>
            <color indexed="81"/>
            <rFont val="Tahoma"/>
            <family val="2"/>
            <charset val="186"/>
          </rPr>
          <t>jaanipäev</t>
        </r>
      </text>
    </comment>
    <comment ref="K52" authorId="1">
      <text>
        <r>
          <rPr>
            <b/>
            <sz val="8"/>
            <color indexed="81"/>
            <rFont val="Tahoma"/>
            <family val="2"/>
            <charset val="186"/>
          </rPr>
          <t>Baltic Singel Mastersile 
pääsevad 
Eesti üksikmängu sise-MV 
5 paremat meest ja 
5 paremat naist</t>
        </r>
      </text>
    </comment>
    <comment ref="M54" authorId="0">
      <text>
        <r>
          <rPr>
            <b/>
            <sz val="8"/>
            <color indexed="81"/>
            <rFont val="Tahoma"/>
            <family val="2"/>
            <charset val="186"/>
          </rPr>
          <t>Voka, Metsa 2
Voka staadion</t>
        </r>
      </text>
    </comment>
    <comment ref="C55" authorId="0">
      <text>
        <r>
          <rPr>
            <b/>
            <sz val="8"/>
            <color indexed="81"/>
            <rFont val="Tahoma"/>
            <family val="2"/>
            <charset val="186"/>
          </rPr>
          <t>Voka, Metsa 2
Voka staadion</t>
        </r>
      </text>
    </comment>
    <comment ref="I57" authorId="0">
      <text>
        <r>
          <rPr>
            <b/>
            <sz val="8"/>
            <color indexed="81"/>
            <rFont val="Tahoma"/>
            <family val="2"/>
            <charset val="186"/>
          </rPr>
          <t>Eesti meistrivõistlustel osalemiseks peavad olema: 
 - petankeri litsents, 
 - võistluskuulid.</t>
        </r>
      </text>
    </comment>
    <comment ref="K57" authorId="0">
      <text>
        <r>
          <rPr>
            <b/>
            <sz val="8"/>
            <color indexed="81"/>
            <rFont val="Tahoma"/>
            <family val="2"/>
            <charset val="186"/>
          </rPr>
          <t>Eesti meistrivõistlustel osalemiseks peavad olema: 
 - petankeri litsents, 
 - võistluskuulid.</t>
        </r>
      </text>
    </comment>
    <comment ref="M57" authorId="0">
      <text>
        <r>
          <rPr>
            <b/>
            <sz val="8"/>
            <color indexed="81"/>
            <rFont val="Tahoma"/>
            <family val="2"/>
            <charset val="186"/>
          </rPr>
          <t>Eesti meistrivõistlustel osalemiseks peavad olema: 
 - petankeri litsents, 
 - võistluskuulid.</t>
        </r>
      </text>
    </comment>
    <comment ref="E59" authorId="0">
      <text>
        <r>
          <rPr>
            <b/>
            <sz val="8"/>
            <color indexed="81"/>
            <rFont val="Tahoma"/>
            <family val="2"/>
            <charset val="186"/>
          </rPr>
          <t>Voka, Metsa 2
Voka staadion</t>
        </r>
      </text>
    </comment>
    <comment ref="I59" authorId="0">
      <text>
        <r>
          <rPr>
            <b/>
            <sz val="8"/>
            <color indexed="81"/>
            <rFont val="Tahoma"/>
            <family val="2"/>
            <charset val="186"/>
          </rPr>
          <t>Kärdla, Nuutri 21 
Mängude maja</t>
        </r>
      </text>
    </comment>
    <comment ref="K59" authorId="0">
      <text>
        <r>
          <rPr>
            <b/>
            <sz val="8"/>
            <color indexed="81"/>
            <rFont val="Tahoma"/>
            <family val="2"/>
            <charset val="186"/>
          </rPr>
          <t>Kärdla, Nuutri 21 
Mängude maja</t>
        </r>
      </text>
    </comment>
    <comment ref="M59" authorId="0">
      <text>
        <r>
          <rPr>
            <b/>
            <sz val="8"/>
            <color indexed="81"/>
            <rFont val="Tahoma"/>
            <family val="2"/>
            <charset val="186"/>
          </rPr>
          <t>Kärdla, Nuutri 21 
Mängude maja</t>
        </r>
      </text>
    </comment>
    <comment ref="G62" authorId="0">
      <text>
        <r>
          <rPr>
            <b/>
            <sz val="8"/>
            <color indexed="81"/>
            <rFont val="Tahoma"/>
            <family val="2"/>
            <charset val="186"/>
          </rPr>
          <t>Kohtla-Järve, Järveküla tee 44
Spordihoone taga</t>
        </r>
      </text>
    </comment>
    <comment ref="K62" authorId="0">
      <text>
        <r>
          <rPr>
            <b/>
            <sz val="8"/>
            <color indexed="81"/>
            <rFont val="Tahoma"/>
            <family val="2"/>
            <charset val="186"/>
          </rPr>
          <t>Voka, Metsa 2
Voka staadion</t>
        </r>
      </text>
    </comment>
    <comment ref="M62" authorId="0">
      <text>
        <r>
          <rPr>
            <b/>
            <sz val="8"/>
            <color indexed="81"/>
            <rFont val="Tahoma"/>
            <family val="2"/>
            <charset val="186"/>
          </rPr>
          <t>Voka, Metsa 2
Voka staadion</t>
        </r>
      </text>
    </comment>
    <comment ref="K63" authorId="0">
      <text>
        <r>
          <rPr>
            <b/>
            <sz val="8"/>
            <color indexed="81"/>
            <rFont val="Tahoma"/>
            <family val="2"/>
            <charset val="186"/>
          </rPr>
          <t>Eesti meistrivõistlustel osalemiseks peavad olema: 
 - petankeri litsents, 
 - võistluskuulid.</t>
        </r>
      </text>
    </comment>
    <comment ref="M63" authorId="0">
      <text>
        <r>
          <rPr>
            <b/>
            <sz val="8"/>
            <color indexed="81"/>
            <rFont val="Tahoma"/>
            <family val="2"/>
            <charset val="186"/>
          </rPr>
          <t>Eesti meistrivõistlustel osalemiseks peavad olema: 
 - petankeri litsents, 
 - võistluskuulid.</t>
        </r>
      </text>
    </comment>
    <comment ref="E65" authorId="0">
      <text>
        <r>
          <rPr>
            <b/>
            <sz val="8"/>
            <color indexed="81"/>
            <rFont val="Tahoma"/>
            <family val="2"/>
            <charset val="186"/>
          </rPr>
          <t>Voka, Metsa 2
Voka staadion</t>
        </r>
      </text>
    </comment>
    <comment ref="K65" authorId="0">
      <text>
        <r>
          <rPr>
            <b/>
            <sz val="8"/>
            <color indexed="81"/>
            <rFont val="Tahoma"/>
            <family val="2"/>
            <charset val="186"/>
          </rPr>
          <t>Voka, Metsa 2
Voka staadion</t>
        </r>
      </text>
    </comment>
    <comment ref="M65" authorId="0">
      <text>
        <r>
          <rPr>
            <b/>
            <sz val="8"/>
            <color indexed="81"/>
            <rFont val="Tahoma"/>
            <family val="2"/>
            <charset val="186"/>
          </rPr>
          <t>Kohtla-Järve, Järveküla tee 44
Spordihoone taga</t>
        </r>
      </text>
    </comment>
    <comment ref="L66" authorId="1">
      <text>
        <r>
          <rPr>
            <b/>
            <sz val="8"/>
            <color indexed="81"/>
            <rFont val="Tahoma"/>
            <family val="2"/>
            <charset val="186"/>
          </rPr>
          <t>Eestlased tänavu MM-ile ei pääse</t>
        </r>
      </text>
    </comment>
    <comment ref="K68" authorId="0">
      <text>
        <r>
          <rPr>
            <b/>
            <sz val="8"/>
            <color indexed="81"/>
            <rFont val="Tahoma"/>
            <family val="2"/>
            <charset val="186"/>
          </rPr>
          <t>Klubide karikal osalemiseks peavad olema: 
 - petankeri litsents, 
 - võistluskuulid
 - ühtne võistlussärk.</t>
        </r>
      </text>
    </comment>
    <comment ref="G70" authorId="0">
      <text>
        <r>
          <rPr>
            <b/>
            <sz val="8"/>
            <color indexed="81"/>
            <rFont val="Tahoma"/>
            <family val="2"/>
            <charset val="186"/>
          </rPr>
          <t>Kohtla-Järve, Järveküla tee 44
Spordihoone taga</t>
        </r>
      </text>
    </comment>
    <comment ref="K70" authorId="0">
      <text>
        <r>
          <rPr>
            <b/>
            <sz val="8"/>
            <color indexed="81"/>
            <rFont val="Tahoma"/>
            <family val="2"/>
            <charset val="186"/>
          </rPr>
          <t>Haapsalu, Paralepa, Ranna tee 2 
Fra Mare esimene autoparkla</t>
        </r>
      </text>
    </comment>
    <comment ref="M70" authorId="0">
      <text>
        <r>
          <rPr>
            <b/>
            <sz val="8"/>
            <color indexed="81"/>
            <rFont val="Tahoma"/>
            <family val="2"/>
            <charset val="186"/>
          </rPr>
          <t>Haapsalu, Paralepa, Ranna tee 2 
Fra Mare esimene autoparkla</t>
        </r>
      </text>
    </comment>
    <comment ref="K72" authorId="0">
      <text>
        <r>
          <rPr>
            <b/>
            <sz val="8"/>
            <color indexed="81"/>
            <rFont val="Tahoma"/>
            <family val="2"/>
            <charset val="186"/>
          </rPr>
          <t>Eesti meistrivõistlustel osalemiseks peavad olema: 
 - petankeri litsents, 
 - võistluskuulid.</t>
        </r>
      </text>
    </comment>
    <comment ref="M72" authorId="0">
      <text>
        <r>
          <rPr>
            <b/>
            <sz val="8"/>
            <color indexed="81"/>
            <rFont val="Tahoma"/>
            <family val="2"/>
            <charset val="186"/>
          </rPr>
          <t>Eesti meistrivõistlustel osalemiseks peavad olema: 
 - petankeri litsents, 
 - võistluskuulid.</t>
        </r>
      </text>
    </comment>
    <comment ref="K74" authorId="0">
      <text>
        <r>
          <rPr>
            <b/>
            <sz val="8"/>
            <color indexed="81"/>
            <rFont val="Tahoma"/>
            <family val="2"/>
            <charset val="186"/>
          </rPr>
          <t>Saku, Tallinna mnt 2a</t>
        </r>
      </text>
    </comment>
    <comment ref="M74" authorId="0">
      <text>
        <r>
          <rPr>
            <b/>
            <sz val="8"/>
            <color indexed="81"/>
            <rFont val="Tahoma"/>
            <family val="2"/>
            <charset val="186"/>
          </rPr>
          <t>Saku, Tallinna mnt 2a</t>
        </r>
      </text>
    </comment>
    <comment ref="K76" authorId="0">
      <text>
        <r>
          <rPr>
            <b/>
            <sz val="8"/>
            <color indexed="81"/>
            <rFont val="Tahoma"/>
            <family val="2"/>
            <charset val="186"/>
          </rPr>
          <t>Segatrio, võistkonna suurus kuni 4 mängijat (3+1 varumängija); korraga väljakul 3 mängijat, nendest 1 naine. Lubatud on üks vahetus mängus. 
Kasutada võib ka harrastuskuule.
Iga maakond võib välja panna kuni kaks võistkonda, kusjuures arvesse läheb parema võistkonna tulemus. Arvesse mitteminevad võistkonnad hoiavad kohad ja punktid kinni. Võistlussüsteem selgub peale võistkondade eelregistreerimist. 
Peakohtunik Jaan Lüitsepp.</t>
        </r>
      </text>
    </comment>
    <comment ref="E77" authorId="0">
      <text>
        <r>
          <rPr>
            <b/>
            <sz val="8"/>
            <color indexed="81"/>
            <rFont val="Tahoma"/>
            <family val="2"/>
            <charset val="186"/>
          </rPr>
          <t>Voka, Metsa 2
Voka staadion</t>
        </r>
      </text>
    </comment>
    <comment ref="K79" authorId="1">
      <text>
        <r>
          <rPr>
            <b/>
            <sz val="8"/>
            <color indexed="81"/>
            <rFont val="Tahoma"/>
            <family val="2"/>
            <charset val="186"/>
          </rPr>
          <t>Kuupäev on veel kinnitamata ja võistlus võib üldse ära jääda</t>
        </r>
      </text>
    </comment>
    <comment ref="K80" authorId="0">
      <text>
        <r>
          <rPr>
            <b/>
            <sz val="8"/>
            <color indexed="81"/>
            <rFont val="Tahoma"/>
            <family val="2"/>
            <charset val="186"/>
          </rPr>
          <t>Metsa ja Jõe tänava ristist keerata Pedeli jõe poole</t>
        </r>
      </text>
    </comment>
    <comment ref="G83" authorId="0">
      <text>
        <r>
          <rPr>
            <b/>
            <sz val="8"/>
            <color indexed="81"/>
            <rFont val="Tahoma"/>
            <family val="2"/>
            <charset val="186"/>
          </rPr>
          <t>Kohtla-Järve, Järveküla tee 44
Spordihoone taga</t>
        </r>
      </text>
    </comment>
    <comment ref="K83" authorId="0">
      <text>
        <r>
          <rPr>
            <b/>
            <sz val="8"/>
            <color indexed="81"/>
            <rFont val="Tahoma"/>
            <family val="2"/>
            <charset val="186"/>
          </rPr>
          <t>Voka, Metsa 2
Voka staadion</t>
        </r>
      </text>
    </comment>
    <comment ref="M83" authorId="0">
      <text>
        <r>
          <rPr>
            <b/>
            <sz val="8"/>
            <color indexed="81"/>
            <rFont val="Tahoma"/>
            <family val="2"/>
            <charset val="186"/>
          </rPr>
          <t>Voka, Metsa 2
Voka staadion</t>
        </r>
      </text>
    </comment>
    <comment ref="K86" authorId="0">
      <text>
        <r>
          <rPr>
            <b/>
            <sz val="8"/>
            <color indexed="81"/>
            <rFont val="Tahoma"/>
            <family val="2"/>
            <charset val="186"/>
          </rPr>
          <t>Võru, Roosi 26a</t>
        </r>
      </text>
    </comment>
    <comment ref="H87" authorId="0">
      <text>
        <r>
          <rPr>
            <b/>
            <sz val="8"/>
            <color indexed="81"/>
            <rFont val="Tahoma"/>
            <family val="2"/>
            <charset val="186"/>
          </rPr>
          <t>Taasiseseisvumispäev</t>
        </r>
      </text>
    </comment>
    <comment ref="E89" authorId="0">
      <text>
        <r>
          <rPr>
            <b/>
            <sz val="8"/>
            <color indexed="81"/>
            <rFont val="Tahoma"/>
            <family val="2"/>
            <charset val="186"/>
          </rPr>
          <t>Voka, Metsa 2
Voka staadion</t>
        </r>
      </text>
    </comment>
    <comment ref="K94" authorId="0">
      <text>
        <r>
          <rPr>
            <b/>
            <sz val="8"/>
            <color indexed="81"/>
            <rFont val="Tahoma"/>
            <family val="2"/>
            <charset val="186"/>
          </rPr>
          <t>5-liikmelised võistkonnad, kelle koosseisus on vähemalt 2 naist</t>
        </r>
      </text>
    </comment>
    <comment ref="G95" authorId="0">
      <text>
        <r>
          <rPr>
            <b/>
            <sz val="8"/>
            <color indexed="81"/>
            <rFont val="Tahoma"/>
            <family val="2"/>
            <charset val="186"/>
          </rPr>
          <t>Kohtla-Järve, Järveküla tee 44
Spordihoone taga</t>
        </r>
      </text>
    </comment>
    <comment ref="K95" authorId="0">
      <text>
        <r>
          <rPr>
            <b/>
            <sz val="8"/>
            <color indexed="81"/>
            <rFont val="Tahoma"/>
            <family val="2"/>
            <charset val="186"/>
          </rPr>
          <t>Tartu, Lossi 25 
Toomkiriku varemed</t>
        </r>
      </text>
    </comment>
    <comment ref="M95" authorId="0">
      <text>
        <r>
          <rPr>
            <b/>
            <sz val="8"/>
            <color indexed="81"/>
            <rFont val="Tahoma"/>
            <family val="2"/>
            <charset val="186"/>
          </rPr>
          <t>Voka, Metsa 2
Voka staadion</t>
        </r>
      </text>
    </comment>
    <comment ref="E99" authorId="0">
      <text>
        <r>
          <rPr>
            <b/>
            <sz val="8"/>
            <color indexed="81"/>
            <rFont val="Tahoma"/>
            <family val="2"/>
            <charset val="186"/>
          </rPr>
          <t>Voka, Metsa 2
Voka staadion</t>
        </r>
      </text>
    </comment>
    <comment ref="M99" authorId="0">
      <text>
        <r>
          <rPr>
            <b/>
            <sz val="8"/>
            <color indexed="81"/>
            <rFont val="Tahoma"/>
            <family val="2"/>
            <charset val="186"/>
          </rPr>
          <t>Voka, Metsa 2
Voka staadion</t>
        </r>
      </text>
    </comment>
    <comment ref="M102" authorId="0">
      <text>
        <r>
          <rPr>
            <b/>
            <sz val="8"/>
            <color indexed="81"/>
            <rFont val="Tahoma"/>
            <family val="2"/>
            <charset val="186"/>
          </rPr>
          <t>Voka, Metsa 2
Voka staadion</t>
        </r>
      </text>
    </comment>
    <comment ref="I105" authorId="0">
      <text>
        <r>
          <rPr>
            <b/>
            <sz val="8"/>
            <color indexed="81"/>
            <rFont val="Tahoma"/>
            <family val="2"/>
            <charset val="186"/>
          </rPr>
          <t>Saku, Teaduse 2
Teaduse 2 maja taga asuv hokiväljak, kruusakate
12 väljakut</t>
        </r>
      </text>
    </comment>
    <comment ref="K105" authorId="0">
      <text>
        <r>
          <rPr>
            <b/>
            <sz val="8"/>
            <color indexed="81"/>
            <rFont val="Tahoma"/>
            <family val="2"/>
            <charset val="186"/>
          </rPr>
          <t>Saku, Teaduse 2
Teaduse 2 maja taga asuv hokiväljak, kruusakate
12 väljakut</t>
        </r>
      </text>
    </comment>
    <comment ref="M105" authorId="0">
      <text>
        <r>
          <rPr>
            <b/>
            <sz val="8"/>
            <color indexed="81"/>
            <rFont val="Tahoma"/>
            <family val="2"/>
            <charset val="186"/>
          </rPr>
          <t>Saku, Teaduse 2
Teaduse 2 maja taga asuv hokiväljak, kruusakate
12 väljakut</t>
        </r>
      </text>
    </comment>
    <comment ref="K108" authorId="0">
      <text>
        <r>
          <rPr>
            <b/>
            <sz val="8"/>
            <color indexed="81"/>
            <rFont val="Tahoma"/>
            <family val="2"/>
            <charset val="186"/>
          </rPr>
          <t>Tartu, Raadi, Muuseumi tee 2 
ERM-i viinaköök</t>
        </r>
      </text>
    </comment>
    <comment ref="M108" authorId="0">
      <text>
        <r>
          <rPr>
            <b/>
            <sz val="8"/>
            <color indexed="81"/>
            <rFont val="Tahoma"/>
            <family val="2"/>
            <charset val="186"/>
          </rPr>
          <t>Voka, Metsa 2
Voka staadion</t>
        </r>
      </text>
    </comment>
    <comment ref="K110" authorId="1">
      <text>
        <r>
          <rPr>
            <b/>
            <sz val="8"/>
            <color indexed="81"/>
            <rFont val="Tahoma"/>
            <family val="2"/>
            <charset val="186"/>
          </rPr>
          <t>40 väljakut</t>
        </r>
      </text>
    </comment>
    <comment ref="M113" authorId="0">
      <text>
        <r>
          <rPr>
            <b/>
            <sz val="8"/>
            <color indexed="81"/>
            <rFont val="Tahoma"/>
            <family val="2"/>
            <charset val="186"/>
          </rPr>
          <t>Voka, Metsa 2
Voka staadion</t>
        </r>
      </text>
    </comment>
    <comment ref="M117" authorId="0">
      <text>
        <r>
          <rPr>
            <b/>
            <sz val="8"/>
            <color indexed="81"/>
            <rFont val="Tahoma"/>
            <family val="2"/>
            <charset val="186"/>
          </rPr>
          <t>Voka, Narva mnt 2
Voka petangihall</t>
        </r>
      </text>
    </comment>
    <comment ref="M121" authorId="0">
      <text>
        <r>
          <rPr>
            <b/>
            <sz val="8"/>
            <color indexed="81"/>
            <rFont val="Tahoma"/>
            <family val="2"/>
            <charset val="186"/>
          </rPr>
          <t>Finaalis mängivad need, kes on osalenud vähemalt kolmel etapil.</t>
        </r>
      </text>
    </comment>
    <comment ref="M123" authorId="0">
      <text>
        <r>
          <rPr>
            <b/>
            <sz val="8"/>
            <color indexed="81"/>
            <rFont val="Tahoma"/>
            <family val="2"/>
            <charset val="186"/>
          </rPr>
          <t>Voka, Metsa 2
Voka staadion</t>
        </r>
      </text>
    </comment>
    <comment ref="K124" authorId="0">
      <text>
        <r>
          <rPr>
            <b/>
            <sz val="8"/>
            <color indexed="81"/>
            <rFont val="Tahoma"/>
            <family val="2"/>
            <charset val="186"/>
          </rPr>
          <t>Eesti meistrivõistlustel osalemiseks peavad olema: 
 - petankeri litsents, 
 - võistluskuulid.</t>
        </r>
      </text>
    </comment>
    <comment ref="M124" authorId="0">
      <text>
        <r>
          <rPr>
            <b/>
            <sz val="8"/>
            <color indexed="81"/>
            <rFont val="Tahoma"/>
            <family val="2"/>
            <charset val="186"/>
          </rPr>
          <t>Eesti meistrivõistlustel osalemiseks peavad olema: 
 - petankeri litsents, 
 - võistluskuulid.</t>
        </r>
      </text>
    </comment>
    <comment ref="M130" authorId="0">
      <text>
        <r>
          <rPr>
            <b/>
            <sz val="8"/>
            <color indexed="81"/>
            <rFont val="Tahoma"/>
            <family val="2"/>
            <charset val="186"/>
          </rPr>
          <t>Voka, Narva mnt 2
Voka petangihall</t>
        </r>
      </text>
    </comment>
    <comment ref="K131" authorId="0">
      <text>
        <r>
          <rPr>
            <b/>
            <sz val="8"/>
            <color indexed="81"/>
            <rFont val="Tahoma"/>
            <family val="2"/>
            <charset val="186"/>
          </rPr>
          <t>Eesti meistrivõistlustel osalemiseks peavad olema: 
 - petankeri litsents, 
 - võistluskuulid.</t>
        </r>
      </text>
    </comment>
    <comment ref="M131" authorId="0">
      <text>
        <r>
          <rPr>
            <b/>
            <sz val="8"/>
            <color indexed="81"/>
            <rFont val="Tahoma"/>
            <family val="2"/>
            <charset val="186"/>
          </rPr>
          <t>Eesti meistrivõistlustel osalemiseks peavad olema: 
 - petankeri litsents, 
 - võistluskuulid.</t>
        </r>
      </text>
    </comment>
    <comment ref="M136" authorId="0">
      <text>
        <r>
          <rPr>
            <b/>
            <sz val="8"/>
            <color indexed="81"/>
            <rFont val="Tahoma"/>
            <family val="2"/>
            <charset val="186"/>
          </rPr>
          <t>Voka, Narva mnt 2
Voka petangihall</t>
        </r>
      </text>
    </comment>
    <comment ref="M139" authorId="0">
      <text>
        <r>
          <rPr>
            <b/>
            <sz val="8"/>
            <color indexed="81"/>
            <rFont val="Tahoma"/>
            <family val="2"/>
            <charset val="186"/>
          </rPr>
          <t>Voka, Narva mnt 2
Voka petangihall</t>
        </r>
      </text>
    </comment>
  </commentList>
</comments>
</file>

<file path=xl/comments3.xml><?xml version="1.0" encoding="utf-8"?>
<comments xmlns="http://schemas.openxmlformats.org/spreadsheetml/2006/main">
  <authors>
    <author>Author</author>
    <author>Tom</author>
    <author>Robert</author>
  </authors>
  <commentList>
    <comment ref="AC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T4" authorId="0">
      <text>
        <r>
          <rPr>
            <b/>
            <sz val="8"/>
            <color indexed="81"/>
            <rFont val="Tahoma"/>
            <family val="2"/>
            <charset val="186"/>
          </rPr>
          <t>Jõhvi</t>
        </r>
      </text>
    </comment>
    <comment ref="W4" authorId="0">
      <text>
        <r>
          <rPr>
            <b/>
            <sz val="8"/>
            <color indexed="81"/>
            <rFont val="Tahoma"/>
            <family val="2"/>
            <charset val="186"/>
          </rPr>
          <t>Vokas</t>
        </r>
      </text>
    </comment>
    <comment ref="X4" authorId="0">
      <text>
        <r>
          <rPr>
            <b/>
            <sz val="8"/>
            <color indexed="81"/>
            <rFont val="Tahoma"/>
            <family val="2"/>
            <charset val="186"/>
          </rPr>
          <t>Kohtla-Järvel</t>
        </r>
      </text>
    </comment>
    <comment ref="AC4" authorId="0">
      <text>
        <r>
          <rPr>
            <b/>
            <sz val="8"/>
            <color indexed="81"/>
            <rFont val="Tahoma"/>
            <family val="2"/>
            <charset val="186"/>
          </rPr>
          <t>Vokas</t>
        </r>
      </text>
    </comment>
    <comment ref="E7" authorId="0">
      <text>
        <r>
          <rPr>
            <b/>
            <sz val="8"/>
            <color indexed="81"/>
            <rFont val="Tahoma"/>
            <family val="2"/>
            <charset val="186"/>
          </rPr>
          <t>Valem arvutab punktisumma järgi võistleja koha. 
Võrdse punktisumma korral annab kõrgema koha võistlejale, kellel on rohkem 40-t, siis rohkem 34-a, 30-t jne.
Valem töötab Microsoft ja WPS Office-ga. 
Vahel ei tööta Libre ja Open Office-ga.</t>
        </r>
      </text>
    </comment>
    <comment ref="I7" authorId="1">
      <text>
        <r>
          <rPr>
            <b/>
            <sz val="8"/>
            <color indexed="81"/>
            <rFont val="Tahoma"/>
            <family val="2"/>
            <charset val="186"/>
          </rPr>
          <t>Mitte Ida-Viru</t>
        </r>
        <r>
          <rPr>
            <sz val="8"/>
            <color indexed="81"/>
            <rFont val="Tahoma"/>
            <family val="2"/>
            <charset val="186"/>
          </rPr>
          <t xml:space="preserve">
</t>
        </r>
      </text>
    </comment>
    <comment ref="J7" authorId="0">
      <text>
        <r>
          <rPr>
            <b/>
            <sz val="8"/>
            <color indexed="81"/>
            <rFont val="Tahoma"/>
            <family val="2"/>
            <charset val="186"/>
          </rPr>
          <t xml:space="preserve">Valem arvutab punktisumma ja võtab kehvemad tulemused maha.
Valem töötab Microsoft ja WPS Office-ga. 
Vahel ei tööta Libre ja Open Office-ga.
</t>
        </r>
      </text>
    </comment>
    <comment ref="AG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H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I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t>
        </r>
      </text>
    </comment>
    <comment ref="AJ7" authorId="0">
      <text>
        <r>
          <rPr>
            <b/>
            <sz val="8"/>
            <color indexed="81"/>
            <rFont val="Tahoma"/>
            <family val="2"/>
            <charset val="186"/>
          </rPr>
          <t xml:space="preserve">Kahe tühiku ("  ") asemele paneb nulli (FALSE). 
Viimane komakoht näitab, mitmes ETAPP see kehvim on, et võrdsete punktide korral tõmbaks maha vaid ühe ja vasakpoolse tulemuse.
333 on lihtsalt arv, mis on suurem igast reitingupunktist
</t>
        </r>
      </text>
    </comment>
    <comment ref="F16" authorId="2">
      <text>
        <r>
          <rPr>
            <b/>
            <sz val="8"/>
            <color indexed="81"/>
            <rFont val="Tahoma"/>
            <family val="2"/>
            <charset val="186"/>
          </rPr>
          <t>Aasta uustulnukas</t>
        </r>
      </text>
    </comment>
    <comment ref="H62" authorId="0">
      <text>
        <r>
          <rPr>
            <b/>
            <sz val="8"/>
            <color indexed="81"/>
            <rFont val="Tahoma"/>
            <family val="2"/>
            <charset val="186"/>
          </rPr>
          <t>sünd. 2004</t>
        </r>
      </text>
    </comment>
    <comment ref="H71" authorId="0">
      <text>
        <r>
          <rPr>
            <b/>
            <sz val="8"/>
            <color indexed="81"/>
            <rFont val="Tahoma"/>
            <family val="2"/>
            <charset val="186"/>
          </rPr>
          <t>sünd. 2005</t>
        </r>
      </text>
    </comment>
  </commentList>
</comments>
</file>

<file path=xl/comments4.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5.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6.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7.xml><?xml version="1.0" encoding="utf-8"?>
<comments xmlns="http://schemas.openxmlformats.org/spreadsheetml/2006/main">
  <authors>
    <author>Author</author>
  </authors>
  <commentList>
    <comment ref="R1" authorId="0">
      <text>
        <r>
          <rPr>
            <b/>
            <sz val="8"/>
            <color indexed="81"/>
            <rFont val="Tahoma"/>
            <family val="2"/>
            <charset val="186"/>
          </rPr>
          <t>Koht - Punkte
  1. - 40 p
  2. - 34 p
  3. - 30 p
  4. - 26 p
  5. - 24 p
  6. - 22 p
  7. - 20 p
  8. - 18 p
  9. - 16 p
10. - 14 p
11. - 12 p
12. - 10 p
13. -   8 p
14. -   6 p
15. -   4 p
16. -   2 p
17... - 1 p
DSQ - 0 p</t>
        </r>
      </text>
    </comment>
    <comment ref="E6" authorId="0">
      <text>
        <r>
          <rPr>
            <b/>
            <sz val="8"/>
            <color indexed="81"/>
            <rFont val="Tahoma"/>
            <family val="2"/>
            <charset val="186"/>
          </rPr>
          <t>Valem arvutab punktisumma järgi võistleja koha. 
Võrdse punktisumma korral annab kõrgema koha võistlejale, kellel on rohkem 40-t, siis rohkem 34-a, 30-t jne.
Valem töötab Microsoft ja WPS Office-ga. 
Vahel ei tööta Libre ja Open Office-ga.</t>
        </r>
      </text>
    </comment>
    <comment ref="I6" authorId="0">
      <text>
        <r>
          <rPr>
            <b/>
            <sz val="8"/>
            <color indexed="81"/>
            <rFont val="Tahoma"/>
            <family val="2"/>
            <charset val="186"/>
          </rPr>
          <t xml:space="preserve">Valem arvutab punktisumma ja võtab kehvemad tulemused maha.
Valem töötab Microsoft ja WPS Office-ga. 
Vahel ei tööta Libre ja Open Office-ga.
</t>
        </r>
      </text>
    </comment>
  </commentList>
</comments>
</file>

<file path=xl/comments8.xml><?xml version="1.0" encoding="utf-8"?>
<comments xmlns="http://schemas.openxmlformats.org/spreadsheetml/2006/main">
  <authors>
    <author>Author</author>
  </authors>
  <commentList>
    <comment ref="AI1" authorId="0">
      <text>
        <r>
          <rPr>
            <b/>
            <sz val="8"/>
            <color indexed="81"/>
            <rFont val="Tahoma"/>
            <family val="2"/>
            <charset val="186"/>
          </rPr>
          <t>Koht - Punkte
  1. - 20 p
  2. - 19 p
  3. - 18 p
  4. - 17 p
  5. - 16 p
  6. - 15 p
  7. - 14 p
  8. - 13 p
  9. - 12 p
10. - 11 p
11. - 10 p
12. -   9 p
13. -   8 p
14. -   7 p
15. -   6 p
16. -   5 p
17. -   4 p
18. -   3 p
19. -   2 p
20… - 1 p
DSQ - 0 p</t>
        </r>
      </text>
    </comment>
    <comment ref="AS3" authorId="0">
      <text>
        <r>
          <rPr>
            <b/>
            <sz val="8"/>
            <color indexed="81"/>
            <rFont val="Tahoma"/>
            <family val="2"/>
            <charset val="186"/>
          </rPr>
          <t xml:space="preserve">Kehvemate tulemuste läbitõmbamise </t>
        </r>
        <r>
          <rPr>
            <b/>
            <strike/>
            <sz val="8"/>
            <color indexed="40"/>
            <rFont val="Tahoma"/>
            <family val="2"/>
            <charset val="186"/>
          </rPr>
          <t>format</t>
        </r>
        <r>
          <rPr>
            <b/>
            <sz val="8"/>
            <color indexed="81"/>
            <rFont val="Tahoma"/>
            <family val="2"/>
            <charset val="186"/>
          </rPr>
          <t xml:space="preserve"> kasutab seda veergu</t>
        </r>
      </text>
    </comment>
    <comment ref="A6" authorId="0">
      <text>
        <r>
          <rPr>
            <b/>
            <sz val="8"/>
            <color indexed="81"/>
            <rFont val="Tahoma"/>
            <family val="2"/>
            <charset val="186"/>
          </rPr>
          <t>Viru SK mängijad</t>
        </r>
        <r>
          <rPr>
            <sz val="8"/>
            <color indexed="81"/>
            <rFont val="Tahoma"/>
            <family val="2"/>
            <charset val="186"/>
          </rPr>
          <t xml:space="preserve">
</t>
        </r>
      </text>
    </comment>
    <comment ref="P6" authorId="0">
      <text>
        <r>
          <rPr>
            <b/>
            <sz val="8"/>
            <color indexed="81"/>
            <rFont val="Tahoma"/>
            <family val="2"/>
            <charset val="186"/>
          </rPr>
          <t>Kohalikud mängijad</t>
        </r>
        <r>
          <rPr>
            <sz val="8"/>
            <color indexed="81"/>
            <rFont val="Tahoma"/>
            <family val="2"/>
            <charset val="186"/>
          </rPr>
          <t xml:space="preserve">
</t>
        </r>
      </text>
    </comment>
    <comment ref="Q6" authorId="0">
      <text>
        <r>
          <rPr>
            <b/>
            <sz val="8"/>
            <color indexed="81"/>
            <rFont val="Tahoma"/>
            <family val="2"/>
            <charset val="186"/>
          </rPr>
          <t>Viru SK mängijad seisuga 16.02.2019</t>
        </r>
      </text>
    </comment>
    <comment ref="R6" authorId="0">
      <text>
        <r>
          <rPr>
            <b/>
            <sz val="8"/>
            <color indexed="81"/>
            <rFont val="Tahoma"/>
            <family val="2"/>
            <charset val="186"/>
          </rPr>
          <t>1 kehvem tulemus võetakse maha</t>
        </r>
      </text>
    </comment>
  </commentList>
</comments>
</file>

<file path=xl/comments9.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 ref="H140" authorId="0">
      <text>
        <r>
          <rPr>
            <b/>
            <sz val="8"/>
            <color indexed="81"/>
            <rFont val="Tahoma"/>
            <family val="2"/>
            <charset val="186"/>
          </rPr>
          <t>Võite - Kaotusi</t>
        </r>
      </text>
    </comment>
    <comment ref="J140" authorId="0">
      <text>
        <r>
          <rPr>
            <b/>
            <sz val="8"/>
            <color indexed="81"/>
            <rFont val="Tahoma"/>
            <family val="2"/>
            <charset val="186"/>
          </rPr>
          <t>Võite omavahelistes mängudes</t>
        </r>
      </text>
    </comment>
    <comment ref="L140" authorId="0">
      <text>
        <r>
          <rPr>
            <b/>
            <sz val="8"/>
            <color indexed="81"/>
            <rFont val="Tahoma"/>
            <family val="2"/>
            <charset val="186"/>
          </rPr>
          <t>Punktide vahe omavahelistes mängudes</t>
        </r>
      </text>
    </comment>
    <comment ref="M140" authorId="0">
      <text>
        <r>
          <rPr>
            <b/>
            <sz val="8"/>
            <color indexed="81"/>
            <rFont val="Tahoma"/>
            <family val="2"/>
            <charset val="186"/>
          </rPr>
          <t>Kui omavahelistes mängudes on kõigil võrdselt võite ja ka punktide vahe on võrdne, siis vaatab, kumb võitis</t>
        </r>
      </text>
    </comment>
    <comment ref="N140" authorId="0">
      <text>
        <r>
          <rPr>
            <b/>
            <sz val="8"/>
            <color indexed="81"/>
            <rFont val="Tahoma"/>
            <family val="2"/>
            <charset val="186"/>
          </rPr>
          <t>Kogu turniiri jooksul mängitud mängude punktide VAHE</t>
        </r>
      </text>
    </comment>
    <comment ref="O140" authorId="0">
      <text>
        <r>
          <rPr>
            <b/>
            <sz val="8"/>
            <color indexed="81"/>
            <rFont val="Tahoma"/>
            <family val="2"/>
            <charset val="186"/>
          </rPr>
          <t>Kogu turniiri jooksul mängitud mängude punktide VAHE</t>
        </r>
      </text>
    </comment>
    <comment ref="P140" authorId="0">
      <text>
        <r>
          <rPr>
            <b/>
            <sz val="8"/>
            <color indexed="81"/>
            <rFont val="Tahoma"/>
            <family val="2"/>
            <charset val="186"/>
          </rPr>
          <t>Kogu turniiri jooksul mängitud mängude keskmine punktide SUHE</t>
        </r>
      </text>
    </comment>
    <comment ref="R140"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sharedStrings.xml><?xml version="1.0" encoding="utf-8"?>
<sst xmlns="http://schemas.openxmlformats.org/spreadsheetml/2006/main" count="4843" uniqueCount="638">
  <si>
    <t>R</t>
  </si>
  <si>
    <t>T</t>
  </si>
  <si>
    <t>Duo</t>
  </si>
  <si>
    <t xml:space="preserve"> </t>
  </si>
  <si>
    <t>Finaali pääsemiseks on vajalik osavõtt vähemalt 3st etapist. Finaal mängitakse kahe kaotuse süsteemis üksimängus.</t>
  </si>
  <si>
    <t>Viimased muudatused on punasega</t>
  </si>
  <si>
    <t>Esmaspäev</t>
  </si>
  <si>
    <t>Teisipäev</t>
  </si>
  <si>
    <t>Kolmapäev</t>
  </si>
  <si>
    <t>Neljapäev</t>
  </si>
  <si>
    <t>Reede</t>
  </si>
  <si>
    <t>Laupäev</t>
  </si>
  <si>
    <t>Pühapäev</t>
  </si>
  <si>
    <t>TRIO (m, n)</t>
  </si>
  <si>
    <t>TRIO</t>
  </si>
  <si>
    <t>Duppeli, DUO</t>
  </si>
  <si>
    <t>DUO</t>
  </si>
  <si>
    <t>ÜKSIK</t>
  </si>
  <si>
    <t>ÜKSIK (m,n)</t>
  </si>
  <si>
    <t>TUL</t>
  </si>
  <si>
    <t>SEGADUO</t>
  </si>
  <si>
    <t>SEGATRIO</t>
  </si>
  <si>
    <t>Ida-Viru reitinguvõistlused on rasvases trükis ja sinise taustaga</t>
  </si>
  <si>
    <t xml:space="preserve">Voka karikavõistluste sari on rohelise taustaga. </t>
  </si>
  <si>
    <t>Rahvusvahelised ja katsevõistlused on sinisega ja kaldkirjas</t>
  </si>
  <si>
    <t>Peida halli taustaga veerud</t>
  </si>
  <si>
    <t>Punktid</t>
  </si>
  <si>
    <t>Võite</t>
  </si>
  <si>
    <t>N</t>
  </si>
  <si>
    <t>J</t>
  </si>
  <si>
    <t>Nimi</t>
  </si>
  <si>
    <t>K</t>
  </si>
  <si>
    <t xml:space="preserve">  </t>
  </si>
  <si>
    <t>M</t>
  </si>
  <si>
    <t>V</t>
  </si>
  <si>
    <t>A</t>
  </si>
  <si>
    <t>B</t>
  </si>
  <si>
    <t>C</t>
  </si>
  <si>
    <t>D</t>
  </si>
  <si>
    <t>E</t>
  </si>
  <si>
    <t>F</t>
  </si>
  <si>
    <t>G</t>
  </si>
  <si>
    <t>H</t>
  </si>
  <si>
    <t>I</t>
  </si>
  <si>
    <t>L</t>
  </si>
  <si>
    <t>O</t>
  </si>
  <si>
    <t>P</t>
  </si>
  <si>
    <t>Q</t>
  </si>
  <si>
    <t>S</t>
  </si>
  <si>
    <t>U</t>
  </si>
  <si>
    <t>W</t>
  </si>
  <si>
    <t>X</t>
  </si>
  <si>
    <t>Y</t>
  </si>
  <si>
    <t>Z</t>
  </si>
  <si>
    <t>Etappide arvule vastav täht</t>
  </si>
  <si>
    <t>Ida-Viru punktid</t>
  </si>
  <si>
    <t>Kollase taustaga on põhitabelile lisatud punktid</t>
  </si>
  <si>
    <t>DSQ</t>
  </si>
  <si>
    <t>kaks tühikut - ei osalenud</t>
  </si>
  <si>
    <t>Voka punktid</t>
  </si>
  <si>
    <t>Kui osales 11 võistkonda, sai võitja 11 punkti</t>
  </si>
  <si>
    <t>Võit</t>
  </si>
  <si>
    <t>punkti</t>
  </si>
  <si>
    <t>Viik</t>
  </si>
  <si>
    <t>Kui mängija nimi on vigane või puudub reitingutabelist, teeb punaseks</t>
  </si>
  <si>
    <t>Kaotus</t>
  </si>
  <si>
    <t>punktid</t>
  </si>
  <si>
    <t>enne 1 koma</t>
  </si>
  <si>
    <t>pärast 1 koma</t>
  </si>
  <si>
    <t>1 ja 2 koma vahel</t>
  </si>
  <si>
    <t>pärast 2 koma</t>
  </si>
  <si>
    <t>1. voor</t>
  </si>
  <si>
    <t>2. voor</t>
  </si>
  <si>
    <t>3. voor</t>
  </si>
  <si>
    <t>4. voor</t>
  </si>
  <si>
    <t>5. voor</t>
  </si>
  <si>
    <t>Buch</t>
  </si>
  <si>
    <t>Suhe</t>
  </si>
  <si>
    <t>kokku</t>
  </si>
  <si>
    <t>:</t>
  </si>
  <si>
    <t>Aprill 2020</t>
  </si>
  <si>
    <t>Mai 2020</t>
  </si>
  <si>
    <t>Juuni 2020</t>
  </si>
  <si>
    <t>Juuli 2020</t>
  </si>
  <si>
    <t>August 2020</t>
  </si>
  <si>
    <t>September 2020</t>
  </si>
  <si>
    <t>Oktoober 2020</t>
  </si>
  <si>
    <t>November 2020</t>
  </si>
  <si>
    <t>Paide</t>
  </si>
  <si>
    <t xml:space="preserve">31. Baltique </t>
  </si>
  <si>
    <t>Ü, D, SD, T, ST</t>
  </si>
  <si>
    <t>12. Juunioride (poisid, tüdrukud) EM, TRIO,TUL</t>
  </si>
  <si>
    <t>22. EuroCup</t>
  </si>
  <si>
    <t>Soome</t>
  </si>
  <si>
    <t>gud (35+), SEGATRIO</t>
  </si>
  <si>
    <t>DUO (eelturniir)</t>
  </si>
  <si>
    <t>Кубок Мэра Петергофа</t>
  </si>
  <si>
    <t>TRIO, DUO</t>
  </si>
  <si>
    <t>Eesti reitingus läheb arvesse 10 võistlust 13st (10 Eesti MV-d 13st) + eelmise hooaja reiting</t>
  </si>
  <si>
    <t>MV (35+), ÜKSIK</t>
  </si>
  <si>
    <t>?</t>
  </si>
  <si>
    <t>Võru</t>
  </si>
  <si>
    <t>Valga</t>
  </si>
  <si>
    <t>TRIO (põhiklass,naised)</t>
  </si>
  <si>
    <t>Venemaa (Peterhof, Saint-Petersburg)</t>
  </si>
  <si>
    <t>3. etapp, DUO</t>
  </si>
  <si>
    <t>4. etapp, DUO</t>
  </si>
  <si>
    <t>Jaanipäeva</t>
  </si>
  <si>
    <t>pliks-plaks (18:00)</t>
  </si>
  <si>
    <t>5. etapp, DUO</t>
  </si>
  <si>
    <t>Pidu Toilas</t>
  </si>
  <si>
    <t>6. etapp, DUO</t>
  </si>
  <si>
    <t>7. etapp, DUO</t>
  </si>
  <si>
    <t>8. etapp, DUO</t>
  </si>
  <si>
    <t>9. etapp, DUO</t>
  </si>
  <si>
    <t>10. etapp, DUO</t>
  </si>
  <si>
    <t>2 päeva</t>
  </si>
  <si>
    <t>valge daam</t>
  </si>
  <si>
    <t>Hooaja lõpetamine</t>
  </si>
  <si>
    <t>võistlus toimub järgmisel aastal 15.-18.07.2021</t>
  </si>
  <si>
    <t>Kahjuks jäävad viiruse SARS-CoV-2 tõttu ära võistlused välishooaja alguses!</t>
  </si>
  <si>
    <t>2. etapp, DUO</t>
  </si>
  <si>
    <t>EESTI JA IDA-VIRUMAA PETANGIKALENDER 2020</t>
  </si>
  <si>
    <t>võistlus jääb ära</t>
  </si>
  <si>
    <t>3.pliks-plaksi MM,ÜKSIK</t>
  </si>
  <si>
    <t>1. etapp, TRIO</t>
  </si>
  <si>
    <t>3. etapp, ÜKSIK</t>
  </si>
  <si>
    <t>EM-id ja MM-id jäävad tänavu viiruse SARS-CoV-2 tõttu ära või lükatakse edasi aastasse 2021</t>
  </si>
  <si>
    <t/>
  </si>
  <si>
    <t>Kuupäev</t>
  </si>
  <si>
    <t>Aeg</t>
  </si>
  <si>
    <t>Võistlus</t>
  </si>
  <si>
    <t>Mänguviis</t>
  </si>
  <si>
    <t>Toimumiskoht</t>
  </si>
  <si>
    <t>Korraldaja</t>
  </si>
  <si>
    <t>Osal</t>
  </si>
  <si>
    <t>Johannes Neiland</t>
  </si>
  <si>
    <t>11:00</t>
  </si>
  <si>
    <t>Trio</t>
  </si>
  <si>
    <t>Ivar Viljaste</t>
  </si>
  <si>
    <t>18:00</t>
  </si>
  <si>
    <t>V2</t>
  </si>
  <si>
    <t>IDA-VIRUMAA PETANGIKALENDER 2020</t>
  </si>
  <si>
    <t>K-Järve 19. KV 1. etapp</t>
  </si>
  <si>
    <t>K-Järve 19. KV 2. etapp</t>
  </si>
  <si>
    <t>K, 20.05.2020</t>
  </si>
  <si>
    <t>K, 27.05.2020</t>
  </si>
  <si>
    <t>P, 24.05.2020</t>
  </si>
  <si>
    <t>N, 28.05.2020</t>
  </si>
  <si>
    <t>P, 31.05.2020</t>
  </si>
  <si>
    <t>K-Järve 19. KV 3. etapp</t>
  </si>
  <si>
    <t>Üksik</t>
  </si>
  <si>
    <t>Kõik mängud algasid seisult 1:1</t>
  </si>
  <si>
    <t>Kokku</t>
  </si>
  <si>
    <t>2 ja 3 koma vahel</t>
  </si>
  <si>
    <t>pärast 3 koma</t>
  </si>
  <si>
    <t>vaba voor</t>
  </si>
  <si>
    <t>Aigi Orro, Kalle Orro</t>
  </si>
  <si>
    <t>Kenneth Muusikus, Mait Metsla</t>
  </si>
  <si>
    <t>Karla Purgats, Lemmit Toomra</t>
  </si>
  <si>
    <t>Jaan Sepp, Oskar Sepp</t>
  </si>
  <si>
    <t>Ljudmila Varendi, Viktor Švarõgin</t>
  </si>
  <si>
    <t>3 võitu</t>
  </si>
  <si>
    <t>Koht</t>
  </si>
  <si>
    <t>+1</t>
  </si>
  <si>
    <t>+7</t>
  </si>
  <si>
    <t>4. koht</t>
  </si>
  <si>
    <t>+2</t>
  </si>
  <si>
    <t>+17</t>
  </si>
  <si>
    <t>3. koht</t>
  </si>
  <si>
    <t>5. koht</t>
  </si>
  <si>
    <t>-2</t>
  </si>
  <si>
    <t>7. koht</t>
  </si>
  <si>
    <t>-1</t>
  </si>
  <si>
    <t>-3</t>
  </si>
  <si>
    <t>6. koht</t>
  </si>
  <si>
    <t>2 võitu</t>
  </si>
  <si>
    <t>8. koht</t>
  </si>
  <si>
    <t>12. koht</t>
  </si>
  <si>
    <t>10. koht</t>
  </si>
  <si>
    <t>11. koht</t>
  </si>
  <si>
    <t>9. koht</t>
  </si>
  <si>
    <t>Punkte</t>
  </si>
  <si>
    <t>Kuld</t>
  </si>
  <si>
    <t>Hõbe</t>
  </si>
  <si>
    <t>Pronks</t>
  </si>
  <si>
    <t>kehvemat tulemust võetakse maha</t>
  </si>
  <si>
    <t>vasak täht on 17 punkti, järgmine 16 punkti jne</t>
  </si>
  <si>
    <t>paremus-järjestus</t>
  </si>
  <si>
    <t>nimi tähestik</t>
  </si>
  <si>
    <t>kolm paremat numbrit näitavad mitmes on nimi tähestiku järgi</t>
  </si>
  <si>
    <t>sordi selle</t>
  </si>
  <si>
    <t>Osalusi</t>
  </si>
  <si>
    <t>Medaleid</t>
  </si>
  <si>
    <t>KOHT</t>
  </si>
  <si>
    <t>KOKKU</t>
  </si>
  <si>
    <t>max 17 võistkonda</t>
  </si>
  <si>
    <t>kasutab</t>
  </si>
  <si>
    <t>järgi</t>
  </si>
  <si>
    <t>**</t>
  </si>
  <si>
    <t>*</t>
  </si>
  <si>
    <t>Viru SK</t>
  </si>
  <si>
    <t>Voka</t>
  </si>
  <si>
    <t>Kohalikud</t>
  </si>
  <si>
    <t>Mehed</t>
  </si>
  <si>
    <t>Naised</t>
  </si>
  <si>
    <t>Juuniorid</t>
  </si>
  <si>
    <t>Üld</t>
  </si>
  <si>
    <t>val2</t>
  </si>
  <si>
    <t>val 1&amp;2</t>
  </si>
  <si>
    <t>jä val 1&amp;2</t>
  </si>
  <si>
    <t>val3</t>
  </si>
  <si>
    <t>val 1&amp;2&amp;3</t>
  </si>
  <si>
    <t>jä val 1&amp;2&amp;3</t>
  </si>
  <si>
    <t>rank</t>
  </si>
  <si>
    <t>Oleg Rõndenkov</t>
  </si>
  <si>
    <t>v</t>
  </si>
  <si>
    <t>Oksana Rõndenkova</t>
  </si>
  <si>
    <t>n</t>
  </si>
  <si>
    <t>Matti Vinni</t>
  </si>
  <si>
    <t>Elmo Lageda</t>
  </si>
  <si>
    <t>Tõnu Piik</t>
  </si>
  <si>
    <t>Kenneth Muusikus</t>
  </si>
  <si>
    <t>k</t>
  </si>
  <si>
    <t>Karla Purgats</t>
  </si>
  <si>
    <t>Tarmo Bombe</t>
  </si>
  <si>
    <t>Andrei Grintšak</t>
  </si>
  <si>
    <t>m</t>
  </si>
  <si>
    <t>Kaspar Mänd</t>
  </si>
  <si>
    <t>j</t>
  </si>
  <si>
    <t>Lemmit Toomra</t>
  </si>
  <si>
    <t>Henri Mitt</t>
  </si>
  <si>
    <t>Boriss Klubov</t>
  </si>
  <si>
    <t>Enn Tokman</t>
  </si>
  <si>
    <t>Mait Metsla</t>
  </si>
  <si>
    <t>Jaan Saar</t>
  </si>
  <si>
    <t>Andres Veski</t>
  </si>
  <si>
    <t>Illar Tõnurist</t>
  </si>
  <si>
    <t>Vello Vasser</t>
  </si>
  <si>
    <t>Liidia Põllu</t>
  </si>
  <si>
    <t>Tõnu Kapper</t>
  </si>
  <si>
    <t>Urmas Randlaine</t>
  </si>
  <si>
    <t>Jaan Sepp</t>
  </si>
  <si>
    <t>Vladimir Ogneštšikov</t>
  </si>
  <si>
    <t>Svetlana Veski</t>
  </si>
  <si>
    <t>Urmas Jõeäär</t>
  </si>
  <si>
    <t>Meelis Luud</t>
  </si>
  <si>
    <t>Sander Rose</t>
  </si>
  <si>
    <t>Aigi Orro</t>
  </si>
  <si>
    <t>Aarne Välja</t>
  </si>
  <si>
    <t>Janek Tarto</t>
  </si>
  <si>
    <t>Oskar Sepp</t>
  </si>
  <si>
    <t>Tõnis Neiland</t>
  </si>
  <si>
    <t>Peep Peenema</t>
  </si>
  <si>
    <t>Tõnis Anton</t>
  </si>
  <si>
    <t>Heili Vasser</t>
  </si>
  <si>
    <t>Karoliina Sild</t>
  </si>
  <si>
    <t>Klavdia Piik</t>
  </si>
  <si>
    <t>Argo Sepp</t>
  </si>
  <si>
    <t>Melika Lehtla</t>
  </si>
  <si>
    <t>Daniil Alekankin</t>
  </si>
  <si>
    <t>Emil Murzajev</t>
  </si>
  <si>
    <t>Vladimir Mihhailov</t>
  </si>
  <si>
    <t>Väino Aul</t>
  </si>
  <si>
    <t>Aleksandr Tipakov</t>
  </si>
  <si>
    <t>Antonina Maksimova</t>
  </si>
  <si>
    <t>Jüri Mitt</t>
  </si>
  <si>
    <t>Kalle Orro</t>
  </si>
  <si>
    <t>Kristo Viljaste</t>
  </si>
  <si>
    <t>Ljudmila Varendi</t>
  </si>
  <si>
    <t>Marta Bernat</t>
  </si>
  <si>
    <t>Romek Tarto</t>
  </si>
  <si>
    <t>Silver Kingissepp</t>
  </si>
  <si>
    <t>Sirje Viljaste</t>
  </si>
  <si>
    <t>Toomas Tedrekull</t>
  </si>
  <si>
    <t>Veroonika Mendes</t>
  </si>
  <si>
    <t>Viktor Švarõgin</t>
  </si>
  <si>
    <t>Ülo Piik</t>
  </si>
  <si>
    <t>Osalejaid</t>
  </si>
  <si>
    <t>Võistkondi</t>
  </si>
  <si>
    <t>Kohalikud mängijad on rasvases trükis</t>
  </si>
  <si>
    <t>VOKA 7. KARIKAVÕISTLUSED 2020</t>
  </si>
  <si>
    <t>Ida-Viru reitinguvõistlused on rasvases trükis</t>
  </si>
  <si>
    <t xml:space="preserve">Voka karikavõistlused on rohelise taustaga. </t>
  </si>
  <si>
    <t>Eesti reitingusarja võistlused on kollase taustaga</t>
  </si>
  <si>
    <t>Ivar Viljaste, Matti Vinni</t>
  </si>
  <si>
    <t>Heili Vasser, Vello Vasser</t>
  </si>
  <si>
    <t>Andres Veski, Svetlana Veski</t>
  </si>
  <si>
    <t>Meelis Luud, Sander Rose</t>
  </si>
  <si>
    <t>Aarne Välja, Janek Tarto</t>
  </si>
  <si>
    <t>Jaan Sepp, Oleg Rõndenkov</t>
  </si>
  <si>
    <t>Boriss Klubov, Elmo Lageda</t>
  </si>
  <si>
    <t>Henri Mitt, Urmas Jõeäär</t>
  </si>
  <si>
    <t>Kaspar Mänd, Urmas Randlaine</t>
  </si>
  <si>
    <t>Tõnu Kapper, Vladimir Ogneštšikov</t>
  </si>
  <si>
    <t>Enn Tokman, Tarmo Bombe</t>
  </si>
  <si>
    <t>Jaan Saar, Liidia Põllu</t>
  </si>
  <si>
    <t>L, 18.07.2020</t>
  </si>
  <si>
    <t>P, 19.07.2020</t>
  </si>
  <si>
    <t>Viru SK, Johannes Neiland</t>
  </si>
  <si>
    <t>SHK, Ivar Viljaste</t>
  </si>
  <si>
    <t>13. koht</t>
  </si>
  <si>
    <t>suvemängud, SEGATRIO</t>
  </si>
  <si>
    <t>+12</t>
  </si>
  <si>
    <t>+18</t>
  </si>
  <si>
    <t>+13</t>
  </si>
  <si>
    <t>-6</t>
  </si>
  <si>
    <t>-18</t>
  </si>
  <si>
    <t>V-K</t>
  </si>
  <si>
    <t>5 DUOT, 1 SEGADUO</t>
  </si>
  <si>
    <t>vasak täht on 40 punkti, järgmine 34 punkti jne</t>
  </si>
  <si>
    <t>kolm numbrit vasakul ja komakoht on punktisumma tekstina</t>
  </si>
  <si>
    <t>paremus- järjestus kasutab seda veergu</t>
  </si>
  <si>
    <t>nimed tähestiku järgi tagurpidi</t>
  </si>
  <si>
    <t>kolm numbrit paremal näitavad, mitmes on nimi tähestiku järgi tagant poolt</t>
  </si>
  <si>
    <t>sordi selle veeru järgi suuremast väiksemaks</t>
  </si>
  <si>
    <t>K-Järve KV</t>
  </si>
  <si>
    <t>Ida-Viru MV</t>
  </si>
  <si>
    <t>K-Järve MV</t>
  </si>
  <si>
    <t>***</t>
  </si>
  <si>
    <t>val 2</t>
  </si>
  <si>
    <t>jä 1&amp;2</t>
  </si>
  <si>
    <t>val 3</t>
  </si>
  <si>
    <t>jä 1&amp;2&amp;3</t>
  </si>
  <si>
    <t>kehvim Trio</t>
  </si>
  <si>
    <t>kehvim Duo</t>
  </si>
  <si>
    <t>kehvim Üksik</t>
  </si>
  <si>
    <t>2. kehvim Üksik</t>
  </si>
  <si>
    <t>Marko Rooden</t>
  </si>
  <si>
    <t>Mikk Rooden</t>
  </si>
  <si>
    <t>Sander Skrabutenas</t>
  </si>
  <si>
    <t>Dmitri Kurajev</t>
  </si>
  <si>
    <t xml:space="preserve">Rasvases trükis on aasta uustulnuka tiitli kandidaadid (mängijad, kes pole kolmel eelmisel </t>
  </si>
  <si>
    <t>aastal mahtunud reitingus 30 parema hulka)</t>
  </si>
  <si>
    <t>Kaldkirjas on teiste maakondade mängijad</t>
  </si>
  <si>
    <t>IDA-VIRUMAA PETANGIREITING 2020</t>
  </si>
  <si>
    <t>Kolme etapi tulemused liidetakse kokku</t>
  </si>
  <si>
    <t>Toila valla MV</t>
  </si>
  <si>
    <t>Toila v. MV</t>
  </si>
  <si>
    <t xml:space="preserve">2020 aasta uustulnukaks ei saa kandideerida: </t>
  </si>
  <si>
    <t>Andrei Grintšak, Emil Murzajev</t>
  </si>
  <si>
    <t>Johannes Neiland, Tõnis Neiland</t>
  </si>
  <si>
    <t>Illar Tõnurist, Urmas Jõeäär</t>
  </si>
  <si>
    <t>Oksana Rõndenkova, Oleg Rõndenkov</t>
  </si>
  <si>
    <t>Argo Sepp, Jaan Sepp</t>
  </si>
  <si>
    <t>Henri Mitt, Melika Lehtla</t>
  </si>
  <si>
    <t>4 võitu</t>
  </si>
  <si>
    <t>1. koht</t>
  </si>
  <si>
    <t>2. koht</t>
  </si>
  <si>
    <t>14. koht</t>
  </si>
  <si>
    <t>15. koht</t>
  </si>
  <si>
    <t>16. koht</t>
  </si>
  <si>
    <t>17. koht</t>
  </si>
  <si>
    <t>0</t>
  </si>
  <si>
    <t>+34</t>
  </si>
  <si>
    <t>+14</t>
  </si>
  <si>
    <t>+29</t>
  </si>
  <si>
    <t>+3</t>
  </si>
  <si>
    <t>+16</t>
  </si>
  <si>
    <t>-11</t>
  </si>
  <si>
    <t>+5</t>
  </si>
  <si>
    <t>+10</t>
  </si>
  <si>
    <t>-12</t>
  </si>
  <si>
    <t>-13</t>
  </si>
  <si>
    <t>-15</t>
  </si>
  <si>
    <t>-7</t>
  </si>
  <si>
    <t>Vo</t>
  </si>
  <si>
    <t>+/- o</t>
  </si>
  <si>
    <t>V3</t>
  </si>
  <si>
    <t>+/-</t>
  </si>
  <si>
    <t>suhe</t>
  </si>
  <si>
    <t>...,V3.+/-</t>
  </si>
  <si>
    <t>V,Vo</t>
  </si>
  <si>
    <t>V.Vo.V2.+/-</t>
  </si>
  <si>
    <t>1-3</t>
  </si>
  <si>
    <t>1-2</t>
  </si>
  <si>
    <t>2-3</t>
  </si>
  <si>
    <t>1-4</t>
  </si>
  <si>
    <t>2-4</t>
  </si>
  <si>
    <t>3-4</t>
  </si>
  <si>
    <t>1-5</t>
  </si>
  <si>
    <t>4-5</t>
  </si>
  <si>
    <t>3-5</t>
  </si>
  <si>
    <t>2-5</t>
  </si>
  <si>
    <t>1 - 8 koht</t>
  </si>
  <si>
    <t>A1</t>
  </si>
  <si>
    <t>D2</t>
  </si>
  <si>
    <t>B1</t>
  </si>
  <si>
    <t>C2</t>
  </si>
  <si>
    <t>C1</t>
  </si>
  <si>
    <t>B2</t>
  </si>
  <si>
    <t>D1</t>
  </si>
  <si>
    <t>A2</t>
  </si>
  <si>
    <t>9 - 16 koht</t>
  </si>
  <si>
    <t>A3</t>
  </si>
  <si>
    <t>D4</t>
  </si>
  <si>
    <t>B3</t>
  </si>
  <si>
    <t>C4</t>
  </si>
  <si>
    <t>C3</t>
  </si>
  <si>
    <t>B4</t>
  </si>
  <si>
    <t>D3</t>
  </si>
  <si>
    <t>A4</t>
  </si>
  <si>
    <t>-</t>
  </si>
  <si>
    <t>Liidia Põllu, Sander Skrabutenas</t>
  </si>
  <si>
    <t>Daniil Alekankin, Sergei Lošajets</t>
  </si>
  <si>
    <t>Argo Sepp, Sirje Viljaste</t>
  </si>
  <si>
    <t>Johannes Neiland, Oleg Rõndenkov</t>
  </si>
  <si>
    <t>Henri Mitt, Kaspar Mänd</t>
  </si>
  <si>
    <t>Sergei Lošajets</t>
  </si>
  <si>
    <t>Aarne Välja, Janek Tarto, Oleg Rõndenkov</t>
  </si>
  <si>
    <t>Ivar Viljaste, Kristo Viljaste, Matti Vinni</t>
  </si>
  <si>
    <t>Jaan Sepp, Mait Metsla, Oskar Sepp</t>
  </si>
  <si>
    <t>Henri Mitt, Andrei Grintšak, Urmas Randlaine</t>
  </si>
  <si>
    <t>Andres Veski, Kaspar Mänd, Kenneth Muusikus</t>
  </si>
  <si>
    <t>Boriss Klubov, Dmitri Kurajev, Elmo Lageda</t>
  </si>
  <si>
    <t>Lemmit Toomra, Tõnu Kapper, Vello Vasser, Vladimir Ogneštšikov</t>
  </si>
  <si>
    <t>Argo Sepp, Ljudmila Varendi, Viktor Švarõgin</t>
  </si>
  <si>
    <t>1 - 4 koht</t>
  </si>
  <si>
    <t>5 - 8 koht</t>
  </si>
  <si>
    <t>KOHTLA-JÄRVE 19. KARIKAVÕISTLUSED 2020</t>
  </si>
  <si>
    <t>K, 03.06.2020</t>
  </si>
  <si>
    <t>K, 17.06.2020</t>
  </si>
  <si>
    <t>N, 11.06.2020</t>
  </si>
  <si>
    <t>Ida-Virumaa MV</t>
  </si>
  <si>
    <t>L, 20.06.2020</t>
  </si>
  <si>
    <t>P, 21.06.2020</t>
  </si>
  <si>
    <t>N, 09.07.2020</t>
  </si>
  <si>
    <t>K-Järve 19. MV</t>
  </si>
  <si>
    <t>N, 23.07.2020</t>
  </si>
  <si>
    <t>Tulistamine</t>
  </si>
  <si>
    <t>N, 13.08.2020</t>
  </si>
  <si>
    <t>K-Järve 21. MV</t>
  </si>
  <si>
    <t>N, 27.08.2020</t>
  </si>
  <si>
    <t>L, 11.07.2020</t>
  </si>
  <si>
    <t>P, 28.06.2020</t>
  </si>
  <si>
    <t>Toila valla MV (19.muruturniir)</t>
  </si>
  <si>
    <t>Jaanipäeva pliks-plaks</t>
  </si>
  <si>
    <t>K, 01.07.2020</t>
  </si>
  <si>
    <t>P, 12.07.2020</t>
  </si>
  <si>
    <t>K, 15.07.2020</t>
  </si>
  <si>
    <t>P, 30.08.2020</t>
  </si>
  <si>
    <t>P, 13.09.2020</t>
  </si>
  <si>
    <t>K, 05.08.2020</t>
  </si>
  <si>
    <t>K, 19.08.2020</t>
  </si>
  <si>
    <t>K, 02.09.2020</t>
  </si>
  <si>
    <t>P, 20.09.2020</t>
  </si>
  <si>
    <t>P, 27.09.2020</t>
  </si>
  <si>
    <t>Hooaja lõpetamine, 3. pliks-plaks</t>
  </si>
  <si>
    <t>P, 06.09.2020</t>
  </si>
  <si>
    <t>P, 16.08.2020</t>
  </si>
  <si>
    <t>L, 15.08.2020</t>
  </si>
  <si>
    <t>17. ESL individ-võistk. MV</t>
  </si>
  <si>
    <t>Voka VII KV 1. etapp</t>
  </si>
  <si>
    <t>Voka VII KV 2. etapp</t>
  </si>
  <si>
    <t>Voka VII KV 3. etapp</t>
  </si>
  <si>
    <t>Voka VII KV 4. etapp</t>
  </si>
  <si>
    <t>Voka VII KV 5. etapp</t>
  </si>
  <si>
    <t>Voka VII KV 6. etapp</t>
  </si>
  <si>
    <t>Voka VII KV 7. etapp</t>
  </si>
  <si>
    <t>Voka VII KV 8. etapp</t>
  </si>
  <si>
    <t>Voka VII KV 9. etapp</t>
  </si>
  <si>
    <t>Voka VII KV 10. etapp</t>
  </si>
  <si>
    <t>Arvesse läheb 9 võistlust 13st (3 üksikmängu (sh tulistamine) 5st + 3 duot 4st + 3 triot 4st)</t>
  </si>
  <si>
    <t>TRIO, DUO, ÜKSIK</t>
  </si>
  <si>
    <t>17 - 20 koht</t>
  </si>
  <si>
    <t>18. koht</t>
  </si>
  <si>
    <t>19. koht</t>
  </si>
  <si>
    <t>20. koht</t>
  </si>
  <si>
    <t>21. koht</t>
  </si>
  <si>
    <t>22. koht</t>
  </si>
  <si>
    <t>23. koht</t>
  </si>
  <si>
    <t>24. koht</t>
  </si>
  <si>
    <t>21 - 24 koht</t>
  </si>
  <si>
    <t>25. koht</t>
  </si>
  <si>
    <t>26. koht</t>
  </si>
  <si>
    <t>27. koht</t>
  </si>
  <si>
    <t>28. koht</t>
  </si>
  <si>
    <t>25 - 28 koht</t>
  </si>
  <si>
    <t>NIMI</t>
  </si>
  <si>
    <t>P, 14.06.2020</t>
  </si>
  <si>
    <t xml:space="preserve">(19. muruturniir), </t>
  </si>
  <si>
    <t>Andres Veski, Henri Mitt, Svetlana Veski</t>
  </si>
  <si>
    <t>Ljudmila Varendi, Meelis Luud, Viktor Švarõgin</t>
  </si>
  <si>
    <t>Kaspar Mänd, Kenneth Muusikus, Matti Vinni</t>
  </si>
  <si>
    <t>Ivar Viljaste, Kristo Viljaste, Sirje Viljaste</t>
  </si>
  <si>
    <t>Tõnu Kapper, Vello Vasser, Vladimir Ogneštšikov</t>
  </si>
  <si>
    <t>Andrei Grintšak, Boriss Klubov, Elmo Lageda</t>
  </si>
  <si>
    <t>T, 23.06.2020</t>
  </si>
  <si>
    <t>Viru SK liikmete MV</t>
  </si>
  <si>
    <t>Henri Mitt, Karla Purgats</t>
  </si>
  <si>
    <t>Aurelia Meldre, Kenneth Muusikus</t>
  </si>
  <si>
    <t>Daniel Lehtsaar, Merilyn-Žanette Järveots</t>
  </si>
  <si>
    <t>Illar Tõnurist, Sirje Maala</t>
  </si>
  <si>
    <t>Andrei Grintšak, Elmo Lageda</t>
  </si>
  <si>
    <t>9 - 12 koht</t>
  </si>
  <si>
    <t>Ivar Viljaste, Sirje Viljaste</t>
  </si>
  <si>
    <t>Andres Veski, Meelis Luud</t>
  </si>
  <si>
    <t>Matti Vinni, Vello Vasser</t>
  </si>
  <si>
    <t>Elmo Lageda, Sander Rose</t>
  </si>
  <si>
    <t>Andrei Grintšak, Henri Mitt</t>
  </si>
  <si>
    <t>Janek Tarto, Marta Bernat</t>
  </si>
  <si>
    <t>10:00</t>
  </si>
  <si>
    <t>Janek Tarto, Oleg Rõndenkov</t>
  </si>
  <si>
    <t>Henri Mitt, Meelis Luud</t>
  </si>
  <si>
    <t>Johannes Neiland, Urmas Jõeäär</t>
  </si>
  <si>
    <t>Henri Mitt, Urmas Randlaine</t>
  </si>
  <si>
    <t>Imre Meller, Marko Rooden</t>
  </si>
  <si>
    <t>Imre Meller</t>
  </si>
  <si>
    <t>Kaspar Mänd, Matti Vinni</t>
  </si>
  <si>
    <t>registr ESL</t>
  </si>
  <si>
    <t>registr ESL nimeline</t>
  </si>
  <si>
    <r>
      <rPr>
        <sz val="11"/>
        <color theme="1"/>
        <rFont val="Arial"/>
        <family val="2"/>
        <charset val="186"/>
      </rPr>
      <t xml:space="preserve">1. </t>
    </r>
    <r>
      <rPr>
        <sz val="10"/>
        <color theme="1"/>
        <rFont val="Arial"/>
        <family val="2"/>
        <charset val="186"/>
      </rPr>
      <t>etapp, DUO</t>
    </r>
  </si>
  <si>
    <r>
      <t xml:space="preserve">TRIO </t>
    </r>
    <r>
      <rPr>
        <i/>
        <sz val="9"/>
        <color theme="1"/>
        <rFont val="Arial"/>
        <family val="2"/>
        <charset val="186"/>
      </rPr>
      <t>(10:00)</t>
    </r>
  </si>
  <si>
    <r>
      <t xml:space="preserve">DUO </t>
    </r>
    <r>
      <rPr>
        <i/>
        <sz val="9"/>
        <color theme="1"/>
        <rFont val="Arial"/>
        <family val="2"/>
        <charset val="186"/>
      </rPr>
      <t>(10:00)</t>
    </r>
  </si>
  <si>
    <t>Detsember 2020</t>
  </si>
  <si>
    <t>Kohtunike koolitus</t>
  </si>
  <si>
    <t>Seisuga 15.11.2020</t>
  </si>
  <si>
    <t>Ivar Viljaste, Kristo Viljaste</t>
  </si>
  <si>
    <t>Aurelia Meldre, Veroonika Mendes</t>
  </si>
  <si>
    <t>Aurelia Meldre</t>
  </si>
  <si>
    <r>
      <t>Kaspar Mänd, Matti Vinni</t>
    </r>
    <r>
      <rPr>
        <sz val="10"/>
        <color theme="1"/>
        <rFont val="Arial"/>
        <family val="2"/>
        <charset val="186"/>
      </rPr>
      <t>, Vladimir Ogneštšikov</t>
    </r>
  </si>
  <si>
    <t>+ 1 viik</t>
  </si>
  <si>
    <t>Karoliina Sild, Tõnis Neiland</t>
  </si>
  <si>
    <t>Olav Türk, Urmas Jõeäär</t>
  </si>
  <si>
    <t>Illar Tõnurist, Jaan Saar</t>
  </si>
  <si>
    <t>Enn Tokman, Tarmo Bombe, Urmas Randlaine</t>
  </si>
  <si>
    <t>Olav Türk</t>
  </si>
  <si>
    <t>Kaspar Mänd, Matti Vinni, Vladimir Ogneštšikov</t>
  </si>
  <si>
    <t>Oleg Rõndenkov, Urmas Randlaine</t>
  </si>
  <si>
    <t>Henri Mitt, Ivar Viljaste</t>
  </si>
  <si>
    <t>Andrei Grintšak, Daniil Alekankin</t>
  </si>
  <si>
    <t>Elmo Lageda, Vladimir Ogneštšikov</t>
  </si>
  <si>
    <t>Olav Türk, Sirje Maala</t>
  </si>
  <si>
    <t>Illar Tõnurist, Tarmo Bombe</t>
  </si>
  <si>
    <t>Melika Lehtla, Väino Aul</t>
  </si>
  <si>
    <t>Sirje Maala</t>
  </si>
  <si>
    <t>Henri Mitt, Tõnis Neiland</t>
  </si>
  <si>
    <t>Lemmit Toomra, Tõnu Kapper</t>
  </si>
  <si>
    <t>Jaan Saar, Liidia Põllu, Mikk Rooden</t>
  </si>
  <si>
    <t>Andres Veski, Peep Peenema</t>
  </si>
  <si>
    <t>Jaan Sepp, Kaspar Mänd</t>
  </si>
  <si>
    <t>Matti Vinni, Oskar Sepp</t>
  </si>
  <si>
    <t>Enn Tokman, Sander Rose</t>
  </si>
  <si>
    <t>Illar Tõnurist, Karla Purgats, Tõnu Kapper</t>
  </si>
  <si>
    <t>Plussring</t>
  </si>
  <si>
    <t>finaal</t>
  </si>
  <si>
    <r>
      <t xml:space="preserve">II </t>
    </r>
    <r>
      <rPr>
        <b/>
        <sz val="10"/>
        <color theme="9" tint="-0.249977111117893"/>
        <rFont val="Arial"/>
        <family val="2"/>
        <charset val="186"/>
      </rPr>
      <t>/ 146</t>
    </r>
  </si>
  <si>
    <t>kui see on mängija esimene</t>
  </si>
  <si>
    <t>kaotus sellele vastasele,</t>
  </si>
  <si>
    <t>II</t>
  </si>
  <si>
    <t>toimub lisamäng</t>
  </si>
  <si>
    <t>Miinusring</t>
  </si>
  <si>
    <t>III</t>
  </si>
  <si>
    <t>IV</t>
  </si>
  <si>
    <t>AA</t>
  </si>
  <si>
    <t xml:space="preserve">III </t>
  </si>
  <si>
    <t>BB</t>
  </si>
  <si>
    <t>13 - 16 koht</t>
  </si>
  <si>
    <t>17 - 24 koht</t>
  </si>
  <si>
    <t>25 - 32 koht</t>
  </si>
  <si>
    <t>29. koht</t>
  </si>
  <si>
    <t>30. koht</t>
  </si>
  <si>
    <t>31. koht</t>
  </si>
  <si>
    <t>32. koht</t>
  </si>
  <si>
    <t>Paremusjärjestus</t>
  </si>
  <si>
    <t>Naiste paremusjärjestus:</t>
  </si>
  <si>
    <t>Kohalike paremusjärjestus:</t>
  </si>
  <si>
    <t>Juuniorite paremusjärjestus:</t>
  </si>
  <si>
    <t>Veronika Pirk</t>
  </si>
  <si>
    <t>üksik</t>
  </si>
  <si>
    <t>Henri Mitt, Jaan Sepp, Oskar Sepp</t>
  </si>
  <si>
    <t>Boriss Klubov, Elmo Lageda, Kalle Orro</t>
  </si>
  <si>
    <t>Ivar Viljaste, Kristo Viljaste, Meelis Luud</t>
  </si>
  <si>
    <t>Enn Tokman, Tarmo Bombe, Urmas Jõeäär</t>
  </si>
  <si>
    <t>Andrei Grintšak, Andres Veski, Svetlana Veski</t>
  </si>
  <si>
    <t>Aleksandr Tipakov, Viktor Švarõgin, Ljudmila Varendi</t>
  </si>
  <si>
    <t>r</t>
  </si>
  <si>
    <t>Meelis Luud, Peep Peenema</t>
  </si>
  <si>
    <t>Ivar Viljaste, Silver Kingissepp</t>
  </si>
  <si>
    <t>Argo Sepp, Rando Pajuste</t>
  </si>
  <si>
    <t>Jaan Saar, Vello Vasser</t>
  </si>
  <si>
    <t>Margus Limberg, Marko Ode</t>
  </si>
  <si>
    <t>Johannes Neiland, Martha Aavisto</t>
  </si>
  <si>
    <t>Matti Vinni, Vladimir Ogneštšikov</t>
  </si>
  <si>
    <t>Elmo Lageda, Kalju Kallasmaa</t>
  </si>
  <si>
    <t>Illar Tõnurist, Antonina Maksimova</t>
  </si>
  <si>
    <t>Margus Limberg</t>
  </si>
  <si>
    <t>Rando Pajuste</t>
  </si>
  <si>
    <t>Marko Ode</t>
  </si>
  <si>
    <t>Martha Aavisto</t>
  </si>
  <si>
    <t>Kalju Kallasmaa</t>
  </si>
  <si>
    <t>Jaan Sepp, Mait Metsla, Oskar Sepp, Urmas Jõeäär</t>
  </si>
  <si>
    <t>Jaan Saar, Kaspar Mänd, Matti Vinni</t>
  </si>
  <si>
    <t>Henri Mitt, Kenneth Muusikus, Oksana Rõndenkova</t>
  </si>
  <si>
    <t>Karla Purgats, Lemmit Toomra, Tõnu Kapper</t>
  </si>
  <si>
    <t>Elmo Lageda, Enn Tokman, Vladimir Ogneštšikov</t>
  </si>
  <si>
    <t>Andres Veski, Svetlana Veski, Toomas Tedrekull</t>
  </si>
  <si>
    <t>Illar Tõnurist, Sander Rose, Tarmo Bombe, Urmas Randlaine</t>
  </si>
  <si>
    <t>Imre Meller, Marko Rooden, Mikk Rooden</t>
  </si>
  <si>
    <t>Janek Tarto, Aarne Välja</t>
  </si>
  <si>
    <t>Oskar Sepp, Matti Vinni</t>
  </si>
  <si>
    <t>Kaspar Mänd, Oleg Rõndenkov</t>
  </si>
  <si>
    <t>Jaan Sepp, Enn Tokman</t>
  </si>
  <si>
    <t>Urmas Randlaine, Henri Mitt</t>
  </si>
  <si>
    <t>Oksana Rõndenkova, Andrei Grintšak</t>
  </si>
  <si>
    <t>Illar Tõnurist, Jüri Mitt, Tarmo Bombe</t>
  </si>
  <si>
    <t>Tallinn</t>
  </si>
  <si>
    <t>Haapsalu</t>
  </si>
  <si>
    <t>Tartu</t>
  </si>
  <si>
    <t>Narva</t>
  </si>
  <si>
    <t>Arvesse läheb 9 paremat tulemust 10st.</t>
  </si>
  <si>
    <t>Toila valla lahtised MV</t>
  </si>
  <si>
    <t>MV, TRIO</t>
  </si>
  <si>
    <t>Kenneth Muusikus, Marta Bernat</t>
  </si>
  <si>
    <t>Oleg Rõndenkov, Toomas Tedrekull</t>
  </si>
  <si>
    <t>Andrei Grintšak, Andres Veski</t>
  </si>
  <si>
    <t>Kaspar Mänd, Olav Türk</t>
  </si>
  <si>
    <t>Johannes Neiland, Sander Rose</t>
  </si>
  <si>
    <t>Janek Tarto, Peep Peenema</t>
  </si>
  <si>
    <t>Oliver Ojasalu, Tõnis Neiland</t>
  </si>
  <si>
    <t>Kristo Viljaste, Matti Vinni</t>
  </si>
  <si>
    <t>Kaspar Mänd, Marta Bernat</t>
  </si>
  <si>
    <t>Aigi Orro, Elmo Lageda</t>
  </si>
  <si>
    <t>Enn Tokman, Peep Peenema</t>
  </si>
  <si>
    <t>Jaan Saar, Olav Türk</t>
  </si>
  <si>
    <t>Kenneth Muusikus, Mait Metsla, Peep Peenema</t>
  </si>
  <si>
    <t>Andres Veski, Johannes Neiland, Svetlana Veski</t>
  </si>
  <si>
    <t>P, 01.11.2020</t>
  </si>
  <si>
    <t>Voka III sise-KV 11. etapp</t>
  </si>
  <si>
    <t>P, 15.11.2020</t>
  </si>
  <si>
    <t>Voka III sise-KV 12. etapp</t>
  </si>
  <si>
    <t>P, 22.11.2020</t>
  </si>
  <si>
    <t>Voka III sise-KV 13. etapp</t>
  </si>
  <si>
    <t>Viiruse SARS-CoV-2 tõttu kevadel ära jäänud Voka III sise-KV viimased etapid toimusid nüüd</t>
  </si>
  <si>
    <t>Viiruse SARS-CoV-2 tõttu jäid ära maikuu esimesed võistlused</t>
  </si>
  <si>
    <t>Voka 7.KV superfinaal</t>
  </si>
  <si>
    <t>1. Meeste ja naiste EM, ÜKSIK, DUO, SEGADUO</t>
  </si>
  <si>
    <t>10. U23 (mehed, naised) EM, TRIO, TUL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</si>
</sst>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 €&quot;"/>
    <numFmt numFmtId="165" formatCode="\+0;\-0;0"/>
    <numFmt numFmtId="166" formatCode="0;\-0;;@"/>
    <numFmt numFmtId="167" formatCode="#,##0\ &quot;€&quot;"/>
    <numFmt numFmtId="168" formatCode="0.0000"/>
  </numFmts>
  <fonts count="80" x14ac:knownFonts="1">
    <font>
      <sz val="10"/>
      <color theme="1"/>
      <name val="Arial"/>
      <family val="2"/>
      <charset val="186"/>
    </font>
    <font>
      <sz val="10"/>
      <color theme="1"/>
      <name val="Arial"/>
      <family val="2"/>
      <charset val="186"/>
    </font>
    <font>
      <b/>
      <sz val="10"/>
      <color theme="0"/>
      <name val="Arial"/>
      <family val="2"/>
      <charset val="186"/>
    </font>
    <font>
      <sz val="10"/>
      <color rgb="FFFF0000"/>
      <name val="Arial"/>
      <family val="2"/>
      <charset val="186"/>
    </font>
    <font>
      <b/>
      <sz val="10"/>
      <color theme="1"/>
      <name val="Arial"/>
      <family val="2"/>
      <charset val="186"/>
    </font>
    <font>
      <sz val="11"/>
      <color theme="1"/>
      <name val="Calibri"/>
      <family val="2"/>
      <charset val="186"/>
      <scheme val="minor"/>
    </font>
    <font>
      <u/>
      <sz val="10"/>
      <color theme="10"/>
      <name val="Arial"/>
      <family val="2"/>
      <charset val="186"/>
    </font>
    <font>
      <u/>
      <sz val="10"/>
      <color theme="1"/>
      <name val="Arial"/>
      <family val="2"/>
      <charset val="186"/>
    </font>
    <font>
      <sz val="10"/>
      <color rgb="FF000000"/>
      <name val="Times New Roman"/>
      <family val="1"/>
      <charset val="186"/>
    </font>
    <font>
      <u/>
      <sz val="11"/>
      <color theme="10"/>
      <name val="Calibri"/>
      <family val="2"/>
      <charset val="186"/>
      <scheme val="minor"/>
    </font>
    <font>
      <b/>
      <u/>
      <sz val="10"/>
      <color theme="1"/>
      <name val="Arial"/>
      <family val="2"/>
      <charset val="186"/>
    </font>
    <font>
      <sz val="10"/>
      <name val="Arial"/>
      <family val="2"/>
      <charset val="204"/>
    </font>
    <font>
      <b/>
      <sz val="8"/>
      <color indexed="81"/>
      <name val="Tahoma"/>
      <family val="2"/>
      <charset val="186"/>
    </font>
    <font>
      <b/>
      <sz val="10"/>
      <color rgb="FFFF0000"/>
      <name val="Arial"/>
      <family val="2"/>
      <charset val="186"/>
    </font>
    <font>
      <i/>
      <sz val="10"/>
      <color theme="8" tint="0.39997558519241921"/>
      <name val="Arial"/>
      <family val="2"/>
      <charset val="186"/>
    </font>
    <font>
      <i/>
      <u/>
      <sz val="10"/>
      <color theme="8" tint="0.39997558519241921"/>
      <name val="Arial"/>
      <family val="2"/>
      <charset val="186"/>
    </font>
    <font>
      <sz val="10"/>
      <color theme="4" tint="0.39997558519241921"/>
      <name val="Arial"/>
      <family val="2"/>
      <charset val="186"/>
    </font>
    <font>
      <b/>
      <sz val="10"/>
      <color indexed="8"/>
      <name val="Arial"/>
      <family val="2"/>
      <charset val="186"/>
    </font>
    <font>
      <i/>
      <sz val="10"/>
      <color theme="1"/>
      <name val="Arial"/>
      <family val="2"/>
      <charset val="186"/>
    </font>
    <font>
      <sz val="11"/>
      <color theme="1"/>
      <name val="Calibri"/>
      <family val="2"/>
      <scheme val="minor"/>
    </font>
    <font>
      <sz val="10"/>
      <name val="Arial"/>
      <family val="2"/>
      <charset val="186"/>
    </font>
    <font>
      <sz val="11"/>
      <color indexed="8"/>
      <name val="Calibri"/>
      <family val="2"/>
      <charset val="186"/>
    </font>
    <font>
      <sz val="10"/>
      <color indexed="8"/>
      <name val="Times New Roman"/>
      <family val="1"/>
      <charset val="186"/>
    </font>
    <font>
      <u/>
      <sz val="10"/>
      <color theme="8" tint="0.39997558519241921"/>
      <name val="Arial"/>
      <family val="2"/>
      <charset val="186"/>
    </font>
    <font>
      <sz val="11"/>
      <color rgb="FF000000"/>
      <name val="Arial"/>
      <family val="2"/>
      <charset val="186"/>
    </font>
    <font>
      <sz val="10"/>
      <color theme="0" tint="-0.14999847407452621"/>
      <name val="Arial"/>
      <family val="2"/>
      <charset val="186"/>
    </font>
    <font>
      <i/>
      <sz val="10"/>
      <color theme="0" tint="-0.499984740745262"/>
      <name val="Arial"/>
      <family val="2"/>
      <charset val="186"/>
    </font>
    <font>
      <b/>
      <sz val="12"/>
      <color rgb="FF0070C0"/>
      <name val="Arial"/>
      <family val="2"/>
      <charset val="186"/>
    </font>
    <font>
      <i/>
      <strike/>
      <u/>
      <sz val="10"/>
      <color theme="8" tint="0.39994506668294322"/>
      <name val="Arial"/>
      <family val="2"/>
      <charset val="186"/>
    </font>
    <font>
      <i/>
      <strike/>
      <u/>
      <sz val="10"/>
      <color theme="8" tint="0.39997558519241921"/>
      <name val="Arial"/>
      <family val="2"/>
      <charset val="186"/>
    </font>
    <font>
      <strike/>
      <u/>
      <sz val="10"/>
      <color theme="8" tint="0.39994506668294322"/>
      <name val="Arial"/>
      <family val="2"/>
      <charset val="186"/>
    </font>
    <font>
      <sz val="10"/>
      <color rgb="FF0070C0"/>
      <name val="Arial"/>
      <family val="2"/>
      <charset val="186"/>
    </font>
    <font>
      <u/>
      <sz val="10"/>
      <color theme="8" tint="0.39994506668294322"/>
      <name val="Arial"/>
      <family val="2"/>
      <charset val="186"/>
    </font>
    <font>
      <i/>
      <u/>
      <sz val="10"/>
      <color theme="8" tint="0.39991454817346722"/>
      <name val="Arial"/>
      <family val="2"/>
      <charset val="186"/>
    </font>
    <font>
      <i/>
      <strike/>
      <sz val="10"/>
      <color theme="8" tint="0.39994506668294322"/>
      <name val="Arial"/>
      <family val="2"/>
      <charset val="186"/>
    </font>
    <font>
      <i/>
      <strike/>
      <sz val="10"/>
      <color theme="8" tint="0.39997558519241921"/>
      <name val="Arial"/>
      <family val="2"/>
      <charset val="186"/>
    </font>
    <font>
      <i/>
      <sz val="10"/>
      <color rgb="FF0070C0"/>
      <name val="Arial"/>
      <family val="2"/>
      <charset val="186"/>
    </font>
    <font>
      <sz val="10"/>
      <color theme="0"/>
      <name val="Arial"/>
      <family val="2"/>
      <charset val="186"/>
    </font>
    <font>
      <b/>
      <sz val="10"/>
      <color rgb="FF0070C0"/>
      <name val="Arial"/>
      <family val="2"/>
      <charset val="186"/>
    </font>
    <font>
      <b/>
      <u/>
      <sz val="10"/>
      <color rgb="FF0070C0"/>
      <name val="Arial"/>
      <family val="2"/>
      <charset val="186"/>
    </font>
    <font>
      <sz val="10"/>
      <color rgb="FFCC0000"/>
      <name val="Arial"/>
      <family val="2"/>
      <charset val="186"/>
    </font>
    <font>
      <sz val="10"/>
      <color rgb="FF00B0F0"/>
      <name val="Arial"/>
      <family val="2"/>
      <charset val="186"/>
    </font>
    <font>
      <b/>
      <sz val="10"/>
      <color theme="0" tint="-0.34998626667073579"/>
      <name val="Arial"/>
      <family val="2"/>
      <charset val="186"/>
    </font>
    <font>
      <b/>
      <sz val="10"/>
      <color theme="1"/>
      <name val="Calibri"/>
      <family val="2"/>
      <charset val="186"/>
      <scheme val="minor"/>
    </font>
    <font>
      <b/>
      <sz val="8"/>
      <color rgb="FF0070C0"/>
      <name val="Arial"/>
      <family val="2"/>
      <charset val="186"/>
    </font>
    <font>
      <sz val="10"/>
      <color theme="0" tint="-0.34998626667073579"/>
      <name val="Arial"/>
      <family val="2"/>
      <charset val="186"/>
    </font>
    <font>
      <b/>
      <sz val="8"/>
      <color theme="2" tint="-0.499984740745262"/>
      <name val="Arial"/>
      <family val="2"/>
      <charset val="186"/>
    </font>
    <font>
      <b/>
      <sz val="10"/>
      <color rgb="FF00B0F0"/>
      <name val="Arial"/>
      <family val="2"/>
      <charset val="186"/>
    </font>
    <font>
      <b/>
      <sz val="10"/>
      <color rgb="FFCC0066"/>
      <name val="Arial"/>
      <family val="2"/>
      <charset val="186"/>
    </font>
    <font>
      <b/>
      <sz val="10"/>
      <color rgb="FF00B050"/>
      <name val="Arial"/>
      <family val="2"/>
      <charset val="186"/>
    </font>
    <font>
      <b/>
      <sz val="10"/>
      <color rgb="FFCC0000"/>
      <name val="Arial"/>
      <family val="2"/>
      <charset val="186"/>
    </font>
    <font>
      <b/>
      <sz val="10"/>
      <color theme="2" tint="-0.499984740745262"/>
      <name val="Arial"/>
      <family val="2"/>
      <charset val="186"/>
    </font>
    <font>
      <b/>
      <sz val="10"/>
      <color theme="0" tint="-0.14999847407452621"/>
      <name val="Arial"/>
      <family val="2"/>
      <charset val="186"/>
    </font>
    <font>
      <b/>
      <strike/>
      <sz val="8"/>
      <color indexed="40"/>
      <name val="Tahoma"/>
      <family val="2"/>
      <charset val="186"/>
    </font>
    <font>
      <sz val="8"/>
      <color indexed="81"/>
      <name val="Tahoma"/>
      <family val="2"/>
      <charset val="186"/>
    </font>
    <font>
      <sz val="10"/>
      <color theme="9" tint="-0.249977111117893"/>
      <name val="Arial"/>
      <family val="2"/>
      <charset val="186"/>
    </font>
    <font>
      <b/>
      <sz val="10"/>
      <color theme="9" tint="-0.249977111117893"/>
      <name val="Arial"/>
      <family val="2"/>
      <charset val="186"/>
    </font>
    <font>
      <b/>
      <u/>
      <sz val="10"/>
      <color theme="9" tint="-0.249977111117893"/>
      <name val="Arial"/>
      <family val="2"/>
      <charset val="186"/>
    </font>
    <font>
      <sz val="10"/>
      <color rgb="FF00B050"/>
      <name val="Arial"/>
      <family val="2"/>
      <charset val="186"/>
    </font>
    <font>
      <sz val="10"/>
      <color theme="0" tint="-0.249977111117893"/>
      <name val="Arial"/>
      <family val="2"/>
      <charset val="186"/>
    </font>
    <font>
      <sz val="10"/>
      <color theme="7" tint="-0.249977111117893"/>
      <name val="Arial"/>
      <family val="2"/>
      <charset val="186"/>
    </font>
    <font>
      <b/>
      <sz val="10"/>
      <color theme="7" tint="-0.249977111117893"/>
      <name val="Arial"/>
      <family val="2"/>
      <charset val="186"/>
    </font>
    <font>
      <b/>
      <u/>
      <sz val="10"/>
      <color theme="7" tint="-0.249977111117893"/>
      <name val="Arial"/>
      <family val="2"/>
      <charset val="186"/>
    </font>
    <font>
      <u/>
      <sz val="10"/>
      <color theme="10"/>
      <name val="Times New Roman"/>
      <family val="1"/>
      <charset val="186"/>
    </font>
    <font>
      <sz val="10"/>
      <color rgb="FF000000"/>
      <name val="Arial"/>
      <family val="2"/>
      <charset val="186"/>
    </font>
    <font>
      <sz val="11"/>
      <color rgb="FF000000"/>
      <name val="Calibri"/>
      <family val="2"/>
      <scheme val="minor"/>
    </font>
    <font>
      <sz val="8"/>
      <color indexed="8"/>
      <name val="Arial Narrow"/>
      <family val="2"/>
      <charset val="186"/>
    </font>
    <font>
      <b/>
      <u/>
      <sz val="10"/>
      <color theme="10"/>
      <name val="Arial"/>
      <family val="2"/>
      <charset val="186"/>
    </font>
    <font>
      <sz val="10"/>
      <color theme="9" tint="0.39997558519241921"/>
      <name val="Arial"/>
      <family val="2"/>
      <charset val="186"/>
    </font>
    <font>
      <i/>
      <u/>
      <sz val="10"/>
      <color theme="1"/>
      <name val="Arial"/>
      <family val="2"/>
      <charset val="186"/>
    </font>
    <font>
      <strike/>
      <u/>
      <sz val="10"/>
      <color theme="1"/>
      <name val="Arial"/>
      <family val="2"/>
      <charset val="186"/>
    </font>
    <font>
      <strike/>
      <sz val="10"/>
      <color theme="1"/>
      <name val="Arial"/>
      <family val="2"/>
      <charset val="186"/>
    </font>
    <font>
      <sz val="11"/>
      <color theme="1"/>
      <name val="Arial"/>
      <family val="2"/>
      <charset val="186"/>
    </font>
    <font>
      <i/>
      <strike/>
      <u/>
      <sz val="10"/>
      <color theme="1"/>
      <name val="Arial"/>
      <family val="2"/>
      <charset val="186"/>
    </font>
    <font>
      <i/>
      <sz val="9"/>
      <color theme="1"/>
      <name val="Arial"/>
      <family val="2"/>
      <charset val="186"/>
    </font>
    <font>
      <b/>
      <sz val="10"/>
      <name val="Arial"/>
      <family val="2"/>
      <charset val="186"/>
    </font>
    <font>
      <b/>
      <u/>
      <sz val="10"/>
      <name val="Arial"/>
      <family val="2"/>
      <charset val="186"/>
    </font>
    <font>
      <u/>
      <sz val="10"/>
      <color rgb="FF0070C0"/>
      <name val="Arial"/>
      <family val="2"/>
      <charset val="186"/>
    </font>
    <font>
      <u/>
      <sz val="10"/>
      <name val="Arial"/>
      <family val="2"/>
      <charset val="186"/>
    </font>
    <font>
      <u/>
      <sz val="10"/>
      <color theme="0" tint="-0.499984740745262"/>
      <name val="Arial"/>
      <family val="2"/>
      <charset val="186"/>
    </font>
  </fonts>
  <fills count="27">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CCECFF"/>
        <bgColor indexed="64"/>
      </patternFill>
    </fill>
    <fill>
      <patternFill patternType="solid">
        <fgColor rgb="FFFFFF66"/>
        <bgColor indexed="64"/>
      </patternFill>
    </fill>
    <fill>
      <patternFill patternType="solid">
        <fgColor rgb="FFFFCCCC"/>
        <bgColor indexed="64"/>
      </patternFill>
    </fill>
    <fill>
      <patternFill patternType="solid">
        <fgColor rgb="FFFFFFCC"/>
        <bgColor indexed="64"/>
      </patternFill>
    </fill>
    <fill>
      <patternFill patternType="solid">
        <fgColor indexed="65"/>
        <bgColor indexed="64"/>
      </patternFill>
    </fill>
    <fill>
      <patternFill patternType="solid">
        <fgColor rgb="FFCCFF99"/>
        <bgColor indexed="64"/>
      </patternFill>
    </fill>
    <fill>
      <patternFill patternType="solid">
        <fgColor theme="5" tint="0.59999389629810485"/>
        <bgColor indexed="64"/>
      </patternFill>
    </fill>
    <fill>
      <patternFill patternType="solid">
        <fgColor rgb="FF99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indexed="22"/>
        <bgColor indexed="31"/>
      </patternFill>
    </fill>
    <fill>
      <patternFill patternType="solid">
        <fgColor rgb="FFFF9999"/>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theme="0" tint="-0.24994659260841701"/>
      </left>
      <right/>
      <top/>
      <bottom style="thin">
        <color theme="0" tint="-0.24994659260841701"/>
      </bottom>
      <diagonal/>
    </border>
    <border>
      <left style="thin">
        <color theme="0" tint="-0.24994659260841701"/>
      </left>
      <right style="medium">
        <color rgb="FF000000"/>
      </right>
      <top/>
      <bottom style="thin">
        <color theme="0" tint="-0.24994659260841701"/>
      </bottom>
      <diagonal/>
    </border>
    <border>
      <left style="medium">
        <color rgb="FF000000"/>
      </left>
      <right/>
      <top/>
      <bottom/>
      <diagonal/>
    </border>
    <border>
      <left/>
      <right style="medium">
        <color theme="1"/>
      </right>
      <top/>
      <bottom/>
      <diagonal/>
    </border>
    <border>
      <left style="thin">
        <color theme="0" tint="-0.24994659260841701"/>
      </left>
      <right style="medium">
        <color auto="1"/>
      </right>
      <top style="medium">
        <color auto="1"/>
      </top>
      <bottom style="thin">
        <color theme="0" tint="-0.24994659260841701"/>
      </bottom>
      <diagonal/>
    </border>
    <border>
      <left/>
      <right style="medium">
        <color auto="1"/>
      </right>
      <top/>
      <bottom/>
      <diagonal/>
    </border>
    <border>
      <left style="thin">
        <color theme="0" tint="-0.24994659260841701"/>
      </left>
      <right/>
      <top style="medium">
        <color rgb="FF000000"/>
      </top>
      <bottom style="thin">
        <color theme="0" tint="-0.24994659260841701"/>
      </bottom>
      <diagonal/>
    </border>
    <border>
      <left style="medium">
        <color auto="1"/>
      </left>
      <right/>
      <top/>
      <bottom/>
      <diagonal/>
    </border>
    <border>
      <left style="thin">
        <color theme="0" tint="-0.24994659260841701"/>
      </left>
      <right style="medium">
        <color auto="1"/>
      </right>
      <top/>
      <bottom style="thin">
        <color theme="0" tint="-0.24994659260841701"/>
      </bottom>
      <diagonal/>
    </border>
    <border>
      <left/>
      <right style="medium">
        <color rgb="FF000000"/>
      </right>
      <top/>
      <bottom/>
      <diagonal/>
    </border>
    <border>
      <left style="medium">
        <color auto="1"/>
      </left>
      <right/>
      <top/>
      <bottom style="medium">
        <color auto="1"/>
      </bottom>
      <diagonal/>
    </border>
    <border>
      <left/>
      <right style="medium">
        <color auto="1"/>
      </right>
      <top/>
      <bottom style="medium">
        <color auto="1"/>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theme="1"/>
      </right>
      <top/>
      <bottom style="medium">
        <color rgb="FF000000"/>
      </bottom>
      <diagonal/>
    </border>
    <border>
      <left style="thin">
        <color theme="0" tint="-0.24994659260841701"/>
      </left>
      <right style="thick">
        <color rgb="FF000000"/>
      </right>
      <top style="medium">
        <color rgb="FF000000"/>
      </top>
      <bottom style="thin">
        <color theme="0" tint="-0.24994659260841701"/>
      </bottom>
      <diagonal/>
    </border>
    <border>
      <left/>
      <right style="thick">
        <color rgb="FF000000"/>
      </right>
      <top/>
      <bottom/>
      <diagonal/>
    </border>
    <border>
      <left/>
      <right/>
      <top style="medium">
        <color rgb="FF000000"/>
      </top>
      <bottom/>
      <diagonal/>
    </border>
    <border>
      <left style="thin">
        <color theme="0" tint="-0.24994659260841701"/>
      </left>
      <right style="medium">
        <color rgb="FF000000"/>
      </right>
      <top style="medium">
        <color rgb="FF000000"/>
      </top>
      <bottom style="thin">
        <color theme="0" tint="-0.24994659260841701"/>
      </bottom>
      <diagonal/>
    </border>
    <border>
      <left style="medium">
        <color auto="1"/>
      </left>
      <right/>
      <top style="medium">
        <color rgb="FF000000"/>
      </top>
      <bottom/>
      <diagonal/>
    </border>
    <border>
      <left style="thin">
        <color theme="0" tint="-0.24994659260841701"/>
      </left>
      <right style="medium">
        <color auto="1"/>
      </right>
      <top style="medium">
        <color rgb="FF000000"/>
      </top>
      <bottom style="thin">
        <color theme="0" tint="-0.24994659260841701"/>
      </bottom>
      <diagonal/>
    </border>
    <border>
      <left style="medium">
        <color rgb="FF000000"/>
      </left>
      <right style="thin">
        <color theme="0" tint="-0.24994659260841701"/>
      </right>
      <top style="medium">
        <color rgb="FF000000"/>
      </top>
      <bottom/>
      <diagonal/>
    </border>
    <border>
      <left style="thin">
        <color theme="0" tint="-0.24994659260841701"/>
      </left>
      <right style="thin">
        <color rgb="FF000000"/>
      </right>
      <top style="medium">
        <color rgb="FF000000"/>
      </top>
      <bottom style="thin">
        <color theme="0" tint="-0.24994659260841701"/>
      </bottom>
      <diagonal/>
    </border>
    <border>
      <left style="thin">
        <color theme="0" tint="-0.24994659260841701"/>
      </left>
      <right style="medium">
        <color rgb="FF000000"/>
      </right>
      <top style="medium">
        <color rgb="FF000000"/>
      </top>
      <bottom/>
      <diagonal/>
    </border>
    <border>
      <left/>
      <right style="thin">
        <color rgb="FF000000"/>
      </right>
      <top/>
      <bottom/>
      <diagonal/>
    </border>
    <border>
      <left style="thin">
        <color theme="0" tint="-0.24994659260841701"/>
      </left>
      <right style="thin">
        <color rgb="FF000000"/>
      </right>
      <top/>
      <bottom style="thin">
        <color theme="0" tint="-0.24994659260841701"/>
      </bottom>
      <diagonal/>
    </border>
    <border>
      <left/>
      <right style="thin">
        <color rgb="FF000000"/>
      </right>
      <top/>
      <bottom style="medium">
        <color rgb="FF000000"/>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000000"/>
      </left>
      <right/>
      <top style="dashDot">
        <color rgb="FF000000"/>
      </top>
      <bottom style="thin">
        <color theme="8" tint="0.39994506668294322"/>
      </bottom>
      <diagonal/>
    </border>
    <border>
      <left/>
      <right/>
      <top style="dashDot">
        <color rgb="FF000000"/>
      </top>
      <bottom style="thin">
        <color theme="8" tint="0.39994506668294322"/>
      </bottom>
      <diagonal/>
    </border>
    <border>
      <left style="medium">
        <color rgb="FF000000"/>
      </left>
      <right/>
      <top style="thin">
        <color theme="8" tint="0.39994506668294322"/>
      </top>
      <bottom style="medium">
        <color rgb="FF000000"/>
      </bottom>
      <diagonal/>
    </border>
    <border>
      <left/>
      <right/>
      <top style="thin">
        <color theme="8" tint="0.39994506668294322"/>
      </top>
      <bottom style="medium">
        <color rgb="FF000000"/>
      </bottom>
      <diagonal/>
    </border>
    <border>
      <left style="medium">
        <color auto="1"/>
      </left>
      <right/>
      <top style="dashDot">
        <color auto="1"/>
      </top>
      <bottom/>
      <diagonal/>
    </border>
    <border>
      <left style="medium">
        <color indexed="8"/>
      </left>
      <right/>
      <top style="medium">
        <color rgb="FF000000"/>
      </top>
      <bottom/>
      <diagonal/>
    </border>
    <border>
      <left/>
      <right style="medium">
        <color rgb="FF000000"/>
      </right>
      <top/>
      <bottom style="thick">
        <color rgb="FF000000"/>
      </bottom>
      <diagonal/>
    </border>
    <border>
      <left/>
      <right style="medium">
        <color rgb="FF000000"/>
      </right>
      <top style="dashDot">
        <color rgb="FF000000"/>
      </top>
      <bottom style="thin">
        <color theme="8" tint="0.39994506668294322"/>
      </bottom>
      <diagonal/>
    </border>
    <border>
      <left/>
      <right style="medium">
        <color rgb="FF000000"/>
      </right>
      <top style="thin">
        <color theme="8" tint="0.39994506668294322"/>
      </top>
      <bottom style="medium">
        <color rgb="FF000000"/>
      </bottom>
      <diagonal/>
    </border>
    <border>
      <left style="medium">
        <color rgb="FF000000"/>
      </left>
      <right/>
      <top style="dashDot">
        <color rgb="FF000000"/>
      </top>
      <bottom/>
      <diagonal/>
    </border>
    <border>
      <left style="medium">
        <color theme="1"/>
      </left>
      <right/>
      <top style="thin">
        <color theme="8" tint="0.39994506668294322"/>
      </top>
      <bottom style="medium">
        <color rgb="FF000000"/>
      </bottom>
      <diagonal/>
    </border>
    <border>
      <left/>
      <right/>
      <top style="dashDot">
        <color auto="1"/>
      </top>
      <bottom/>
      <diagonal/>
    </border>
    <border>
      <left/>
      <right style="medium">
        <color rgb="FF000000"/>
      </right>
      <top/>
      <bottom style="medium">
        <color auto="1"/>
      </bottom>
      <diagonal/>
    </border>
    <border>
      <left style="medium">
        <color rgb="FF000000"/>
      </left>
      <right/>
      <top/>
      <bottom style="medium">
        <color auto="1"/>
      </bottom>
      <diagonal/>
    </border>
    <border>
      <left/>
      <right style="medium">
        <color rgb="FF000000"/>
      </right>
      <top style="dashDot">
        <color rgb="FF000000"/>
      </top>
      <bottom/>
      <diagonal/>
    </border>
    <border>
      <left style="medium">
        <color rgb="FF000000"/>
      </left>
      <right/>
      <top/>
      <bottom style="dashDot">
        <color rgb="FF000000"/>
      </bottom>
      <diagonal/>
    </border>
    <border>
      <left/>
      <right/>
      <top/>
      <bottom style="dashDot">
        <color rgb="FF000000"/>
      </bottom>
      <diagonal/>
    </border>
    <border>
      <left/>
      <right/>
      <top style="dashDot">
        <color rgb="FF000000"/>
      </top>
      <bottom/>
      <diagonal/>
    </border>
    <border>
      <left style="medium">
        <color rgb="FF000000"/>
      </left>
      <right/>
      <top/>
      <bottom style="medium">
        <color theme="1"/>
      </bottom>
      <diagonal/>
    </border>
    <border>
      <left/>
      <right style="medium">
        <color theme="1"/>
      </right>
      <top/>
      <bottom style="medium">
        <color theme="1"/>
      </bottom>
      <diagonal/>
    </border>
    <border>
      <left style="medium">
        <color rgb="FF000000"/>
      </left>
      <right/>
      <top style="medium">
        <color theme="1"/>
      </top>
      <bottom/>
      <diagonal/>
    </border>
    <border>
      <left style="thin">
        <color theme="0" tint="-0.24994659260841701"/>
      </left>
      <right/>
      <top style="medium">
        <color theme="1"/>
      </top>
      <bottom style="thin">
        <color theme="0" tint="-0.24994659260841701"/>
      </bottom>
      <diagonal/>
    </border>
    <border>
      <left/>
      <right style="medium">
        <color rgb="FF000000"/>
      </right>
      <top/>
      <bottom style="dashDot">
        <color rgb="FF000000"/>
      </bottom>
      <diagonal/>
    </border>
    <border>
      <left/>
      <right style="medium">
        <color rgb="FF000000"/>
      </right>
      <top style="thin">
        <color theme="0" tint="-0.24994659260841701"/>
      </top>
      <bottom/>
      <diagonal/>
    </border>
    <border>
      <left style="medium">
        <color rgb="FF000000"/>
      </left>
      <right/>
      <top style="medium">
        <color auto="1"/>
      </top>
      <bottom/>
      <diagonal/>
    </border>
    <border>
      <left/>
      <right style="medium">
        <color rgb="FF000000"/>
      </right>
      <top/>
      <bottom style="medium">
        <color theme="1"/>
      </bottom>
      <diagonal/>
    </border>
    <border>
      <left style="thin">
        <color theme="0" tint="-0.24994659260841701"/>
      </left>
      <right style="medium">
        <color rgb="FF000000"/>
      </right>
      <top style="medium">
        <color theme="1"/>
      </top>
      <bottom style="thin">
        <color theme="0" tint="-0.24994659260841701"/>
      </bottom>
      <diagonal/>
    </border>
    <border>
      <left style="medium">
        <color theme="1"/>
      </left>
      <right/>
      <top style="medium">
        <color theme="1"/>
      </top>
      <bottom/>
      <diagonal/>
    </border>
    <border>
      <left style="thin">
        <color theme="0" tint="-0.24994659260841701"/>
      </left>
      <right style="medium">
        <color theme="1"/>
      </right>
      <top style="medium">
        <color theme="1"/>
      </top>
      <bottom style="thin">
        <color theme="0" tint="-0.24994659260841701"/>
      </bottom>
      <diagonal/>
    </border>
    <border>
      <left style="medium">
        <color theme="1"/>
      </left>
      <right/>
      <top/>
      <bottom/>
      <diagonal/>
    </border>
    <border>
      <left style="medium">
        <color theme="1"/>
      </left>
      <right/>
      <top/>
      <bottom style="medium">
        <color rgb="FF000000"/>
      </bottom>
      <diagonal/>
    </border>
    <border>
      <left style="thick">
        <color rgb="FF000000"/>
      </left>
      <right/>
      <top style="medium">
        <color rgb="FF000000"/>
      </top>
      <bottom/>
      <diagonal/>
    </border>
    <border>
      <left style="medium">
        <color rgb="FF000000"/>
      </left>
      <right/>
      <top/>
      <bottom style="dashDot">
        <color auto="1"/>
      </bottom>
      <diagonal/>
    </border>
    <border>
      <left/>
      <right/>
      <top/>
      <bottom style="dashDot">
        <color auto="1"/>
      </bottom>
      <diagonal/>
    </border>
    <border>
      <left/>
      <right style="medium">
        <color rgb="FF000000"/>
      </right>
      <top/>
      <bottom style="dashDot">
        <color auto="1"/>
      </bottom>
      <diagonal/>
    </border>
    <border>
      <left/>
      <right/>
      <top style="dashDot">
        <color auto="1"/>
      </top>
      <bottom style="thin">
        <color theme="8" tint="0.39994506668294322"/>
      </bottom>
      <diagonal/>
    </border>
    <border>
      <left/>
      <right style="medium">
        <color rgb="FF000000"/>
      </right>
      <top style="dashDot">
        <color auto="1"/>
      </top>
      <bottom style="thin">
        <color theme="8" tint="0.39994506668294322"/>
      </bottom>
      <diagonal/>
    </border>
    <border>
      <left style="medium">
        <color theme="1"/>
      </left>
      <right/>
      <top/>
      <bottom style="dashDot">
        <color theme="1"/>
      </bottom>
      <diagonal/>
    </border>
    <border>
      <left/>
      <right style="medium">
        <color theme="1"/>
      </right>
      <top/>
      <bottom style="dashDot">
        <color theme="1"/>
      </bottom>
      <diagonal/>
    </border>
    <border>
      <left/>
      <right style="medium">
        <color rgb="FF000000"/>
      </right>
      <top/>
      <bottom style="dashDot">
        <color theme="1"/>
      </bottom>
      <diagonal/>
    </border>
    <border>
      <left/>
      <right style="medium">
        <color auto="1"/>
      </right>
      <top style="medium">
        <color auto="1"/>
      </top>
      <bottom/>
      <diagonal/>
    </border>
    <border>
      <left style="thin">
        <color theme="0" tint="-0.24994659260841701"/>
      </left>
      <right style="medium">
        <color rgb="FF000000"/>
      </right>
      <top style="medium">
        <color auto="1"/>
      </top>
      <bottom/>
      <diagonal/>
    </border>
    <border>
      <left/>
      <right style="medium">
        <color auto="1"/>
      </right>
      <top style="thin">
        <color theme="8" tint="0.39994506668294322"/>
      </top>
      <bottom style="medium">
        <color rgb="FF000000"/>
      </bottom>
      <diagonal/>
    </border>
    <border>
      <left/>
      <right style="medium">
        <color auto="1"/>
      </right>
      <top/>
      <bottom style="medium">
        <color rgb="FF000000"/>
      </bottom>
      <diagonal/>
    </border>
    <border>
      <left/>
      <right/>
      <top/>
      <bottom style="thin">
        <color theme="8" tint="0.39994506668294322"/>
      </bottom>
      <diagonal/>
    </border>
    <border>
      <left/>
      <right style="medium">
        <color rgb="FF000000"/>
      </right>
      <top style="thin">
        <color theme="8" tint="0.39994506668294322"/>
      </top>
      <bottom/>
      <diagonal/>
    </border>
    <border>
      <left style="medium">
        <color auto="1"/>
      </left>
      <right/>
      <top/>
      <bottom style="dashDot">
        <color rgb="FF000000"/>
      </bottom>
      <diagonal/>
    </border>
    <border>
      <left style="medium">
        <color auto="1"/>
      </left>
      <right/>
      <top style="dashDot">
        <color rgb="FF000000"/>
      </top>
      <bottom/>
      <diagonal/>
    </border>
    <border>
      <left/>
      <right style="medium">
        <color auto="1"/>
      </right>
      <top style="dashDot">
        <color rgb="FF000000"/>
      </top>
      <bottom/>
      <diagonal/>
    </border>
    <border>
      <left/>
      <right/>
      <top/>
      <bottom style="medium">
        <color auto="1"/>
      </bottom>
      <diagonal/>
    </border>
    <border>
      <left/>
      <right style="medium">
        <color rgb="FF000000"/>
      </right>
      <top style="dashDot">
        <color auto="1"/>
      </top>
      <bottom/>
      <diagonal/>
    </border>
    <border>
      <left style="medium">
        <color auto="1"/>
      </left>
      <right/>
      <top/>
      <bottom style="dashDot">
        <color auto="1"/>
      </bottom>
      <diagonal/>
    </border>
    <border>
      <left style="thin">
        <color theme="0" tint="-0.24994659260841701"/>
      </left>
      <right style="medium">
        <color theme="1"/>
      </right>
      <top style="medium">
        <color rgb="FF000000"/>
      </top>
      <bottom style="thin">
        <color theme="0" tint="-0.2499465926084170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medium">
        <color rgb="FF000000"/>
      </left>
      <right/>
      <top style="thin">
        <color theme="8" tint="0.39994506668294322"/>
      </top>
      <bottom/>
      <diagonal/>
    </border>
    <border>
      <left style="thin">
        <color indexed="64"/>
      </left>
      <right style="thin">
        <color indexed="64"/>
      </right>
      <top style="thin">
        <color indexed="64"/>
      </top>
      <bottom/>
      <diagonal/>
    </border>
    <border>
      <left style="medium">
        <color indexed="8"/>
      </left>
      <right style="thin">
        <color theme="0" tint="-0.24994659260841701"/>
      </right>
      <top style="medium">
        <color indexed="8"/>
      </top>
      <bottom/>
      <diagonal/>
    </border>
    <border>
      <left style="medium">
        <color indexed="8"/>
      </left>
      <right/>
      <top/>
      <bottom style="medium">
        <color indexed="8"/>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auto="1"/>
      </left>
      <right/>
      <top style="medium">
        <color auto="1"/>
      </top>
      <bottom/>
      <diagonal/>
    </border>
    <border>
      <left/>
      <right/>
      <top style="medium">
        <color auto="1"/>
      </top>
      <bottom/>
      <diagonal/>
    </border>
    <border>
      <left/>
      <right/>
      <top/>
      <bottom style="thin">
        <color indexed="64"/>
      </bottom>
      <diagonal/>
    </border>
    <border>
      <left/>
      <right/>
      <top/>
      <bottom style="thin">
        <color auto="1"/>
      </bottom>
      <diagonal/>
    </border>
    <border>
      <left style="thin">
        <color indexed="64"/>
      </left>
      <right/>
      <top/>
      <bottom style="medium">
        <color indexed="64"/>
      </bottom>
      <diagonal/>
    </border>
    <border>
      <left style="thick">
        <color rgb="FF000000"/>
      </left>
      <right/>
      <top/>
      <bottom/>
      <diagonal/>
    </border>
    <border>
      <left style="medium">
        <color rgb="FF000000"/>
      </left>
      <right/>
      <top style="thick">
        <color rgb="FF000000"/>
      </top>
      <bottom/>
      <diagonal/>
    </border>
    <border>
      <left style="thin">
        <color theme="0" tint="-0.24994659260841701"/>
      </left>
      <right/>
      <top style="thick">
        <color rgb="FF000000"/>
      </top>
      <bottom style="thin">
        <color theme="0" tint="-0.24994659260841701"/>
      </bottom>
      <diagonal/>
    </border>
    <border>
      <left style="thin">
        <color theme="0" tint="-0.24994659260841701"/>
      </left>
      <right style="medium">
        <color rgb="FF000000"/>
      </right>
      <top style="thick">
        <color rgb="FF000000"/>
      </top>
      <bottom style="thin">
        <color theme="0" tint="-0.2499465926084170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auto="1"/>
      </top>
      <bottom/>
      <diagonal/>
    </border>
    <border>
      <left style="thin">
        <color indexed="64"/>
      </left>
      <right/>
      <top/>
      <bottom style="thin">
        <color auto="1"/>
      </bottom>
      <diagonal/>
    </border>
    <border>
      <left/>
      <right/>
      <top style="medium">
        <color indexed="64"/>
      </top>
      <bottom/>
      <diagonal/>
    </border>
    <border>
      <left style="medium">
        <color auto="1"/>
      </left>
      <right/>
      <top/>
      <bottom style="medium">
        <color auto="1"/>
      </bottom>
      <diagonal/>
    </border>
    <border>
      <left style="medium">
        <color rgb="FF000000"/>
      </left>
      <right style="thin">
        <color theme="0" tint="-0.24994659260841701"/>
      </right>
      <top/>
      <bottom/>
      <diagonal/>
    </border>
    <border>
      <left/>
      <right/>
      <top style="thin">
        <color theme="1"/>
      </top>
      <bottom/>
      <diagonal/>
    </border>
    <border>
      <left style="medium">
        <color indexed="8"/>
      </left>
      <right/>
      <top style="medium">
        <color indexed="8"/>
      </top>
      <bottom/>
      <diagonal/>
    </border>
    <border>
      <left style="medium">
        <color theme="1"/>
      </left>
      <right/>
      <top/>
      <bottom style="medium">
        <color auto="1"/>
      </bottom>
      <diagonal/>
    </border>
    <border>
      <left/>
      <right/>
      <top style="medium">
        <color indexed="8"/>
      </top>
      <bottom/>
      <diagonal/>
    </border>
    <border>
      <left style="medium">
        <color theme="1"/>
      </left>
      <right/>
      <top/>
      <bottom style="thin">
        <color theme="8" tint="0.39994506668294322"/>
      </bottom>
      <diagonal/>
    </border>
    <border>
      <left/>
      <right style="medium">
        <color rgb="FF000000"/>
      </right>
      <top/>
      <bottom style="thin">
        <color theme="8" tint="0.39994506668294322"/>
      </bottom>
      <diagonal/>
    </border>
    <border>
      <left style="thin">
        <color indexed="64"/>
      </left>
      <right/>
      <top/>
      <bottom style="thin">
        <color indexed="64"/>
      </bottom>
      <diagonal/>
    </border>
    <border>
      <left/>
      <right style="dashed">
        <color theme="9" tint="-0.24994659260841701"/>
      </right>
      <top/>
      <bottom/>
      <diagonal/>
    </border>
    <border>
      <left/>
      <right/>
      <top style="medium">
        <color auto="1"/>
      </top>
      <bottom/>
      <diagonal/>
    </border>
    <border>
      <left/>
      <right style="dashed">
        <color theme="9" tint="-0.24994659260841701"/>
      </right>
      <top/>
      <bottom style="dashed">
        <color theme="9" tint="-0.24994659260841701"/>
      </bottom>
      <diagonal/>
    </border>
    <border>
      <left style="medium">
        <color rgb="FF000000"/>
      </left>
      <right/>
      <top/>
      <bottom style="medium">
        <color auto="1"/>
      </bottom>
      <diagonal/>
    </border>
    <border>
      <left style="medium">
        <color rgb="FF000000"/>
      </left>
      <right/>
      <top/>
      <bottom style="dashDotDot">
        <color rgb="FF000000"/>
      </bottom>
      <diagonal/>
    </border>
    <border>
      <left/>
      <right style="medium">
        <color rgb="FF000000"/>
      </right>
      <top/>
      <bottom style="dashDotDot">
        <color rgb="FF000000"/>
      </bottom>
      <diagonal/>
    </border>
    <border>
      <left style="medium">
        <color rgb="FF000000"/>
      </left>
      <right/>
      <top style="dashDotDot">
        <color rgb="FF000000"/>
      </top>
      <bottom/>
      <diagonal/>
    </border>
    <border>
      <left/>
      <right style="medium">
        <color rgb="FF000000"/>
      </right>
      <top style="dashDotDot">
        <color rgb="FF000000"/>
      </top>
      <bottom/>
      <diagonal/>
    </border>
  </borders>
  <cellStyleXfs count="36">
    <xf numFmtId="0" fontId="0" fillId="0" borderId="0"/>
    <xf numFmtId="0" fontId="5" fillId="0" borderId="0"/>
    <xf numFmtId="0" fontId="6" fillId="0" borderId="0" applyNumberFormat="0" applyFill="0" applyBorder="0" applyAlignment="0" applyProtection="0"/>
    <xf numFmtId="0" fontId="8" fillId="0" borderId="0"/>
    <xf numFmtId="0" fontId="9" fillId="0" borderId="0" applyNumberFormat="0" applyFill="0" applyBorder="0" applyAlignment="0" applyProtection="0"/>
    <xf numFmtId="0" fontId="11" fillId="0" borderId="0"/>
    <xf numFmtId="0" fontId="5" fillId="0" borderId="0"/>
    <xf numFmtId="0" fontId="5" fillId="0" borderId="0"/>
    <xf numFmtId="0" fontId="11" fillId="0" borderId="0"/>
    <xf numFmtId="0" fontId="19" fillId="0" borderId="0"/>
    <xf numFmtId="0" fontId="20" fillId="0" borderId="0"/>
    <xf numFmtId="0" fontId="21" fillId="0" borderId="0"/>
    <xf numFmtId="0" fontId="11" fillId="0" borderId="0"/>
    <xf numFmtId="0" fontId="8" fillId="0" borderId="0"/>
    <xf numFmtId="0" fontId="9" fillId="0" borderId="0" applyNumberFormat="0" applyFill="0" applyBorder="0" applyAlignment="0" applyProtection="0"/>
    <xf numFmtId="0" fontId="22" fillId="0" borderId="0"/>
    <xf numFmtId="0" fontId="5" fillId="0" borderId="0"/>
    <xf numFmtId="0" fontId="5" fillId="0" borderId="0"/>
    <xf numFmtId="0" fontId="9" fillId="0" borderId="0" applyNumberFormat="0" applyFill="0" applyBorder="0" applyAlignment="0" applyProtection="0"/>
    <xf numFmtId="0" fontId="63" fillId="0" borderId="0" applyNumberFormat="0" applyFill="0" applyBorder="0" applyAlignment="0" applyProtection="0"/>
    <xf numFmtId="0" fontId="8" fillId="0" borderId="0"/>
    <xf numFmtId="0" fontId="8" fillId="0" borderId="0"/>
    <xf numFmtId="0" fontId="64" fillId="0" borderId="0"/>
    <xf numFmtId="0" fontId="22" fillId="0" borderId="0"/>
    <xf numFmtId="0" fontId="21" fillId="0" borderId="0"/>
    <xf numFmtId="0" fontId="21" fillId="0" borderId="0"/>
    <xf numFmtId="0" fontId="8" fillId="0" borderId="0"/>
    <xf numFmtId="0" fontId="21" fillId="0" borderId="0"/>
    <xf numFmtId="0" fontId="21" fillId="0" borderId="0"/>
    <xf numFmtId="0" fontId="21" fillId="0" borderId="0"/>
    <xf numFmtId="0" fontId="65" fillId="0" borderId="0"/>
    <xf numFmtId="0" fontId="21" fillId="0" borderId="0"/>
    <xf numFmtId="0" fontId="20" fillId="0" borderId="0"/>
    <xf numFmtId="0" fontId="5" fillId="0" borderId="0"/>
    <xf numFmtId="0" fontId="1" fillId="0" borderId="0"/>
    <xf numFmtId="49" fontId="66" fillId="25" borderId="0" applyBorder="0" applyProtection="0">
      <alignment horizontal="left" vertical="top" wrapText="1"/>
    </xf>
  </cellStyleXfs>
  <cellXfs count="1216">
    <xf numFmtId="0" fontId="0" fillId="0" borderId="0" xfId="0"/>
    <xf numFmtId="0" fontId="1" fillId="0" borderId="0" xfId="1" applyFont="1" applyFill="1" applyAlignment="1">
      <alignment vertical="top"/>
    </xf>
    <xf numFmtId="0" fontId="1" fillId="0" borderId="0" xfId="1" applyFont="1" applyFill="1" applyAlignment="1"/>
    <xf numFmtId="0" fontId="0" fillId="3" borderId="0" xfId="1" applyFont="1" applyFill="1" applyAlignment="1"/>
    <xf numFmtId="0" fontId="1" fillId="3" borderId="0" xfId="1" applyNumberFormat="1" applyFont="1" applyFill="1" applyAlignment="1"/>
    <xf numFmtId="0" fontId="1" fillId="0" borderId="0" xfId="1" applyFont="1" applyAlignment="1">
      <alignment vertical="top"/>
    </xf>
    <xf numFmtId="0" fontId="4" fillId="0" borderId="0" xfId="1" applyFont="1" applyAlignment="1"/>
    <xf numFmtId="0" fontId="1" fillId="0" borderId="0" xfId="1" applyFont="1" applyAlignment="1"/>
    <xf numFmtId="0" fontId="6" fillId="0" borderId="0" xfId="2" applyFill="1" applyAlignment="1">
      <alignment vertical="top"/>
    </xf>
    <xf numFmtId="0" fontId="1" fillId="0" borderId="0" xfId="1" applyFont="1" applyAlignment="1">
      <alignment horizontal="right" vertical="top"/>
    </xf>
    <xf numFmtId="0" fontId="4" fillId="2" borderId="2" xfId="1" applyFont="1" applyFill="1" applyBorder="1" applyAlignment="1"/>
    <xf numFmtId="0" fontId="4" fillId="2" borderId="3" xfId="1" applyFont="1" applyFill="1" applyBorder="1" applyAlignment="1"/>
    <xf numFmtId="0" fontId="4" fillId="2" borderId="4" xfId="1" applyFont="1" applyFill="1" applyBorder="1" applyAlignment="1"/>
    <xf numFmtId="0" fontId="4" fillId="5" borderId="0" xfId="1" quotePrefix="1" applyNumberFormat="1" applyFont="1" applyFill="1" applyAlignment="1"/>
    <xf numFmtId="0" fontId="4" fillId="5" borderId="0" xfId="1" applyFont="1" applyFill="1" applyBorder="1" applyAlignment="1"/>
    <xf numFmtId="0" fontId="1" fillId="5" borderId="0" xfId="1" applyFont="1" applyFill="1" applyBorder="1" applyAlignment="1"/>
    <xf numFmtId="0" fontId="4" fillId="0" borderId="0" xfId="1" applyFont="1" applyFill="1" applyBorder="1" applyAlignment="1"/>
    <xf numFmtId="0" fontId="4" fillId="6" borderId="6" xfId="1" applyFont="1" applyFill="1" applyBorder="1" applyAlignment="1"/>
    <xf numFmtId="0" fontId="1" fillId="0" borderId="5" xfId="2" applyFont="1" applyFill="1" applyBorder="1" applyAlignment="1"/>
    <xf numFmtId="0" fontId="4" fillId="6" borderId="7" xfId="1" applyFont="1" applyFill="1" applyBorder="1" applyAlignment="1"/>
    <xf numFmtId="0" fontId="1" fillId="0" borderId="8" xfId="0" applyFont="1" applyFill="1" applyBorder="1" applyAlignment="1"/>
    <xf numFmtId="0" fontId="1" fillId="0" borderId="9" xfId="1" applyFont="1" applyFill="1" applyBorder="1" applyAlignment="1"/>
    <xf numFmtId="0" fontId="1" fillId="0" borderId="0" xfId="1" applyFont="1" applyFill="1" applyBorder="1" applyAlignment="1"/>
    <xf numFmtId="0" fontId="4" fillId="0" borderId="0" xfId="1" applyFont="1" applyAlignment="1">
      <alignment vertical="top"/>
    </xf>
    <xf numFmtId="0" fontId="4" fillId="6" borderId="10" xfId="1" applyFont="1" applyFill="1" applyBorder="1" applyAlignment="1"/>
    <xf numFmtId="0" fontId="4" fillId="6" borderId="12" xfId="1" applyFont="1" applyFill="1" applyBorder="1" applyAlignment="1"/>
    <xf numFmtId="0" fontId="4" fillId="6" borderId="14" xfId="1" applyFont="1" applyFill="1" applyBorder="1" applyAlignment="1"/>
    <xf numFmtId="0" fontId="1" fillId="0" borderId="8" xfId="2" applyFont="1" applyFill="1" applyBorder="1" applyAlignment="1"/>
    <xf numFmtId="0" fontId="4" fillId="0" borderId="11" xfId="1" applyFont="1" applyFill="1" applyBorder="1" applyAlignment="1"/>
    <xf numFmtId="0" fontId="4" fillId="0" borderId="15" xfId="1" applyFont="1" applyFill="1" applyBorder="1" applyAlignment="1"/>
    <xf numFmtId="0" fontId="4" fillId="0" borderId="0" xfId="1" applyFont="1" applyFill="1" applyAlignment="1">
      <alignment vertical="top"/>
    </xf>
    <xf numFmtId="0" fontId="1" fillId="0" borderId="17" xfId="1" applyFont="1" applyFill="1" applyBorder="1" applyAlignment="1"/>
    <xf numFmtId="0" fontId="0" fillId="0" borderId="0" xfId="1" applyFont="1" applyFill="1" applyBorder="1" applyAlignment="1">
      <alignment vertical="top"/>
    </xf>
    <xf numFmtId="0" fontId="1" fillId="0" borderId="8" xfId="1" applyFont="1" applyFill="1" applyBorder="1" applyAlignment="1"/>
    <xf numFmtId="0" fontId="1" fillId="0" borderId="18" xfId="1" applyFont="1" applyFill="1" applyBorder="1" applyAlignment="1"/>
    <xf numFmtId="0" fontId="4" fillId="0" borderId="19" xfId="1" applyFont="1" applyFill="1" applyBorder="1" applyAlignment="1"/>
    <xf numFmtId="0" fontId="1" fillId="0" borderId="21" xfId="1" applyFont="1" applyFill="1" applyBorder="1" applyAlignment="1"/>
    <xf numFmtId="0" fontId="1" fillId="0" borderId="19" xfId="1" applyFont="1" applyFill="1" applyBorder="1" applyAlignment="1"/>
    <xf numFmtId="0" fontId="15" fillId="0" borderId="18" xfId="2" applyFont="1" applyFill="1" applyBorder="1" applyAlignment="1"/>
    <xf numFmtId="0" fontId="1" fillId="0" borderId="5" xfId="1" applyFont="1" applyFill="1" applyBorder="1" applyAlignment="1"/>
    <xf numFmtId="0" fontId="7" fillId="0" borderId="5" xfId="2" applyFont="1" applyFill="1" applyBorder="1" applyAlignment="1"/>
    <xf numFmtId="0" fontId="1" fillId="0" borderId="15" xfId="1" applyFont="1" applyFill="1" applyBorder="1" applyAlignment="1"/>
    <xf numFmtId="0" fontId="4" fillId="6" borderId="22" xfId="1" applyFont="1" applyFill="1" applyBorder="1" applyAlignment="1"/>
    <xf numFmtId="0" fontId="14" fillId="0" borderId="8" xfId="0" applyFont="1" applyFill="1" applyBorder="1" applyAlignment="1"/>
    <xf numFmtId="0" fontId="4" fillId="0" borderId="23" xfId="1" applyFont="1" applyFill="1" applyBorder="1" applyAlignment="1"/>
    <xf numFmtId="0" fontId="4" fillId="6" borderId="25" xfId="1" applyFont="1" applyFill="1" applyBorder="1" applyAlignment="1"/>
    <xf numFmtId="0" fontId="1" fillId="0" borderId="23" xfId="1" applyFont="1" applyFill="1" applyBorder="1" applyAlignment="1"/>
    <xf numFmtId="0" fontId="1" fillId="0" borderId="8" xfId="1" applyFont="1" applyFill="1" applyBorder="1" applyAlignment="1">
      <alignment vertical="top"/>
    </xf>
    <xf numFmtId="0" fontId="1" fillId="0" borderId="18" xfId="1" applyFont="1" applyFill="1" applyBorder="1" applyAlignment="1">
      <alignment vertical="top"/>
    </xf>
    <xf numFmtId="0" fontId="4" fillId="0" borderId="20" xfId="1" applyFont="1" applyFill="1" applyBorder="1" applyAlignment="1"/>
    <xf numFmtId="0" fontId="7" fillId="0" borderId="8" xfId="2" applyFont="1" applyFill="1" applyBorder="1" applyAlignment="1"/>
    <xf numFmtId="0" fontId="1" fillId="0" borderId="11" xfId="1" applyFont="1" applyFill="1" applyBorder="1" applyAlignment="1"/>
    <xf numFmtId="0" fontId="1" fillId="0" borderId="13" xfId="1" applyFont="1" applyFill="1" applyBorder="1" applyAlignment="1"/>
    <xf numFmtId="0" fontId="7" fillId="0" borderId="5" xfId="2" applyFont="1" applyFill="1" applyBorder="1" applyAlignment="1">
      <alignment vertical="top"/>
    </xf>
    <xf numFmtId="0" fontId="1" fillId="0" borderId="26" xfId="1" applyFont="1" applyFill="1" applyBorder="1" applyAlignment="1"/>
    <xf numFmtId="0" fontId="4" fillId="6" borderId="27" xfId="1" applyFont="1" applyFill="1" applyBorder="1" applyAlignment="1"/>
    <xf numFmtId="0" fontId="7" fillId="0" borderId="18" xfId="2" applyFont="1" applyFill="1" applyBorder="1" applyAlignment="1">
      <alignment vertical="top"/>
    </xf>
    <xf numFmtId="0" fontId="1" fillId="0" borderId="20" xfId="1" applyFont="1" applyFill="1" applyBorder="1" applyAlignment="1"/>
    <xf numFmtId="0" fontId="0" fillId="0" borderId="0" xfId="1" applyFont="1" applyAlignment="1">
      <alignment vertical="top"/>
    </xf>
    <xf numFmtId="0" fontId="4" fillId="5" borderId="0" xfId="1" quotePrefix="1" applyNumberFormat="1" applyFont="1" applyFill="1" applyBorder="1" applyAlignment="1"/>
    <xf numFmtId="0" fontId="4" fillId="6" borderId="29" xfId="1" applyFont="1" applyFill="1" applyBorder="1" applyAlignment="1"/>
    <xf numFmtId="0" fontId="4" fillId="6" borderId="30" xfId="1" applyFont="1" applyFill="1" applyBorder="1" applyAlignment="1"/>
    <xf numFmtId="0" fontId="4" fillId="0" borderId="31" xfId="1" applyFont="1" applyFill="1" applyBorder="1" applyAlignment="1"/>
    <xf numFmtId="0" fontId="1" fillId="0" borderId="24" xfId="1" applyFont="1" applyFill="1" applyBorder="1" applyAlignment="1"/>
    <xf numFmtId="0" fontId="4" fillId="6" borderId="32" xfId="1" applyFont="1" applyFill="1" applyBorder="1" applyAlignment="1"/>
    <xf numFmtId="0" fontId="1" fillId="0" borderId="33" xfId="1" applyFont="1" applyFill="1" applyBorder="1" applyAlignment="1">
      <alignment horizontal="right"/>
    </xf>
    <xf numFmtId="0" fontId="1" fillId="0" borderId="31" xfId="1" applyFont="1" applyFill="1" applyBorder="1" applyAlignment="1"/>
    <xf numFmtId="0" fontId="1" fillId="0" borderId="20" xfId="1" applyFont="1" applyBorder="1" applyAlignment="1">
      <alignment vertical="top"/>
    </xf>
    <xf numFmtId="0" fontId="4" fillId="9" borderId="3" xfId="1" quotePrefix="1" applyNumberFormat="1" applyFont="1" applyFill="1" applyBorder="1" applyAlignment="1"/>
    <xf numFmtId="0" fontId="4" fillId="9" borderId="3" xfId="1" applyFont="1" applyFill="1" applyBorder="1" applyAlignment="1"/>
    <xf numFmtId="0" fontId="1" fillId="9" borderId="3" xfId="1" applyFont="1" applyFill="1" applyBorder="1" applyAlignment="1"/>
    <xf numFmtId="0" fontId="1" fillId="0" borderId="3" xfId="1" applyFont="1" applyFill="1" applyBorder="1" applyAlignment="1"/>
    <xf numFmtId="0" fontId="1" fillId="0" borderId="3" xfId="1" applyFont="1" applyBorder="1" applyAlignment="1">
      <alignment vertical="top"/>
    </xf>
    <xf numFmtId="0" fontId="1" fillId="0" borderId="3" xfId="1" applyFont="1" applyFill="1" applyBorder="1" applyAlignment="1">
      <alignment vertical="top"/>
    </xf>
    <xf numFmtId="0" fontId="4" fillId="0" borderId="3" xfId="1" applyFont="1" applyFill="1" applyBorder="1" applyAlignment="1"/>
    <xf numFmtId="0" fontId="16" fillId="0" borderId="8" xfId="1" applyFont="1" applyFill="1" applyBorder="1" applyAlignment="1"/>
    <xf numFmtId="0" fontId="0" fillId="0" borderId="15" xfId="0" applyBorder="1"/>
    <xf numFmtId="0" fontId="1" fillId="0" borderId="34" xfId="1" applyFont="1" applyFill="1" applyBorder="1" applyAlignment="1"/>
    <xf numFmtId="0" fontId="1" fillId="0" borderId="35" xfId="1" applyFont="1" applyFill="1" applyBorder="1" applyAlignment="1"/>
    <xf numFmtId="0" fontId="1" fillId="0" borderId="36" xfId="1" applyFont="1" applyFill="1" applyBorder="1" applyAlignment="1"/>
    <xf numFmtId="0" fontId="4" fillId="9" borderId="0" xfId="1" quotePrefix="1" applyNumberFormat="1" applyFont="1" applyFill="1" applyBorder="1" applyAlignment="1"/>
    <xf numFmtId="0" fontId="4" fillId="9" borderId="0" xfId="1" applyFont="1" applyFill="1" applyBorder="1" applyAlignment="1"/>
    <xf numFmtId="0" fontId="1" fillId="9" borderId="0" xfId="1" applyFont="1" applyFill="1" applyBorder="1" applyAlignment="1"/>
    <xf numFmtId="0" fontId="1" fillId="0" borderId="0" xfId="1" applyFont="1" applyFill="1" applyBorder="1" applyAlignment="1">
      <alignment vertical="top"/>
    </xf>
    <xf numFmtId="0" fontId="1" fillId="0" borderId="0" xfId="1" applyFont="1" applyBorder="1" applyAlignment="1">
      <alignment vertical="top"/>
    </xf>
    <xf numFmtId="0" fontId="1" fillId="0" borderId="0" xfId="1" applyFont="1" applyBorder="1" applyAlignment="1"/>
    <xf numFmtId="0" fontId="1" fillId="0" borderId="5" xfId="7" applyFont="1" applyFill="1" applyBorder="1" applyAlignment="1"/>
    <xf numFmtId="0" fontId="1" fillId="0" borderId="28" xfId="1" applyFont="1" applyFill="1" applyBorder="1" applyAlignment="1"/>
    <xf numFmtId="0" fontId="17" fillId="8" borderId="0" xfId="0" applyFont="1" applyFill="1"/>
    <xf numFmtId="0" fontId="4" fillId="8" borderId="0" xfId="1" applyFont="1" applyFill="1" applyAlignment="1"/>
    <xf numFmtId="0" fontId="1" fillId="8" borderId="0" xfId="1" applyFont="1" applyFill="1" applyAlignment="1"/>
    <xf numFmtId="0" fontId="4" fillId="0" borderId="0" xfId="1" applyFont="1" applyFill="1" applyAlignment="1"/>
    <xf numFmtId="0" fontId="4" fillId="8" borderId="0" xfId="5" applyFont="1" applyFill="1" applyBorder="1" applyAlignment="1"/>
    <xf numFmtId="0" fontId="1" fillId="3" borderId="0" xfId="1" applyFont="1" applyFill="1" applyAlignment="1"/>
    <xf numFmtId="0" fontId="4" fillId="3" borderId="0" xfId="1" applyFont="1" applyFill="1" applyAlignment="1"/>
    <xf numFmtId="0" fontId="3" fillId="0" borderId="0" xfId="1" applyFont="1" applyFill="1" applyAlignment="1"/>
    <xf numFmtId="0" fontId="14" fillId="0" borderId="0" xfId="1" applyFont="1" applyFill="1" applyAlignment="1">
      <alignment horizontal="right"/>
    </xf>
    <xf numFmtId="0" fontId="6" fillId="0" borderId="0" xfId="2" applyFill="1" applyAlignment="1"/>
    <xf numFmtId="0" fontId="6" fillId="0" borderId="0" xfId="2" applyFill="1" applyAlignment="1">
      <alignment horizontal="right"/>
    </xf>
    <xf numFmtId="0" fontId="4" fillId="2" borderId="0" xfId="0" applyFont="1" applyFill="1"/>
    <xf numFmtId="0" fontId="0" fillId="0" borderId="0" xfId="0" applyAlignment="1">
      <alignment horizontal="right"/>
    </xf>
    <xf numFmtId="0" fontId="0" fillId="0" borderId="1" xfId="0" applyBorder="1" applyAlignment="1">
      <alignment horizontal="center"/>
    </xf>
    <xf numFmtId="0" fontId="0" fillId="4" borderId="0" xfId="0" applyFill="1"/>
    <xf numFmtId="0" fontId="1" fillId="4" borderId="1" xfId="9" applyFont="1" applyFill="1" applyBorder="1" applyAlignment="1">
      <alignment horizontal="center"/>
    </xf>
    <xf numFmtId="0" fontId="0" fillId="4" borderId="1" xfId="0" applyFill="1" applyBorder="1" applyAlignment="1">
      <alignment horizontal="center"/>
    </xf>
    <xf numFmtId="0" fontId="1" fillId="0" borderId="0" xfId="7" applyFont="1"/>
    <xf numFmtId="0" fontId="1" fillId="0" borderId="0" xfId="7" applyFont="1" applyFill="1"/>
    <xf numFmtId="0" fontId="6" fillId="0" borderId="0" xfId="2" applyFill="1" applyAlignment="1">
      <alignment horizontal="center"/>
    </xf>
    <xf numFmtId="0" fontId="1" fillId="0" borderId="0" xfId="7" applyFont="1" applyFill="1" applyAlignment="1"/>
    <xf numFmtId="0" fontId="1" fillId="0" borderId="0" xfId="7" applyFont="1" applyFill="1" applyBorder="1" applyAlignment="1"/>
    <xf numFmtId="0" fontId="1" fillId="0" borderId="0" xfId="7" applyFont="1" applyBorder="1"/>
    <xf numFmtId="0" fontId="1" fillId="2" borderId="0" xfId="7" applyFont="1" applyFill="1"/>
    <xf numFmtId="0" fontId="1" fillId="0" borderId="0" xfId="1" applyFont="1"/>
    <xf numFmtId="0" fontId="18" fillId="0" borderId="0" xfId="7" applyFont="1" applyAlignment="1">
      <alignment horizontal="right"/>
    </xf>
    <xf numFmtId="0" fontId="1" fillId="3" borderId="0" xfId="7" applyFont="1" applyFill="1"/>
    <xf numFmtId="0" fontId="0" fillId="3" borderId="0" xfId="0" applyFont="1" applyFill="1" applyAlignment="1">
      <alignment horizontal="right"/>
    </xf>
    <xf numFmtId="0" fontId="0" fillId="0" borderId="0" xfId="0" applyFont="1" applyAlignment="1">
      <alignment horizontal="center"/>
    </xf>
    <xf numFmtId="0" fontId="0" fillId="0" borderId="0" xfId="7" applyFont="1"/>
    <xf numFmtId="0" fontId="1" fillId="4" borderId="0" xfId="7" applyFont="1" applyFill="1"/>
    <xf numFmtId="0" fontId="0" fillId="4" borderId="0" xfId="0" applyFont="1" applyFill="1" applyAlignment="1">
      <alignment horizontal="right"/>
    </xf>
    <xf numFmtId="0" fontId="13" fillId="0" borderId="0" xfId="7" applyFont="1"/>
    <xf numFmtId="0" fontId="1" fillId="10" borderId="0" xfId="7" applyFont="1" applyFill="1"/>
    <xf numFmtId="0" fontId="0" fillId="10" borderId="0" xfId="0" applyFont="1" applyFill="1" applyAlignment="1">
      <alignment horizontal="right"/>
    </xf>
    <xf numFmtId="0" fontId="4" fillId="3" borderId="41" xfId="7" applyFont="1" applyFill="1" applyBorder="1" applyAlignment="1">
      <alignment horizontal="center"/>
    </xf>
    <xf numFmtId="0" fontId="1" fillId="0" borderId="41" xfId="7" applyFont="1" applyBorder="1"/>
    <xf numFmtId="0" fontId="1" fillId="0" borderId="41" xfId="7" applyFont="1" applyBorder="1" applyAlignment="1"/>
    <xf numFmtId="0" fontId="0" fillId="0" borderId="41" xfId="7" applyFont="1" applyBorder="1" applyAlignment="1"/>
    <xf numFmtId="0" fontId="4" fillId="0" borderId="41" xfId="7" applyFont="1" applyBorder="1" applyAlignment="1">
      <alignment horizontal="center"/>
    </xf>
    <xf numFmtId="0" fontId="4" fillId="0" borderId="41" xfId="7" applyFont="1" applyFill="1" applyBorder="1" applyAlignment="1">
      <alignment horizontal="center"/>
    </xf>
    <xf numFmtId="0" fontId="4" fillId="0" borderId="41" xfId="6" applyFont="1" applyBorder="1" applyAlignment="1">
      <alignment horizontal="center"/>
    </xf>
    <xf numFmtId="0" fontId="4" fillId="0" borderId="1" xfId="0" applyFont="1" applyBorder="1" applyAlignment="1">
      <alignment horizontal="center"/>
    </xf>
    <xf numFmtId="0" fontId="4" fillId="0" borderId="38" xfId="0" applyFont="1" applyBorder="1" applyAlignment="1"/>
    <xf numFmtId="0" fontId="4" fillId="0" borderId="39" xfId="0" applyFont="1" applyBorder="1" applyAlignment="1"/>
    <xf numFmtId="0" fontId="4" fillId="0" borderId="40" xfId="0" applyFont="1" applyBorder="1" applyAlignment="1"/>
    <xf numFmtId="0" fontId="4" fillId="0" borderId="1" xfId="0" applyFont="1" applyBorder="1" applyAlignment="1"/>
    <xf numFmtId="0" fontId="4" fillId="0" borderId="39" xfId="7" applyFont="1" applyBorder="1" applyAlignment="1">
      <alignment horizontal="center"/>
    </xf>
    <xf numFmtId="0" fontId="1" fillId="0" borderId="40" xfId="7" applyFont="1" applyBorder="1"/>
    <xf numFmtId="0" fontId="1" fillId="0" borderId="41" xfId="6" applyFont="1" applyBorder="1" applyAlignment="1"/>
    <xf numFmtId="0" fontId="4" fillId="0" borderId="1" xfId="0" applyFont="1" applyBorder="1" applyAlignment="1">
      <alignment vertical="center"/>
    </xf>
    <xf numFmtId="0" fontId="0" fillId="0" borderId="1" xfId="7" applyFont="1" applyFill="1" applyBorder="1" applyAlignment="1">
      <alignment vertical="center" wrapText="1"/>
    </xf>
    <xf numFmtId="0" fontId="0" fillId="0" borderId="38" xfId="0" applyNumberFormat="1" applyFont="1" applyFill="1" applyBorder="1" applyAlignment="1">
      <alignment horizontal="center" vertical="center"/>
    </xf>
    <xf numFmtId="49" fontId="0" fillId="0" borderId="39"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39" xfId="0" applyNumberFormat="1" applyFill="1" applyBorder="1" applyAlignment="1">
      <alignment vertical="center"/>
    </xf>
    <xf numFmtId="0" fontId="4" fillId="0" borderId="1"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0" fillId="0" borderId="40" xfId="0" applyNumberFormat="1" applyFont="1" applyFill="1" applyBorder="1" applyAlignment="1">
      <alignment horizontal="center" vertical="center"/>
    </xf>
    <xf numFmtId="165" fontId="1" fillId="0" borderId="0" xfId="7" applyNumberFormat="1" applyFont="1" applyFill="1" applyAlignment="1">
      <alignment vertical="center"/>
    </xf>
    <xf numFmtId="165" fontId="0" fillId="0" borderId="0" xfId="0" applyNumberFormat="1" applyFill="1"/>
    <xf numFmtId="0" fontId="0" fillId="0" borderId="1" xfId="7" applyFont="1" applyBorder="1" applyAlignment="1">
      <alignment vertical="center" wrapText="1"/>
    </xf>
    <xf numFmtId="0" fontId="1" fillId="0" borderId="0" xfId="7" applyFont="1" applyAlignment="1">
      <alignment horizontal="right"/>
    </xf>
    <xf numFmtId="0" fontId="0" fillId="0" borderId="0" xfId="7" applyFont="1" applyAlignment="1">
      <alignment horizontal="right"/>
    </xf>
    <xf numFmtId="0" fontId="4" fillId="0" borderId="1" xfId="8" applyFont="1" applyBorder="1" applyAlignment="1">
      <alignment vertical="center"/>
    </xf>
    <xf numFmtId="0" fontId="1" fillId="0" borderId="1" xfId="6" applyFont="1" applyFill="1" applyBorder="1" applyAlignment="1">
      <alignment vertical="center" wrapText="1"/>
    </xf>
    <xf numFmtId="0" fontId="1" fillId="0" borderId="0" xfId="7" applyFont="1" applyAlignment="1">
      <alignment vertical="center"/>
    </xf>
    <xf numFmtId="0" fontId="1" fillId="0" borderId="0" xfId="6" applyFont="1"/>
    <xf numFmtId="20" fontId="1" fillId="0" borderId="0" xfId="7" applyNumberFormat="1" applyFont="1"/>
    <xf numFmtId="0" fontId="4" fillId="0" borderId="41" xfId="6" applyFont="1" applyBorder="1" applyAlignment="1">
      <alignment horizontal="center" vertical="center"/>
    </xf>
    <xf numFmtId="0" fontId="1" fillId="2" borderId="41" xfId="7" applyFont="1" applyFill="1" applyBorder="1" applyAlignment="1">
      <alignment horizontal="center" vertical="center"/>
    </xf>
    <xf numFmtId="0" fontId="1" fillId="2" borderId="41" xfId="7" applyFont="1" applyFill="1" applyBorder="1" applyAlignment="1">
      <alignment vertical="center"/>
    </xf>
    <xf numFmtId="0" fontId="0" fillId="0" borderId="0" xfId="0" applyAlignment="1">
      <alignment vertical="center"/>
    </xf>
    <xf numFmtId="0" fontId="4" fillId="0" borderId="0" xfId="6" applyFont="1"/>
    <xf numFmtId="0" fontId="4" fillId="0" borderId="8" xfId="1" applyFont="1" applyFill="1" applyBorder="1" applyAlignment="1"/>
    <xf numFmtId="0" fontId="10" fillId="0" borderId="28" xfId="2" applyFont="1" applyFill="1" applyBorder="1" applyAlignment="1">
      <alignment vertical="top"/>
    </xf>
    <xf numFmtId="0" fontId="4" fillId="0" borderId="0" xfId="1" applyFont="1" applyBorder="1" applyAlignment="1">
      <alignment vertical="top"/>
    </xf>
    <xf numFmtId="0" fontId="14" fillId="0" borderId="8" xfId="6" applyFont="1" applyFill="1" applyBorder="1" applyAlignment="1">
      <alignment vertical="top"/>
    </xf>
    <xf numFmtId="0" fontId="1" fillId="0" borderId="42" xfId="1" applyFont="1" applyFill="1" applyBorder="1" applyAlignment="1">
      <alignment vertical="top"/>
    </xf>
    <xf numFmtId="0" fontId="4" fillId="0" borderId="43" xfId="1" applyFont="1" applyFill="1" applyBorder="1" applyAlignment="1"/>
    <xf numFmtId="0" fontId="1" fillId="0" borderId="43" xfId="1" applyFont="1" applyFill="1" applyBorder="1" applyAlignment="1"/>
    <xf numFmtId="0" fontId="1" fillId="0" borderId="43" xfId="1" applyFont="1" applyFill="1" applyBorder="1" applyAlignment="1">
      <alignment vertical="top"/>
    </xf>
    <xf numFmtId="0" fontId="1" fillId="0" borderId="44" xfId="1" applyFont="1" applyFill="1" applyBorder="1" applyAlignment="1">
      <alignment vertical="top"/>
    </xf>
    <xf numFmtId="0" fontId="1" fillId="0" borderId="45" xfId="1" applyFont="1" applyFill="1" applyBorder="1" applyAlignment="1">
      <alignment horizontal="right" vertical="top"/>
    </xf>
    <xf numFmtId="0" fontId="1" fillId="0" borderId="45" xfId="1" applyFont="1" applyFill="1" applyBorder="1" applyAlignment="1"/>
    <xf numFmtId="0" fontId="1" fillId="0" borderId="45" xfId="1" applyFont="1" applyFill="1" applyBorder="1" applyAlignment="1">
      <alignment vertical="top"/>
    </xf>
    <xf numFmtId="0" fontId="4" fillId="0" borderId="45" xfId="1" applyFont="1" applyFill="1" applyBorder="1" applyAlignment="1"/>
    <xf numFmtId="0" fontId="15" fillId="0" borderId="45" xfId="2" applyFont="1" applyFill="1" applyBorder="1" applyAlignment="1">
      <alignment vertical="top"/>
    </xf>
    <xf numFmtId="0" fontId="10" fillId="0" borderId="5" xfId="2" applyFont="1" applyFill="1" applyBorder="1" applyAlignment="1"/>
    <xf numFmtId="0" fontId="4" fillId="0" borderId="47" xfId="2" applyFont="1" applyFill="1" applyBorder="1" applyAlignment="1"/>
    <xf numFmtId="0" fontId="1" fillId="9" borderId="8" xfId="1" applyFont="1" applyFill="1" applyBorder="1" applyAlignment="1"/>
    <xf numFmtId="0" fontId="10" fillId="0" borderId="19" xfId="2" applyFont="1" applyFill="1" applyBorder="1" applyAlignment="1"/>
    <xf numFmtId="0" fontId="4" fillId="0" borderId="48" xfId="1" applyFont="1" applyFill="1" applyBorder="1" applyAlignment="1"/>
    <xf numFmtId="0" fontId="4" fillId="0" borderId="36" xfId="1" applyFont="1" applyFill="1" applyBorder="1" applyAlignment="1"/>
    <xf numFmtId="0" fontId="15" fillId="0" borderId="16" xfId="2" applyFont="1" applyFill="1" applyBorder="1" applyAlignment="1"/>
    <xf numFmtId="0" fontId="14" fillId="0" borderId="5" xfId="2" applyFont="1" applyFill="1" applyBorder="1" applyAlignment="1">
      <alignment vertical="center"/>
    </xf>
    <xf numFmtId="0" fontId="6" fillId="0" borderId="15" xfId="2" applyBorder="1" applyAlignment="1">
      <alignment vertical="top"/>
    </xf>
    <xf numFmtId="0" fontId="0" fillId="0" borderId="0" xfId="0" applyFont="1" applyFill="1"/>
    <xf numFmtId="0" fontId="1" fillId="0" borderId="42" xfId="1" applyFont="1" applyFill="1" applyBorder="1" applyAlignment="1"/>
    <xf numFmtId="0" fontId="1" fillId="0" borderId="44" xfId="1" applyFont="1" applyFill="1" applyBorder="1" applyAlignment="1"/>
    <xf numFmtId="0" fontId="14" fillId="0" borderId="45" xfId="2" applyFont="1" applyFill="1" applyBorder="1" applyAlignment="1">
      <alignment horizontal="center" vertical="top"/>
    </xf>
    <xf numFmtId="0" fontId="14" fillId="0" borderId="43" xfId="2" applyFont="1" applyFill="1" applyBorder="1" applyAlignment="1">
      <alignment vertical="top"/>
    </xf>
    <xf numFmtId="0" fontId="14" fillId="0" borderId="43" xfId="1" applyFont="1" applyFill="1" applyBorder="1" applyAlignment="1">
      <alignment horizontal="center"/>
    </xf>
    <xf numFmtId="0" fontId="14" fillId="0" borderId="49" xfId="1" applyFont="1" applyFill="1" applyBorder="1" applyAlignment="1">
      <alignment horizontal="right"/>
    </xf>
    <xf numFmtId="0" fontId="4" fillId="0" borderId="9" xfId="1" applyFont="1" applyFill="1" applyBorder="1" applyAlignment="1"/>
    <xf numFmtId="0" fontId="14" fillId="0" borderId="8" xfId="1" applyFont="1" applyFill="1" applyBorder="1" applyAlignment="1"/>
    <xf numFmtId="0" fontId="6" fillId="3" borderId="0" xfId="2" applyFill="1" applyAlignment="1"/>
    <xf numFmtId="0" fontId="14" fillId="0" borderId="45" xfId="1" applyFont="1" applyFill="1" applyBorder="1" applyAlignment="1"/>
    <xf numFmtId="0" fontId="1" fillId="0" borderId="52" xfId="1" applyFont="1" applyFill="1" applyBorder="1" applyAlignment="1"/>
    <xf numFmtId="0" fontId="6" fillId="0" borderId="0" xfId="2" applyFill="1" applyBorder="1" applyAlignment="1"/>
    <xf numFmtId="0" fontId="1" fillId="0" borderId="53" xfId="1" applyFont="1" applyFill="1" applyBorder="1" applyAlignment="1"/>
    <xf numFmtId="0" fontId="14" fillId="0" borderId="13" xfId="1" applyFont="1" applyBorder="1" applyAlignment="1">
      <alignment vertical="top"/>
    </xf>
    <xf numFmtId="0" fontId="1" fillId="0" borderId="16" xfId="1" applyFont="1" applyFill="1" applyBorder="1" applyAlignment="1"/>
    <xf numFmtId="0" fontId="1" fillId="0" borderId="55" xfId="1" applyFont="1" applyFill="1" applyBorder="1" applyAlignment="1">
      <alignment vertical="top"/>
    </xf>
    <xf numFmtId="0" fontId="4" fillId="0" borderId="56" xfId="1" applyFont="1" applyFill="1" applyBorder="1" applyAlignment="1"/>
    <xf numFmtId="0" fontId="4" fillId="5" borderId="0" xfId="1" applyFont="1" applyFill="1" applyAlignment="1">
      <alignment vertical="top"/>
    </xf>
    <xf numFmtId="0" fontId="1" fillId="5" borderId="3" xfId="1" applyFont="1" applyFill="1" applyBorder="1" applyAlignment="1"/>
    <xf numFmtId="0" fontId="0" fillId="0" borderId="8" xfId="1" applyFont="1" applyFill="1" applyBorder="1" applyAlignment="1"/>
    <xf numFmtId="0" fontId="1" fillId="0" borderId="57" xfId="1" applyFont="1" applyFill="1" applyBorder="1" applyAlignment="1">
      <alignment vertical="top"/>
    </xf>
    <xf numFmtId="0" fontId="4" fillId="0" borderId="58" xfId="1" applyFont="1" applyFill="1" applyBorder="1" applyAlignment="1"/>
    <xf numFmtId="0" fontId="1" fillId="0" borderId="57" xfId="1" applyFont="1" applyFill="1" applyBorder="1" applyAlignment="1"/>
    <xf numFmtId="0" fontId="4" fillId="0" borderId="59" xfId="1" applyFont="1" applyFill="1" applyBorder="1" applyAlignment="1"/>
    <xf numFmtId="0" fontId="6" fillId="0" borderId="0" xfId="2"/>
    <xf numFmtId="0" fontId="24" fillId="0" borderId="0" xfId="0" applyFont="1"/>
    <xf numFmtId="0" fontId="1" fillId="0" borderId="61" xfId="1" applyFont="1" applyFill="1" applyBorder="1" applyAlignment="1"/>
    <xf numFmtId="0" fontId="1" fillId="0" borderId="62" xfId="1" applyFont="1" applyFill="1" applyBorder="1" applyAlignment="1"/>
    <xf numFmtId="0" fontId="4" fillId="6" borderId="63" xfId="1" applyFont="1" applyFill="1" applyBorder="1" applyAlignment="1"/>
    <xf numFmtId="0" fontId="15" fillId="0" borderId="46" xfId="2" applyFont="1" applyFill="1" applyBorder="1" applyAlignment="1"/>
    <xf numFmtId="0" fontId="15" fillId="0" borderId="8" xfId="2" applyFont="1" applyFill="1" applyBorder="1" applyAlignment="1"/>
    <xf numFmtId="0" fontId="1" fillId="0" borderId="64" xfId="1" applyFont="1" applyFill="1" applyBorder="1" applyAlignment="1"/>
    <xf numFmtId="0" fontId="1" fillId="0" borderId="65" xfId="1" applyFont="1" applyFill="1" applyBorder="1" applyAlignment="1"/>
    <xf numFmtId="0" fontId="4" fillId="0" borderId="50" xfId="1" applyFont="1" applyFill="1" applyBorder="1" applyAlignment="1"/>
    <xf numFmtId="0" fontId="15" fillId="0" borderId="0" xfId="2" applyFont="1" applyBorder="1" applyAlignment="1">
      <alignment vertical="top"/>
    </xf>
    <xf numFmtId="0" fontId="14" fillId="0" borderId="0" xfId="1" applyFont="1" applyBorder="1" applyAlignment="1">
      <alignment vertical="top"/>
    </xf>
    <xf numFmtId="0" fontId="4" fillId="6" borderId="68" xfId="1" applyFont="1" applyFill="1" applyBorder="1" applyAlignment="1"/>
    <xf numFmtId="0" fontId="6" fillId="0" borderId="20" xfId="2" applyFill="1" applyBorder="1" applyAlignment="1">
      <alignment horizontal="right"/>
    </xf>
    <xf numFmtId="0" fontId="4" fillId="8" borderId="15" xfId="1" applyFont="1" applyFill="1" applyBorder="1" applyAlignment="1"/>
    <xf numFmtId="0" fontId="14" fillId="0" borderId="0" xfId="1" applyFont="1" applyFill="1" applyBorder="1" applyAlignment="1"/>
    <xf numFmtId="0" fontId="0" fillId="0" borderId="19" xfId="1" applyFont="1" applyFill="1" applyBorder="1" applyAlignment="1"/>
    <xf numFmtId="0" fontId="0" fillId="0" borderId="69" xfId="0" applyBorder="1"/>
    <xf numFmtId="0" fontId="4" fillId="6" borderId="70" xfId="1" applyFont="1" applyFill="1" applyBorder="1" applyAlignment="1"/>
    <xf numFmtId="0" fontId="0" fillId="0" borderId="71" xfId="0" applyBorder="1"/>
    <xf numFmtId="0" fontId="14" fillId="0" borderId="71" xfId="1" applyFont="1" applyFill="1" applyBorder="1" applyAlignment="1"/>
    <xf numFmtId="0" fontId="0" fillId="0" borderId="72" xfId="1" applyFont="1" applyFill="1" applyBorder="1" applyAlignment="1"/>
    <xf numFmtId="0" fontId="4" fillId="3" borderId="15" xfId="1" applyFont="1" applyFill="1" applyBorder="1" applyAlignment="1"/>
    <xf numFmtId="0" fontId="4" fillId="3" borderId="20" xfId="1" applyFont="1" applyFill="1" applyBorder="1" applyAlignment="1"/>
    <xf numFmtId="0" fontId="7" fillId="3" borderId="13" xfId="4" applyFont="1" applyFill="1" applyBorder="1" applyAlignment="1"/>
    <xf numFmtId="0" fontId="1" fillId="3" borderId="8" xfId="1" applyFont="1" applyFill="1" applyBorder="1" applyAlignment="1"/>
    <xf numFmtId="0" fontId="1" fillId="3" borderId="18" xfId="1" applyFont="1" applyFill="1" applyBorder="1" applyAlignment="1"/>
    <xf numFmtId="0" fontId="1" fillId="3" borderId="20" xfId="1" applyFont="1" applyFill="1" applyBorder="1" applyAlignment="1"/>
    <xf numFmtId="0" fontId="0" fillId="3" borderId="13" xfId="0" applyFont="1" applyFill="1" applyBorder="1" applyAlignment="1"/>
    <xf numFmtId="0" fontId="1" fillId="0" borderId="13" xfId="0" applyFont="1" applyFill="1" applyBorder="1" applyAlignment="1"/>
    <xf numFmtId="0" fontId="0" fillId="0" borderId="13" xfId="0" applyBorder="1"/>
    <xf numFmtId="0" fontId="0" fillId="0" borderId="8" xfId="0" applyBorder="1"/>
    <xf numFmtId="0" fontId="0" fillId="3" borderId="8" xfId="0" applyFont="1" applyFill="1" applyBorder="1" applyAlignment="1"/>
    <xf numFmtId="0" fontId="7" fillId="3" borderId="8" xfId="4" applyFont="1" applyFill="1" applyBorder="1" applyAlignment="1"/>
    <xf numFmtId="0" fontId="1" fillId="8" borderId="67" xfId="1" applyFont="1" applyFill="1" applyBorder="1" applyAlignment="1"/>
    <xf numFmtId="0" fontId="1" fillId="8" borderId="15" xfId="1" applyFont="1" applyFill="1" applyBorder="1" applyAlignment="1"/>
    <xf numFmtId="0" fontId="7" fillId="3" borderId="18" xfId="4" applyFont="1" applyFill="1" applyBorder="1" applyAlignment="1"/>
    <xf numFmtId="0" fontId="1" fillId="8" borderId="20" xfId="1" applyFont="1" applyFill="1" applyBorder="1" applyAlignment="1"/>
    <xf numFmtId="0" fontId="4" fillId="0" borderId="75" xfId="1" applyFont="1" applyFill="1" applyBorder="1" applyAlignment="1"/>
    <xf numFmtId="0" fontId="14" fillId="0" borderId="77" xfId="1" applyFont="1" applyFill="1" applyBorder="1" applyAlignment="1">
      <alignment horizontal="right" vertical="top"/>
    </xf>
    <xf numFmtId="0" fontId="1" fillId="0" borderId="78" xfId="1" applyFont="1" applyFill="1" applyBorder="1" applyAlignment="1"/>
    <xf numFmtId="0" fontId="0" fillId="14" borderId="0" xfId="0" applyFont="1" applyFill="1"/>
    <xf numFmtId="0" fontId="1" fillId="14" borderId="0" xfId="1" applyFont="1" applyFill="1" applyAlignment="1">
      <alignment vertical="top"/>
    </xf>
    <xf numFmtId="0" fontId="14" fillId="0" borderId="79" xfId="1" applyFont="1" applyFill="1" applyBorder="1" applyAlignment="1"/>
    <xf numFmtId="0" fontId="1" fillId="0" borderId="80" xfId="1" applyFont="1" applyFill="1" applyBorder="1" applyAlignment="1"/>
    <xf numFmtId="0" fontId="0" fillId="7" borderId="0" xfId="0" applyFill="1"/>
    <xf numFmtId="0" fontId="1" fillId="0" borderId="58" xfId="1" applyFont="1" applyFill="1" applyBorder="1" applyAlignment="1"/>
    <xf numFmtId="0" fontId="0" fillId="0" borderId="0" xfId="0" applyFill="1"/>
    <xf numFmtId="0" fontId="0" fillId="0" borderId="0" xfId="0" applyBorder="1"/>
    <xf numFmtId="0" fontId="0" fillId="5" borderId="0" xfId="0" applyFill="1"/>
    <xf numFmtId="0" fontId="25" fillId="0" borderId="8" xfId="1" applyFont="1" applyFill="1" applyBorder="1" applyAlignment="1"/>
    <xf numFmtId="0" fontId="4" fillId="8" borderId="8" xfId="1" applyFont="1" applyFill="1" applyBorder="1" applyAlignment="1">
      <alignment vertical="top"/>
    </xf>
    <xf numFmtId="0" fontId="2" fillId="7" borderId="82" xfId="1" applyFont="1" applyFill="1" applyBorder="1" applyAlignment="1"/>
    <xf numFmtId="0" fontId="4" fillId="6" borderId="83" xfId="1" applyFont="1" applyFill="1" applyBorder="1" applyAlignment="1"/>
    <xf numFmtId="0" fontId="4" fillId="8" borderId="0" xfId="1" applyFont="1" applyFill="1" applyBorder="1" applyAlignment="1"/>
    <xf numFmtId="0" fontId="0" fillId="13" borderId="5" xfId="1" applyFont="1" applyFill="1" applyBorder="1" applyAlignment="1"/>
    <xf numFmtId="0" fontId="0" fillId="13" borderId="8" xfId="1" applyFont="1" applyFill="1" applyBorder="1" applyAlignment="1"/>
    <xf numFmtId="0" fontId="7" fillId="13" borderId="18" xfId="2" applyFont="1" applyFill="1" applyBorder="1" applyAlignment="1"/>
    <xf numFmtId="0" fontId="4" fillId="13" borderId="15" xfId="1" applyFont="1" applyFill="1" applyBorder="1" applyAlignment="1"/>
    <xf numFmtId="0" fontId="1" fillId="13" borderId="20" xfId="1" applyFont="1" applyFill="1" applyBorder="1" applyAlignment="1"/>
    <xf numFmtId="0" fontId="10" fillId="3" borderId="16" xfId="2" applyFont="1" applyFill="1" applyBorder="1" applyAlignment="1"/>
    <xf numFmtId="0" fontId="4" fillId="8" borderId="8" xfId="1" applyFont="1" applyFill="1" applyBorder="1" applyAlignment="1"/>
    <xf numFmtId="0" fontId="1" fillId="16" borderId="15" xfId="1" applyFont="1" applyFill="1" applyBorder="1" applyAlignment="1"/>
    <xf numFmtId="0" fontId="0" fillId="16" borderId="8" xfId="2" applyFont="1" applyFill="1" applyBorder="1" applyAlignment="1"/>
    <xf numFmtId="0" fontId="1" fillId="16" borderId="5" xfId="2" applyFont="1" applyFill="1" applyBorder="1" applyAlignment="1"/>
    <xf numFmtId="0" fontId="7" fillId="16" borderId="18" xfId="2" applyFont="1" applyFill="1" applyBorder="1" applyAlignment="1"/>
    <xf numFmtId="0" fontId="1" fillId="16" borderId="20" xfId="1" applyFont="1" applyFill="1" applyBorder="1" applyAlignment="1"/>
    <xf numFmtId="0" fontId="27" fillId="0" borderId="0" xfId="1" applyFont="1" applyAlignment="1">
      <alignment horizontal="right"/>
    </xf>
    <xf numFmtId="0" fontId="0" fillId="0" borderId="49" xfId="1" applyFont="1" applyFill="1" applyBorder="1" applyAlignment="1">
      <alignment horizontal="right"/>
    </xf>
    <xf numFmtId="0" fontId="31" fillId="0" borderId="43" xfId="1" applyFont="1" applyFill="1" applyBorder="1" applyAlignment="1"/>
    <xf numFmtId="0" fontId="32" fillId="0" borderId="43" xfId="2" applyFont="1" applyFill="1" applyBorder="1" applyAlignment="1">
      <alignment horizontal="right" vertical="top"/>
    </xf>
    <xf numFmtId="0" fontId="15" fillId="0" borderId="45" xfId="2" applyFont="1" applyFill="1" applyBorder="1" applyAlignment="1">
      <alignment horizontal="right" vertical="top"/>
    </xf>
    <xf numFmtId="0" fontId="0" fillId="0" borderId="19" xfId="0" applyBorder="1"/>
    <xf numFmtId="0" fontId="0" fillId="0" borderId="20" xfId="0" applyBorder="1"/>
    <xf numFmtId="0" fontId="0" fillId="0" borderId="18" xfId="0" applyBorder="1"/>
    <xf numFmtId="0" fontId="1" fillId="0" borderId="84" xfId="1" applyFont="1" applyFill="1" applyBorder="1" applyAlignment="1"/>
    <xf numFmtId="0" fontId="1" fillId="0" borderId="85" xfId="1" applyFont="1" applyFill="1" applyBorder="1" applyAlignment="1"/>
    <xf numFmtId="0" fontId="34" fillId="0" borderId="8" xfId="2" applyFont="1" applyFill="1" applyBorder="1" applyAlignment="1"/>
    <xf numFmtId="0" fontId="28" fillId="0" borderId="8" xfId="2" applyFont="1" applyFill="1" applyBorder="1" applyAlignment="1"/>
    <xf numFmtId="0" fontId="6" fillId="0" borderId="56" xfId="2" applyFill="1" applyBorder="1" applyAlignment="1"/>
    <xf numFmtId="0" fontId="28" fillId="0" borderId="18" xfId="2" applyFont="1" applyBorder="1"/>
    <xf numFmtId="0" fontId="28" fillId="0" borderId="51" xfId="2" applyFont="1" applyFill="1" applyBorder="1" applyAlignment="1"/>
    <xf numFmtId="0" fontId="6" fillId="0" borderId="59" xfId="2" applyFill="1" applyBorder="1" applyAlignment="1"/>
    <xf numFmtId="0" fontId="31" fillId="0" borderId="20" xfId="0" applyFont="1" applyBorder="1" applyAlignment="1">
      <alignment horizontal="right"/>
    </xf>
    <xf numFmtId="0" fontId="7" fillId="0" borderId="8" xfId="2" applyFont="1" applyFill="1" applyBorder="1"/>
    <xf numFmtId="0" fontId="4" fillId="6" borderId="25" xfId="1" applyFont="1" applyFill="1" applyBorder="1" applyAlignment="1">
      <alignment horizontal="right"/>
    </xf>
    <xf numFmtId="0" fontId="33" fillId="0" borderId="0" xfId="2" applyFont="1" applyFill="1" applyBorder="1" applyAlignment="1">
      <alignment vertical="top"/>
    </xf>
    <xf numFmtId="0" fontId="31" fillId="0" borderId="15" xfId="1" applyFont="1" applyBorder="1" applyAlignment="1">
      <alignment horizontal="right" vertical="top"/>
    </xf>
    <xf numFmtId="0" fontId="4" fillId="0" borderId="49" xfId="1" applyFont="1" applyFill="1" applyBorder="1" applyAlignment="1"/>
    <xf numFmtId="0" fontId="0" fillId="0" borderId="87" xfId="0" applyBorder="1"/>
    <xf numFmtId="0" fontId="28" fillId="0" borderId="8" xfId="2" applyFont="1" applyFill="1" applyBorder="1" applyAlignment="1">
      <alignment horizontal="left" vertical="top"/>
    </xf>
    <xf numFmtId="0" fontId="28" fillId="0" borderId="0" xfId="2" applyFont="1" applyFill="1" applyBorder="1" applyAlignment="1">
      <alignment vertical="top"/>
    </xf>
    <xf numFmtId="0" fontId="33" fillId="0" borderId="0" xfId="2" applyFont="1" applyFill="1" applyBorder="1" applyAlignment="1">
      <alignment horizontal="center" vertical="top"/>
    </xf>
    <xf numFmtId="0" fontId="34" fillId="0" borderId="43" xfId="2" applyFont="1" applyFill="1" applyBorder="1" applyAlignment="1">
      <alignment vertical="top"/>
    </xf>
    <xf numFmtId="0" fontId="28" fillId="0" borderId="45" xfId="2" applyFont="1" applyFill="1" applyBorder="1" applyAlignment="1">
      <alignment horizontal="center"/>
    </xf>
    <xf numFmtId="0" fontId="31" fillId="0" borderId="86" xfId="1" applyFont="1" applyFill="1" applyBorder="1" applyAlignment="1"/>
    <xf numFmtId="0" fontId="30" fillId="0" borderId="43" xfId="2" applyFont="1" applyFill="1" applyBorder="1" applyAlignment="1">
      <alignment horizontal="center" vertical="top"/>
    </xf>
    <xf numFmtId="0" fontId="29" fillId="0" borderId="45" xfId="2" applyFont="1" applyFill="1" applyBorder="1" applyAlignment="1">
      <alignment horizontal="center" vertical="top"/>
    </xf>
    <xf numFmtId="0" fontId="34" fillId="0" borderId="77" xfId="2" applyFont="1" applyFill="1" applyBorder="1" applyAlignment="1">
      <alignment horizontal="center" vertical="top"/>
    </xf>
    <xf numFmtId="0" fontId="28" fillId="0" borderId="45" xfId="2" applyFont="1" applyFill="1" applyBorder="1" applyAlignment="1">
      <alignment horizontal="center" vertical="top"/>
    </xf>
    <xf numFmtId="0" fontId="34" fillId="0" borderId="43" xfId="2" applyFont="1" applyFill="1" applyBorder="1" applyAlignment="1">
      <alignment horizontal="center" vertical="top"/>
    </xf>
    <xf numFmtId="0" fontId="34" fillId="0" borderId="43" xfId="1" applyFont="1" applyFill="1" applyBorder="1" applyAlignment="1">
      <alignment horizontal="center"/>
    </xf>
    <xf numFmtId="0" fontId="1" fillId="0" borderId="19" xfId="1" applyFont="1" applyFill="1" applyBorder="1" applyAlignment="1">
      <alignment horizontal="right" vertical="top"/>
    </xf>
    <xf numFmtId="0" fontId="31" fillId="0" borderId="19" xfId="2" applyFont="1" applyFill="1" applyBorder="1" applyAlignment="1"/>
    <xf numFmtId="0" fontId="7" fillId="0" borderId="57" xfId="2" applyFont="1" applyFill="1" applyBorder="1" applyAlignment="1"/>
    <xf numFmtId="0" fontId="10" fillId="3" borderId="88" xfId="2" applyFont="1" applyFill="1" applyBorder="1" applyAlignment="1"/>
    <xf numFmtId="0" fontId="1" fillId="0" borderId="90" xfId="1" applyFont="1" applyFill="1" applyBorder="1" applyAlignment="1"/>
    <xf numFmtId="0" fontId="1" fillId="0" borderId="91" xfId="1" applyFont="1" applyFill="1" applyBorder="1" applyAlignment="1"/>
    <xf numFmtId="0" fontId="4" fillId="0" borderId="17" xfId="1" applyFont="1" applyFill="1" applyBorder="1" applyAlignment="1"/>
    <xf numFmtId="0" fontId="15" fillId="0" borderId="89" xfId="2" applyFont="1" applyFill="1" applyBorder="1" applyAlignment="1"/>
    <xf numFmtId="0" fontId="14" fillId="0" borderId="13" xfId="1" applyFont="1" applyFill="1" applyBorder="1" applyAlignment="1"/>
    <xf numFmtId="0" fontId="1" fillId="0" borderId="92" xfId="1" applyFont="1" applyFill="1" applyBorder="1" applyAlignment="1"/>
    <xf numFmtId="0" fontId="1" fillId="0" borderId="76" xfId="1" applyFont="1" applyFill="1" applyBorder="1" applyAlignment="1"/>
    <xf numFmtId="0" fontId="1" fillId="0" borderId="13" xfId="2" applyFont="1" applyFill="1" applyBorder="1" applyAlignment="1"/>
    <xf numFmtId="0" fontId="4" fillId="8" borderId="9" xfId="1" applyFont="1" applyFill="1" applyBorder="1" applyAlignment="1"/>
    <xf numFmtId="0" fontId="1" fillId="8" borderId="8" xfId="1" applyFont="1" applyFill="1" applyBorder="1" applyAlignment="1"/>
    <xf numFmtId="0" fontId="1" fillId="8" borderId="18" xfId="1" applyFont="1" applyFill="1" applyBorder="1" applyAlignment="1"/>
    <xf numFmtId="0" fontId="1" fillId="8" borderId="19" xfId="1" applyFont="1" applyFill="1" applyBorder="1" applyAlignment="1"/>
    <xf numFmtId="0" fontId="1" fillId="3" borderId="15" xfId="1" applyFont="1" applyFill="1" applyBorder="1" applyAlignment="1"/>
    <xf numFmtId="0" fontId="4" fillId="6" borderId="94" xfId="1" applyFont="1" applyFill="1" applyBorder="1" applyAlignment="1"/>
    <xf numFmtId="0" fontId="6" fillId="0" borderId="15" xfId="2" applyFill="1" applyBorder="1" applyAlignment="1"/>
    <xf numFmtId="0" fontId="36" fillId="0" borderId="0" xfId="0" applyFont="1" applyAlignment="1">
      <alignment horizontal="right"/>
    </xf>
    <xf numFmtId="0" fontId="36" fillId="0" borderId="0" xfId="0" applyFont="1" applyAlignment="1"/>
    <xf numFmtId="0" fontId="7" fillId="12" borderId="91" xfId="2" applyFont="1" applyFill="1" applyBorder="1" applyAlignment="1"/>
    <xf numFmtId="0" fontId="0" fillId="2" borderId="0" xfId="0" applyFill="1"/>
    <xf numFmtId="0" fontId="0" fillId="0" borderId="1" xfId="0" applyBorder="1"/>
    <xf numFmtId="0" fontId="4" fillId="0" borderId="0" xfId="0" applyFont="1" applyAlignment="1">
      <alignment horizontal="right"/>
    </xf>
    <xf numFmtId="0" fontId="4" fillId="0" borderId="1" xfId="0" applyFont="1" applyBorder="1"/>
    <xf numFmtId="0" fontId="4" fillId="2" borderId="1" xfId="0" applyFont="1" applyFill="1" applyBorder="1"/>
    <xf numFmtId="0" fontId="4" fillId="2" borderId="0" xfId="0" quotePrefix="1" applyFont="1" applyFill="1"/>
    <xf numFmtId="0" fontId="6" fillId="3" borderId="1" xfId="2" applyFill="1" applyBorder="1"/>
    <xf numFmtId="0" fontId="38" fillId="0" borderId="0" xfId="0" applyFont="1"/>
    <xf numFmtId="0" fontId="0" fillId="0" borderId="0" xfId="7" applyFont="1" applyBorder="1" applyAlignment="1"/>
    <xf numFmtId="0" fontId="26" fillId="0" borderId="0" xfId="7" applyFont="1" applyAlignment="1">
      <alignment horizontal="right"/>
    </xf>
    <xf numFmtId="0" fontId="13" fillId="0" borderId="0" xfId="7" applyFont="1" applyBorder="1"/>
    <xf numFmtId="0" fontId="1" fillId="0" borderId="41" xfId="7" applyFont="1" applyBorder="1" applyAlignment="1">
      <alignment horizontal="center"/>
    </xf>
    <xf numFmtId="0" fontId="4" fillId="16" borderId="1" xfId="0" applyNumberFormat="1" applyFont="1" applyFill="1" applyBorder="1" applyAlignment="1">
      <alignment horizontal="center" vertical="center"/>
    </xf>
    <xf numFmtId="0" fontId="0" fillId="11" borderId="40" xfId="0" applyNumberFormat="1" applyFont="1" applyFill="1" applyBorder="1" applyAlignment="1">
      <alignment horizontal="center" vertical="center"/>
    </xf>
    <xf numFmtId="0" fontId="4" fillId="17" borderId="1" xfId="0" applyNumberFormat="1" applyFont="1" applyFill="1" applyBorder="1" applyAlignment="1">
      <alignment horizontal="center" vertical="center"/>
    </xf>
    <xf numFmtId="0" fontId="39" fillId="0" borderId="0" xfId="7" applyFont="1"/>
    <xf numFmtId="0" fontId="31" fillId="0" borderId="0" xfId="7" applyFont="1"/>
    <xf numFmtId="0" fontId="31" fillId="0" borderId="38" xfId="0" applyFont="1" applyBorder="1"/>
    <xf numFmtId="0" fontId="31" fillId="0" borderId="1" xfId="7" applyFont="1" applyBorder="1" applyAlignment="1"/>
    <xf numFmtId="0" fontId="38" fillId="0" borderId="39" xfId="7" applyFont="1" applyBorder="1"/>
    <xf numFmtId="0" fontId="38" fillId="0" borderId="1" xfId="7" applyFont="1" applyBorder="1" applyAlignment="1">
      <alignment horizontal="center"/>
    </xf>
    <xf numFmtId="0" fontId="38" fillId="0" borderId="38" xfId="7" applyFont="1" applyBorder="1"/>
    <xf numFmtId="0" fontId="38" fillId="0" borderId="40" xfId="7" applyFont="1" applyBorder="1"/>
    <xf numFmtId="0" fontId="38" fillId="0" borderId="1" xfId="0" applyFont="1" applyBorder="1" applyAlignment="1">
      <alignment horizontal="center"/>
    </xf>
    <xf numFmtId="0" fontId="31" fillId="0" borderId="39" xfId="7" applyFont="1" applyBorder="1"/>
    <xf numFmtId="0" fontId="31" fillId="0" borderId="40" xfId="7" applyFont="1" applyBorder="1" applyAlignment="1">
      <alignment horizontal="right"/>
    </xf>
    <xf numFmtId="0" fontId="31" fillId="0" borderId="0" xfId="7" applyFont="1" applyAlignment="1"/>
    <xf numFmtId="0" fontId="31" fillId="18" borderId="39" xfId="7" applyFont="1" applyFill="1" applyBorder="1"/>
    <xf numFmtId="0" fontId="31" fillId="0" borderId="1" xfId="7" applyFont="1" applyBorder="1" applyAlignment="1">
      <alignment horizontal="center"/>
    </xf>
    <xf numFmtId="0" fontId="38" fillId="0" borderId="39" xfId="7" applyFont="1" applyFill="1" applyBorder="1"/>
    <xf numFmtId="0" fontId="31" fillId="0" borderId="39" xfId="7" applyFont="1" applyFill="1" applyBorder="1"/>
    <xf numFmtId="0" fontId="31" fillId="0" borderId="1" xfId="7" applyFont="1" applyFill="1" applyBorder="1" applyAlignment="1">
      <alignment horizontal="center"/>
    </xf>
    <xf numFmtId="0" fontId="31" fillId="0" borderId="38" xfId="7" applyFont="1" applyFill="1" applyBorder="1"/>
    <xf numFmtId="0" fontId="31" fillId="0" borderId="40" xfId="7" applyFont="1" applyFill="1" applyBorder="1"/>
    <xf numFmtId="0" fontId="31" fillId="0" borderId="1" xfId="7" quotePrefix="1" applyFont="1" applyBorder="1" applyAlignment="1">
      <alignment horizontal="center"/>
    </xf>
    <xf numFmtId="0" fontId="31" fillId="0" borderId="38" xfId="7" applyFont="1" applyBorder="1"/>
    <xf numFmtId="0" fontId="0" fillId="0" borderId="40" xfId="0" applyBorder="1"/>
    <xf numFmtId="0" fontId="37" fillId="0" borderId="0" xfId="7" quotePrefix="1" applyFont="1"/>
    <xf numFmtId="165" fontId="31" fillId="0" borderId="0" xfId="7" applyNumberFormat="1" applyFont="1" applyFill="1" applyAlignment="1">
      <alignment vertical="center"/>
    </xf>
    <xf numFmtId="0" fontId="4" fillId="0" borderId="0" xfId="7" applyFont="1" applyAlignment="1">
      <alignment horizontal="right"/>
    </xf>
    <xf numFmtId="0" fontId="31" fillId="18" borderId="1" xfId="7" applyFont="1" applyFill="1" applyBorder="1" applyAlignment="1">
      <alignment horizontal="center"/>
    </xf>
    <xf numFmtId="0" fontId="38" fillId="0" borderId="1" xfId="7" applyFont="1" applyFill="1" applyBorder="1" applyAlignment="1">
      <alignment horizontal="center"/>
    </xf>
    <xf numFmtId="0" fontId="38" fillId="0" borderId="38" xfId="7" applyFont="1" applyFill="1" applyBorder="1"/>
    <xf numFmtId="0" fontId="31" fillId="0" borderId="0" xfId="0" applyFont="1"/>
    <xf numFmtId="0" fontId="31" fillId="0" borderId="40" xfId="7" applyFont="1" applyBorder="1"/>
    <xf numFmtId="0" fontId="37" fillId="0" borderId="0" xfId="7" applyFont="1"/>
    <xf numFmtId="0" fontId="31" fillId="18" borderId="38" xfId="7" applyFont="1" applyFill="1" applyBorder="1"/>
    <xf numFmtId="0" fontId="31" fillId="18" borderId="40" xfId="7" applyFont="1" applyFill="1" applyBorder="1"/>
    <xf numFmtId="0" fontId="0" fillId="0" borderId="0" xfId="0" applyAlignment="1"/>
    <xf numFmtId="0" fontId="31" fillId="0" borderId="0" xfId="7" applyFont="1" applyAlignment="1">
      <alignment horizontal="right"/>
    </xf>
    <xf numFmtId="0" fontId="38" fillId="4" borderId="1" xfId="7" applyFont="1" applyFill="1" applyBorder="1" applyAlignment="1">
      <alignment horizontal="center"/>
    </xf>
    <xf numFmtId="0" fontId="31" fillId="4" borderId="38" xfId="7" applyFont="1" applyFill="1" applyBorder="1"/>
    <xf numFmtId="0" fontId="31" fillId="4" borderId="39" xfId="7" applyFont="1" applyFill="1" applyBorder="1"/>
    <xf numFmtId="0" fontId="31" fillId="4" borderId="40" xfId="7" applyFont="1" applyFill="1" applyBorder="1"/>
    <xf numFmtId="0" fontId="31" fillId="4" borderId="0" xfId="7" applyFont="1" applyFill="1" applyAlignment="1">
      <alignment horizontal="center"/>
    </xf>
    <xf numFmtId="0" fontId="31" fillId="4" borderId="0" xfId="7" quotePrefix="1" applyFont="1" applyFill="1" applyAlignment="1">
      <alignment horizontal="center"/>
    </xf>
    <xf numFmtId="0" fontId="38" fillId="4" borderId="39" xfId="7" applyFont="1" applyFill="1" applyBorder="1"/>
    <xf numFmtId="0" fontId="31" fillId="4" borderId="1" xfId="7" applyFont="1" applyFill="1" applyBorder="1" applyAlignment="1">
      <alignment horizontal="center"/>
    </xf>
    <xf numFmtId="0" fontId="1" fillId="0" borderId="0" xfId="6" applyFont="1" applyAlignment="1">
      <alignment vertical="center"/>
    </xf>
    <xf numFmtId="0" fontId="1" fillId="0" borderId="0" xfId="8" applyFont="1" applyFill="1" applyAlignment="1"/>
    <xf numFmtId="0" fontId="1" fillId="2" borderId="0" xfId="8" applyFont="1" applyFill="1" applyAlignment="1"/>
    <xf numFmtId="0" fontId="1" fillId="2" borderId="0" xfId="8" applyFont="1" applyFill="1" applyAlignment="1">
      <alignment horizontal="center"/>
    </xf>
    <xf numFmtId="0" fontId="1" fillId="0" borderId="0" xfId="8" applyFont="1" applyFill="1" applyAlignment="1">
      <alignment horizontal="center"/>
    </xf>
    <xf numFmtId="0" fontId="4" fillId="0" borderId="0" xfId="11" applyFont="1" applyBorder="1" applyAlignment="1"/>
    <xf numFmtId="0" fontId="1" fillId="2" borderId="0" xfId="11" applyFont="1" applyFill="1" applyAlignment="1"/>
    <xf numFmtId="0" fontId="4" fillId="2" borderId="0" xfId="11" applyFont="1" applyFill="1" applyAlignment="1"/>
    <xf numFmtId="0" fontId="1" fillId="0" borderId="0" xfId="11" applyFont="1" applyAlignment="1"/>
    <xf numFmtId="0" fontId="4" fillId="4" borderId="0" xfId="8" applyFont="1" applyFill="1" applyAlignment="1"/>
    <xf numFmtId="0" fontId="4" fillId="0" borderId="0" xfId="8" applyFont="1" applyFill="1" applyAlignment="1"/>
    <xf numFmtId="0" fontId="18" fillId="0" borderId="0" xfId="1" applyNumberFormat="1" applyFont="1" applyBorder="1" applyAlignment="1"/>
    <xf numFmtId="0" fontId="4" fillId="0" borderId="0" xfId="11" applyFont="1" applyAlignment="1"/>
    <xf numFmtId="0" fontId="1" fillId="0" borderId="0" xfId="11" applyFont="1" applyFill="1" applyAlignment="1"/>
    <xf numFmtId="0" fontId="18" fillId="0" borderId="0" xfId="0" applyFont="1"/>
    <xf numFmtId="0" fontId="1" fillId="19" borderId="0" xfId="8" applyFont="1" applyFill="1" applyAlignment="1"/>
    <xf numFmtId="0" fontId="13" fillId="5" borderId="0" xfId="8" applyFont="1" applyFill="1" applyAlignment="1">
      <alignment horizontal="center"/>
    </xf>
    <xf numFmtId="0" fontId="0" fillId="11" borderId="0" xfId="8" applyFont="1" applyFill="1" applyAlignment="1"/>
    <xf numFmtId="0" fontId="1" fillId="11" borderId="0" xfId="8" applyFont="1" applyFill="1" applyAlignment="1"/>
    <xf numFmtId="0" fontId="41" fillId="0" borderId="95" xfId="8" applyFont="1" applyBorder="1" applyAlignment="1">
      <alignment vertical="top" wrapText="1"/>
    </xf>
    <xf numFmtId="0" fontId="1" fillId="0" borderId="95" xfId="8" applyFont="1" applyFill="1" applyBorder="1" applyAlignment="1">
      <alignment wrapText="1"/>
    </xf>
    <xf numFmtId="0" fontId="1" fillId="4" borderId="95" xfId="8" applyFont="1" applyFill="1" applyBorder="1" applyAlignment="1">
      <alignment wrapText="1"/>
    </xf>
    <xf numFmtId="0" fontId="1" fillId="15" borderId="95" xfId="8" applyFont="1" applyFill="1" applyBorder="1" applyAlignment="1">
      <alignment wrapText="1"/>
    </xf>
    <xf numFmtId="0" fontId="1" fillId="3" borderId="95" xfId="14" applyNumberFormat="1" applyFont="1" applyFill="1" applyBorder="1" applyAlignment="1" applyProtection="1">
      <alignment horizontal="center" vertical="top" textRotation="90"/>
    </xf>
    <xf numFmtId="0" fontId="0" fillId="2" borderId="96" xfId="8" applyFont="1" applyFill="1" applyBorder="1" applyAlignment="1">
      <alignment horizontal="center"/>
    </xf>
    <xf numFmtId="0" fontId="1" fillId="2" borderId="97" xfId="8" applyFont="1" applyFill="1" applyBorder="1" applyAlignment="1">
      <alignment horizontal="center"/>
    </xf>
    <xf numFmtId="0" fontId="0" fillId="2" borderId="97" xfId="8" applyFont="1" applyFill="1" applyBorder="1" applyAlignment="1">
      <alignment horizontal="center"/>
    </xf>
    <xf numFmtId="0" fontId="4" fillId="2" borderId="98" xfId="8" applyFont="1" applyFill="1" applyBorder="1" applyAlignment="1">
      <alignment horizontal="right"/>
    </xf>
    <xf numFmtId="0" fontId="0" fillId="0" borderId="95" xfId="8" applyFont="1" applyBorder="1" applyAlignment="1">
      <alignment horizontal="center"/>
    </xf>
    <xf numFmtId="0" fontId="4" fillId="0" borderId="95" xfId="8" applyFont="1" applyFill="1" applyBorder="1" applyAlignment="1">
      <alignment horizontal="center"/>
    </xf>
    <xf numFmtId="0" fontId="4" fillId="2" borderId="95" xfId="8" applyFont="1" applyFill="1" applyBorder="1" applyAlignment="1">
      <alignment horizontal="right"/>
    </xf>
    <xf numFmtId="0" fontId="31" fillId="0" borderId="95" xfId="9" applyFont="1" applyFill="1" applyBorder="1" applyAlignment="1">
      <alignment horizontal="center"/>
    </xf>
    <xf numFmtId="0" fontId="42" fillId="0" borderId="95" xfId="9" applyFont="1" applyFill="1" applyBorder="1" applyAlignment="1"/>
    <xf numFmtId="0" fontId="1" fillId="4" borderId="95" xfId="8" applyFont="1" applyFill="1" applyBorder="1" applyAlignment="1">
      <alignment horizontal="center"/>
    </xf>
    <xf numFmtId="0" fontId="1" fillId="0" borderId="95" xfId="8" applyFont="1" applyFill="1" applyBorder="1" applyAlignment="1">
      <alignment horizontal="center"/>
    </xf>
    <xf numFmtId="0" fontId="1" fillId="15" borderId="95" xfId="8" applyFont="1" applyFill="1" applyBorder="1" applyAlignment="1">
      <alignment horizontal="center"/>
    </xf>
    <xf numFmtId="0" fontId="43" fillId="3" borderId="95" xfId="11" applyFont="1" applyFill="1" applyBorder="1" applyAlignment="1">
      <alignment horizontal="center"/>
    </xf>
    <xf numFmtId="0" fontId="6" fillId="3" borderId="95" xfId="2" applyFont="1" applyFill="1" applyBorder="1" applyAlignment="1">
      <alignment horizontal="center"/>
    </xf>
    <xf numFmtId="0" fontId="44" fillId="0" borderId="95" xfId="8" applyFont="1" applyFill="1" applyBorder="1" applyAlignment="1"/>
    <xf numFmtId="0" fontId="45" fillId="0" borderId="95" xfId="8" applyFont="1" applyBorder="1" applyAlignment="1"/>
    <xf numFmtId="0" fontId="46" fillId="0" borderId="95" xfId="8" applyFont="1" applyFill="1" applyBorder="1" applyAlignment="1"/>
    <xf numFmtId="0" fontId="47" fillId="0" borderId="95" xfId="8" applyFont="1" applyBorder="1" applyAlignment="1">
      <alignment horizontal="center"/>
    </xf>
    <xf numFmtId="0" fontId="48" fillId="0" borderId="95" xfId="8" applyFont="1" applyBorder="1" applyAlignment="1">
      <alignment horizontal="center"/>
    </xf>
    <xf numFmtId="0" fontId="49" fillId="0" borderId="95" xfId="8" applyFont="1" applyBorder="1" applyAlignment="1">
      <alignment horizontal="center"/>
    </xf>
    <xf numFmtId="0" fontId="4" fillId="2" borderId="95" xfId="8" applyFont="1" applyFill="1" applyBorder="1" applyAlignment="1"/>
    <xf numFmtId="0" fontId="4" fillId="0" borderId="95" xfId="8" applyFont="1" applyBorder="1" applyAlignment="1">
      <alignment horizontal="center"/>
    </xf>
    <xf numFmtId="0" fontId="50" fillId="0" borderId="95" xfId="9" applyFont="1" applyFill="1" applyBorder="1" applyAlignment="1">
      <alignment horizontal="center"/>
    </xf>
    <xf numFmtId="0" fontId="47" fillId="0" borderId="95" xfId="9" applyFont="1" applyFill="1" applyBorder="1" applyAlignment="1">
      <alignment horizontal="center"/>
    </xf>
    <xf numFmtId="0" fontId="49" fillId="3" borderId="95" xfId="9" applyFont="1" applyFill="1" applyBorder="1" applyAlignment="1">
      <alignment horizontal="center"/>
    </xf>
    <xf numFmtId="0" fontId="51" fillId="0" borderId="95" xfId="8" applyFont="1" applyFill="1" applyBorder="1" applyAlignment="1">
      <alignment horizontal="center"/>
    </xf>
    <xf numFmtId="0" fontId="38" fillId="0" borderId="95" xfId="8" applyFont="1" applyFill="1" applyBorder="1" applyAlignment="1">
      <alignment horizontal="center"/>
    </xf>
    <xf numFmtId="0" fontId="4" fillId="2" borderId="95" xfId="8" applyFont="1" applyFill="1" applyBorder="1" applyAlignment="1">
      <alignment horizontal="center"/>
    </xf>
    <xf numFmtId="0" fontId="45" fillId="0" borderId="95" xfId="8" applyFont="1" applyFill="1" applyBorder="1" applyAlignment="1">
      <alignment horizontal="center"/>
    </xf>
    <xf numFmtId="0" fontId="45" fillId="0" borderId="95" xfId="12" applyFont="1" applyFill="1" applyBorder="1" applyAlignment="1">
      <alignment horizontal="center"/>
    </xf>
    <xf numFmtId="0" fontId="6" fillId="3" borderId="95" xfId="2" applyFill="1" applyBorder="1" applyAlignment="1">
      <alignment horizontal="center"/>
    </xf>
    <xf numFmtId="0" fontId="38" fillId="0" borderId="95" xfId="8" applyFont="1" applyFill="1" applyBorder="1" applyAlignment="1"/>
    <xf numFmtId="0" fontId="45" fillId="0" borderId="95" xfId="8" applyFont="1" applyFill="1" applyBorder="1" applyAlignment="1"/>
    <xf numFmtId="0" fontId="51" fillId="0" borderId="95" xfId="8" applyFont="1" applyFill="1" applyBorder="1" applyAlignment="1"/>
    <xf numFmtId="0" fontId="47" fillId="0" borderId="95" xfId="8" applyFont="1" applyFill="1" applyBorder="1" applyAlignment="1"/>
    <xf numFmtId="0" fontId="48" fillId="0" borderId="95" xfId="8" applyFont="1" applyFill="1" applyBorder="1" applyAlignment="1"/>
    <xf numFmtId="0" fontId="49" fillId="0" borderId="95" xfId="8" applyFont="1" applyFill="1" applyBorder="1" applyAlignment="1"/>
    <xf numFmtId="0" fontId="45" fillId="0" borderId="95" xfId="8" applyFont="1" applyFill="1" applyBorder="1" applyAlignment="1">
      <alignment horizontal="right"/>
    </xf>
    <xf numFmtId="0" fontId="1" fillId="0" borderId="95" xfId="8" applyFont="1" applyFill="1" applyBorder="1" applyAlignment="1"/>
    <xf numFmtId="0" fontId="50" fillId="0" borderId="95" xfId="10" applyFont="1" applyFill="1" applyBorder="1" applyAlignment="1">
      <alignment horizontal="center"/>
    </xf>
    <xf numFmtId="0" fontId="47" fillId="0" borderId="95" xfId="10" applyFont="1" applyFill="1" applyBorder="1" applyAlignment="1">
      <alignment horizontal="center"/>
    </xf>
    <xf numFmtId="0" fontId="1" fillId="3" borderId="95" xfId="10" applyFont="1" applyFill="1" applyBorder="1" applyAlignment="1">
      <alignment horizontal="center"/>
    </xf>
    <xf numFmtId="0" fontId="51" fillId="0" borderId="95" xfId="10" applyFont="1" applyFill="1" applyBorder="1" applyAlignment="1">
      <alignment horizontal="center"/>
    </xf>
    <xf numFmtId="0" fontId="38" fillId="0" borderId="95" xfId="10" applyFont="1" applyFill="1" applyBorder="1" applyAlignment="1">
      <alignment horizontal="center"/>
    </xf>
    <xf numFmtId="0" fontId="4" fillId="2" borderId="95" xfId="8" applyNumberFormat="1" applyFont="1" applyFill="1" applyBorder="1" applyAlignment="1">
      <alignment horizontal="center"/>
    </xf>
    <xf numFmtId="0" fontId="45" fillId="0" borderId="95" xfId="10" applyFont="1" applyFill="1" applyBorder="1" applyAlignment="1">
      <alignment horizontal="center"/>
    </xf>
    <xf numFmtId="0" fontId="45" fillId="15" borderId="95" xfId="10" applyFont="1" applyFill="1" applyBorder="1" applyAlignment="1">
      <alignment horizontal="center"/>
    </xf>
    <xf numFmtId="0" fontId="1" fillId="0" borderId="95" xfId="11" applyFont="1" applyFill="1" applyBorder="1" applyAlignment="1">
      <alignment horizontal="center"/>
    </xf>
    <xf numFmtId="166" fontId="1" fillId="0" borderId="0" xfId="8" applyNumberFormat="1" applyFont="1" applyFill="1" applyBorder="1" applyAlignment="1">
      <alignment horizontal="center"/>
    </xf>
    <xf numFmtId="0" fontId="52" fillId="0" borderId="0" xfId="8" applyNumberFormat="1" applyFont="1" applyFill="1" applyAlignment="1"/>
    <xf numFmtId="0" fontId="25" fillId="0" borderId="0" xfId="8" applyNumberFormat="1" applyFont="1" applyFill="1" applyAlignment="1"/>
    <xf numFmtId="0" fontId="0" fillId="0" borderId="95" xfId="8" applyFont="1" applyFill="1" applyBorder="1" applyAlignment="1"/>
    <xf numFmtId="0" fontId="0" fillId="0" borderId="95" xfId="7" applyFont="1" applyFill="1" applyBorder="1" applyAlignment="1"/>
    <xf numFmtId="0" fontId="1" fillId="0" borderId="95" xfId="7" applyFont="1" applyFill="1" applyBorder="1" applyAlignment="1"/>
    <xf numFmtId="0" fontId="0" fillId="3" borderId="95" xfId="10" applyFont="1" applyFill="1" applyBorder="1" applyAlignment="1">
      <alignment horizontal="center"/>
    </xf>
    <xf numFmtId="0" fontId="4" fillId="2" borderId="99" xfId="8" applyFont="1" applyFill="1" applyBorder="1" applyAlignment="1">
      <alignment horizontal="right"/>
    </xf>
    <xf numFmtId="0" fontId="50" fillId="0" borderId="99" xfId="10" applyFont="1" applyFill="1" applyBorder="1" applyAlignment="1">
      <alignment horizontal="center"/>
    </xf>
    <xf numFmtId="0" fontId="47" fillId="0" borderId="99" xfId="10" applyFont="1" applyFill="1" applyBorder="1" applyAlignment="1">
      <alignment horizontal="center"/>
    </xf>
    <xf numFmtId="0" fontId="1" fillId="3" borderId="99" xfId="10" applyFont="1" applyFill="1" applyBorder="1" applyAlignment="1">
      <alignment horizontal="center"/>
    </xf>
    <xf numFmtId="0" fontId="51" fillId="0" borderId="99" xfId="10" applyFont="1" applyFill="1" applyBorder="1" applyAlignment="1">
      <alignment horizontal="center"/>
    </xf>
    <xf numFmtId="0" fontId="38" fillId="0" borderId="99" xfId="10" applyFont="1" applyFill="1" applyBorder="1" applyAlignment="1">
      <alignment horizontal="center"/>
    </xf>
    <xf numFmtId="0" fontId="1" fillId="0" borderId="0" xfId="8" applyFont="1" applyFill="1" applyBorder="1" applyAlignment="1"/>
    <xf numFmtId="0" fontId="4" fillId="2" borderId="100" xfId="8" applyFont="1" applyFill="1" applyBorder="1" applyAlignment="1">
      <alignment horizontal="right"/>
    </xf>
    <xf numFmtId="0" fontId="50" fillId="0" borderId="100" xfId="10" applyFont="1" applyFill="1" applyBorder="1" applyAlignment="1">
      <alignment horizontal="center"/>
    </xf>
    <xf numFmtId="0" fontId="47" fillId="0" borderId="100" xfId="10" applyFont="1" applyFill="1" applyBorder="1" applyAlignment="1">
      <alignment horizontal="center"/>
    </xf>
    <xf numFmtId="0" fontId="1" fillId="3" borderId="100" xfId="10" applyFont="1" applyFill="1" applyBorder="1" applyAlignment="1">
      <alignment horizontal="center"/>
    </xf>
    <xf numFmtId="0" fontId="51" fillId="0" borderId="100" xfId="10" applyFont="1" applyFill="1" applyBorder="1" applyAlignment="1">
      <alignment horizontal="center"/>
    </xf>
    <xf numFmtId="0" fontId="51" fillId="5" borderId="95" xfId="10" applyFont="1" applyFill="1" applyBorder="1" applyAlignment="1">
      <alignment horizontal="center"/>
    </xf>
    <xf numFmtId="0" fontId="38" fillId="2" borderId="0" xfId="8" applyFont="1" applyFill="1" applyAlignment="1"/>
    <xf numFmtId="0" fontId="4" fillId="2" borderId="0" xfId="8" applyFont="1" applyFill="1" applyAlignment="1"/>
    <xf numFmtId="0" fontId="51" fillId="2" borderId="0" xfId="8" applyFont="1" applyFill="1" applyAlignment="1"/>
    <xf numFmtId="0" fontId="47" fillId="2" borderId="0" xfId="8" applyFont="1" applyFill="1" applyAlignment="1"/>
    <xf numFmtId="0" fontId="50" fillId="2" borderId="0" xfId="8" applyFont="1" applyFill="1" applyAlignment="1"/>
    <xf numFmtId="0" fontId="49" fillId="2" borderId="0" xfId="8" applyFont="1" applyFill="1" applyAlignment="1"/>
    <xf numFmtId="0" fontId="1" fillId="2" borderId="0" xfId="8" applyFont="1" applyFill="1" applyAlignment="1">
      <alignment horizontal="right"/>
    </xf>
    <xf numFmtId="0" fontId="4" fillId="2" borderId="0" xfId="8" applyFont="1" applyFill="1" applyAlignment="1">
      <alignment horizontal="center"/>
    </xf>
    <xf numFmtId="166" fontId="1" fillId="2" borderId="0" xfId="8" applyNumberFormat="1" applyFont="1" applyFill="1" applyAlignment="1">
      <alignment horizontal="center"/>
    </xf>
    <xf numFmtId="166" fontId="1" fillId="2" borderId="0" xfId="8" applyNumberFormat="1" applyFont="1" applyFill="1" applyAlignment="1"/>
    <xf numFmtId="1" fontId="1" fillId="2" borderId="0" xfId="8" applyNumberFormat="1" applyFont="1" applyFill="1" applyAlignment="1">
      <alignment horizontal="center"/>
    </xf>
    <xf numFmtId="0" fontId="4" fillId="0" borderId="0" xfId="8" applyFont="1" applyFill="1" applyAlignment="1">
      <alignment horizontal="center"/>
    </xf>
    <xf numFmtId="0" fontId="4" fillId="0" borderId="0" xfId="1" applyNumberFormat="1" applyFont="1" applyAlignment="1"/>
    <xf numFmtId="0" fontId="4" fillId="0" borderId="0" xfId="5" applyFont="1" applyFill="1" applyBorder="1" applyAlignment="1"/>
    <xf numFmtId="0" fontId="0" fillId="4" borderId="0" xfId="0" applyFont="1" applyFill="1"/>
    <xf numFmtId="0" fontId="3" fillId="0" borderId="0" xfId="1" applyNumberFormat="1" applyFont="1" applyAlignment="1"/>
    <xf numFmtId="0" fontId="0" fillId="0" borderId="39" xfId="0" applyBorder="1"/>
    <xf numFmtId="0" fontId="38" fillId="0" borderId="1" xfId="7" applyFont="1" applyBorder="1"/>
    <xf numFmtId="0" fontId="38" fillId="0" borderId="38" xfId="0" applyFont="1" applyBorder="1" applyAlignment="1"/>
    <xf numFmtId="0" fontId="31" fillId="0" borderId="38" xfId="7" quotePrefix="1" applyFont="1" applyBorder="1" applyAlignment="1">
      <alignment horizontal="center"/>
    </xf>
    <xf numFmtId="0" fontId="0" fillId="0" borderId="38" xfId="0" applyBorder="1"/>
    <xf numFmtId="0" fontId="0" fillId="18" borderId="1" xfId="0" applyFill="1" applyBorder="1"/>
    <xf numFmtId="0" fontId="6" fillId="4" borderId="1" xfId="2" applyNumberFormat="1" applyFill="1" applyBorder="1" applyAlignment="1"/>
    <xf numFmtId="167" fontId="0" fillId="0" borderId="0" xfId="0" applyNumberFormat="1"/>
    <xf numFmtId="0" fontId="0" fillId="0" borderId="59" xfId="0" applyBorder="1"/>
    <xf numFmtId="0" fontId="4" fillId="0" borderId="0" xfId="7" applyFont="1" applyAlignment="1"/>
    <xf numFmtId="0" fontId="4" fillId="0" borderId="0" xfId="7" applyFont="1" applyFill="1" applyAlignment="1"/>
    <xf numFmtId="0" fontId="7" fillId="0" borderId="60" xfId="2" applyFont="1" applyFill="1" applyBorder="1" applyAlignment="1"/>
    <xf numFmtId="0" fontId="15" fillId="0" borderId="57" xfId="2" applyFont="1" applyFill="1" applyBorder="1" applyAlignment="1"/>
    <xf numFmtId="0" fontId="1" fillId="0" borderId="56" xfId="1" applyFont="1" applyFill="1" applyBorder="1" applyAlignment="1"/>
    <xf numFmtId="0" fontId="0" fillId="0" borderId="18" xfId="1" applyFont="1" applyFill="1" applyBorder="1" applyAlignment="1"/>
    <xf numFmtId="0" fontId="4" fillId="0" borderId="101" xfId="0" applyFont="1" applyBorder="1"/>
    <xf numFmtId="167" fontId="4" fillId="0" borderId="101" xfId="0" applyNumberFormat="1" applyFont="1" applyBorder="1" applyAlignment="1">
      <alignment horizontal="center"/>
    </xf>
    <xf numFmtId="0" fontId="4" fillId="0" borderId="101" xfId="0" applyFont="1" applyBorder="1" applyAlignment="1">
      <alignment horizontal="center"/>
    </xf>
    <xf numFmtId="0" fontId="4" fillId="5" borderId="3" xfId="1" quotePrefix="1" applyNumberFormat="1" applyFont="1" applyFill="1" applyBorder="1" applyAlignment="1"/>
    <xf numFmtId="0" fontId="4" fillId="5" borderId="3" xfId="1" applyFont="1" applyFill="1" applyBorder="1" applyAlignment="1"/>
    <xf numFmtId="0" fontId="6" fillId="3" borderId="103" xfId="2" applyFill="1" applyBorder="1"/>
    <xf numFmtId="0" fontId="37" fillId="0" borderId="0" xfId="0" applyFont="1"/>
    <xf numFmtId="0" fontId="31" fillId="0" borderId="1" xfId="0" applyFont="1" applyBorder="1" applyAlignment="1">
      <alignment horizontal="center"/>
    </xf>
    <xf numFmtId="0" fontId="38" fillId="0" borderId="38" xfId="0" applyFont="1" applyBorder="1"/>
    <xf numFmtId="0" fontId="4" fillId="20" borderId="1" xfId="0" applyNumberFormat="1" applyFont="1" applyFill="1" applyBorder="1" applyAlignment="1">
      <alignment horizontal="center" vertical="center"/>
    </xf>
    <xf numFmtId="0" fontId="55" fillId="0" borderId="38" xfId="0" applyFont="1" applyBorder="1"/>
    <xf numFmtId="0" fontId="55" fillId="0" borderId="1" xfId="7" applyFont="1" applyBorder="1" applyAlignment="1"/>
    <xf numFmtId="0" fontId="56" fillId="0" borderId="39" xfId="7" applyFont="1" applyBorder="1"/>
    <xf numFmtId="0" fontId="56" fillId="0" borderId="1" xfId="7" applyFont="1" applyBorder="1" applyAlignment="1">
      <alignment horizontal="center"/>
    </xf>
    <xf numFmtId="0" fontId="56" fillId="0" borderId="38" xfId="7" applyFont="1" applyBorder="1"/>
    <xf numFmtId="0" fontId="56" fillId="0" borderId="40" xfId="7" applyFont="1" applyBorder="1"/>
    <xf numFmtId="0" fontId="56" fillId="0" borderId="1" xfId="7" applyFont="1" applyBorder="1"/>
    <xf numFmtId="0" fontId="55" fillId="0" borderId="1" xfId="0" applyFont="1" applyBorder="1"/>
    <xf numFmtId="0" fontId="55" fillId="18" borderId="39" xfId="7" applyFont="1" applyFill="1" applyBorder="1"/>
    <xf numFmtId="0" fontId="55" fillId="0" borderId="39" xfId="7" applyFont="1" applyFill="1" applyBorder="1"/>
    <xf numFmtId="0" fontId="55" fillId="0" borderId="1" xfId="7" applyFont="1" applyFill="1" applyBorder="1" applyAlignment="1">
      <alignment horizontal="center"/>
    </xf>
    <xf numFmtId="0" fontId="55" fillId="0" borderId="40" xfId="7" applyFont="1" applyFill="1" applyBorder="1"/>
    <xf numFmtId="0" fontId="55" fillId="0" borderId="39" xfId="7" applyFont="1" applyBorder="1"/>
    <xf numFmtId="0" fontId="55" fillId="18" borderId="1" xfId="7" applyFont="1" applyFill="1" applyBorder="1" applyAlignment="1">
      <alignment horizontal="center"/>
    </xf>
    <xf numFmtId="0" fontId="56" fillId="0" borderId="39" xfId="7" applyFont="1" applyFill="1" applyBorder="1"/>
    <xf numFmtId="0" fontId="56" fillId="0" borderId="1" xfId="7" applyFont="1" applyFill="1" applyBorder="1" applyAlignment="1">
      <alignment horizontal="center"/>
    </xf>
    <xf numFmtId="0" fontId="10" fillId="8" borderId="18" xfId="2" applyFont="1" applyFill="1" applyBorder="1" applyAlignment="1"/>
    <xf numFmtId="0" fontId="4" fillId="8" borderId="20" xfId="1" applyFont="1" applyFill="1" applyBorder="1" applyAlignment="1"/>
    <xf numFmtId="0" fontId="57" fillId="0" borderId="0" xfId="7" applyFont="1"/>
    <xf numFmtId="0" fontId="56" fillId="0" borderId="1" xfId="7" quotePrefix="1" applyFont="1" applyBorder="1" applyAlignment="1">
      <alignment horizontal="center"/>
    </xf>
    <xf numFmtId="0" fontId="0" fillId="3" borderId="0" xfId="0" applyFill="1"/>
    <xf numFmtId="0" fontId="1" fillId="0" borderId="0" xfId="5" applyFont="1" applyFill="1" applyAlignment="1"/>
    <xf numFmtId="0" fontId="1" fillId="2" borderId="0" xfId="5" applyFont="1" applyFill="1" applyAlignment="1"/>
    <xf numFmtId="0" fontId="4" fillId="2" borderId="0" xfId="5" applyFont="1" applyFill="1" applyBorder="1" applyAlignment="1"/>
    <xf numFmtId="0" fontId="4" fillId="0" borderId="0" xfId="5" applyFont="1" applyFill="1" applyBorder="1" applyAlignment="1">
      <alignment horizontal="center"/>
    </xf>
    <xf numFmtId="0" fontId="0" fillId="2" borderId="0" xfId="0" applyFont="1" applyFill="1"/>
    <xf numFmtId="0" fontId="4" fillId="2" borderId="0" xfId="5" applyFont="1" applyFill="1" applyBorder="1" applyAlignment="1">
      <alignment horizontal="center"/>
    </xf>
    <xf numFmtId="0" fontId="1" fillId="0" borderId="0" xfId="5" applyFont="1" applyFill="1" applyBorder="1" applyAlignment="1"/>
    <xf numFmtId="0" fontId="1" fillId="0" borderId="0" xfId="5" applyFont="1" applyFill="1" applyAlignment="1">
      <alignment horizontal="center"/>
    </xf>
    <xf numFmtId="0" fontId="6" fillId="0" borderId="0" xfId="2" applyAlignment="1"/>
    <xf numFmtId="0" fontId="40" fillId="0" borderId="0" xfId="5" applyFont="1" applyFill="1" applyAlignment="1">
      <alignment horizontal="right"/>
    </xf>
    <xf numFmtId="0" fontId="1" fillId="0" borderId="0" xfId="5" applyFont="1" applyFill="1" applyAlignment="1">
      <alignment textRotation="90"/>
    </xf>
    <xf numFmtId="0" fontId="4" fillId="4" borderId="0" xfId="5" applyFont="1" applyFill="1" applyAlignment="1"/>
    <xf numFmtId="0" fontId="18" fillId="0" borderId="0" xfId="8" applyFont="1" applyFill="1" applyBorder="1" applyAlignment="1"/>
    <xf numFmtId="0" fontId="18" fillId="0" borderId="0" xfId="5" applyFont="1" applyFill="1" applyBorder="1" applyAlignment="1"/>
    <xf numFmtId="0" fontId="0" fillId="0" borderId="0" xfId="0" applyFont="1"/>
    <xf numFmtId="0" fontId="1" fillId="19" borderId="0" xfId="5" applyFont="1" applyFill="1" applyAlignment="1"/>
    <xf numFmtId="0" fontId="18" fillId="0" borderId="1" xfId="5" applyFont="1" applyFill="1" applyBorder="1" applyAlignment="1"/>
    <xf numFmtId="0" fontId="1" fillId="0" borderId="1" xfId="5" applyFont="1" applyFill="1" applyBorder="1" applyAlignment="1"/>
    <xf numFmtId="0" fontId="1" fillId="0" borderId="1" xfId="9" applyFont="1" applyFill="1" applyBorder="1" applyAlignment="1">
      <alignment horizontal="center"/>
    </xf>
    <xf numFmtId="0" fontId="1" fillId="0" borderId="1" xfId="5" applyFont="1" applyFill="1" applyBorder="1" applyAlignment="1">
      <alignment horizontal="center" wrapText="1"/>
    </xf>
    <xf numFmtId="0" fontId="0" fillId="11" borderId="1" xfId="5" applyFont="1" applyFill="1" applyBorder="1" applyAlignment="1">
      <alignment horizontal="center" wrapText="1"/>
    </xf>
    <xf numFmtId="0" fontId="0" fillId="0" borderId="1" xfId="5" applyFont="1" applyFill="1" applyBorder="1" applyAlignment="1">
      <alignment horizontal="center" wrapText="1"/>
    </xf>
    <xf numFmtId="0" fontId="0" fillId="3" borderId="1" xfId="5" applyFont="1" applyFill="1" applyBorder="1" applyAlignment="1">
      <alignment horizontal="center" wrapText="1"/>
    </xf>
    <xf numFmtId="0" fontId="0" fillId="11" borderId="1" xfId="8" applyFont="1" applyFill="1" applyBorder="1" applyAlignment="1">
      <alignment textRotation="90"/>
    </xf>
    <xf numFmtId="0" fontId="0" fillId="3" borderId="1" xfId="8" applyFont="1" applyFill="1" applyBorder="1" applyAlignment="1">
      <alignment textRotation="90"/>
    </xf>
    <xf numFmtId="0" fontId="0" fillId="20" borderId="1" xfId="8" applyFont="1" applyFill="1" applyBorder="1" applyAlignment="1">
      <alignment textRotation="90"/>
    </xf>
    <xf numFmtId="0" fontId="0" fillId="4" borderId="1" xfId="8" applyFont="1" applyFill="1" applyBorder="1" applyAlignment="1">
      <alignment textRotation="90"/>
    </xf>
    <xf numFmtId="0" fontId="1" fillId="0" borderId="1" xfId="5" applyFont="1" applyFill="1" applyBorder="1" applyAlignment="1">
      <alignment horizontal="center" textRotation="90"/>
    </xf>
    <xf numFmtId="0" fontId="1" fillId="8" borderId="1" xfId="8" applyNumberFormat="1" applyFont="1" applyFill="1" applyBorder="1" applyAlignment="1">
      <alignment textRotation="90"/>
    </xf>
    <xf numFmtId="0" fontId="4" fillId="2" borderId="38" xfId="5" applyFont="1" applyFill="1" applyBorder="1" applyAlignment="1">
      <alignment horizontal="center"/>
    </xf>
    <xf numFmtId="0" fontId="4" fillId="2" borderId="39" xfId="5" applyFont="1" applyFill="1" applyBorder="1" applyAlignment="1">
      <alignment horizontal="center"/>
    </xf>
    <xf numFmtId="0" fontId="1" fillId="2" borderId="39" xfId="5" applyFont="1" applyFill="1" applyBorder="1" applyAlignment="1"/>
    <xf numFmtId="0" fontId="4" fillId="2" borderId="39" xfId="5" applyFont="1" applyFill="1" applyBorder="1" applyAlignment="1">
      <alignment horizontal="right"/>
    </xf>
    <xf numFmtId="0" fontId="4" fillId="2" borderId="40" xfId="5" applyFont="1" applyFill="1" applyBorder="1" applyAlignment="1">
      <alignment horizontal="right"/>
    </xf>
    <xf numFmtId="0" fontId="4" fillId="0" borderId="40" xfId="5" applyFont="1" applyFill="1" applyBorder="1" applyAlignment="1">
      <alignment horizontal="center"/>
    </xf>
    <xf numFmtId="0" fontId="43" fillId="8" borderId="1" xfId="5" applyFont="1" applyFill="1" applyBorder="1" applyAlignment="1">
      <alignment horizontal="center"/>
    </xf>
    <xf numFmtId="0" fontId="50" fillId="0" borderId="1" xfId="9" applyFont="1" applyFill="1" applyBorder="1" applyAlignment="1">
      <alignment horizontal="center"/>
    </xf>
    <xf numFmtId="0" fontId="40" fillId="0" borderId="1" xfId="9" applyFont="1" applyFill="1" applyBorder="1" applyAlignment="1">
      <alignment horizontal="center"/>
    </xf>
    <xf numFmtId="0" fontId="49" fillId="0" borderId="1" xfId="9" applyFont="1" applyFill="1" applyBorder="1" applyAlignment="1">
      <alignment horizontal="center"/>
    </xf>
    <xf numFmtId="0" fontId="58" fillId="0" borderId="1" xfId="9" applyFont="1" applyFill="1" applyBorder="1" applyAlignment="1">
      <alignment horizontal="center"/>
    </xf>
    <xf numFmtId="0" fontId="4" fillId="2" borderId="1" xfId="10" applyFont="1" applyFill="1" applyBorder="1" applyAlignment="1">
      <alignment horizontal="center"/>
    </xf>
    <xf numFmtId="0" fontId="4" fillId="0" borderId="1" xfId="5" applyFont="1" applyFill="1" applyBorder="1" applyAlignment="1">
      <alignment horizontal="center"/>
    </xf>
    <xf numFmtId="0" fontId="1" fillId="3" borderId="1" xfId="9" applyFont="1" applyFill="1" applyBorder="1" applyAlignment="1">
      <alignment horizontal="center"/>
    </xf>
    <xf numFmtId="0" fontId="4" fillId="2" borderId="1" xfId="8" applyFont="1" applyFill="1" applyBorder="1" applyAlignment="1">
      <alignment horizontal="center"/>
    </xf>
    <xf numFmtId="0" fontId="45" fillId="0" borderId="1" xfId="9" applyFont="1" applyFill="1" applyBorder="1" applyAlignment="1">
      <alignment horizontal="center"/>
    </xf>
    <xf numFmtId="0" fontId="45" fillId="0" borderId="1" xfId="8" applyFont="1" applyFill="1" applyBorder="1" applyAlignment="1">
      <alignment horizontal="center"/>
    </xf>
    <xf numFmtId="0" fontId="6" fillId="0" borderId="1" xfId="2" applyFill="1" applyBorder="1" applyAlignment="1">
      <alignment horizontal="center"/>
    </xf>
    <xf numFmtId="0" fontId="1" fillId="0" borderId="106" xfId="5" applyFont="1" applyFill="1" applyBorder="1" applyAlignment="1">
      <alignment textRotation="90"/>
    </xf>
    <xf numFmtId="0" fontId="1" fillId="0" borderId="0" xfId="5" applyFont="1" applyFill="1" applyAlignment="1">
      <alignment horizontal="center" textRotation="90"/>
    </xf>
    <xf numFmtId="0" fontId="3" fillId="0" borderId="0" xfId="9" applyFont="1" applyBorder="1" applyAlignment="1">
      <alignment horizontal="center"/>
    </xf>
    <xf numFmtId="0" fontId="50" fillId="0" borderId="1" xfId="9" applyNumberFormat="1" applyFont="1" applyFill="1" applyBorder="1" applyAlignment="1">
      <alignment horizontal="center"/>
    </xf>
    <xf numFmtId="0" fontId="40" fillId="0" borderId="1" xfId="9" applyNumberFormat="1" applyFont="1" applyFill="1" applyBorder="1" applyAlignment="1"/>
    <xf numFmtId="0" fontId="49" fillId="0" borderId="1" xfId="9" applyNumberFormat="1" applyFont="1" applyFill="1" applyBorder="1" applyAlignment="1">
      <alignment horizontal="center"/>
    </xf>
    <xf numFmtId="0" fontId="58" fillId="0" borderId="1" xfId="9" applyNumberFormat="1" applyFont="1" applyFill="1" applyBorder="1" applyAlignment="1"/>
    <xf numFmtId="0" fontId="4" fillId="2" borderId="1" xfId="8" applyFont="1" applyFill="1" applyBorder="1" applyAlignment="1"/>
    <xf numFmtId="0" fontId="40" fillId="0" borderId="1" xfId="9" applyNumberFormat="1" applyFont="1" applyFill="1" applyBorder="1" applyAlignment="1">
      <alignment horizontal="center"/>
    </xf>
    <xf numFmtId="0" fontId="1" fillId="3" borderId="1" xfId="9" applyNumberFormat="1" applyFont="1" applyFill="1" applyBorder="1" applyAlignment="1">
      <alignment horizontal="center"/>
    </xf>
    <xf numFmtId="0" fontId="4" fillId="2" borderId="1" xfId="8" applyNumberFormat="1" applyFont="1" applyFill="1" applyBorder="1" applyAlignment="1">
      <alignment horizontal="center"/>
    </xf>
    <xf numFmtId="166" fontId="45" fillId="0" borderId="1" xfId="8" applyNumberFormat="1" applyFont="1" applyFill="1" applyBorder="1" applyAlignment="1"/>
    <xf numFmtId="166" fontId="45" fillId="0" borderId="1" xfId="8" applyNumberFormat="1" applyFont="1" applyFill="1" applyBorder="1" applyAlignment="1">
      <alignment horizontal="center"/>
    </xf>
    <xf numFmtId="166" fontId="45" fillId="3" borderId="1" xfId="8" applyNumberFormat="1" applyFont="1" applyFill="1" applyBorder="1" applyAlignment="1">
      <alignment horizontal="center"/>
    </xf>
    <xf numFmtId="0" fontId="1" fillId="0" borderId="1" xfId="11" applyFont="1" applyFill="1" applyBorder="1" applyAlignment="1">
      <alignment horizontal="center"/>
    </xf>
    <xf numFmtId="0" fontId="1" fillId="0" borderId="1" xfId="5" applyFont="1" applyFill="1" applyBorder="1" applyAlignment="1">
      <alignment horizontal="center"/>
    </xf>
    <xf numFmtId="166" fontId="1" fillId="0" borderId="0" xfId="5" applyNumberFormat="1" applyFont="1" applyFill="1" applyAlignment="1">
      <alignment horizontal="center"/>
    </xf>
    <xf numFmtId="0" fontId="59" fillId="0" borderId="0" xfId="5" applyFont="1" applyFill="1" applyAlignment="1">
      <alignment horizontal="center"/>
    </xf>
    <xf numFmtId="0" fontId="0" fillId="3" borderId="1" xfId="9" applyFont="1" applyFill="1" applyBorder="1" applyAlignment="1">
      <alignment horizontal="center"/>
    </xf>
    <xf numFmtId="0" fontId="1" fillId="0" borderId="1" xfId="1" applyFont="1" applyFill="1" applyBorder="1" applyAlignment="1"/>
    <xf numFmtId="0" fontId="0" fillId="0" borderId="1" xfId="1" applyFont="1" applyFill="1" applyBorder="1" applyAlignment="1"/>
    <xf numFmtId="0" fontId="0" fillId="0" borderId="1" xfId="12" applyFont="1" applyFill="1" applyBorder="1" applyAlignment="1"/>
    <xf numFmtId="0" fontId="0" fillId="0" borderId="1" xfId="5" applyFont="1" applyFill="1" applyBorder="1" applyAlignment="1"/>
    <xf numFmtId="0" fontId="0" fillId="0" borderId="0" xfId="5" applyFont="1" applyFill="1" applyAlignment="1"/>
    <xf numFmtId="0" fontId="1" fillId="0" borderId="103" xfId="5" applyFont="1" applyFill="1" applyBorder="1" applyAlignment="1"/>
    <xf numFmtId="0" fontId="40" fillId="0" borderId="40" xfId="9" applyNumberFormat="1" applyFont="1" applyFill="1" applyBorder="1" applyAlignment="1">
      <alignment horizontal="center"/>
    </xf>
    <xf numFmtId="0" fontId="0" fillId="3" borderId="1" xfId="9" applyNumberFormat="1" applyFont="1" applyFill="1" applyBorder="1" applyAlignment="1">
      <alignment horizontal="center"/>
    </xf>
    <xf numFmtId="0" fontId="4" fillId="0" borderId="0" xfId="5" applyFont="1" applyFill="1" applyAlignment="1">
      <alignment horizontal="center"/>
    </xf>
    <xf numFmtId="0" fontId="0" fillId="3" borderId="1" xfId="10" applyFont="1" applyFill="1" applyBorder="1" applyAlignment="1">
      <alignment horizontal="center"/>
    </xf>
    <xf numFmtId="0" fontId="50" fillId="2" borderId="0" xfId="5" applyFont="1" applyFill="1" applyAlignment="1"/>
    <xf numFmtId="0" fontId="49" fillId="2" borderId="0" xfId="5" applyFont="1" applyFill="1" applyAlignment="1"/>
    <xf numFmtId="0" fontId="4" fillId="2" borderId="0" xfId="5" applyFont="1" applyFill="1" applyAlignment="1"/>
    <xf numFmtId="0" fontId="1" fillId="2" borderId="0" xfId="5" applyFont="1" applyFill="1" applyAlignment="1">
      <alignment horizontal="right"/>
    </xf>
    <xf numFmtId="0" fontId="4" fillId="2" borderId="0" xfId="5" applyFont="1" applyFill="1" applyAlignment="1">
      <alignment horizontal="center"/>
    </xf>
    <xf numFmtId="166" fontId="1" fillId="2" borderId="0" xfId="5" applyNumberFormat="1" applyFont="1" applyFill="1" applyAlignment="1">
      <alignment horizontal="center"/>
    </xf>
    <xf numFmtId="166" fontId="4" fillId="2" borderId="0" xfId="5" applyNumberFormat="1" applyFont="1" applyFill="1" applyAlignment="1"/>
    <xf numFmtId="0" fontId="1" fillId="2" borderId="0" xfId="5" applyFont="1" applyFill="1" applyAlignment="1">
      <alignment horizontal="center"/>
    </xf>
    <xf numFmtId="1" fontId="1" fillId="2" borderId="0" xfId="13" applyNumberFormat="1" applyFont="1" applyFill="1" applyBorder="1" applyAlignment="1">
      <alignment horizontal="center"/>
    </xf>
    <xf numFmtId="0" fontId="1" fillId="0" borderId="0" xfId="5" applyFont="1" applyFill="1" applyAlignment="1">
      <alignment horizontal="right"/>
    </xf>
    <xf numFmtId="1" fontId="1" fillId="0" borderId="0" xfId="13" applyNumberFormat="1" applyFont="1" applyFill="1" applyBorder="1" applyAlignment="1">
      <alignment horizontal="center"/>
    </xf>
    <xf numFmtId="0" fontId="4" fillId="0" borderId="0" xfId="5" applyFont="1" applyFill="1" applyAlignment="1"/>
    <xf numFmtId="0" fontId="7" fillId="0" borderId="0" xfId="5" applyFont="1" applyFill="1" applyAlignment="1"/>
    <xf numFmtId="0" fontId="18" fillId="0" borderId="0" xfId="11" applyFont="1" applyBorder="1" applyAlignment="1"/>
    <xf numFmtId="0" fontId="1" fillId="11" borderId="1" xfId="8" applyNumberFormat="1" applyFont="1" applyFill="1" applyBorder="1" applyAlignment="1"/>
    <xf numFmtId="0" fontId="43" fillId="11" borderId="1" xfId="5" applyFont="1" applyFill="1" applyBorder="1" applyAlignment="1">
      <alignment horizontal="center"/>
    </xf>
    <xf numFmtId="0" fontId="6" fillId="11" borderId="1" xfId="2" applyFill="1" applyBorder="1" applyAlignment="1">
      <alignment horizontal="center"/>
    </xf>
    <xf numFmtId="0" fontId="56" fillId="0" borderId="1" xfId="0" applyFont="1" applyBorder="1" applyAlignment="1">
      <alignment horizontal="center"/>
    </xf>
    <xf numFmtId="0" fontId="55" fillId="0" borderId="38" xfId="7" applyFont="1" applyBorder="1"/>
    <xf numFmtId="0" fontId="55" fillId="0" borderId="40" xfId="0" applyFont="1" applyBorder="1"/>
    <xf numFmtId="0" fontId="55" fillId="0" borderId="0" xfId="7" applyFont="1"/>
    <xf numFmtId="0" fontId="56" fillId="0" borderId="38" xfId="7" applyFont="1" applyFill="1" applyBorder="1"/>
    <xf numFmtId="0" fontId="55" fillId="0" borderId="1" xfId="7" applyFont="1" applyBorder="1" applyAlignment="1">
      <alignment horizontal="center"/>
    </xf>
    <xf numFmtId="0" fontId="4" fillId="22" borderId="1" xfId="0" applyNumberFormat="1" applyFont="1" applyFill="1" applyBorder="1" applyAlignment="1">
      <alignment horizontal="center" vertical="center"/>
    </xf>
    <xf numFmtId="0" fontId="55" fillId="0" borderId="0" xfId="7" applyFont="1" applyAlignment="1"/>
    <xf numFmtId="0" fontId="55" fillId="0" borderId="0" xfId="0" applyFont="1"/>
    <xf numFmtId="0" fontId="55" fillId="18" borderId="38" xfId="7" applyFont="1" applyFill="1" applyBorder="1"/>
    <xf numFmtId="0" fontId="55" fillId="0" borderId="39" xfId="0" applyFont="1" applyBorder="1"/>
    <xf numFmtId="0" fontId="55" fillId="18" borderId="1" xfId="0" applyFont="1" applyFill="1" applyBorder="1"/>
    <xf numFmtId="0" fontId="60" fillId="0" borderId="38" xfId="0" applyFont="1" applyFill="1" applyBorder="1"/>
    <xf numFmtId="0" fontId="61" fillId="0" borderId="1" xfId="7" applyFont="1" applyFill="1" applyBorder="1" applyAlignment="1">
      <alignment horizontal="center"/>
    </xf>
    <xf numFmtId="0" fontId="61" fillId="0" borderId="38" xfId="7" applyFont="1" applyFill="1" applyBorder="1"/>
    <xf numFmtId="0" fontId="61" fillId="0" borderId="38" xfId="0" applyFont="1" applyFill="1" applyBorder="1" applyAlignment="1"/>
    <xf numFmtId="0" fontId="60" fillId="0" borderId="39" xfId="7" applyFont="1" applyFill="1" applyBorder="1"/>
    <xf numFmtId="0" fontId="60" fillId="0" borderId="40" xfId="7" applyFont="1" applyFill="1" applyBorder="1" applyAlignment="1">
      <alignment horizontal="right"/>
    </xf>
    <xf numFmtId="0" fontId="61" fillId="0" borderId="1" xfId="7" applyFont="1" applyFill="1" applyBorder="1"/>
    <xf numFmtId="0" fontId="60" fillId="0" borderId="0" xfId="7" applyFont="1" applyFill="1"/>
    <xf numFmtId="0" fontId="60" fillId="0" borderId="1" xfId="7" applyFont="1" applyFill="1" applyBorder="1" applyAlignment="1">
      <alignment horizontal="center"/>
    </xf>
    <xf numFmtId="0" fontId="60" fillId="0" borderId="38" xfId="7" applyFont="1" applyFill="1" applyBorder="1"/>
    <xf numFmtId="0" fontId="60" fillId="0" borderId="38" xfId="7" quotePrefix="1" applyFont="1" applyFill="1" applyBorder="1" applyAlignment="1">
      <alignment horizontal="center"/>
    </xf>
    <xf numFmtId="0" fontId="60" fillId="0" borderId="40" xfId="0" applyFont="1" applyFill="1" applyBorder="1"/>
    <xf numFmtId="0" fontId="60" fillId="0" borderId="39" xfId="0" applyFont="1" applyFill="1" applyBorder="1"/>
    <xf numFmtId="0" fontId="62" fillId="0" borderId="0" xfId="7" applyFont="1"/>
    <xf numFmtId="0" fontId="60" fillId="0" borderId="0" xfId="7" applyFont="1" applyAlignment="1"/>
    <xf numFmtId="0" fontId="60" fillId="0" borderId="0" xfId="7" applyFont="1"/>
    <xf numFmtId="0" fontId="60" fillId="0" borderId="0" xfId="0" applyFont="1"/>
    <xf numFmtId="0" fontId="0" fillId="11" borderId="38" xfId="0" applyNumberFormat="1" applyFont="1" applyFill="1" applyBorder="1" applyAlignment="1">
      <alignment horizontal="center" vertical="center"/>
    </xf>
    <xf numFmtId="0" fontId="60" fillId="0" borderId="38" xfId="0" applyFont="1" applyBorder="1"/>
    <xf numFmtId="0" fontId="60" fillId="0" borderId="1" xfId="7" applyFont="1" applyBorder="1" applyAlignment="1"/>
    <xf numFmtId="0" fontId="61" fillId="0" borderId="39" xfId="7" applyFont="1" applyBorder="1"/>
    <xf numFmtId="0" fontId="61" fillId="0" borderId="1" xfId="7" applyFont="1" applyBorder="1" applyAlignment="1">
      <alignment horizontal="center"/>
    </xf>
    <xf numFmtId="0" fontId="61" fillId="0" borderId="38" xfId="7" applyFont="1" applyBorder="1"/>
    <xf numFmtId="0" fontId="61" fillId="0" borderId="1" xfId="0" applyFont="1" applyBorder="1" applyAlignment="1">
      <alignment horizontal="center"/>
    </xf>
    <xf numFmtId="0" fontId="61" fillId="0" borderId="38" xfId="0" applyFont="1" applyBorder="1" applyAlignment="1"/>
    <xf numFmtId="0" fontId="60" fillId="0" borderId="39" xfId="7" applyFont="1" applyBorder="1"/>
    <xf numFmtId="0" fontId="60" fillId="0" borderId="40" xfId="7" applyFont="1" applyBorder="1" applyAlignment="1">
      <alignment horizontal="right"/>
    </xf>
    <xf numFmtId="0" fontId="61" fillId="0" borderId="1" xfId="7" applyFont="1" applyBorder="1"/>
    <xf numFmtId="0" fontId="61" fillId="0" borderId="38" xfId="0" applyFont="1" applyBorder="1"/>
    <xf numFmtId="0" fontId="61" fillId="0" borderId="40" xfId="7" applyFont="1" applyBorder="1"/>
    <xf numFmtId="0" fontId="60" fillId="18" borderId="39" xfId="7" applyFont="1" applyFill="1" applyBorder="1"/>
    <xf numFmtId="0" fontId="60" fillId="0" borderId="1" xfId="7" applyFont="1" applyBorder="1" applyAlignment="1">
      <alignment horizontal="center"/>
    </xf>
    <xf numFmtId="0" fontId="60" fillId="0" borderId="1" xfId="0" applyFont="1" applyBorder="1"/>
    <xf numFmtId="0" fontId="60" fillId="0" borderId="40" xfId="0" applyFont="1" applyBorder="1"/>
    <xf numFmtId="0" fontId="60" fillId="0" borderId="38" xfId="7" quotePrefix="1" applyFont="1" applyBorder="1" applyAlignment="1">
      <alignment horizontal="center"/>
    </xf>
    <xf numFmtId="0" fontId="60" fillId="18" borderId="1" xfId="7" applyFont="1" applyFill="1" applyBorder="1" applyAlignment="1">
      <alignment horizontal="center"/>
    </xf>
    <xf numFmtId="0" fontId="60" fillId="0" borderId="38" xfId="7" applyFont="1" applyBorder="1"/>
    <xf numFmtId="0" fontId="60" fillId="18" borderId="38" xfId="7" applyFont="1" applyFill="1" applyBorder="1"/>
    <xf numFmtId="0" fontId="60" fillId="0" borderId="39" xfId="0" applyFont="1" applyBorder="1"/>
    <xf numFmtId="0" fontId="61" fillId="0" borderId="39" xfId="0" applyFont="1" applyBorder="1"/>
    <xf numFmtId="0" fontId="61" fillId="0" borderId="40" xfId="0" applyFont="1" applyBorder="1"/>
    <xf numFmtId="0" fontId="60" fillId="18" borderId="39" xfId="0" applyFont="1" applyFill="1" applyBorder="1"/>
    <xf numFmtId="0" fontId="0" fillId="0" borderId="1" xfId="7" applyFont="1" applyBorder="1" applyAlignment="1">
      <alignment vertical="center"/>
    </xf>
    <xf numFmtId="0" fontId="0" fillId="0" borderId="1" xfId="0" applyBorder="1" applyAlignment="1"/>
    <xf numFmtId="0" fontId="0" fillId="0" borderId="1" xfId="7" applyFont="1" applyFill="1" applyBorder="1" applyAlignment="1">
      <alignment vertical="center"/>
    </xf>
    <xf numFmtId="0" fontId="60" fillId="0" borderId="1" xfId="7" applyFont="1" applyFill="1" applyBorder="1" applyAlignment="1">
      <alignment vertical="center"/>
    </xf>
    <xf numFmtId="0" fontId="60" fillId="0" borderId="1" xfId="0" applyFont="1" applyBorder="1" applyAlignment="1"/>
    <xf numFmtId="0" fontId="31" fillId="0" borderId="1" xfId="7" applyFont="1" applyFill="1" applyBorder="1" applyAlignment="1">
      <alignment vertical="center"/>
    </xf>
    <xf numFmtId="0" fontId="31" fillId="0" borderId="1" xfId="0" applyFont="1" applyBorder="1" applyAlignment="1"/>
    <xf numFmtId="0" fontId="31" fillId="0" borderId="1" xfId="7" applyFont="1" applyBorder="1" applyAlignment="1">
      <alignment vertical="center"/>
    </xf>
    <xf numFmtId="0" fontId="55" fillId="0" borderId="1" xfId="0" applyFont="1" applyBorder="1" applyAlignment="1"/>
    <xf numFmtId="0" fontId="55" fillId="0" borderId="1" xfId="7" applyFont="1" applyFill="1" applyBorder="1" applyAlignment="1">
      <alignment vertical="center"/>
    </xf>
    <xf numFmtId="0" fontId="1" fillId="0" borderId="0" xfId="7" applyFont="1" applyAlignment="1"/>
    <xf numFmtId="0" fontId="1" fillId="0" borderId="1" xfId="6" applyFont="1" applyFill="1" applyBorder="1" applyAlignment="1">
      <alignment vertical="center"/>
    </xf>
    <xf numFmtId="0" fontId="55" fillId="0" borderId="1" xfId="7" applyFont="1" applyBorder="1" applyAlignment="1">
      <alignment vertical="center"/>
    </xf>
    <xf numFmtId="0" fontId="60" fillId="0" borderId="0" xfId="0" applyFont="1" applyAlignment="1"/>
    <xf numFmtId="0" fontId="31" fillId="0" borderId="38" xfId="7" quotePrefix="1" applyFont="1" applyFill="1" applyBorder="1"/>
    <xf numFmtId="0" fontId="38" fillId="0" borderId="1" xfId="7" quotePrefix="1" applyFont="1" applyBorder="1" applyAlignment="1">
      <alignment horizontal="center"/>
    </xf>
    <xf numFmtId="0" fontId="38" fillId="0" borderId="1" xfId="7" quotePrefix="1" applyFont="1" applyFill="1" applyBorder="1" applyAlignment="1">
      <alignment horizontal="center"/>
    </xf>
    <xf numFmtId="0" fontId="61" fillId="0" borderId="1" xfId="0" applyFont="1" applyFill="1" applyBorder="1" applyAlignment="1">
      <alignment horizontal="center"/>
    </xf>
    <xf numFmtId="0" fontId="60" fillId="4" borderId="38" xfId="7" quotePrefix="1" applyFont="1" applyFill="1" applyBorder="1" applyAlignment="1">
      <alignment horizontal="center"/>
    </xf>
    <xf numFmtId="0" fontId="60" fillId="0" borderId="1" xfId="0" applyFont="1" applyBorder="1" applyAlignment="1">
      <alignment horizontal="center"/>
    </xf>
    <xf numFmtId="0" fontId="60" fillId="18" borderId="1" xfId="0" applyFont="1" applyFill="1" applyBorder="1" applyAlignment="1">
      <alignment horizontal="center"/>
    </xf>
    <xf numFmtId="0" fontId="60" fillId="0" borderId="1" xfId="0" quotePrefix="1" applyFont="1" applyBorder="1" applyAlignment="1">
      <alignment horizontal="center"/>
    </xf>
    <xf numFmtId="0" fontId="60" fillId="4" borderId="1" xfId="0" quotePrefix="1" applyFont="1" applyFill="1" applyBorder="1" applyAlignment="1">
      <alignment horizontal="center"/>
    </xf>
    <xf numFmtId="0" fontId="60" fillId="23" borderId="38" xfId="7" quotePrefix="1" applyFont="1" applyFill="1" applyBorder="1" applyAlignment="1">
      <alignment horizontal="center"/>
    </xf>
    <xf numFmtId="0" fontId="1" fillId="0" borderId="0" xfId="7" quotePrefix="1" applyFont="1"/>
    <xf numFmtId="0" fontId="1" fillId="0" borderId="0" xfId="7" quotePrefix="1" applyFont="1" applyFill="1"/>
    <xf numFmtId="0" fontId="1" fillId="0" borderId="0" xfId="7" quotePrefix="1" applyFont="1" applyFill="1" applyAlignment="1">
      <alignment horizontal="center"/>
    </xf>
    <xf numFmtId="0" fontId="1" fillId="0" borderId="0" xfId="0" quotePrefix="1" applyFont="1"/>
    <xf numFmtId="0" fontId="1" fillId="0" borderId="0" xfId="0" quotePrefix="1" applyFont="1" applyFill="1"/>
    <xf numFmtId="0" fontId="1" fillId="0" borderId="0" xfId="0" applyFont="1"/>
    <xf numFmtId="0" fontId="55" fillId="4" borderId="38" xfId="7" quotePrefix="1" applyFont="1" applyFill="1" applyBorder="1"/>
    <xf numFmtId="0" fontId="55" fillId="23" borderId="38" xfId="7" quotePrefix="1" applyFont="1" applyFill="1" applyBorder="1"/>
    <xf numFmtId="0" fontId="31" fillId="4" borderId="38" xfId="7" quotePrefix="1" applyFont="1" applyFill="1" applyBorder="1" applyAlignment="1">
      <alignment horizontal="center"/>
    </xf>
    <xf numFmtId="0" fontId="1" fillId="4" borderId="0" xfId="7" quotePrefix="1" applyFont="1" applyFill="1"/>
    <xf numFmtId="0" fontId="1" fillId="4" borderId="0" xfId="7" quotePrefix="1" applyFont="1" applyFill="1" applyAlignment="1">
      <alignment horizontal="center"/>
    </xf>
    <xf numFmtId="0" fontId="1" fillId="23" borderId="0" xfId="7" quotePrefix="1" applyFont="1" applyFill="1"/>
    <xf numFmtId="0" fontId="1" fillId="23" borderId="0" xfId="7" quotePrefix="1" applyFont="1" applyFill="1" applyAlignment="1">
      <alignment horizontal="center"/>
    </xf>
    <xf numFmtId="0" fontId="31" fillId="23" borderId="38" xfId="7" quotePrefix="1" applyFont="1" applyFill="1" applyBorder="1" applyAlignment="1">
      <alignment horizontal="center"/>
    </xf>
    <xf numFmtId="0" fontId="31" fillId="4" borderId="38" xfId="0" quotePrefix="1" applyFont="1" applyFill="1" applyBorder="1"/>
    <xf numFmtId="0" fontId="38" fillId="4" borderId="1" xfId="0" applyFont="1" applyFill="1" applyBorder="1" applyAlignment="1">
      <alignment horizontal="center"/>
    </xf>
    <xf numFmtId="0" fontId="31" fillId="4" borderId="1" xfId="0" applyFont="1" applyFill="1" applyBorder="1" applyAlignment="1">
      <alignment horizontal="center"/>
    </xf>
    <xf numFmtId="0" fontId="1" fillId="4" borderId="0" xfId="0" quotePrefix="1" applyFont="1" applyFill="1"/>
    <xf numFmtId="0" fontId="1" fillId="4" borderId="0" xfId="0" applyFont="1" applyFill="1"/>
    <xf numFmtId="0" fontId="4" fillId="2" borderId="0" xfId="0" applyFont="1" applyFill="1" applyAlignment="1"/>
    <xf numFmtId="0" fontId="0" fillId="2" borderId="0" xfId="0" applyFill="1" applyAlignment="1"/>
    <xf numFmtId="0" fontId="0" fillId="0" borderId="0" xfId="0" applyFont="1" applyFill="1" applyAlignment="1"/>
    <xf numFmtId="0" fontId="0" fillId="0" borderId="0" xfId="7" applyFont="1" applyFill="1" applyAlignment="1"/>
    <xf numFmtId="0" fontId="0" fillId="0" borderId="0" xfId="0" applyFill="1" applyAlignment="1"/>
    <xf numFmtId="0" fontId="4" fillId="0" borderId="1" xfId="6" applyFont="1" applyBorder="1" applyAlignment="1">
      <alignment vertical="center"/>
    </xf>
    <xf numFmtId="0" fontId="4" fillId="0" borderId="1" xfId="6" applyFont="1" applyFill="1" applyBorder="1" applyAlignment="1">
      <alignment vertical="center"/>
    </xf>
    <xf numFmtId="0" fontId="4" fillId="0" borderId="1" xfId="6" applyFont="1" applyBorder="1" applyAlignment="1">
      <alignment horizontal="center" vertical="center"/>
    </xf>
    <xf numFmtId="0" fontId="4" fillId="0" borderId="1" xfId="6" applyFont="1" applyFill="1" applyBorder="1" applyAlignment="1">
      <alignment horizontal="center"/>
    </xf>
    <xf numFmtId="0" fontId="4" fillId="0" borderId="0" xfId="16" applyFont="1" applyFill="1" applyAlignment="1">
      <alignment horizontal="center" vertical="center"/>
    </xf>
    <xf numFmtId="0" fontId="4" fillId="0" borderId="0" xfId="17" applyNumberFormat="1" applyFont="1" applyFill="1" applyAlignment="1">
      <alignment horizontal="center" vertical="center"/>
    </xf>
    <xf numFmtId="0" fontId="4" fillId="0" borderId="0" xfId="17" quotePrefix="1" applyFont="1" applyFill="1" applyAlignment="1">
      <alignment horizontal="center" vertical="center"/>
    </xf>
    <xf numFmtId="49" fontId="4" fillId="0" borderId="0" xfId="0" applyNumberFormat="1" applyFont="1" applyAlignment="1">
      <alignment horizontal="center" vertical="center"/>
    </xf>
    <xf numFmtId="165" fontId="4" fillId="24" borderId="0" xfId="0" applyNumberFormat="1" applyFont="1" applyFill="1" applyAlignment="1">
      <alignment horizontal="center" vertical="center"/>
    </xf>
    <xf numFmtId="0" fontId="42" fillId="0" borderId="0" xfId="17" applyFont="1" applyAlignment="1">
      <alignment horizontal="center" vertical="center"/>
    </xf>
    <xf numFmtId="0" fontId="42" fillId="0" borderId="0" xfId="17" applyNumberFormat="1" applyFont="1" applyAlignment="1">
      <alignment horizontal="center" vertical="center"/>
    </xf>
    <xf numFmtId="0" fontId="42" fillId="0" borderId="0" xfId="17" applyFont="1" applyFill="1" applyAlignment="1">
      <alignment horizontal="center" vertical="center"/>
    </xf>
    <xf numFmtId="0" fontId="1" fillId="18" borderId="1" xfId="6" applyFont="1" applyFill="1" applyBorder="1" applyAlignment="1">
      <alignment horizontal="center" vertical="center"/>
    </xf>
    <xf numFmtId="0" fontId="1" fillId="0" borderId="1" xfId="6" applyFont="1" applyFill="1" applyBorder="1" applyAlignment="1">
      <alignment horizontal="center" vertical="center"/>
    </xf>
    <xf numFmtId="0" fontId="0" fillId="0" borderId="1" xfId="6" applyNumberFormat="1" applyFont="1" applyFill="1" applyBorder="1" applyAlignment="1">
      <alignment horizontal="center" vertical="center"/>
    </xf>
    <xf numFmtId="166" fontId="1" fillId="0" borderId="0" xfId="7" applyNumberFormat="1" applyFont="1" applyFill="1" applyAlignment="1">
      <alignment horizontal="center" vertical="center"/>
    </xf>
    <xf numFmtId="0" fontId="37" fillId="0" borderId="0" xfId="6" applyNumberFormat="1" applyFont="1" applyFill="1" applyBorder="1" applyAlignment="1">
      <alignment horizontal="center" vertical="center" wrapText="1"/>
    </xf>
    <xf numFmtId="165" fontId="1" fillId="0" borderId="0" xfId="6" applyNumberFormat="1" applyFont="1" applyFill="1" applyBorder="1" applyAlignment="1">
      <alignment horizontal="right" vertical="center" wrapText="1"/>
    </xf>
    <xf numFmtId="0" fontId="37" fillId="0" borderId="0" xfId="6" applyNumberFormat="1" applyFont="1" applyFill="1" applyBorder="1" applyAlignment="1">
      <alignment horizontal="center" vertical="center"/>
    </xf>
    <xf numFmtId="0" fontId="45" fillId="0" borderId="0" xfId="0" applyFont="1" applyFill="1" applyAlignment="1">
      <alignment horizontal="right" vertical="center"/>
    </xf>
    <xf numFmtId="165" fontId="45" fillId="0" borderId="0" xfId="0" applyNumberFormat="1" applyFont="1" applyFill="1" applyAlignment="1">
      <alignment vertical="center"/>
    </xf>
    <xf numFmtId="165" fontId="0" fillId="0" borderId="0" xfId="0" applyNumberFormat="1" applyFill="1" applyAlignment="1">
      <alignment vertical="center"/>
    </xf>
    <xf numFmtId="0" fontId="45" fillId="0" borderId="0" xfId="6" applyFont="1" applyFill="1" applyBorder="1" applyAlignment="1">
      <alignment horizontal="center" vertical="center" wrapText="1"/>
    </xf>
    <xf numFmtId="1" fontId="45" fillId="0" borderId="0" xfId="6" applyNumberFormat="1" applyFont="1" applyFill="1" applyBorder="1" applyAlignment="1">
      <alignment horizontal="center" vertical="center" wrapText="1"/>
    </xf>
    <xf numFmtId="168" fontId="45" fillId="0" borderId="0" xfId="6" applyNumberFormat="1" applyFont="1" applyFill="1" applyBorder="1" applyAlignment="1">
      <alignment horizontal="right" vertical="center" wrapText="1"/>
    </xf>
    <xf numFmtId="0" fontId="45" fillId="0" borderId="0" xfId="0" applyFont="1" applyFill="1" applyAlignment="1">
      <alignment horizontal="center" vertical="center"/>
    </xf>
    <xf numFmtId="0" fontId="0" fillId="0" borderId="1" xfId="0" applyBorder="1" applyAlignment="1">
      <alignment vertical="center" wrapText="1"/>
    </xf>
    <xf numFmtId="166" fontId="1" fillId="0" borderId="0" xfId="15" applyNumberFormat="1" applyFont="1" applyFill="1" applyAlignment="1">
      <alignment horizontal="center" vertical="center"/>
    </xf>
    <xf numFmtId="165" fontId="1" fillId="0" borderId="0" xfId="6" applyNumberFormat="1" applyFont="1" applyFill="1" applyBorder="1" applyAlignment="1">
      <alignment horizontal="right" vertical="center"/>
    </xf>
    <xf numFmtId="0" fontId="45" fillId="0" borderId="0" xfId="6" applyFont="1" applyFill="1" applyBorder="1" applyAlignment="1">
      <alignment horizontal="center" vertical="center"/>
    </xf>
    <xf numFmtId="0" fontId="20" fillId="0" borderId="1" xfId="6" applyFont="1" applyFill="1" applyBorder="1" applyAlignment="1">
      <alignment horizontal="center" vertical="center"/>
    </xf>
    <xf numFmtId="0" fontId="0" fillId="0" borderId="1" xfId="0" applyFill="1" applyBorder="1" applyAlignment="1">
      <alignment vertical="center" wrapText="1"/>
    </xf>
    <xf numFmtId="0" fontId="4" fillId="0" borderId="0" xfId="6" applyFont="1" applyBorder="1" applyAlignment="1">
      <alignment vertical="center"/>
    </xf>
    <xf numFmtId="0" fontId="37" fillId="0" borderId="0" xfId="7" applyFont="1" applyFill="1" applyAlignment="1">
      <alignment vertical="center" wrapText="1"/>
    </xf>
    <xf numFmtId="0" fontId="1" fillId="0" borderId="0" xfId="6" applyFont="1" applyBorder="1" applyAlignment="1">
      <alignment vertical="center"/>
    </xf>
    <xf numFmtId="16" fontId="1" fillId="0" borderId="0" xfId="6" applyNumberFormat="1" applyFont="1" applyBorder="1" applyAlignment="1">
      <alignment vertical="center"/>
    </xf>
    <xf numFmtId="0" fontId="1" fillId="0" borderId="0" xfId="6" applyFont="1" applyFill="1" applyBorder="1" applyAlignment="1">
      <alignment vertical="center"/>
    </xf>
    <xf numFmtId="49" fontId="1" fillId="0" borderId="0" xfId="6" applyNumberFormat="1" applyFont="1" applyFill="1" applyBorder="1" applyAlignment="1">
      <alignment vertical="center"/>
    </xf>
    <xf numFmtId="0" fontId="1" fillId="0" borderId="0" xfId="7" applyFont="1" applyFill="1" applyAlignment="1">
      <alignment vertical="center"/>
    </xf>
    <xf numFmtId="0" fontId="45" fillId="0" borderId="0" xfId="0" applyFont="1" applyAlignment="1">
      <alignment vertical="center"/>
    </xf>
    <xf numFmtId="0" fontId="42" fillId="0" borderId="0" xfId="7" applyFont="1" applyAlignment="1">
      <alignment vertical="center"/>
    </xf>
    <xf numFmtId="0" fontId="4" fillId="0" borderId="1" xfId="6" applyFont="1" applyFill="1" applyBorder="1" applyAlignment="1">
      <alignment vertical="center" wrapText="1"/>
    </xf>
    <xf numFmtId="0" fontId="4" fillId="0" borderId="1" xfId="6" applyFont="1" applyFill="1" applyBorder="1" applyAlignment="1">
      <alignment horizontal="center" vertical="center"/>
    </xf>
    <xf numFmtId="0" fontId="4" fillId="0" borderId="0" xfId="7" applyFont="1" applyFill="1" applyAlignment="1">
      <alignment horizontal="center" vertical="center"/>
    </xf>
    <xf numFmtId="0" fontId="4" fillId="0" borderId="0" xfId="6" applyNumberFormat="1" applyFont="1" applyFill="1" applyAlignment="1">
      <alignment horizontal="center" vertical="center"/>
    </xf>
    <xf numFmtId="0" fontId="4" fillId="0" borderId="0" xfId="6" quotePrefix="1" applyFont="1" applyFill="1" applyAlignment="1">
      <alignment horizontal="center" vertical="center"/>
    </xf>
    <xf numFmtId="0" fontId="42" fillId="0" borderId="0" xfId="6" applyFont="1" applyAlignment="1">
      <alignment horizontal="center" vertical="center"/>
    </xf>
    <xf numFmtId="0" fontId="42" fillId="0" borderId="0" xfId="6" applyNumberFormat="1" applyFont="1" applyAlignment="1">
      <alignment horizontal="center" vertical="center"/>
    </xf>
    <xf numFmtId="0" fontId="42" fillId="0" borderId="0" xfId="6" applyFont="1" applyFill="1" applyAlignment="1">
      <alignment horizontal="center" vertical="center"/>
    </xf>
    <xf numFmtId="0" fontId="0" fillId="0" borderId="1" xfId="6" applyFont="1" applyFill="1" applyBorder="1" applyAlignment="1">
      <alignment vertical="center" wrapText="1"/>
    </xf>
    <xf numFmtId="0" fontId="1" fillId="0" borderId="1" xfId="6" applyFont="1" applyBorder="1" applyAlignment="1">
      <alignment horizontal="center" vertical="center"/>
    </xf>
    <xf numFmtId="0" fontId="37" fillId="0" borderId="0" xfId="6" applyFont="1" applyFill="1" applyAlignment="1">
      <alignment vertical="center"/>
    </xf>
    <xf numFmtId="0" fontId="4" fillId="0" borderId="0" xfId="6" applyFont="1" applyAlignment="1">
      <alignment vertical="center"/>
    </xf>
    <xf numFmtId="0" fontId="1" fillId="0" borderId="0" xfId="6" applyFont="1" applyFill="1" applyAlignment="1">
      <alignment vertical="center" wrapText="1"/>
    </xf>
    <xf numFmtId="0" fontId="1" fillId="0" borderId="0" xfId="15" applyFont="1" applyAlignment="1">
      <alignment vertical="center"/>
    </xf>
    <xf numFmtId="49" fontId="1" fillId="0" borderId="0" xfId="6" applyNumberFormat="1" applyFont="1" applyFill="1" applyAlignment="1">
      <alignment vertical="center"/>
    </xf>
    <xf numFmtId="0" fontId="1" fillId="0" borderId="0" xfId="6" applyFont="1" applyFill="1" applyAlignment="1">
      <alignment vertical="center"/>
    </xf>
    <xf numFmtId="0" fontId="0" fillId="0" borderId="1" xfId="6" applyFont="1" applyBorder="1" applyAlignment="1">
      <alignment vertical="center" wrapText="1"/>
    </xf>
    <xf numFmtId="0" fontId="1" fillId="0" borderId="0" xfId="6" applyFont="1" applyAlignment="1"/>
    <xf numFmtId="0" fontId="1" fillId="0" borderId="0" xfId="6" applyFont="1" applyBorder="1" applyAlignment="1">
      <alignment horizontal="right"/>
    </xf>
    <xf numFmtId="49" fontId="1" fillId="0" borderId="0" xfId="6" applyNumberFormat="1" applyFont="1" applyBorder="1" applyAlignment="1">
      <alignment horizontal="center"/>
    </xf>
    <xf numFmtId="49" fontId="1" fillId="0" borderId="0" xfId="6" applyNumberFormat="1" applyFont="1" applyBorder="1" applyAlignment="1"/>
    <xf numFmtId="0" fontId="1" fillId="0" borderId="0" xfId="6" applyFont="1" applyFill="1" applyAlignment="1"/>
    <xf numFmtId="0" fontId="0" fillId="0" borderId="0" xfId="6" applyFont="1" applyBorder="1" applyAlignment="1"/>
    <xf numFmtId="0" fontId="1" fillId="0" borderId="0" xfId="6" applyFont="1" applyFill="1" applyBorder="1" applyAlignment="1"/>
    <xf numFmtId="49" fontId="0" fillId="0" borderId="0" xfId="6" applyNumberFormat="1" applyFont="1" applyBorder="1" applyAlignment="1">
      <alignment horizontal="center"/>
    </xf>
    <xf numFmtId="0" fontId="10" fillId="0" borderId="0" xfId="6" applyFont="1" applyBorder="1"/>
    <xf numFmtId="0" fontId="1" fillId="0" borderId="0" xfId="6" applyFont="1" applyBorder="1"/>
    <xf numFmtId="0" fontId="1" fillId="0" borderId="0" xfId="6" applyFont="1" applyBorder="1" applyAlignment="1">
      <alignment horizontal="center"/>
    </xf>
    <xf numFmtId="0" fontId="1" fillId="0" borderId="0" xfId="6" applyFont="1" applyFill="1" applyBorder="1" applyAlignment="1">
      <alignment horizontal="center"/>
    </xf>
    <xf numFmtId="0" fontId="4" fillId="0" borderId="0" xfId="6" applyFont="1" applyFill="1" applyBorder="1" applyAlignment="1">
      <alignment horizontal="right"/>
    </xf>
    <xf numFmtId="0" fontId="0" fillId="0" borderId="0" xfId="6" applyFont="1" applyFill="1"/>
    <xf numFmtId="0" fontId="1" fillId="0" borderId="0" xfId="6" applyFont="1" applyAlignment="1">
      <alignment horizontal="left"/>
    </xf>
    <xf numFmtId="0" fontId="4" fillId="0" borderId="0" xfId="6" applyFont="1" applyAlignment="1">
      <alignment horizontal="right"/>
    </xf>
    <xf numFmtId="0" fontId="1" fillId="0" borderId="107" xfId="6" applyFont="1" applyFill="1" applyBorder="1"/>
    <xf numFmtId="0" fontId="0" fillId="0" borderId="108" xfId="6" applyFont="1" applyBorder="1"/>
    <xf numFmtId="0" fontId="0" fillId="0" borderId="109" xfId="6" applyFont="1" applyFill="1" applyBorder="1"/>
    <xf numFmtId="0" fontId="1" fillId="0" borderId="106" xfId="6" applyFont="1" applyBorder="1" applyAlignment="1">
      <alignment horizontal="left"/>
    </xf>
    <xf numFmtId="0" fontId="1" fillId="0" borderId="110" xfId="6" applyFont="1" applyBorder="1"/>
    <xf numFmtId="0" fontId="1" fillId="0" borderId="0" xfId="6" applyFont="1" applyFill="1"/>
    <xf numFmtId="0" fontId="1" fillId="0" borderId="111" xfId="6" applyFont="1" applyBorder="1"/>
    <xf numFmtId="0" fontId="1" fillId="0" borderId="112" xfId="6" applyFont="1" applyBorder="1"/>
    <xf numFmtId="0" fontId="1" fillId="0" borderId="109" xfId="6" applyFont="1" applyBorder="1"/>
    <xf numFmtId="0" fontId="0" fillId="0" borderId="113" xfId="6" applyFont="1" applyBorder="1"/>
    <xf numFmtId="0" fontId="1" fillId="0" borderId="114" xfId="6" applyFont="1" applyBorder="1"/>
    <xf numFmtId="0" fontId="4" fillId="0" borderId="115" xfId="6" applyFont="1" applyBorder="1"/>
    <xf numFmtId="0" fontId="1" fillId="0" borderId="115" xfId="6" applyFont="1" applyBorder="1"/>
    <xf numFmtId="0" fontId="1" fillId="0" borderId="113" xfId="6" applyFont="1" applyBorder="1"/>
    <xf numFmtId="0" fontId="0" fillId="0" borderId="0" xfId="6" applyFont="1" applyBorder="1"/>
    <xf numFmtId="0" fontId="1" fillId="0" borderId="107" xfId="6" applyFont="1" applyBorder="1"/>
    <xf numFmtId="0" fontId="0" fillId="0" borderId="116" xfId="6" applyFont="1" applyBorder="1"/>
    <xf numFmtId="0" fontId="4" fillId="0" borderId="0" xfId="6" applyFont="1" applyBorder="1"/>
    <xf numFmtId="0" fontId="1" fillId="0" borderId="107" xfId="6" applyFont="1" applyBorder="1" applyAlignment="1">
      <alignment horizontal="left"/>
    </xf>
    <xf numFmtId="0" fontId="1" fillId="0" borderId="110" xfId="6" applyFont="1" applyBorder="1" applyAlignment="1">
      <alignment horizontal="left"/>
    </xf>
    <xf numFmtId="0" fontId="1" fillId="0" borderId="109" xfId="6" applyFont="1" applyBorder="1" applyAlignment="1">
      <alignment horizontal="left"/>
    </xf>
    <xf numFmtId="0" fontId="1" fillId="0" borderId="111" xfId="6" applyFont="1" applyBorder="1" applyAlignment="1">
      <alignment horizontal="left"/>
    </xf>
    <xf numFmtId="0" fontId="1" fillId="0" borderId="114" xfId="6" applyFont="1" applyBorder="1" applyAlignment="1">
      <alignment horizontal="left"/>
    </xf>
    <xf numFmtId="0" fontId="1" fillId="0" borderId="0" xfId="6" applyFont="1" applyBorder="1" applyAlignment="1">
      <alignment horizontal="left"/>
    </xf>
    <xf numFmtId="0" fontId="4" fillId="0" borderId="0" xfId="6" applyFont="1" applyBorder="1" applyAlignment="1"/>
    <xf numFmtId="49" fontId="1" fillId="0" borderId="0" xfId="6" applyNumberFormat="1" applyFont="1" applyFill="1" applyBorder="1" applyAlignment="1">
      <alignment horizontal="center"/>
    </xf>
    <xf numFmtId="0" fontId="1" fillId="0" borderId="1" xfId="6" applyFont="1" applyFill="1" applyBorder="1" applyAlignment="1">
      <alignment wrapText="1"/>
    </xf>
    <xf numFmtId="0" fontId="10" fillId="0" borderId="0" xfId="6" applyFont="1"/>
    <xf numFmtId="0" fontId="0" fillId="0" borderId="117" xfId="6" applyFont="1" applyFill="1" applyBorder="1"/>
    <xf numFmtId="0" fontId="0" fillId="0" borderId="106" xfId="6" applyFont="1" applyBorder="1"/>
    <xf numFmtId="0" fontId="0" fillId="0" borderId="115" xfId="0" applyBorder="1"/>
    <xf numFmtId="0" fontId="0" fillId="0" borderId="113" xfId="0" applyBorder="1"/>
    <xf numFmtId="0" fontId="0" fillId="0" borderId="118" xfId="6" applyFont="1" applyBorder="1"/>
    <xf numFmtId="0" fontId="0" fillId="0" borderId="117" xfId="6" applyFont="1" applyBorder="1"/>
    <xf numFmtId="0" fontId="6" fillId="0" borderId="1" xfId="2" applyBorder="1"/>
    <xf numFmtId="0" fontId="67" fillId="0" borderId="1" xfId="2" applyFont="1" applyBorder="1"/>
    <xf numFmtId="0" fontId="7" fillId="3" borderId="1" xfId="0" applyFont="1" applyFill="1" applyBorder="1"/>
    <xf numFmtId="0" fontId="0" fillId="3" borderId="1" xfId="0" applyFont="1" applyFill="1" applyBorder="1"/>
    <xf numFmtId="167" fontId="0" fillId="3" borderId="1" xfId="0" applyNumberFormat="1" applyFont="1" applyFill="1" applyBorder="1" applyAlignment="1">
      <alignment horizontal="center"/>
    </xf>
    <xf numFmtId="0" fontId="0" fillId="3" borderId="1" xfId="0" applyFont="1" applyFill="1" applyBorder="1" applyAlignment="1">
      <alignment horizontal="center"/>
    </xf>
    <xf numFmtId="0" fontId="10" fillId="0" borderId="101" xfId="0" applyFont="1" applyBorder="1"/>
    <xf numFmtId="0" fontId="0" fillId="0" borderId="1" xfId="0" applyFont="1" applyBorder="1"/>
    <xf numFmtId="167" fontId="0" fillId="0" borderId="1" xfId="0" applyNumberFormat="1" applyFont="1" applyBorder="1" applyAlignment="1">
      <alignment horizontal="center"/>
    </xf>
    <xf numFmtId="0" fontId="0" fillId="0" borderId="1" xfId="0" applyFont="1" applyBorder="1" applyAlignment="1">
      <alignment horizontal="center"/>
    </xf>
    <xf numFmtId="0" fontId="10" fillId="0" borderId="0" xfId="2" applyFont="1" applyFill="1" applyBorder="1" applyAlignment="1"/>
    <xf numFmtId="0" fontId="7" fillId="3" borderId="18" xfId="2" applyFont="1" applyFill="1" applyBorder="1" applyAlignment="1"/>
    <xf numFmtId="0" fontId="4" fillId="16" borderId="15" xfId="1" applyFont="1" applyFill="1" applyBorder="1" applyAlignment="1"/>
    <xf numFmtId="0" fontId="1" fillId="16" borderId="20" xfId="1" applyFont="1" applyFill="1" applyBorder="1" applyAlignment="1">
      <alignment horizontal="right"/>
    </xf>
    <xf numFmtId="0" fontId="6" fillId="0" borderId="64" xfId="2" applyFill="1" applyBorder="1" applyAlignment="1">
      <alignment horizontal="right"/>
    </xf>
    <xf numFmtId="0" fontId="10" fillId="8" borderId="5" xfId="2" applyFont="1" applyFill="1" applyBorder="1" applyAlignment="1"/>
    <xf numFmtId="0" fontId="4" fillId="0" borderId="1" xfId="0" applyFont="1" applyFill="1" applyBorder="1"/>
    <xf numFmtId="0" fontId="67" fillId="0" borderId="1" xfId="2" applyFont="1" applyFill="1" applyBorder="1"/>
    <xf numFmtId="0" fontId="4" fillId="0" borderId="1" xfId="0" applyFont="1" applyFill="1" applyBorder="1" applyAlignment="1">
      <alignment horizontal="center"/>
    </xf>
    <xf numFmtId="0" fontId="7" fillId="13" borderId="1" xfId="0" applyFont="1" applyFill="1" applyBorder="1"/>
    <xf numFmtId="0" fontId="0" fillId="13" borderId="1" xfId="0" applyFont="1" applyFill="1" applyBorder="1"/>
    <xf numFmtId="0" fontId="0" fillId="0" borderId="1" xfId="0" quotePrefix="1" applyFont="1" applyFill="1" applyBorder="1"/>
    <xf numFmtId="0" fontId="0" fillId="20" borderId="1" xfId="0" applyFont="1" applyFill="1" applyBorder="1"/>
    <xf numFmtId="0" fontId="7" fillId="20" borderId="1" xfId="0" applyFont="1" applyFill="1" applyBorder="1"/>
    <xf numFmtId="0" fontId="0" fillId="0" borderId="1" xfId="0" applyFont="1" applyFill="1" applyBorder="1"/>
    <xf numFmtId="167" fontId="0" fillId="0" borderId="1" xfId="0" applyNumberFormat="1" applyFont="1" applyFill="1" applyBorder="1" applyAlignment="1">
      <alignment horizontal="center"/>
    </xf>
    <xf numFmtId="0" fontId="7" fillId="0" borderId="1" xfId="0" applyFont="1" applyFill="1" applyBorder="1"/>
    <xf numFmtId="0" fontId="10" fillId="0" borderId="1" xfId="0" applyFont="1" applyFill="1" applyBorder="1"/>
    <xf numFmtId="167" fontId="4" fillId="0" borderId="1" xfId="0" applyNumberFormat="1" applyFont="1" applyFill="1" applyBorder="1" applyAlignment="1">
      <alignment horizontal="center"/>
    </xf>
    <xf numFmtId="0" fontId="1" fillId="8" borderId="0" xfId="1" applyFont="1" applyFill="1" applyBorder="1" applyAlignment="1">
      <alignment horizontal="right"/>
    </xf>
    <xf numFmtId="0" fontId="1" fillId="8" borderId="64" xfId="1" applyFont="1" applyFill="1" applyBorder="1" applyAlignment="1">
      <alignment horizontal="right"/>
    </xf>
    <xf numFmtId="167" fontId="0" fillId="13" borderId="1" xfId="0" applyNumberFormat="1" applyFont="1" applyFill="1" applyBorder="1" applyAlignment="1">
      <alignment horizontal="center"/>
    </xf>
    <xf numFmtId="0" fontId="0" fillId="13" borderId="1" xfId="0" applyFont="1" applyFill="1" applyBorder="1" applyAlignment="1">
      <alignment horizontal="center"/>
    </xf>
    <xf numFmtId="0" fontId="1" fillId="0" borderId="67" xfId="1" applyFont="1" applyFill="1" applyBorder="1" applyAlignment="1"/>
    <xf numFmtId="0" fontId="1" fillId="0" borderId="81" xfId="1" applyFont="1" applyFill="1" applyBorder="1" applyAlignment="1"/>
    <xf numFmtId="0" fontId="2" fillId="0" borderId="11" xfId="1" applyFont="1" applyFill="1" applyBorder="1" applyAlignment="1"/>
    <xf numFmtId="0" fontId="1" fillId="8" borderId="21" xfId="1" applyFont="1" applyFill="1" applyBorder="1" applyAlignment="1">
      <alignment horizontal="right"/>
    </xf>
    <xf numFmtId="0" fontId="1" fillId="0" borderId="24" xfId="2" applyFont="1" applyFill="1" applyBorder="1" applyAlignment="1"/>
    <xf numFmtId="0" fontId="4" fillId="8" borderId="19" xfId="1" applyFont="1" applyFill="1" applyBorder="1" applyAlignment="1"/>
    <xf numFmtId="0" fontId="1" fillId="0" borderId="24" xfId="7" applyFont="1" applyFill="1" applyBorder="1" applyAlignment="1"/>
    <xf numFmtId="0" fontId="1" fillId="0" borderId="120" xfId="1" applyFont="1" applyFill="1" applyBorder="1" applyAlignment="1"/>
    <xf numFmtId="0" fontId="4" fillId="6" borderId="121" xfId="1" applyFont="1" applyFill="1" applyBorder="1" applyAlignment="1"/>
    <xf numFmtId="0" fontId="4" fillId="6" borderId="122" xfId="1" applyFont="1" applyFill="1" applyBorder="1" applyAlignment="1"/>
    <xf numFmtId="0" fontId="6" fillId="20" borderId="1" xfId="2" applyFill="1" applyBorder="1"/>
    <xf numFmtId="167" fontId="0" fillId="20" borderId="101" xfId="0" applyNumberFormat="1" applyFont="1" applyFill="1" applyBorder="1" applyAlignment="1">
      <alignment horizontal="center"/>
    </xf>
    <xf numFmtId="0" fontId="0" fillId="20" borderId="101" xfId="0" applyFont="1" applyFill="1" applyBorder="1" applyAlignment="1">
      <alignment horizontal="center"/>
    </xf>
    <xf numFmtId="0" fontId="6" fillId="0" borderId="1" xfId="2" applyFont="1" applyFill="1" applyBorder="1"/>
    <xf numFmtId="0" fontId="7" fillId="0" borderId="51" xfId="2" applyFont="1" applyFill="1" applyBorder="1" applyAlignment="1"/>
    <xf numFmtId="0" fontId="67" fillId="0" borderId="103" xfId="2" applyFont="1" applyBorder="1"/>
    <xf numFmtId="0" fontId="1" fillId="0" borderId="123" xfId="6" applyFont="1" applyFill="1" applyBorder="1"/>
    <xf numFmtId="0" fontId="0" fillId="0" borderId="123" xfId="0" applyBorder="1"/>
    <xf numFmtId="0" fontId="0" fillId="0" borderId="124" xfId="0" applyBorder="1"/>
    <xf numFmtId="0" fontId="0" fillId="0" borderId="117" xfId="0" applyBorder="1"/>
    <xf numFmtId="0" fontId="0" fillId="0" borderId="125" xfId="0" applyBorder="1"/>
    <xf numFmtId="0" fontId="1" fillId="0" borderId="123" xfId="6" applyFont="1" applyBorder="1"/>
    <xf numFmtId="0" fontId="1" fillId="0" borderId="123" xfId="6" applyFont="1" applyBorder="1" applyAlignment="1">
      <alignment horizontal="left"/>
    </xf>
    <xf numFmtId="0" fontId="0" fillId="0" borderId="111" xfId="0" applyBorder="1"/>
    <xf numFmtId="0" fontId="1" fillId="0" borderId="117" xfId="6" applyFont="1" applyBorder="1"/>
    <xf numFmtId="0" fontId="1" fillId="0" borderId="115" xfId="6" applyFont="1" applyBorder="1" applyAlignment="1">
      <alignment horizontal="left"/>
    </xf>
    <xf numFmtId="0" fontId="1" fillId="0" borderId="126" xfId="6" applyFont="1" applyBorder="1" applyAlignment="1">
      <alignment horizontal="left"/>
    </xf>
    <xf numFmtId="0" fontId="0" fillId="0" borderId="127" xfId="6" applyFont="1" applyBorder="1"/>
    <xf numFmtId="0" fontId="4" fillId="0" borderId="128" xfId="6" applyFont="1" applyBorder="1"/>
    <xf numFmtId="0" fontId="1" fillId="0" borderId="128" xfId="6" applyFont="1" applyBorder="1"/>
    <xf numFmtId="0" fontId="1" fillId="4" borderId="123" xfId="6" applyFont="1" applyFill="1" applyBorder="1" applyAlignment="1">
      <alignment horizontal="left"/>
    </xf>
    <xf numFmtId="0" fontId="0" fillId="0" borderId="0" xfId="6" applyFont="1"/>
    <xf numFmtId="0" fontId="1" fillId="0" borderId="123" xfId="6" applyFont="1" applyFill="1" applyBorder="1" applyAlignment="1">
      <alignment horizontal="left"/>
    </xf>
    <xf numFmtId="0" fontId="0" fillId="4" borderId="1" xfId="1" applyFont="1" applyFill="1" applyBorder="1" applyAlignment="1"/>
    <xf numFmtId="0" fontId="0" fillId="2" borderId="1" xfId="5" applyFont="1" applyFill="1" applyBorder="1" applyAlignment="1"/>
    <xf numFmtId="0" fontId="0" fillId="19" borderId="1" xfId="5" applyFont="1" applyFill="1" applyBorder="1" applyAlignment="1"/>
    <xf numFmtId="0" fontId="13" fillId="0" borderId="1" xfId="0" applyFont="1" applyFill="1" applyBorder="1"/>
    <xf numFmtId="0" fontId="15" fillId="0" borderId="0" xfId="2" applyFont="1" applyFill="1" applyBorder="1" applyAlignment="1"/>
    <xf numFmtId="0" fontId="1" fillId="0" borderId="129" xfId="1" applyFont="1" applyFill="1" applyBorder="1" applyAlignment="1"/>
    <xf numFmtId="0" fontId="15" fillId="0" borderId="129" xfId="2" applyFont="1" applyFill="1" applyBorder="1" applyAlignment="1"/>
    <xf numFmtId="0" fontId="4" fillId="2" borderId="0" xfId="0" quotePrefix="1" applyFont="1" applyFill="1" applyBorder="1"/>
    <xf numFmtId="0" fontId="1" fillId="16" borderId="1" xfId="6" applyFont="1" applyFill="1" applyBorder="1" applyAlignment="1">
      <alignment horizontal="center" vertical="center"/>
    </xf>
    <xf numFmtId="0" fontId="1" fillId="17" borderId="1" xfId="6" applyFont="1" applyFill="1" applyBorder="1" applyAlignment="1">
      <alignment horizontal="center" vertical="center"/>
    </xf>
    <xf numFmtId="0" fontId="20" fillId="17" borderId="1" xfId="6" applyFont="1" applyFill="1" applyBorder="1" applyAlignment="1">
      <alignment horizontal="center" vertical="center"/>
    </xf>
    <xf numFmtId="0" fontId="1" fillId="13" borderId="5" xfId="1" applyFont="1" applyFill="1" applyBorder="1" applyAlignment="1"/>
    <xf numFmtId="0" fontId="6" fillId="0" borderId="103" xfId="2" applyFill="1" applyBorder="1"/>
    <xf numFmtId="0" fontId="4" fillId="3" borderId="64" xfId="1" applyFont="1" applyFill="1" applyBorder="1" applyAlignment="1"/>
    <xf numFmtId="0" fontId="6" fillId="0" borderId="103" xfId="2" applyBorder="1"/>
    <xf numFmtId="0" fontId="0" fillId="0" borderId="0" xfId="0" applyFont="1" applyAlignment="1">
      <alignment horizontal="right"/>
    </xf>
    <xf numFmtId="0" fontId="6" fillId="13" borderId="103" xfId="2" applyFill="1" applyBorder="1"/>
    <xf numFmtId="0" fontId="67" fillId="0" borderId="103" xfId="2" applyFont="1" applyFill="1" applyBorder="1"/>
    <xf numFmtId="0" fontId="4" fillId="2" borderId="131" xfId="0" quotePrefix="1" applyFont="1" applyFill="1" applyBorder="1"/>
    <xf numFmtId="0" fontId="0" fillId="0" borderId="131" xfId="0" applyBorder="1"/>
    <xf numFmtId="0" fontId="4" fillId="21" borderId="1" xfId="0" applyNumberFormat="1" applyFont="1" applyFill="1" applyBorder="1" applyAlignment="1">
      <alignment horizontal="center" vertical="center"/>
    </xf>
    <xf numFmtId="0" fontId="4" fillId="16" borderId="38" xfId="0" applyNumberFormat="1" applyFont="1" applyFill="1" applyBorder="1" applyAlignment="1">
      <alignment horizontal="center" vertical="center"/>
    </xf>
    <xf numFmtId="165" fontId="1" fillId="16" borderId="0" xfId="7" applyNumberFormat="1" applyFont="1" applyFill="1" applyAlignment="1">
      <alignment vertical="center"/>
    </xf>
    <xf numFmtId="49" fontId="38" fillId="0" borderId="1" xfId="0" applyNumberFormat="1" applyFont="1" applyFill="1" applyBorder="1"/>
    <xf numFmtId="49" fontId="4" fillId="0" borderId="103" xfId="0" applyNumberFormat="1" applyFont="1" applyFill="1" applyBorder="1"/>
    <xf numFmtId="49" fontId="4" fillId="0" borderId="1" xfId="0" applyNumberFormat="1" applyFont="1" applyBorder="1"/>
    <xf numFmtId="49" fontId="0" fillId="0" borderId="1" xfId="0" applyNumberFormat="1" applyFont="1" applyBorder="1"/>
    <xf numFmtId="49" fontId="0" fillId="3" borderId="103" xfId="0" applyNumberFormat="1" applyFont="1" applyFill="1" applyBorder="1"/>
    <xf numFmtId="49" fontId="0" fillId="2" borderId="0" xfId="0" applyNumberFormat="1" applyFill="1"/>
    <xf numFmtId="49" fontId="0" fillId="20" borderId="1" xfId="0" applyNumberFormat="1" applyFont="1" applyFill="1" applyBorder="1"/>
    <xf numFmtId="49" fontId="0" fillId="13" borderId="1" xfId="0" applyNumberFormat="1" applyFont="1" applyFill="1" applyBorder="1"/>
    <xf numFmtId="0" fontId="4" fillId="8" borderId="13" xfId="2" applyFont="1" applyFill="1" applyBorder="1" applyAlignment="1"/>
    <xf numFmtId="0" fontId="15" fillId="0" borderId="51" xfId="2" applyFont="1" applyFill="1" applyBorder="1" applyAlignment="1">
      <alignment vertical="top"/>
    </xf>
    <xf numFmtId="0" fontId="68" fillId="0" borderId="8" xfId="1" applyFont="1" applyFill="1" applyBorder="1" applyAlignment="1"/>
    <xf numFmtId="0" fontId="18" fillId="0" borderId="18" xfId="2" applyFont="1" applyBorder="1" applyAlignment="1"/>
    <xf numFmtId="0" fontId="69" fillId="12" borderId="16" xfId="2" applyFont="1" applyFill="1" applyBorder="1" applyAlignment="1"/>
    <xf numFmtId="0" fontId="6" fillId="0" borderId="103" xfId="2" applyFont="1" applyFill="1" applyBorder="1"/>
    <xf numFmtId="0" fontId="7" fillId="3" borderId="24" xfId="2" applyFont="1" applyFill="1" applyBorder="1" applyAlignment="1"/>
    <xf numFmtId="0" fontId="1" fillId="3" borderId="0" xfId="0" applyFont="1" applyFill="1" applyBorder="1" applyAlignment="1"/>
    <xf numFmtId="0" fontId="7" fillId="3" borderId="19" xfId="4" applyFont="1" applyFill="1" applyBorder="1" applyAlignment="1"/>
    <xf numFmtId="0" fontId="7" fillId="3" borderId="8" xfId="2" applyFont="1" applyFill="1" applyBorder="1" applyAlignment="1"/>
    <xf numFmtId="0" fontId="1" fillId="3" borderId="8" xfId="0" applyFont="1" applyFill="1" applyBorder="1" applyAlignment="1"/>
    <xf numFmtId="0" fontId="7" fillId="3" borderId="5" xfId="2" applyFont="1" applyFill="1" applyBorder="1" applyAlignment="1"/>
    <xf numFmtId="0" fontId="10" fillId="8" borderId="8" xfId="2" applyFont="1" applyFill="1" applyBorder="1" applyAlignment="1"/>
    <xf numFmtId="0" fontId="4" fillId="8" borderId="8" xfId="0" applyFont="1" applyFill="1" applyBorder="1" applyAlignment="1"/>
    <xf numFmtId="0" fontId="7" fillId="0" borderId="18" xfId="2" applyFont="1" applyFill="1" applyBorder="1" applyAlignment="1"/>
    <xf numFmtId="0" fontId="70" fillId="0" borderId="43" xfId="2" applyFont="1" applyFill="1" applyBorder="1" applyAlignment="1">
      <alignment horizontal="right" vertical="top"/>
    </xf>
    <xf numFmtId="0" fontId="73" fillId="0" borderId="45" xfId="2" applyFont="1" applyFill="1" applyBorder="1" applyAlignment="1">
      <alignment horizontal="right" vertical="top"/>
    </xf>
    <xf numFmtId="0" fontId="1" fillId="0" borderId="57" xfId="2" applyFont="1" applyFill="1" applyBorder="1" applyAlignment="1"/>
    <xf numFmtId="0" fontId="69" fillId="0" borderId="51" xfId="2" applyFont="1" applyFill="1" applyBorder="1" applyAlignment="1"/>
    <xf numFmtId="0" fontId="18" fillId="0" borderId="8" xfId="1" applyFont="1" applyFill="1" applyBorder="1" applyAlignment="1">
      <alignment vertical="top"/>
    </xf>
    <xf numFmtId="0" fontId="69" fillId="0" borderId="18" xfId="2" applyFont="1" applyFill="1" applyBorder="1" applyAlignment="1">
      <alignment vertical="top"/>
    </xf>
    <xf numFmtId="0" fontId="7" fillId="2" borderId="8" xfId="2" applyFont="1" applyFill="1" applyBorder="1" applyAlignment="1"/>
    <xf numFmtId="0" fontId="7" fillId="0" borderId="46" xfId="2" applyFont="1" applyFill="1" applyBorder="1" applyAlignment="1"/>
    <xf numFmtId="0" fontId="10" fillId="8" borderId="57" xfId="2" applyFont="1" applyFill="1" applyBorder="1" applyAlignment="1"/>
    <xf numFmtId="0" fontId="69" fillId="0" borderId="59" xfId="2" applyFont="1" applyFill="1" applyBorder="1" applyAlignment="1"/>
    <xf numFmtId="0" fontId="1" fillId="0" borderId="19" xfId="2" applyFont="1" applyBorder="1" applyAlignment="1">
      <alignment horizontal="right"/>
    </xf>
    <xf numFmtId="0" fontId="7" fillId="16" borderId="26" xfId="2" applyFont="1" applyFill="1" applyBorder="1" applyAlignment="1"/>
    <xf numFmtId="0" fontId="1" fillId="16" borderId="8" xfId="1" applyFont="1" applyFill="1" applyBorder="1" applyAlignment="1"/>
    <xf numFmtId="0" fontId="18" fillId="0" borderId="51" xfId="2" applyFont="1" applyFill="1" applyBorder="1" applyAlignment="1"/>
    <xf numFmtId="0" fontId="7" fillId="0" borderId="93" xfId="2" applyFont="1" applyFill="1" applyBorder="1" applyAlignment="1"/>
    <xf numFmtId="0" fontId="1" fillId="13" borderId="130" xfId="1" applyFont="1" applyFill="1" applyBorder="1" applyAlignment="1"/>
    <xf numFmtId="0" fontId="1" fillId="13" borderId="8" xfId="1" applyFont="1" applyFill="1" applyBorder="1" applyAlignment="1"/>
    <xf numFmtId="0" fontId="10" fillId="0" borderId="19" xfId="2" applyFont="1" applyBorder="1" applyAlignment="1"/>
    <xf numFmtId="0" fontId="1" fillId="16" borderId="13" xfId="2" applyFont="1" applyFill="1" applyBorder="1" applyAlignment="1"/>
    <xf numFmtId="0" fontId="1" fillId="16" borderId="8" xfId="2" applyFont="1" applyFill="1" applyBorder="1" applyAlignment="1"/>
    <xf numFmtId="0" fontId="7" fillId="16" borderId="8" xfId="4" applyFont="1" applyFill="1" applyBorder="1" applyAlignment="1"/>
    <xf numFmtId="0" fontId="4" fillId="0" borderId="13" xfId="1" applyFont="1" applyFill="1" applyBorder="1" applyAlignment="1"/>
    <xf numFmtId="0" fontId="10" fillId="2" borderId="8" xfId="2" applyFont="1" applyFill="1" applyBorder="1" applyAlignment="1"/>
    <xf numFmtId="0" fontId="1" fillId="0" borderId="8" xfId="0" applyFont="1" applyBorder="1"/>
    <xf numFmtId="0" fontId="1" fillId="0" borderId="8" xfId="6" applyFont="1" applyFill="1" applyBorder="1" applyAlignment="1">
      <alignment vertical="top"/>
    </xf>
    <xf numFmtId="0" fontId="7" fillId="0" borderId="18" xfId="2" applyFont="1" applyBorder="1"/>
    <xf numFmtId="0" fontId="4" fillId="0" borderId="8" xfId="0" applyFont="1" applyBorder="1"/>
    <xf numFmtId="0" fontId="10" fillId="0" borderId="18" xfId="2" applyFont="1" applyFill="1" applyBorder="1" applyAlignment="1"/>
    <xf numFmtId="0" fontId="10" fillId="3" borderId="8" xfId="2" applyFont="1" applyFill="1" applyBorder="1" applyAlignment="1"/>
    <xf numFmtId="0" fontId="1" fillId="0" borderId="42" xfId="0" applyFont="1" applyBorder="1"/>
    <xf numFmtId="0" fontId="1" fillId="0" borderId="102" xfId="0" applyFont="1" applyBorder="1"/>
    <xf numFmtId="0" fontId="10" fillId="0" borderId="24" xfId="2" applyFont="1" applyFill="1" applyBorder="1" applyAlignment="1"/>
    <xf numFmtId="0" fontId="10" fillId="0" borderId="18" xfId="2" applyFont="1" applyBorder="1" applyAlignment="1"/>
    <xf numFmtId="0" fontId="7" fillId="3" borderId="73" xfId="2" applyFont="1" applyFill="1" applyBorder="1" applyAlignment="1"/>
    <xf numFmtId="0" fontId="1" fillId="3" borderId="13" xfId="0" applyFont="1" applyFill="1" applyBorder="1" applyAlignment="1"/>
    <xf numFmtId="0" fontId="0" fillId="3" borderId="103" xfId="0" applyFont="1" applyFill="1" applyBorder="1"/>
    <xf numFmtId="49" fontId="0" fillId="3" borderId="1" xfId="0" applyNumberFormat="1" applyFont="1" applyFill="1" applyBorder="1"/>
    <xf numFmtId="0" fontId="4" fillId="0" borderId="103" xfId="0" applyFont="1" applyBorder="1"/>
    <xf numFmtId="49" fontId="4" fillId="0" borderId="103" xfId="0" applyNumberFormat="1" applyFont="1" applyBorder="1"/>
    <xf numFmtId="49" fontId="0" fillId="2" borderId="0" xfId="0" applyNumberFormat="1" applyFont="1" applyFill="1" applyBorder="1"/>
    <xf numFmtId="0" fontId="0" fillId="0" borderId="0" xfId="0" applyFont="1" applyBorder="1"/>
    <xf numFmtId="0" fontId="0" fillId="0" borderId="103" xfId="0" quotePrefix="1" applyFont="1" applyFill="1" applyBorder="1"/>
    <xf numFmtId="0" fontId="0" fillId="0" borderId="103" xfId="0" applyFont="1" applyFill="1" applyBorder="1"/>
    <xf numFmtId="0" fontId="7" fillId="0" borderId="1" xfId="2" applyFont="1" applyBorder="1"/>
    <xf numFmtId="0" fontId="0" fillId="0" borderId="103" xfId="0" applyFont="1" applyBorder="1"/>
    <xf numFmtId="0" fontId="7" fillId="0" borderId="103" xfId="2" applyFont="1" applyBorder="1"/>
    <xf numFmtId="0" fontId="0" fillId="13" borderId="103" xfId="0" applyFont="1" applyFill="1" applyBorder="1"/>
    <xf numFmtId="49" fontId="0" fillId="13" borderId="103" xfId="0" applyNumberFormat="1" applyFont="1" applyFill="1" applyBorder="1"/>
    <xf numFmtId="0" fontId="4" fillId="0" borderId="103" xfId="0" applyFont="1" applyFill="1" applyBorder="1"/>
    <xf numFmtId="49" fontId="0" fillId="2" borderId="131" xfId="0" applyNumberFormat="1" applyFont="1" applyFill="1" applyBorder="1"/>
    <xf numFmtId="0" fontId="0" fillId="0" borderId="131" xfId="0" applyFont="1" applyBorder="1"/>
    <xf numFmtId="0" fontId="4" fillId="0" borderId="1" xfId="0" quotePrefix="1" applyFont="1" applyFill="1" applyBorder="1"/>
    <xf numFmtId="49" fontId="0" fillId="0" borderId="103" xfId="0" applyNumberFormat="1" applyFont="1" applyBorder="1"/>
    <xf numFmtId="0" fontId="0" fillId="4" borderId="1" xfId="0" applyFont="1" applyFill="1" applyBorder="1"/>
    <xf numFmtId="49" fontId="0" fillId="4" borderId="1" xfId="0" applyNumberFormat="1" applyFont="1" applyFill="1" applyBorder="1"/>
    <xf numFmtId="0" fontId="7" fillId="4" borderId="1" xfId="2" applyFont="1" applyFill="1" applyBorder="1"/>
    <xf numFmtId="0" fontId="7" fillId="3" borderId="103" xfId="0" applyFont="1" applyFill="1" applyBorder="1"/>
    <xf numFmtId="167" fontId="0" fillId="3" borderId="103" xfId="0" applyNumberFormat="1" applyFont="1" applyFill="1" applyBorder="1" applyAlignment="1">
      <alignment horizontal="center"/>
    </xf>
    <xf numFmtId="0" fontId="0" fillId="3" borderId="103" xfId="0" applyFont="1" applyFill="1" applyBorder="1" applyAlignment="1">
      <alignment horizontal="center"/>
    </xf>
    <xf numFmtId="0" fontId="10" fillId="0" borderId="1" xfId="2" applyFont="1" applyBorder="1"/>
    <xf numFmtId="167" fontId="4" fillId="0" borderId="1" xfId="0" applyNumberFormat="1" applyFont="1" applyBorder="1" applyAlignment="1">
      <alignment horizontal="center"/>
    </xf>
    <xf numFmtId="0" fontId="10" fillId="0" borderId="103" xfId="0" applyFont="1" applyBorder="1"/>
    <xf numFmtId="167" fontId="4" fillId="0" borderId="103" xfId="0" applyNumberFormat="1" applyFont="1" applyBorder="1" applyAlignment="1">
      <alignment horizontal="center"/>
    </xf>
    <xf numFmtId="0" fontId="4" fillId="0" borderId="103" xfId="0" applyFont="1" applyBorder="1" applyAlignment="1">
      <alignment horizontal="center"/>
    </xf>
    <xf numFmtId="0" fontId="10" fillId="0" borderId="1" xfId="0" applyFont="1" applyBorder="1"/>
    <xf numFmtId="167" fontId="0" fillId="0" borderId="0" xfId="0" applyNumberFormat="1" applyFont="1" applyBorder="1"/>
    <xf numFmtId="0" fontId="10" fillId="0" borderId="103" xfId="2" applyFont="1" applyBorder="1"/>
    <xf numFmtId="0" fontId="7" fillId="0" borderId="103" xfId="0" applyFont="1" applyFill="1" applyBorder="1"/>
    <xf numFmtId="167" fontId="0" fillId="0" borderId="103" xfId="0" applyNumberFormat="1" applyFont="1" applyFill="1" applyBorder="1" applyAlignment="1">
      <alignment horizontal="center"/>
    </xf>
    <xf numFmtId="0" fontId="7" fillId="0" borderId="1" xfId="0" applyFont="1" applyBorder="1"/>
    <xf numFmtId="0" fontId="7" fillId="0" borderId="103" xfId="0" applyFont="1" applyBorder="1"/>
    <xf numFmtId="167" fontId="0" fillId="0" borderId="103" xfId="0" applyNumberFormat="1" applyFont="1" applyBorder="1" applyAlignment="1">
      <alignment horizontal="center"/>
    </xf>
    <xf numFmtId="0" fontId="0" fillId="0" borderId="103" xfId="0" applyFont="1" applyBorder="1" applyAlignment="1">
      <alignment horizontal="center"/>
    </xf>
    <xf numFmtId="0" fontId="7" fillId="13" borderId="103" xfId="0" applyFont="1" applyFill="1" applyBorder="1"/>
    <xf numFmtId="167" fontId="0" fillId="13" borderId="103" xfId="0" applyNumberFormat="1" applyFont="1" applyFill="1" applyBorder="1" applyAlignment="1">
      <alignment horizontal="center"/>
    </xf>
    <xf numFmtId="0" fontId="0" fillId="13" borderId="103" xfId="0" applyFont="1" applyFill="1" applyBorder="1" applyAlignment="1">
      <alignment horizontal="center"/>
    </xf>
    <xf numFmtId="0" fontId="10" fillId="0" borderId="103" xfId="0" applyFont="1" applyFill="1" applyBorder="1"/>
    <xf numFmtId="167" fontId="4" fillId="0" borderId="103" xfId="0" applyNumberFormat="1" applyFont="1" applyFill="1" applyBorder="1" applyAlignment="1">
      <alignment horizontal="center"/>
    </xf>
    <xf numFmtId="167" fontId="0" fillId="0" borderId="131" xfId="0" applyNumberFormat="1" applyFont="1" applyBorder="1"/>
    <xf numFmtId="0" fontId="7" fillId="4" borderId="1" xfId="2" applyFont="1" applyFill="1" applyBorder="1" applyAlignment="1"/>
    <xf numFmtId="167" fontId="0" fillId="4" borderId="1" xfId="0" applyNumberFormat="1" applyFont="1" applyFill="1" applyBorder="1" applyAlignment="1">
      <alignment horizontal="center"/>
    </xf>
    <xf numFmtId="0" fontId="0" fillId="4" borderId="1" xfId="0" applyFont="1" applyFill="1" applyBorder="1" applyAlignment="1">
      <alignment horizontal="center"/>
    </xf>
    <xf numFmtId="49" fontId="4" fillId="0" borderId="1" xfId="0" applyNumberFormat="1" applyFont="1" applyFill="1" applyBorder="1"/>
    <xf numFmtId="0" fontId="4" fillId="8" borderId="65" xfId="1" applyFont="1" applyFill="1" applyBorder="1" applyAlignment="1"/>
    <xf numFmtId="0" fontId="1" fillId="8" borderId="76" xfId="1" applyFont="1" applyFill="1" applyBorder="1" applyAlignment="1"/>
    <xf numFmtId="0" fontId="28" fillId="0" borderId="5" xfId="2" applyFont="1" applyFill="1" applyBorder="1" applyAlignment="1"/>
    <xf numFmtId="0" fontId="34" fillId="0" borderId="8" xfId="6" applyFont="1" applyFill="1" applyBorder="1" applyAlignment="1">
      <alignment vertical="top"/>
    </xf>
    <xf numFmtId="0" fontId="34" fillId="0" borderId="18" xfId="1" applyFont="1" applyFill="1" applyBorder="1" applyAlignment="1"/>
    <xf numFmtId="17" fontId="4" fillId="9" borderId="0" xfId="1" quotePrefix="1" applyNumberFormat="1" applyFont="1" applyFill="1" applyBorder="1" applyAlignment="1"/>
    <xf numFmtId="0" fontId="6" fillId="0" borderId="18" xfId="2" applyFill="1" applyBorder="1" applyAlignment="1"/>
    <xf numFmtId="0" fontId="1" fillId="3" borderId="37" xfId="7" applyFont="1" applyFill="1" applyBorder="1" applyAlignment="1"/>
    <xf numFmtId="0" fontId="7" fillId="3" borderId="133" xfId="2" applyFont="1" applyFill="1" applyBorder="1" applyAlignment="1"/>
    <xf numFmtId="0" fontId="31" fillId="0" borderId="86" xfId="1" applyFont="1" applyFill="1" applyBorder="1" applyAlignment="1">
      <alignment horizontal="right"/>
    </xf>
    <xf numFmtId="0" fontId="6" fillId="0" borderId="8" xfId="2" applyFill="1" applyBorder="1" applyAlignment="1"/>
    <xf numFmtId="0" fontId="1" fillId="3" borderId="64" xfId="1" applyFont="1" applyFill="1" applyBorder="1" applyAlignment="1"/>
    <xf numFmtId="0" fontId="0" fillId="0" borderId="59" xfId="1" applyFont="1" applyFill="1" applyBorder="1" applyAlignment="1"/>
    <xf numFmtId="0" fontId="1" fillId="3" borderId="0" xfId="7" applyFont="1" applyFill="1" applyBorder="1" applyAlignment="1"/>
    <xf numFmtId="0" fontId="7" fillId="3" borderId="58" xfId="2" applyFont="1" applyFill="1" applyBorder="1" applyAlignment="1"/>
    <xf numFmtId="0" fontId="1" fillId="0" borderId="135" xfId="1" applyFont="1" applyFill="1" applyBorder="1" applyAlignment="1"/>
    <xf numFmtId="0" fontId="23" fillId="0" borderId="86" xfId="2" applyFont="1" applyFill="1" applyBorder="1" applyAlignment="1">
      <alignment vertical="top"/>
    </xf>
    <xf numFmtId="0" fontId="1" fillId="0" borderId="86" xfId="1" applyFont="1" applyFill="1" applyBorder="1" applyAlignment="1"/>
    <xf numFmtId="0" fontId="35" fillId="0" borderId="86" xfId="2" applyFont="1" applyFill="1" applyBorder="1" applyAlignment="1">
      <alignment horizontal="center" vertical="top"/>
    </xf>
    <xf numFmtId="0" fontId="1" fillId="0" borderId="86" xfId="1" applyFont="1" applyFill="1" applyBorder="1" applyAlignment="1">
      <alignment vertical="top"/>
    </xf>
    <xf numFmtId="0" fontId="1" fillId="0" borderId="136" xfId="1" applyFont="1" applyFill="1" applyBorder="1" applyAlignment="1"/>
    <xf numFmtId="164" fontId="0" fillId="0" borderId="0" xfId="3" applyNumberFormat="1" applyFont="1" applyFill="1" applyAlignment="1"/>
    <xf numFmtId="0" fontId="1" fillId="0" borderId="1" xfId="7" applyFont="1" applyFill="1" applyBorder="1" applyAlignment="1">
      <alignment vertical="center"/>
    </xf>
    <xf numFmtId="0" fontId="0" fillId="0" borderId="0" xfId="0" quotePrefix="1"/>
    <xf numFmtId="0" fontId="0" fillId="0" borderId="99" xfId="7" applyFont="1" applyFill="1" applyBorder="1" applyAlignment="1"/>
    <xf numFmtId="0" fontId="0" fillId="0" borderId="100" xfId="8" applyFont="1" applyFill="1" applyBorder="1" applyAlignment="1"/>
    <xf numFmtId="0" fontId="10" fillId="0" borderId="0" xfId="1" applyFont="1" applyFill="1"/>
    <xf numFmtId="0" fontId="1" fillId="0" borderId="0" xfId="1" applyFont="1" applyFill="1"/>
    <xf numFmtId="0" fontId="20" fillId="0" borderId="0" xfId="1" applyFont="1" applyFill="1"/>
    <xf numFmtId="0" fontId="4" fillId="0" borderId="0" xfId="1" applyFont="1" applyFill="1" applyBorder="1" applyAlignment="1">
      <alignment horizontal="right"/>
    </xf>
    <xf numFmtId="0" fontId="1" fillId="0" borderId="0" xfId="1" applyFont="1" applyFill="1" applyAlignment="1">
      <alignment horizontal="left"/>
    </xf>
    <xf numFmtId="0" fontId="4" fillId="0" borderId="0" xfId="1" applyFont="1" applyFill="1" applyAlignment="1">
      <alignment horizontal="right"/>
    </xf>
    <xf numFmtId="0" fontId="38" fillId="0" borderId="107" xfId="1" applyFont="1" applyFill="1" applyBorder="1" applyAlignment="1"/>
    <xf numFmtId="0" fontId="0" fillId="0" borderId="137" xfId="6" applyFont="1" applyBorder="1"/>
    <xf numFmtId="0" fontId="1" fillId="0" borderId="117" xfId="1" applyFont="1" applyFill="1" applyBorder="1"/>
    <xf numFmtId="0" fontId="1" fillId="0" borderId="112" xfId="6" applyFont="1" applyBorder="1" applyAlignment="1">
      <alignment horizontal="left"/>
    </xf>
    <xf numFmtId="0" fontId="1" fillId="0" borderId="110" xfId="1" applyFont="1" applyFill="1" applyBorder="1" applyAlignment="1">
      <alignment horizontal="left"/>
    </xf>
    <xf numFmtId="0" fontId="38" fillId="0" borderId="111" xfId="1" applyFont="1" applyFill="1" applyBorder="1"/>
    <xf numFmtId="0" fontId="20" fillId="0" borderId="111" xfId="1" applyFont="1" applyFill="1" applyBorder="1" applyAlignment="1">
      <alignment horizontal="left"/>
    </xf>
    <xf numFmtId="0" fontId="1" fillId="0" borderId="103" xfId="6" applyFont="1" applyBorder="1"/>
    <xf numFmtId="0" fontId="1" fillId="0" borderId="125" xfId="1" applyFont="1" applyFill="1" applyBorder="1"/>
    <xf numFmtId="0" fontId="1" fillId="0" borderId="107" xfId="1" applyFont="1" applyFill="1" applyBorder="1" applyAlignment="1">
      <alignment horizontal="left"/>
    </xf>
    <xf numFmtId="0" fontId="1" fillId="0" borderId="111" xfId="1" applyFont="1" applyFill="1" applyBorder="1"/>
    <xf numFmtId="0" fontId="4" fillId="0" borderId="0" xfId="1" applyFont="1" applyFill="1"/>
    <xf numFmtId="0" fontId="1" fillId="0" borderId="0" xfId="1" applyFont="1" applyFill="1" applyBorder="1"/>
    <xf numFmtId="0" fontId="1" fillId="0" borderId="110" xfId="1" applyFont="1" applyFill="1" applyBorder="1"/>
    <xf numFmtId="0" fontId="0" fillId="0" borderId="101" xfId="6" applyFont="1" applyBorder="1"/>
    <xf numFmtId="0" fontId="1" fillId="0" borderId="41" xfId="6" applyFont="1" applyBorder="1" applyAlignment="1">
      <alignment horizontal="left"/>
    </xf>
    <xf numFmtId="0" fontId="1" fillId="0" borderId="111" xfId="1" applyFont="1" applyFill="1" applyBorder="1" applyAlignment="1">
      <alignment horizontal="left"/>
    </xf>
    <xf numFmtId="0" fontId="1" fillId="0" borderId="112" xfId="1" applyFont="1" applyFill="1" applyBorder="1"/>
    <xf numFmtId="0" fontId="1" fillId="0" borderId="106" xfId="1" applyFont="1" applyFill="1" applyBorder="1"/>
    <xf numFmtId="0" fontId="1" fillId="0" borderId="0" xfId="1" applyFont="1" applyFill="1" applyBorder="1" applyAlignment="1">
      <alignment horizontal="left"/>
    </xf>
    <xf numFmtId="0" fontId="1" fillId="0" borderId="107" xfId="1" applyFont="1" applyFill="1" applyBorder="1"/>
    <xf numFmtId="0" fontId="4" fillId="0" borderId="111" xfId="1" applyFont="1" applyFill="1" applyBorder="1"/>
    <xf numFmtId="0" fontId="20" fillId="0" borderId="117" xfId="8" applyFont="1" applyFill="1" applyBorder="1"/>
    <xf numFmtId="0" fontId="1" fillId="0" borderId="111" xfId="1" applyFont="1" applyFill="1" applyBorder="1" applyAlignment="1">
      <alignment horizontal="right"/>
    </xf>
    <xf numFmtId="0" fontId="38" fillId="0" borderId="111" xfId="1" applyFont="1" applyFill="1" applyBorder="1" applyAlignment="1">
      <alignment horizontal="right"/>
    </xf>
    <xf numFmtId="0" fontId="55" fillId="0" borderId="111" xfId="1" applyFont="1" applyFill="1" applyBorder="1" applyAlignment="1">
      <alignment horizontal="right"/>
    </xf>
    <xf numFmtId="0" fontId="20" fillId="0" borderId="113" xfId="1" applyFont="1" applyFill="1" applyBorder="1"/>
    <xf numFmtId="0" fontId="1" fillId="0" borderId="138" xfId="1" applyFont="1" applyFill="1" applyBorder="1"/>
    <xf numFmtId="0" fontId="4" fillId="0" borderId="139" xfId="1" applyFont="1" applyFill="1" applyBorder="1"/>
    <xf numFmtId="0" fontId="56" fillId="0" borderId="0" xfId="1" applyFont="1" applyFill="1" applyBorder="1" applyAlignment="1">
      <alignment horizontal="right"/>
    </xf>
    <xf numFmtId="0" fontId="20" fillId="0" borderId="140" xfId="1" applyFont="1" applyFill="1" applyBorder="1" applyAlignment="1">
      <alignment horizontal="left"/>
    </xf>
    <xf numFmtId="0" fontId="20" fillId="0" borderId="0" xfId="1" applyFont="1" applyFill="1" applyAlignment="1">
      <alignment horizontal="left"/>
    </xf>
    <xf numFmtId="0" fontId="1" fillId="0" borderId="0" xfId="1" applyFont="1" applyFill="1" applyAlignment="1">
      <alignment horizontal="right"/>
    </xf>
    <xf numFmtId="0" fontId="0" fillId="0" borderId="113" xfId="6" applyFont="1" applyFill="1" applyBorder="1"/>
    <xf numFmtId="0" fontId="10" fillId="0" borderId="0" xfId="1" applyFont="1" applyFill="1" applyAlignment="1"/>
    <xf numFmtId="0" fontId="4" fillId="0" borderId="0" xfId="1" applyFont="1" applyFill="1" applyBorder="1"/>
    <xf numFmtId="0" fontId="1" fillId="0" borderId="139" xfId="1" applyFont="1" applyFill="1" applyBorder="1"/>
    <xf numFmtId="0" fontId="1" fillId="0" borderId="113" xfId="1" applyFont="1" applyFill="1" applyBorder="1"/>
    <xf numFmtId="0" fontId="0" fillId="0" borderId="0" xfId="1" applyFont="1" applyFill="1"/>
    <xf numFmtId="0" fontId="49" fillId="0" borderId="110" xfId="1" applyFont="1" applyFill="1" applyBorder="1"/>
    <xf numFmtId="0" fontId="49" fillId="0" borderId="107" xfId="1" applyFont="1" applyFill="1" applyBorder="1" applyAlignment="1"/>
    <xf numFmtId="0" fontId="1" fillId="0" borderId="103" xfId="6" applyFont="1" applyBorder="1" applyAlignment="1">
      <alignment horizontal="left"/>
    </xf>
    <xf numFmtId="0" fontId="49" fillId="0" borderId="111" xfId="1" applyFont="1" applyFill="1" applyBorder="1"/>
    <xf numFmtId="0" fontId="49" fillId="0" borderId="111" xfId="1" applyFont="1" applyFill="1" applyBorder="1" applyAlignment="1">
      <alignment horizontal="right"/>
    </xf>
    <xf numFmtId="0" fontId="0" fillId="0" borderId="117" xfId="1" applyFont="1" applyFill="1" applyBorder="1"/>
    <xf numFmtId="0" fontId="49" fillId="0" borderId="111" xfId="1" applyFont="1" applyFill="1" applyBorder="1" applyAlignment="1"/>
    <xf numFmtId="0" fontId="49" fillId="0" borderId="41" xfId="1" applyFont="1" applyFill="1" applyBorder="1" applyAlignment="1">
      <alignment horizontal="right"/>
    </xf>
    <xf numFmtId="0" fontId="1" fillId="0" borderId="41" xfId="1" applyFont="1" applyFill="1" applyBorder="1"/>
    <xf numFmtId="0" fontId="49" fillId="0" borderId="110" xfId="1" applyFont="1" applyFill="1" applyBorder="1" applyAlignment="1"/>
    <xf numFmtId="0" fontId="1" fillId="0" borderId="41" xfId="1" applyFont="1" applyFill="1" applyBorder="1" applyAlignment="1">
      <alignment horizontal="left"/>
    </xf>
    <xf numFmtId="0" fontId="4" fillId="0" borderId="107" xfId="1" applyFont="1" applyFill="1" applyBorder="1" applyAlignment="1">
      <alignment horizontal="left"/>
    </xf>
    <xf numFmtId="0" fontId="4" fillId="0" borderId="110" xfId="1" applyFont="1" applyFill="1" applyBorder="1" applyAlignment="1">
      <alignment horizontal="right"/>
    </xf>
    <xf numFmtId="0" fontId="4" fillId="0" borderId="107" xfId="1" applyFont="1" applyFill="1" applyBorder="1" applyAlignment="1"/>
    <xf numFmtId="0" fontId="1" fillId="0" borderId="118" xfId="1" applyFont="1" applyFill="1" applyBorder="1"/>
    <xf numFmtId="0" fontId="76" fillId="0" borderId="0" xfId="1" applyFont="1" applyFill="1"/>
    <xf numFmtId="0" fontId="4" fillId="0" borderId="1" xfId="1" applyFont="1" applyBorder="1" applyAlignment="1"/>
    <xf numFmtId="0" fontId="75" fillId="4" borderId="0" xfId="1" applyFont="1" applyFill="1" applyAlignment="1">
      <alignment vertical="center"/>
    </xf>
    <xf numFmtId="0" fontId="20" fillId="2" borderId="0" xfId="1" applyFont="1" applyFill="1" applyAlignment="1">
      <alignment vertical="center"/>
    </xf>
    <xf numFmtId="0" fontId="20" fillId="19" borderId="0" xfId="1" applyFont="1" applyFill="1" applyAlignment="1">
      <alignment vertical="center"/>
    </xf>
    <xf numFmtId="0" fontId="20" fillId="0" borderId="0" xfId="1" applyFont="1" applyAlignment="1">
      <alignment vertical="center"/>
    </xf>
    <xf numFmtId="0" fontId="0" fillId="6" borderId="0" xfId="0" applyFill="1"/>
    <xf numFmtId="0" fontId="0" fillId="0" borderId="1" xfId="6" applyFont="1" applyFill="1" applyBorder="1" applyAlignment="1">
      <alignment wrapText="1"/>
    </xf>
    <xf numFmtId="0" fontId="1" fillId="4" borderId="0" xfId="1" applyFont="1" applyFill="1" applyBorder="1"/>
    <xf numFmtId="0" fontId="1" fillId="2" borderId="0" xfId="1" applyFont="1" applyFill="1" applyBorder="1"/>
    <xf numFmtId="0" fontId="1" fillId="19" borderId="0" xfId="1" applyFont="1" applyFill="1" applyBorder="1"/>
    <xf numFmtId="0" fontId="1" fillId="19" borderId="0" xfId="1" applyFont="1" applyFill="1"/>
    <xf numFmtId="0" fontId="1" fillId="2" borderId="0" xfId="1" applyFont="1" applyFill="1"/>
    <xf numFmtId="0" fontId="1" fillId="4" borderId="0" xfId="1" applyFont="1" applyFill="1"/>
    <xf numFmtId="0" fontId="0" fillId="11" borderId="0" xfId="0" applyFill="1" applyAlignment="1">
      <alignment vertical="center"/>
    </xf>
    <xf numFmtId="0" fontId="1" fillId="0" borderId="1" xfId="12" applyFont="1" applyFill="1" applyBorder="1" applyAlignment="1"/>
    <xf numFmtId="0" fontId="1" fillId="0" borderId="101" xfId="5" applyFont="1" applyFill="1" applyBorder="1" applyAlignment="1"/>
    <xf numFmtId="0" fontId="1" fillId="15" borderId="1" xfId="5" applyFont="1" applyFill="1" applyBorder="1" applyAlignment="1"/>
    <xf numFmtId="0" fontId="1" fillId="0" borderId="40" xfId="9" applyFont="1" applyFill="1" applyBorder="1" applyAlignment="1">
      <alignment horizontal="center"/>
    </xf>
    <xf numFmtId="0" fontId="0" fillId="0" borderId="1" xfId="9" applyFont="1" applyFill="1" applyBorder="1" applyAlignment="1">
      <alignment horizontal="center"/>
    </xf>
    <xf numFmtId="0" fontId="1" fillId="0" borderId="1" xfId="9" applyNumberFormat="1" applyFont="1" applyFill="1" applyBorder="1" applyAlignment="1"/>
    <xf numFmtId="0" fontId="0" fillId="0" borderId="1" xfId="9" applyFont="1" applyFill="1" applyBorder="1" applyAlignment="1"/>
    <xf numFmtId="0" fontId="0" fillId="0" borderId="1" xfId="9" applyNumberFormat="1" applyFont="1" applyFill="1" applyBorder="1" applyAlignment="1"/>
    <xf numFmtId="0" fontId="0" fillId="0" borderId="1" xfId="10" applyFont="1" applyFill="1" applyBorder="1" applyAlignment="1"/>
    <xf numFmtId="0" fontId="1" fillId="0" borderId="0" xfId="8" applyFont="1" applyFill="1" applyBorder="1" applyAlignment="1">
      <alignment textRotation="90"/>
    </xf>
    <xf numFmtId="0" fontId="4" fillId="0" borderId="0" xfId="0" applyFont="1"/>
    <xf numFmtId="0" fontId="7" fillId="3" borderId="119" xfId="2" applyFont="1" applyFill="1" applyBorder="1" applyAlignment="1"/>
    <xf numFmtId="0" fontId="10" fillId="8" borderId="5" xfId="2" applyFont="1" applyFill="1" applyBorder="1" applyAlignment="1">
      <alignment vertical="top"/>
    </xf>
    <xf numFmtId="0" fontId="10" fillId="8" borderId="66" xfId="2" applyFont="1" applyFill="1" applyBorder="1" applyAlignment="1"/>
    <xf numFmtId="0" fontId="4" fillId="21" borderId="15" xfId="1" applyFont="1" applyFill="1" applyBorder="1" applyAlignment="1"/>
    <xf numFmtId="0" fontId="70" fillId="21" borderId="104" xfId="2" applyFont="1" applyFill="1" applyBorder="1" applyAlignment="1">
      <alignment vertical="top"/>
    </xf>
    <xf numFmtId="0" fontId="71" fillId="21" borderId="37" xfId="2" applyFont="1" applyFill="1" applyBorder="1" applyAlignment="1">
      <alignment vertical="top"/>
    </xf>
    <xf numFmtId="0" fontId="70" fillId="13" borderId="105" xfId="2" applyFont="1" applyFill="1" applyBorder="1" applyAlignment="1"/>
    <xf numFmtId="0" fontId="71" fillId="3" borderId="8" xfId="2" applyFont="1" applyFill="1" applyBorder="1" applyAlignment="1"/>
    <xf numFmtId="0" fontId="71" fillId="3" borderId="8" xfId="1" applyFont="1" applyFill="1" applyBorder="1" applyAlignment="1"/>
    <xf numFmtId="0" fontId="70" fillId="3" borderId="74" xfId="2" applyFont="1" applyFill="1" applyBorder="1" applyAlignment="1"/>
    <xf numFmtId="0" fontId="4" fillId="3" borderId="11" xfId="1" applyFont="1" applyFill="1" applyBorder="1" applyAlignment="1"/>
    <xf numFmtId="0" fontId="1" fillId="3" borderId="85" xfId="1" applyFont="1" applyFill="1" applyBorder="1" applyAlignment="1"/>
    <xf numFmtId="0" fontId="0" fillId="0" borderId="1" xfId="0" applyBorder="1" applyAlignment="1">
      <alignment wrapText="1"/>
    </xf>
    <xf numFmtId="0" fontId="7" fillId="3" borderId="132" xfId="2" applyFont="1" applyFill="1" applyBorder="1" applyAlignment="1"/>
    <xf numFmtId="0" fontId="7" fillId="3" borderId="134" xfId="2" applyFont="1" applyFill="1" applyBorder="1" applyAlignment="1"/>
    <xf numFmtId="0" fontId="0" fillId="3" borderId="95" xfId="27" applyNumberFormat="1" applyFont="1" applyFill="1" applyBorder="1" applyAlignment="1">
      <alignment horizontal="left"/>
    </xf>
    <xf numFmtId="49" fontId="1" fillId="3" borderId="95" xfId="23" applyNumberFormat="1" applyFont="1" applyFill="1" applyBorder="1"/>
    <xf numFmtId="0" fontId="1" fillId="3" borderId="95" xfId="27" applyFont="1" applyFill="1" applyBorder="1"/>
    <xf numFmtId="0" fontId="1" fillId="3" borderId="95" xfId="27" applyFont="1" applyFill="1" applyBorder="1" applyAlignment="1"/>
    <xf numFmtId="0" fontId="6" fillId="3" borderId="95" xfId="2" applyFont="1" applyFill="1" applyBorder="1"/>
    <xf numFmtId="0" fontId="7" fillId="3" borderId="95" xfId="2" applyFont="1" applyFill="1" applyBorder="1" applyAlignment="1"/>
    <xf numFmtId="0" fontId="1" fillId="3" borderId="95" xfId="8" applyFont="1" applyFill="1" applyBorder="1" applyAlignment="1">
      <alignment horizontal="left"/>
    </xf>
    <xf numFmtId="167" fontId="1" fillId="3" borderId="95" xfId="27" applyNumberFormat="1" applyFont="1" applyFill="1" applyBorder="1" applyAlignment="1">
      <alignment horizontal="center"/>
    </xf>
    <xf numFmtId="166" fontId="1" fillId="3" borderId="95" xfId="27" applyNumberFormat="1" applyFont="1" applyFill="1" applyBorder="1" applyAlignment="1">
      <alignment horizontal="center" vertical="center"/>
    </xf>
    <xf numFmtId="49" fontId="0" fillId="2" borderId="0" xfId="0" applyNumberFormat="1" applyFont="1" applyFill="1"/>
    <xf numFmtId="0" fontId="6" fillId="0" borderId="0" xfId="2" applyFont="1" applyBorder="1"/>
    <xf numFmtId="0" fontId="77" fillId="0" borderId="0" xfId="2" applyFont="1" applyFill="1" applyBorder="1" applyAlignment="1"/>
    <xf numFmtId="167" fontId="0" fillId="0" borderId="0" xfId="0" applyNumberFormat="1" applyFont="1" applyBorder="1" applyAlignment="1">
      <alignment horizontal="center"/>
    </xf>
    <xf numFmtId="0" fontId="0" fillId="0" borderId="0" xfId="0" applyFont="1" applyBorder="1" applyAlignment="1">
      <alignment horizontal="center"/>
    </xf>
    <xf numFmtId="0" fontId="3" fillId="0" borderId="0" xfId="0" applyFont="1" applyBorder="1"/>
    <xf numFmtId="0" fontId="6" fillId="0" borderId="54" xfId="2" applyFill="1" applyBorder="1" applyAlignment="1">
      <alignment horizontal="right"/>
    </xf>
    <xf numFmtId="0" fontId="4" fillId="0" borderId="91" xfId="1" applyFont="1" applyFill="1" applyBorder="1" applyAlignment="1"/>
    <xf numFmtId="0" fontId="7" fillId="13" borderId="141" xfId="4" applyFont="1" applyFill="1" applyBorder="1" applyAlignment="1"/>
    <xf numFmtId="0" fontId="4" fillId="13" borderId="54" xfId="1" applyFont="1" applyFill="1" applyBorder="1" applyAlignment="1"/>
    <xf numFmtId="0" fontId="6" fillId="0" borderId="91" xfId="2" applyFill="1" applyBorder="1" applyAlignment="1"/>
    <xf numFmtId="0" fontId="10" fillId="3" borderId="91" xfId="2" applyFont="1" applyFill="1" applyBorder="1" applyAlignment="1"/>
    <xf numFmtId="0" fontId="6" fillId="8" borderId="17" xfId="2" applyFill="1" applyBorder="1" applyAlignment="1"/>
    <xf numFmtId="0" fontId="50" fillId="4" borderId="1" xfId="9" applyNumberFormat="1" applyFont="1" applyFill="1" applyBorder="1" applyAlignment="1">
      <alignment horizontal="center"/>
    </xf>
    <xf numFmtId="0" fontId="49" fillId="4" borderId="1" xfId="9" applyNumberFormat="1" applyFont="1" applyFill="1" applyBorder="1" applyAlignment="1">
      <alignment horizontal="center"/>
    </xf>
    <xf numFmtId="0" fontId="78" fillId="0" borderId="26" xfId="2" applyFont="1" applyFill="1" applyBorder="1" applyAlignment="1">
      <alignment vertical="top"/>
    </xf>
    <xf numFmtId="0" fontId="76" fillId="0" borderId="5" xfId="2" applyFont="1" applyFill="1" applyBorder="1" applyAlignment="1"/>
    <xf numFmtId="0" fontId="79" fillId="0" borderId="28" xfId="2" applyFont="1" applyFill="1" applyBorder="1" applyAlignment="1">
      <alignment vertical="top"/>
    </xf>
    <xf numFmtId="0" fontId="75" fillId="26" borderId="7" xfId="1" applyFont="1" applyFill="1" applyBorder="1" applyAlignment="1"/>
    <xf numFmtId="0" fontId="75" fillId="26" borderId="25" xfId="1" applyFont="1" applyFill="1" applyBorder="1" applyAlignment="1"/>
    <xf numFmtId="0" fontId="75" fillId="26" borderId="6" xfId="1" applyFont="1" applyFill="1" applyBorder="1" applyAlignment="1"/>
    <xf numFmtId="0" fontId="40" fillId="0" borderId="0" xfId="12" applyFont="1" applyFill="1" applyAlignment="1">
      <alignment horizontal="right"/>
    </xf>
    <xf numFmtId="0" fontId="10" fillId="8" borderId="0" xfId="2" applyFont="1" applyFill="1" applyBorder="1" applyAlignment="1"/>
    <xf numFmtId="0" fontId="10" fillId="8" borderId="24" xfId="2" applyFont="1" applyFill="1" applyBorder="1" applyAlignment="1"/>
    <xf numFmtId="0" fontId="10" fillId="0" borderId="8" xfId="2" applyFont="1" applyFill="1" applyBorder="1" applyAlignment="1"/>
    <xf numFmtId="0" fontId="10" fillId="8" borderId="19" xfId="2" applyFont="1" applyFill="1" applyBorder="1" applyAlignment="1"/>
    <xf numFmtId="0" fontId="0" fillId="0" borderId="8" xfId="0" applyFont="1" applyFill="1" applyBorder="1" applyAlignment="1"/>
    <xf numFmtId="0" fontId="7" fillId="3" borderId="142" xfId="2" applyFont="1" applyFill="1" applyBorder="1" applyAlignment="1"/>
    <xf numFmtId="0" fontId="1" fillId="0" borderId="143" xfId="1" applyFont="1" applyFill="1" applyBorder="1" applyAlignment="1"/>
    <xf numFmtId="0" fontId="1" fillId="0" borderId="145" xfId="1" applyFont="1" applyFill="1" applyBorder="1" applyAlignment="1"/>
    <xf numFmtId="0" fontId="78" fillId="0" borderId="144" xfId="2" applyFont="1" applyFill="1" applyBorder="1" applyAlignment="1"/>
    <xf numFmtId="0" fontId="1" fillId="0" borderId="106" xfId="5" applyFont="1" applyFill="1" applyBorder="1" applyAlignment="1">
      <alignment textRotation="90"/>
    </xf>
    <xf numFmtId="0" fontId="1" fillId="0" borderId="0" xfId="5" applyFont="1" applyFill="1" applyAlignment="1">
      <alignment horizontal="center" textRotation="90"/>
    </xf>
    <xf numFmtId="0" fontId="1" fillId="0" borderId="0" xfId="5" applyFont="1" applyFill="1" applyAlignment="1">
      <alignment textRotation="90"/>
    </xf>
    <xf numFmtId="0" fontId="1" fillId="0" borderId="0" xfId="8" applyFont="1" applyFill="1" applyBorder="1" applyAlignment="1">
      <alignment textRotation="90"/>
    </xf>
    <xf numFmtId="0" fontId="0" fillId="0" borderId="0" xfId="8" applyFont="1" applyFill="1" applyBorder="1" applyAlignment="1">
      <alignment textRotation="90"/>
    </xf>
  </cellXfs>
  <cellStyles count="36">
    <cellStyle name="Hyperlink" xfId="2" builtinId="8"/>
    <cellStyle name="Hyperlink 2" xfId="4"/>
    <cellStyle name="Hyperlink 2 2" xfId="14"/>
    <cellStyle name="Hyperlink 3" xfId="18"/>
    <cellStyle name="Hyperlink 3 2" xfId="19"/>
    <cellStyle name="Normal" xfId="0" builtinId="0"/>
    <cellStyle name="Normal 2" xfId="1"/>
    <cellStyle name="Normal 2 2" xfId="13"/>
    <cellStyle name="Normal 2 2 2" xfId="20"/>
    <cellStyle name="Normal 2 2 2 2" xfId="8"/>
    <cellStyle name="Normal 2 2 3" xfId="21"/>
    <cellStyle name="Normal 2 2 4" xfId="22"/>
    <cellStyle name="Normal 2 3" xfId="5"/>
    <cellStyle name="Normal 2 3 2" xfId="12"/>
    <cellStyle name="Normal 2 4" xfId="23"/>
    <cellStyle name="Normal 2 4 2" xfId="15"/>
    <cellStyle name="Normal 2 5" xfId="7"/>
    <cellStyle name="Normal 2 5 2 2" xfId="16"/>
    <cellStyle name="Normal 3" xfId="24"/>
    <cellStyle name="Normal 3 2" xfId="10"/>
    <cellStyle name="Normal 3 3" xfId="9"/>
    <cellStyle name="Normal 3 4" xfId="25"/>
    <cellStyle name="Normal 4" xfId="3"/>
    <cellStyle name="Normal 4 2" xfId="26"/>
    <cellStyle name="Normal 4 3" xfId="27"/>
    <cellStyle name="Normal 5" xfId="6"/>
    <cellStyle name="Normal 5 3 2" xfId="17"/>
    <cellStyle name="Normal 6" xfId="28"/>
    <cellStyle name="Normal 6 2" xfId="29"/>
    <cellStyle name="Normal 6 2 2" xfId="11"/>
    <cellStyle name="Normal 6 3" xfId="30"/>
    <cellStyle name="Normal 6 4" xfId="31"/>
    <cellStyle name="Normal 7" xfId="32"/>
    <cellStyle name="Normal 8" xfId="33"/>
    <cellStyle name="Normal 9" xfId="34"/>
    <cellStyle name="WinCalendar_BlankCells_35" xfId="35"/>
  </cellStyles>
  <dxfs count="2536">
    <dxf>
      <font>
        <strike/>
        <color rgb="FF00B0F0"/>
      </font>
    </dxf>
    <dxf>
      <font>
        <color theme="0"/>
      </font>
    </dxf>
    <dxf>
      <font>
        <b/>
        <i val="0"/>
      </font>
      <fill>
        <patternFill>
          <bgColor rgb="FFFFFF99"/>
        </patternFill>
      </fill>
    </dxf>
    <dxf>
      <fill>
        <patternFill>
          <bgColor theme="0" tint="-0.14996795556505021"/>
        </patternFill>
      </fill>
    </dxf>
    <dxf>
      <fill>
        <patternFill>
          <bgColor rgb="FFFFCC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b/>
        <i val="0"/>
      </font>
    </dxf>
    <dxf>
      <fill>
        <patternFill>
          <bgColor rgb="FFCCFFCC"/>
        </patternFill>
      </fill>
    </dxf>
    <dxf>
      <font>
        <color rgb="FFCC0000"/>
      </font>
    </dxf>
    <dxf>
      <fill>
        <patternFill>
          <bgColor rgb="FFFFCC99"/>
        </patternFill>
      </fill>
    </dxf>
    <dxf>
      <fill>
        <patternFill>
          <bgColor theme="0" tint="-0.14996795556505021"/>
        </patternFill>
      </fill>
    </dxf>
    <dxf>
      <font>
        <b/>
        <i val="0"/>
      </font>
    </dxf>
    <dxf>
      <font>
        <color theme="4" tint="-0.24994659260841701"/>
      </font>
    </dxf>
    <dxf>
      <font>
        <color theme="4" tint="-0.24994659260841701"/>
      </font>
    </dxf>
    <dxf>
      <font>
        <b/>
        <i val="0"/>
      </font>
    </dxf>
    <dxf>
      <font>
        <b/>
        <i val="0"/>
      </font>
    </dxf>
    <dxf>
      <font>
        <b/>
        <i val="0"/>
      </font>
    </dxf>
    <dxf>
      <font>
        <b/>
        <i val="0"/>
      </font>
    </dxf>
    <dxf>
      <font>
        <color rgb="FF0070C0"/>
      </font>
    </dxf>
    <dxf>
      <font>
        <strike/>
        <color rgb="FF00B0F0"/>
      </font>
    </dxf>
    <dxf>
      <font>
        <color theme="0"/>
      </font>
    </dxf>
    <dxf>
      <font>
        <b/>
        <i val="0"/>
      </font>
      <fill>
        <patternFill>
          <bgColor rgb="FFFFFF99"/>
        </patternFill>
      </fill>
    </dxf>
    <dxf>
      <fill>
        <patternFill>
          <bgColor theme="0" tint="-0.14996795556505021"/>
        </patternFill>
      </fill>
    </dxf>
    <dxf>
      <fill>
        <patternFill>
          <bgColor rgb="FFFFCC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b/>
        <i val="0"/>
      </font>
    </dxf>
    <dxf>
      <fill>
        <patternFill>
          <bgColor rgb="FFCCFFCC"/>
        </patternFill>
      </fill>
    </dxf>
    <dxf>
      <font>
        <color rgb="FFCC0000"/>
      </font>
    </dxf>
    <dxf>
      <fill>
        <patternFill>
          <bgColor rgb="FFFFCC99"/>
        </patternFill>
      </fill>
    </dxf>
    <dxf>
      <fill>
        <patternFill>
          <bgColor theme="0" tint="-0.14996795556505021"/>
        </patternFill>
      </fill>
    </dxf>
    <dxf>
      <font>
        <b/>
        <i val="0"/>
      </font>
    </dxf>
    <dxf>
      <font>
        <color theme="4" tint="-0.24994659260841701"/>
      </font>
    </dxf>
    <dxf>
      <font>
        <color theme="4" tint="-0.24994659260841701"/>
      </font>
    </dxf>
    <dxf>
      <font>
        <b/>
        <i val="0"/>
      </font>
    </dxf>
    <dxf>
      <font>
        <b/>
        <i val="0"/>
      </font>
    </dxf>
    <dxf>
      <font>
        <b/>
        <i val="0"/>
      </font>
    </dxf>
    <dxf>
      <font>
        <b/>
        <i val="0"/>
      </font>
    </dxf>
    <dxf>
      <font>
        <color rgb="FF0070C0"/>
      </font>
    </dxf>
    <dxf>
      <font>
        <color rgb="FF9C0006"/>
      </font>
      <fill>
        <patternFill>
          <bgColor rgb="FFFFC7CE"/>
        </patternFill>
      </fill>
    </dxf>
    <dxf>
      <font>
        <color rgb="FF9C0006"/>
      </font>
      <fill>
        <patternFill>
          <bgColor rgb="FFFFC7CE"/>
        </patternFill>
      </fill>
    </dxf>
    <dxf>
      <font>
        <b/>
        <i val="0"/>
        <color rgb="FFFF0000"/>
      </font>
    </dxf>
    <dxf>
      <font>
        <color rgb="FF00B050"/>
      </font>
    </dxf>
    <dxf>
      <font>
        <b/>
        <i val="0"/>
        <color rgb="FFFF000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fill>
        <patternFill patternType="none">
          <bgColor auto="1"/>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b/>
        <i val="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b/>
        <i val="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b/>
        <i val="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font>
      <fill>
        <patternFill>
          <bgColor rgb="FFFFFF99"/>
        </patternFill>
      </fill>
    </dxf>
    <dxf>
      <fill>
        <patternFill>
          <bgColor theme="0" tint="-0.14996795556505021"/>
        </patternFill>
      </fill>
    </dxf>
    <dxf>
      <fill>
        <patternFill>
          <bgColor rgb="FFFFCC99"/>
        </patternFill>
      </fill>
    </dxf>
    <dxf>
      <font>
        <color theme="0"/>
      </font>
    </dxf>
    <dxf>
      <font>
        <color rgb="FF9C0006"/>
      </font>
      <fill>
        <patternFill>
          <bgColor rgb="FFFFC7CE"/>
        </patternFill>
      </fill>
    </dxf>
    <dxf>
      <font>
        <color rgb="FFCC0000"/>
      </font>
    </dxf>
    <dxf>
      <fill>
        <patternFill>
          <bgColor rgb="FFCCFFCC"/>
        </patternFill>
      </fill>
    </dxf>
    <dxf>
      <font>
        <color rgb="FF92D050"/>
      </font>
    </dxf>
    <dxf>
      <font>
        <color theme="0"/>
      </font>
    </dxf>
    <dxf>
      <font>
        <color theme="5" tint="0.39994506668294322"/>
      </font>
    </dxf>
    <dxf>
      <font>
        <color theme="0"/>
      </font>
    </dxf>
    <dxf>
      <font>
        <color rgb="FF0070C0"/>
      </font>
    </dxf>
    <dxf>
      <font>
        <color rgb="FF0070C0"/>
      </font>
    </dxf>
    <dxf>
      <font>
        <color theme="0" tint="-0.14996795556505021"/>
      </font>
    </dxf>
    <dxf>
      <font>
        <b/>
        <i val="0"/>
      </font>
    </dxf>
    <dxf>
      <font>
        <b/>
        <i val="0"/>
      </font>
    </dxf>
    <dxf>
      <font>
        <b/>
        <i val="0"/>
      </font>
    </dxf>
    <dxf>
      <font>
        <b/>
        <i val="0"/>
      </font>
    </dxf>
    <dxf>
      <font>
        <b/>
        <i val="0"/>
        <color rgb="FFFF000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color rgb="FFFF000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0070C0"/>
      </font>
    </dxf>
    <dxf>
      <font>
        <b/>
        <i val="0"/>
        <color rgb="FFFF000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color rgb="FFFF000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color rgb="FF00B050"/>
      </font>
    </dxf>
    <dxf>
      <font>
        <b/>
        <i val="0"/>
        <color rgb="FFFF0000"/>
      </font>
    </dxf>
    <dxf>
      <font>
        <b/>
        <i val="0"/>
        <color rgb="FFFF0000"/>
      </font>
    </dxf>
    <dxf>
      <font>
        <b/>
        <i val="0"/>
        <color rgb="FFFF0000"/>
      </font>
    </dxf>
    <dxf>
      <font>
        <color rgb="FF00B050"/>
      </font>
    </dxf>
    <dxf>
      <font>
        <color rgb="FF9C0006"/>
      </font>
      <fill>
        <patternFill>
          <bgColor rgb="FFFFC7CE"/>
        </patternFill>
      </fill>
    </dxf>
    <dxf>
      <font>
        <color rgb="FF9C0006"/>
      </font>
      <fill>
        <patternFill>
          <bgColor rgb="FFFFC7CE"/>
        </patternFill>
      </fill>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b/>
        <i val="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color rgb="FFCC0000"/>
      </font>
    </dxf>
    <dxf>
      <fill>
        <patternFill>
          <bgColor rgb="FFCCFFCC"/>
        </patternFill>
      </fill>
    </dxf>
    <dxf>
      <font>
        <b/>
        <i val="0"/>
      </font>
    </dxf>
    <dxf>
      <fill>
        <patternFill>
          <bgColor rgb="FFFFCC99"/>
        </patternFill>
      </fill>
    </dxf>
    <dxf>
      <fill>
        <patternFill>
          <bgColor theme="0" tint="-0.14996795556505021"/>
        </patternFill>
      </fill>
    </dxf>
    <dxf>
      <fill>
        <patternFill>
          <bgColor rgb="FFFFFF99"/>
        </patternFill>
      </fill>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theme="0"/>
      </font>
    </dxf>
    <dxf>
      <font>
        <b/>
        <i val="0"/>
      </font>
      <fill>
        <patternFill>
          <bgColor rgb="FFFFFF99"/>
        </patternFill>
      </fill>
    </dxf>
    <dxf>
      <fill>
        <patternFill>
          <bgColor theme="0" tint="-0.14996795556505021"/>
        </patternFill>
      </fill>
    </dxf>
    <dxf>
      <fill>
        <patternFill>
          <bgColor rgb="FFFFCC99"/>
        </patternFill>
      </fill>
    </dxf>
    <dxf>
      <font>
        <strike/>
        <color rgb="FF00B0F0"/>
      </font>
    </dxf>
    <dxf>
      <font>
        <strike/>
        <color rgb="FF00B0F0"/>
      </font>
    </dxf>
    <dxf>
      <font>
        <strike/>
        <color rgb="FF00B0F0"/>
      </font>
    </dxf>
    <dxf>
      <font>
        <strike/>
        <color rgb="FF00B0F0"/>
      </font>
    </dxf>
    <dxf>
      <font>
        <color theme="0"/>
      </font>
    </dxf>
    <dxf>
      <font>
        <color rgb="FF92D050"/>
      </font>
    </dxf>
    <dxf>
      <font>
        <color theme="0"/>
      </font>
    </dxf>
    <dxf>
      <fill>
        <patternFill>
          <bgColor rgb="FFFFFF99"/>
        </patternFill>
      </fill>
    </dxf>
    <dxf>
      <font>
        <color theme="5" tint="0.39994506668294322"/>
      </font>
    </dxf>
    <dxf>
      <font>
        <color theme="0"/>
      </font>
    </dxf>
    <dxf>
      <fill>
        <patternFill>
          <bgColor rgb="FFFFFF99"/>
        </patternFill>
      </fill>
    </dxf>
    <dxf>
      <font>
        <color rgb="FF0070C0"/>
      </font>
    </dxf>
    <dxf>
      <font>
        <color rgb="FF0070C0"/>
      </font>
    </dxf>
    <dxf>
      <font>
        <color theme="0" tint="-0.14996795556505021"/>
      </font>
    </dxf>
    <dxf>
      <font>
        <b/>
        <i val="0"/>
      </font>
    </dxf>
    <dxf>
      <font>
        <b/>
        <i val="0"/>
      </font>
    </dxf>
    <dxf>
      <font>
        <b/>
        <i val="0"/>
      </font>
    </dxf>
    <dxf>
      <font>
        <b/>
        <i val="0"/>
      </font>
    </dxf>
    <dxf>
      <font>
        <b/>
        <i val="0"/>
        <color rgb="FFFF0000"/>
      </font>
    </dxf>
  </dxfs>
  <tableStyles count="0" defaultTableStyle="TableStyleMedium2" defaultPivotStyle="PivotStyleLight16"/>
  <colors>
    <mruColors>
      <color rgb="FFCCECFF"/>
      <color rgb="FF99FF99"/>
      <color rgb="FFFFFF99"/>
      <color rgb="FFFFCC99"/>
      <color rgb="FFCCFF99"/>
      <color rgb="FFCCFFCC"/>
      <color rgb="FFFFFFCC"/>
      <color rgb="FF00CC00"/>
      <color rgb="FF6699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gif"/><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gif"/><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259595</xdr:colOff>
      <xdr:row>1</xdr:row>
      <xdr:rowOff>159525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240545" cy="302400"/>
        </a:xfrm>
        <a:prstGeom prst="rect">
          <a:avLst/>
        </a:prstGeom>
      </xdr:spPr>
    </xdr:pic>
    <xdr:clientData/>
  </xdr:twoCellAnchor>
  <xdr:twoCellAnchor editAs="oneCell">
    <xdr:from>
      <xdr:col>2</xdr:col>
      <xdr:colOff>1228725</xdr:colOff>
      <xdr:row>11</xdr:row>
      <xdr:rowOff>152400</xdr:rowOff>
    </xdr:from>
    <xdr:to>
      <xdr:col>2</xdr:col>
      <xdr:colOff>1408725</xdr:colOff>
      <xdr:row>13</xdr:row>
      <xdr:rowOff>8550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0" y="1933575"/>
          <a:ext cx="180000" cy="180000"/>
        </a:xfrm>
        <a:prstGeom prst="rect">
          <a:avLst/>
        </a:prstGeom>
      </xdr:spPr>
    </xdr:pic>
    <xdr:clientData/>
  </xdr:twoCellAnchor>
  <xdr:oneCellAnchor>
    <xdr:from>
      <xdr:col>2</xdr:col>
      <xdr:colOff>1228725</xdr:colOff>
      <xdr:row>21</xdr:row>
      <xdr:rowOff>152400</xdr:rowOff>
    </xdr:from>
    <xdr:ext cx="180000" cy="180000"/>
    <xdr:pic>
      <xdr:nvPicPr>
        <xdr:cNvPr id="16" name="Picture 1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0" y="1933575"/>
          <a:ext cx="180000" cy="180000"/>
        </a:xfrm>
        <a:prstGeom prst="rect">
          <a:avLst/>
        </a:prstGeom>
      </xdr:spPr>
    </xdr:pic>
    <xdr:clientData/>
  </xdr:oneCellAnchor>
  <xdr:oneCellAnchor>
    <xdr:from>
      <xdr:col>2</xdr:col>
      <xdr:colOff>1228725</xdr:colOff>
      <xdr:row>37</xdr:row>
      <xdr:rowOff>152400</xdr:rowOff>
    </xdr:from>
    <xdr:ext cx="180000" cy="180000"/>
    <xdr:pic>
      <xdr:nvPicPr>
        <xdr:cNvPr id="17" name="Picture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0" y="1933575"/>
          <a:ext cx="180000" cy="180000"/>
        </a:xfrm>
        <a:prstGeom prst="rect">
          <a:avLst/>
        </a:prstGeom>
      </xdr:spPr>
    </xdr:pic>
    <xdr:clientData/>
  </xdr:oneCellAnchor>
  <xdr:twoCellAnchor editAs="oneCell">
    <xdr:from>
      <xdr:col>2</xdr:col>
      <xdr:colOff>1533526</xdr:colOff>
      <xdr:row>29</xdr:row>
      <xdr:rowOff>133350</xdr:rowOff>
    </xdr:from>
    <xdr:to>
      <xdr:col>2</xdr:col>
      <xdr:colOff>1665913</xdr:colOff>
      <xdr:row>31</xdr:row>
      <xdr:rowOff>25500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9401" y="4829175"/>
          <a:ext cx="132387" cy="216000"/>
        </a:xfrm>
        <a:prstGeom prst="rect">
          <a:avLst/>
        </a:prstGeom>
      </xdr:spPr>
    </xdr:pic>
    <xdr:clientData/>
  </xdr:twoCellAnchor>
  <xdr:twoCellAnchor editAs="oneCell">
    <xdr:from>
      <xdr:col>2</xdr:col>
      <xdr:colOff>857250</xdr:colOff>
      <xdr:row>24</xdr:row>
      <xdr:rowOff>9525</xdr:rowOff>
    </xdr:from>
    <xdr:to>
      <xdr:col>2</xdr:col>
      <xdr:colOff>1072236</xdr:colOff>
      <xdr:row>24</xdr:row>
      <xdr:rowOff>153525</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43125" y="3895725"/>
          <a:ext cx="214986" cy="144000"/>
        </a:xfrm>
        <a:prstGeom prst="rect">
          <a:avLst/>
        </a:prstGeom>
      </xdr:spPr>
    </xdr:pic>
    <xdr:clientData/>
  </xdr:twoCellAnchor>
  <xdr:twoCellAnchor editAs="oneCell">
    <xdr:from>
      <xdr:col>2</xdr:col>
      <xdr:colOff>1143000</xdr:colOff>
      <xdr:row>25</xdr:row>
      <xdr:rowOff>9525</xdr:rowOff>
    </xdr:from>
    <xdr:to>
      <xdr:col>2</xdr:col>
      <xdr:colOff>1357986</xdr:colOff>
      <xdr:row>25</xdr:row>
      <xdr:rowOff>153525</xdr:rowOff>
    </xdr:to>
    <xdr:pic>
      <xdr:nvPicPr>
        <xdr:cNvPr id="18" name="Picture 1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28875" y="4057650"/>
          <a:ext cx="214986" cy="14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1</xdr:col>
      <xdr:colOff>14182</xdr:colOff>
      <xdr:row>3</xdr:row>
      <xdr:rowOff>159526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1"/>
          <a:ext cx="233257" cy="302400"/>
        </a:xfrm>
        <a:prstGeom prst="rect">
          <a:avLst/>
        </a:prstGeom>
      </xdr:spPr>
    </xdr:pic>
    <xdr:clientData/>
  </xdr:twoCellAnchor>
  <xdr:oneCellAnchor>
    <xdr:from>
      <xdr:col>12</xdr:col>
      <xdr:colOff>952500</xdr:colOff>
      <xdr:row>56</xdr:row>
      <xdr:rowOff>47625</xdr:rowOff>
    </xdr:from>
    <xdr:ext cx="255968" cy="171451"/>
    <xdr:pic>
      <xdr:nvPicPr>
        <xdr:cNvPr id="19" name="Picture 1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7962900"/>
          <a:ext cx="255968" cy="171451"/>
        </a:xfrm>
        <a:prstGeom prst="rect">
          <a:avLst/>
        </a:prstGeom>
      </xdr:spPr>
    </xdr:pic>
    <xdr:clientData/>
  </xdr:oneCellAnchor>
  <xdr:oneCellAnchor>
    <xdr:from>
      <xdr:col>10</xdr:col>
      <xdr:colOff>952500</xdr:colOff>
      <xdr:row>56</xdr:row>
      <xdr:rowOff>47625</xdr:rowOff>
    </xdr:from>
    <xdr:ext cx="255968" cy="171451"/>
    <xdr:pic>
      <xdr:nvPicPr>
        <xdr:cNvPr id="20"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900" y="7962900"/>
          <a:ext cx="255968" cy="171451"/>
        </a:xfrm>
        <a:prstGeom prst="rect">
          <a:avLst/>
        </a:prstGeom>
      </xdr:spPr>
    </xdr:pic>
    <xdr:clientData/>
  </xdr:oneCellAnchor>
  <xdr:oneCellAnchor>
    <xdr:from>
      <xdr:col>8</xdr:col>
      <xdr:colOff>457200</xdr:colOff>
      <xdr:row>57</xdr:row>
      <xdr:rowOff>19050</xdr:rowOff>
    </xdr:from>
    <xdr:ext cx="255968" cy="171451"/>
    <xdr:pic>
      <xdr:nvPicPr>
        <xdr:cNvPr id="21" name="Picture 2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8025" y="6324600"/>
          <a:ext cx="255968" cy="171451"/>
        </a:xfrm>
        <a:prstGeom prst="rect">
          <a:avLst/>
        </a:prstGeom>
      </xdr:spPr>
    </xdr:pic>
    <xdr:clientData/>
  </xdr:oneCellAnchor>
  <xdr:oneCellAnchor>
    <xdr:from>
      <xdr:col>10</xdr:col>
      <xdr:colOff>952500</xdr:colOff>
      <xdr:row>71</xdr:row>
      <xdr:rowOff>47625</xdr:rowOff>
    </xdr:from>
    <xdr:ext cx="255968" cy="171451"/>
    <xdr:pic>
      <xdr:nvPicPr>
        <xdr:cNvPr id="26" name="Picture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900" y="10610850"/>
          <a:ext cx="255968" cy="171451"/>
        </a:xfrm>
        <a:prstGeom prst="rect">
          <a:avLst/>
        </a:prstGeom>
      </xdr:spPr>
    </xdr:pic>
    <xdr:clientData/>
  </xdr:oneCellAnchor>
  <xdr:oneCellAnchor>
    <xdr:from>
      <xdr:col>12</xdr:col>
      <xdr:colOff>952500</xdr:colOff>
      <xdr:row>71</xdr:row>
      <xdr:rowOff>47625</xdr:rowOff>
    </xdr:from>
    <xdr:ext cx="255968" cy="171451"/>
    <xdr:pic>
      <xdr:nvPicPr>
        <xdr:cNvPr id="27" name="Picture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10610850"/>
          <a:ext cx="255968" cy="171451"/>
        </a:xfrm>
        <a:prstGeom prst="rect">
          <a:avLst/>
        </a:prstGeom>
      </xdr:spPr>
    </xdr:pic>
    <xdr:clientData/>
  </xdr:oneCellAnchor>
  <xdr:oneCellAnchor>
    <xdr:from>
      <xdr:col>11</xdr:col>
      <xdr:colOff>28575</xdr:colOff>
      <xdr:row>48</xdr:row>
      <xdr:rowOff>114300</xdr:rowOff>
    </xdr:from>
    <xdr:ext cx="155520" cy="216000"/>
    <xdr:pic>
      <xdr:nvPicPr>
        <xdr:cNvPr id="28" name="Picture 2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67300" y="3933825"/>
          <a:ext cx="155520" cy="216000"/>
        </a:xfrm>
        <a:prstGeom prst="rect">
          <a:avLst/>
        </a:prstGeom>
      </xdr:spPr>
    </xdr:pic>
    <xdr:clientData/>
  </xdr:oneCellAnchor>
  <xdr:oneCellAnchor>
    <xdr:from>
      <xdr:col>11</xdr:col>
      <xdr:colOff>28575</xdr:colOff>
      <xdr:row>77</xdr:row>
      <xdr:rowOff>133350</xdr:rowOff>
    </xdr:from>
    <xdr:ext cx="155520" cy="216000"/>
    <xdr:pic>
      <xdr:nvPicPr>
        <xdr:cNvPr id="32" name="Picture 3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67300" y="8429625"/>
          <a:ext cx="155520" cy="216000"/>
        </a:xfrm>
        <a:prstGeom prst="rect">
          <a:avLst/>
        </a:prstGeom>
      </xdr:spPr>
    </xdr:pic>
    <xdr:clientData/>
  </xdr:oneCellAnchor>
  <xdr:oneCellAnchor>
    <xdr:from>
      <xdr:col>11</xdr:col>
      <xdr:colOff>9526</xdr:colOff>
      <xdr:row>68</xdr:row>
      <xdr:rowOff>19050</xdr:rowOff>
    </xdr:from>
    <xdr:ext cx="174193" cy="216000"/>
    <xdr:pic>
      <xdr:nvPicPr>
        <xdr:cNvPr id="33" name="Picture 3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48251" y="8143875"/>
          <a:ext cx="174193" cy="216000"/>
        </a:xfrm>
        <a:prstGeom prst="rect">
          <a:avLst/>
        </a:prstGeom>
      </xdr:spPr>
    </xdr:pic>
    <xdr:clientData/>
  </xdr:oneCellAnchor>
  <xdr:oneCellAnchor>
    <xdr:from>
      <xdr:col>13</xdr:col>
      <xdr:colOff>9526</xdr:colOff>
      <xdr:row>68</xdr:row>
      <xdr:rowOff>19050</xdr:rowOff>
    </xdr:from>
    <xdr:ext cx="174193" cy="216000"/>
    <xdr:pic>
      <xdr:nvPicPr>
        <xdr:cNvPr id="34" name="Picture 3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96051" y="8143875"/>
          <a:ext cx="174193" cy="216000"/>
        </a:xfrm>
        <a:prstGeom prst="rect">
          <a:avLst/>
        </a:prstGeom>
      </xdr:spPr>
    </xdr:pic>
    <xdr:clientData/>
  </xdr:oneCellAnchor>
  <xdr:oneCellAnchor>
    <xdr:from>
      <xdr:col>10</xdr:col>
      <xdr:colOff>1066801</xdr:colOff>
      <xdr:row>36</xdr:row>
      <xdr:rowOff>19050</xdr:rowOff>
    </xdr:from>
    <xdr:ext cx="170129" cy="216000"/>
    <xdr:pic>
      <xdr:nvPicPr>
        <xdr:cNvPr id="30" name="Picture 2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57751" y="3857625"/>
          <a:ext cx="170129" cy="216000"/>
        </a:xfrm>
        <a:prstGeom prst="rect">
          <a:avLst/>
        </a:prstGeom>
      </xdr:spPr>
    </xdr:pic>
    <xdr:clientData/>
  </xdr:oneCellAnchor>
  <xdr:twoCellAnchor editAs="oneCell">
    <xdr:from>
      <xdr:col>10</xdr:col>
      <xdr:colOff>930519</xdr:colOff>
      <xdr:row>86</xdr:row>
      <xdr:rowOff>31294</xdr:rowOff>
    </xdr:from>
    <xdr:to>
      <xdr:col>10</xdr:col>
      <xdr:colOff>1223373</xdr:colOff>
      <xdr:row>88</xdr:row>
      <xdr:rowOff>139444</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92919" y="12575719"/>
          <a:ext cx="292854" cy="432000"/>
        </a:xfrm>
        <a:prstGeom prst="rect">
          <a:avLst/>
        </a:prstGeom>
      </xdr:spPr>
    </xdr:pic>
    <xdr:clientData/>
  </xdr:twoCellAnchor>
  <xdr:twoCellAnchor editAs="oneCell">
    <xdr:from>
      <xdr:col>12</xdr:col>
      <xdr:colOff>936381</xdr:colOff>
      <xdr:row>86</xdr:row>
      <xdr:rowOff>31505</xdr:rowOff>
    </xdr:from>
    <xdr:to>
      <xdr:col>12</xdr:col>
      <xdr:colOff>1229235</xdr:colOff>
      <xdr:row>88</xdr:row>
      <xdr:rowOff>139655</xdr:rowOff>
    </xdr:to>
    <xdr:pic>
      <xdr:nvPicPr>
        <xdr:cNvPr id="36" name="Picture 3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46581" y="12575930"/>
          <a:ext cx="292854" cy="432000"/>
        </a:xfrm>
        <a:prstGeom prst="rect">
          <a:avLst/>
        </a:prstGeom>
      </xdr:spPr>
    </xdr:pic>
    <xdr:clientData/>
  </xdr:twoCellAnchor>
  <xdr:twoCellAnchor editAs="oneCell">
    <xdr:from>
      <xdr:col>12</xdr:col>
      <xdr:colOff>1238250</xdr:colOff>
      <xdr:row>81</xdr:row>
      <xdr:rowOff>19050</xdr:rowOff>
    </xdr:from>
    <xdr:to>
      <xdr:col>13</xdr:col>
      <xdr:colOff>184321</xdr:colOff>
      <xdr:row>82</xdr:row>
      <xdr:rowOff>73125</xdr:rowOff>
    </xdr:to>
    <xdr:pic>
      <xdr:nvPicPr>
        <xdr:cNvPr id="14" name="Picture 1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477000" y="10296525"/>
          <a:ext cx="193846" cy="216000"/>
        </a:xfrm>
        <a:prstGeom prst="rect">
          <a:avLst/>
        </a:prstGeom>
      </xdr:spPr>
    </xdr:pic>
    <xdr:clientData/>
  </xdr:twoCellAnchor>
  <xdr:oneCellAnchor>
    <xdr:from>
      <xdr:col>11</xdr:col>
      <xdr:colOff>2151</xdr:colOff>
      <xdr:row>76</xdr:row>
      <xdr:rowOff>1</xdr:rowOff>
    </xdr:from>
    <xdr:ext cx="175137" cy="285749"/>
    <xdr:pic>
      <xdr:nvPicPr>
        <xdr:cNvPr id="43" name="Picture 4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78951" y="11725276"/>
          <a:ext cx="175137" cy="285749"/>
        </a:xfrm>
        <a:prstGeom prst="rect">
          <a:avLst/>
        </a:prstGeom>
      </xdr:spPr>
    </xdr:pic>
    <xdr:clientData/>
  </xdr:oneCellAnchor>
  <xdr:twoCellAnchor editAs="oneCell">
    <xdr:from>
      <xdr:col>12</xdr:col>
      <xdr:colOff>1238250</xdr:colOff>
      <xdr:row>52</xdr:row>
      <xdr:rowOff>19050</xdr:rowOff>
    </xdr:from>
    <xdr:to>
      <xdr:col>13</xdr:col>
      <xdr:colOff>184321</xdr:colOff>
      <xdr:row>53</xdr:row>
      <xdr:rowOff>73125</xdr:rowOff>
    </xdr:to>
    <xdr:pic>
      <xdr:nvPicPr>
        <xdr:cNvPr id="46" name="Picture 4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477000" y="5981700"/>
          <a:ext cx="193846" cy="216000"/>
        </a:xfrm>
        <a:prstGeom prst="rect">
          <a:avLst/>
        </a:prstGeom>
      </xdr:spPr>
    </xdr:pic>
    <xdr:clientData/>
  </xdr:twoCellAnchor>
  <xdr:oneCellAnchor>
    <xdr:from>
      <xdr:col>12</xdr:col>
      <xdr:colOff>1238250</xdr:colOff>
      <xdr:row>93</xdr:row>
      <xdr:rowOff>19050</xdr:rowOff>
    </xdr:from>
    <xdr:ext cx="193846" cy="216000"/>
    <xdr:pic>
      <xdr:nvPicPr>
        <xdr:cNvPr id="47" name="Picture 4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477000" y="11772900"/>
          <a:ext cx="193846" cy="216000"/>
        </a:xfrm>
        <a:prstGeom prst="rect">
          <a:avLst/>
        </a:prstGeom>
      </xdr:spPr>
    </xdr:pic>
    <xdr:clientData/>
  </xdr:oneCellAnchor>
  <xdr:oneCellAnchor>
    <xdr:from>
      <xdr:col>0</xdr:col>
      <xdr:colOff>114300</xdr:colOff>
      <xdr:row>149</xdr:row>
      <xdr:rowOff>19050</xdr:rowOff>
    </xdr:from>
    <xdr:ext cx="216000" cy="144680"/>
    <xdr:pic>
      <xdr:nvPicPr>
        <xdr:cNvPr id="48" name="Picture 47"/>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4300" y="17754600"/>
          <a:ext cx="216000" cy="144680"/>
        </a:xfrm>
        <a:prstGeom prst="rect">
          <a:avLst/>
        </a:prstGeom>
      </xdr:spPr>
    </xdr:pic>
    <xdr:clientData/>
  </xdr:oneCellAnchor>
  <xdr:oneCellAnchor>
    <xdr:from>
      <xdr:col>12</xdr:col>
      <xdr:colOff>952500</xdr:colOff>
      <xdr:row>62</xdr:row>
      <xdr:rowOff>57150</xdr:rowOff>
    </xdr:from>
    <xdr:ext cx="255968" cy="171451"/>
    <xdr:pic>
      <xdr:nvPicPr>
        <xdr:cNvPr id="53" name="Picture 5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9153525"/>
          <a:ext cx="255968" cy="171451"/>
        </a:xfrm>
        <a:prstGeom prst="rect">
          <a:avLst/>
        </a:prstGeom>
      </xdr:spPr>
    </xdr:pic>
    <xdr:clientData/>
  </xdr:oneCellAnchor>
  <xdr:oneCellAnchor>
    <xdr:from>
      <xdr:col>10</xdr:col>
      <xdr:colOff>952500</xdr:colOff>
      <xdr:row>62</xdr:row>
      <xdr:rowOff>47625</xdr:rowOff>
    </xdr:from>
    <xdr:ext cx="255968" cy="171451"/>
    <xdr:pic>
      <xdr:nvPicPr>
        <xdr:cNvPr id="54" name="Picture 5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9144000"/>
          <a:ext cx="255968" cy="171451"/>
        </a:xfrm>
        <a:prstGeom prst="rect">
          <a:avLst/>
        </a:prstGeom>
      </xdr:spPr>
    </xdr:pic>
    <xdr:clientData/>
  </xdr:oneCellAnchor>
  <xdr:oneCellAnchor>
    <xdr:from>
      <xdr:col>13</xdr:col>
      <xdr:colOff>9526</xdr:colOff>
      <xdr:row>23</xdr:row>
      <xdr:rowOff>19050</xdr:rowOff>
    </xdr:from>
    <xdr:ext cx="173793" cy="216000"/>
    <xdr:pic>
      <xdr:nvPicPr>
        <xdr:cNvPr id="52" name="Picture 5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496051" y="2343150"/>
          <a:ext cx="173793" cy="216000"/>
        </a:xfrm>
        <a:prstGeom prst="rect">
          <a:avLst/>
        </a:prstGeom>
      </xdr:spPr>
    </xdr:pic>
    <xdr:clientData/>
  </xdr:oneCellAnchor>
  <xdr:oneCellAnchor>
    <xdr:from>
      <xdr:col>7</xdr:col>
      <xdr:colOff>9526</xdr:colOff>
      <xdr:row>26</xdr:row>
      <xdr:rowOff>19050</xdr:rowOff>
    </xdr:from>
    <xdr:ext cx="173793" cy="216000"/>
    <xdr:pic>
      <xdr:nvPicPr>
        <xdr:cNvPr id="55" name="Picture 5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38426" y="2857500"/>
          <a:ext cx="173793" cy="216000"/>
        </a:xfrm>
        <a:prstGeom prst="rect">
          <a:avLst/>
        </a:prstGeom>
      </xdr:spPr>
    </xdr:pic>
    <xdr:clientData/>
  </xdr:oneCellAnchor>
  <xdr:oneCellAnchor>
    <xdr:from>
      <xdr:col>13</xdr:col>
      <xdr:colOff>9526</xdr:colOff>
      <xdr:row>26</xdr:row>
      <xdr:rowOff>19050</xdr:rowOff>
    </xdr:from>
    <xdr:ext cx="173793" cy="216000"/>
    <xdr:pic>
      <xdr:nvPicPr>
        <xdr:cNvPr id="56" name="Picture 5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496051" y="2857500"/>
          <a:ext cx="173793" cy="216000"/>
        </a:xfrm>
        <a:prstGeom prst="rect">
          <a:avLst/>
        </a:prstGeom>
      </xdr:spPr>
    </xdr:pic>
    <xdr:clientData/>
  </xdr:oneCellAnchor>
  <xdr:oneCellAnchor>
    <xdr:from>
      <xdr:col>0</xdr:col>
      <xdr:colOff>76200</xdr:colOff>
      <xdr:row>151</xdr:row>
      <xdr:rowOff>19050</xdr:rowOff>
    </xdr:from>
    <xdr:ext cx="300000" cy="144000"/>
    <xdr:pic>
      <xdr:nvPicPr>
        <xdr:cNvPr id="57" name="Picture 5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8078450"/>
          <a:ext cx="300000" cy="144000"/>
        </a:xfrm>
        <a:prstGeom prst="rect">
          <a:avLst/>
        </a:prstGeom>
      </xdr:spPr>
    </xdr:pic>
    <xdr:clientData/>
  </xdr:oneCellAnchor>
  <xdr:oneCellAnchor>
    <xdr:from>
      <xdr:col>10</xdr:col>
      <xdr:colOff>847725</xdr:colOff>
      <xdr:row>92</xdr:row>
      <xdr:rowOff>85725</xdr:rowOff>
    </xdr:from>
    <xdr:ext cx="366680" cy="374400"/>
    <xdr:pic>
      <xdr:nvPicPr>
        <xdr:cNvPr id="62" name="Picture 6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38675" y="762000"/>
          <a:ext cx="366680" cy="374400"/>
        </a:xfrm>
        <a:prstGeom prst="rect">
          <a:avLst/>
        </a:prstGeom>
      </xdr:spPr>
    </xdr:pic>
    <xdr:clientData/>
  </xdr:oneCellAnchor>
  <xdr:oneCellAnchor>
    <xdr:from>
      <xdr:col>11</xdr:col>
      <xdr:colOff>9526</xdr:colOff>
      <xdr:row>89</xdr:row>
      <xdr:rowOff>19050</xdr:rowOff>
    </xdr:from>
    <xdr:ext cx="170129" cy="216000"/>
    <xdr:pic>
      <xdr:nvPicPr>
        <xdr:cNvPr id="63" name="Picture 6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48251" y="11115675"/>
          <a:ext cx="170129" cy="216000"/>
        </a:xfrm>
        <a:prstGeom prst="rect">
          <a:avLst/>
        </a:prstGeom>
      </xdr:spPr>
    </xdr:pic>
    <xdr:clientData/>
  </xdr:oneCellAnchor>
  <xdr:oneCellAnchor>
    <xdr:from>
      <xdr:col>13</xdr:col>
      <xdr:colOff>9526</xdr:colOff>
      <xdr:row>89</xdr:row>
      <xdr:rowOff>19050</xdr:rowOff>
    </xdr:from>
    <xdr:ext cx="170129" cy="216000"/>
    <xdr:pic>
      <xdr:nvPicPr>
        <xdr:cNvPr id="66" name="Picture 6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96051" y="11115675"/>
          <a:ext cx="170129" cy="216000"/>
        </a:xfrm>
        <a:prstGeom prst="rect">
          <a:avLst/>
        </a:prstGeom>
      </xdr:spPr>
    </xdr:pic>
    <xdr:clientData/>
  </xdr:oneCellAnchor>
  <xdr:oneCellAnchor>
    <xdr:from>
      <xdr:col>7</xdr:col>
      <xdr:colOff>9526</xdr:colOff>
      <xdr:row>37</xdr:row>
      <xdr:rowOff>19050</xdr:rowOff>
    </xdr:from>
    <xdr:ext cx="171819" cy="216000"/>
    <xdr:pic>
      <xdr:nvPicPr>
        <xdr:cNvPr id="45" name="Picture 4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38426" y="4019550"/>
          <a:ext cx="171819" cy="216000"/>
        </a:xfrm>
        <a:prstGeom prst="rect">
          <a:avLst/>
        </a:prstGeom>
      </xdr:spPr>
    </xdr:pic>
    <xdr:clientData/>
  </xdr:oneCellAnchor>
  <xdr:oneCellAnchor>
    <xdr:from>
      <xdr:col>7</xdr:col>
      <xdr:colOff>9526</xdr:colOff>
      <xdr:row>60</xdr:row>
      <xdr:rowOff>19050</xdr:rowOff>
    </xdr:from>
    <xdr:ext cx="173793" cy="216000"/>
    <xdr:pic>
      <xdr:nvPicPr>
        <xdr:cNvPr id="49" name="Picture 4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38426" y="7153275"/>
          <a:ext cx="173793" cy="216000"/>
        </a:xfrm>
        <a:prstGeom prst="rect">
          <a:avLst/>
        </a:prstGeom>
      </xdr:spPr>
    </xdr:pic>
    <xdr:clientData/>
  </xdr:oneCellAnchor>
  <xdr:oneCellAnchor>
    <xdr:from>
      <xdr:col>7</xdr:col>
      <xdr:colOff>9526</xdr:colOff>
      <xdr:row>68</xdr:row>
      <xdr:rowOff>19050</xdr:rowOff>
    </xdr:from>
    <xdr:ext cx="171819" cy="216000"/>
    <xdr:pic>
      <xdr:nvPicPr>
        <xdr:cNvPr id="51" name="Picture 50"/>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38426" y="8143875"/>
          <a:ext cx="171819" cy="216000"/>
        </a:xfrm>
        <a:prstGeom prst="rect">
          <a:avLst/>
        </a:prstGeom>
      </xdr:spPr>
    </xdr:pic>
    <xdr:clientData/>
  </xdr:oneCellAnchor>
  <xdr:oneCellAnchor>
    <xdr:from>
      <xdr:col>7</xdr:col>
      <xdr:colOff>9526</xdr:colOff>
      <xdr:row>81</xdr:row>
      <xdr:rowOff>19050</xdr:rowOff>
    </xdr:from>
    <xdr:ext cx="173793" cy="216000"/>
    <xdr:pic>
      <xdr:nvPicPr>
        <xdr:cNvPr id="65" name="Picture 6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38426" y="10296525"/>
          <a:ext cx="173793" cy="216000"/>
        </a:xfrm>
        <a:prstGeom prst="rect">
          <a:avLst/>
        </a:prstGeom>
      </xdr:spPr>
    </xdr:pic>
    <xdr:clientData/>
  </xdr:oneCellAnchor>
  <xdr:oneCellAnchor>
    <xdr:from>
      <xdr:col>7</xdr:col>
      <xdr:colOff>9526</xdr:colOff>
      <xdr:row>93</xdr:row>
      <xdr:rowOff>19050</xdr:rowOff>
    </xdr:from>
    <xdr:ext cx="173793" cy="216000"/>
    <xdr:pic>
      <xdr:nvPicPr>
        <xdr:cNvPr id="67" name="Picture 6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38426" y="11772900"/>
          <a:ext cx="173793" cy="216000"/>
        </a:xfrm>
        <a:prstGeom prst="rect">
          <a:avLst/>
        </a:prstGeom>
      </xdr:spPr>
    </xdr:pic>
    <xdr:clientData/>
  </xdr:oneCellAnchor>
  <xdr:oneCellAnchor>
    <xdr:from>
      <xdr:col>11</xdr:col>
      <xdr:colOff>9525</xdr:colOff>
      <xdr:row>81</xdr:row>
      <xdr:rowOff>19050</xdr:rowOff>
    </xdr:from>
    <xdr:ext cx="175137" cy="285749"/>
    <xdr:pic>
      <xdr:nvPicPr>
        <xdr:cNvPr id="68" name="Picture 6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048250" y="2352675"/>
          <a:ext cx="175137" cy="285749"/>
        </a:xfrm>
        <a:prstGeom prst="rect">
          <a:avLst/>
        </a:prstGeom>
      </xdr:spPr>
    </xdr:pic>
    <xdr:clientData/>
  </xdr:oneCellAnchor>
  <xdr:oneCellAnchor>
    <xdr:from>
      <xdr:col>11</xdr:col>
      <xdr:colOff>0</xdr:colOff>
      <xdr:row>60</xdr:row>
      <xdr:rowOff>19050</xdr:rowOff>
    </xdr:from>
    <xdr:ext cx="176400" cy="221760"/>
    <xdr:pic>
      <xdr:nvPicPr>
        <xdr:cNvPr id="70" name="Picture 69"/>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486525" y="857250"/>
          <a:ext cx="176400" cy="221760"/>
        </a:xfrm>
        <a:prstGeom prst="rect">
          <a:avLst/>
        </a:prstGeom>
      </xdr:spPr>
    </xdr:pic>
    <xdr:clientData/>
  </xdr:oneCellAnchor>
  <xdr:oneCellAnchor>
    <xdr:from>
      <xdr:col>12</xdr:col>
      <xdr:colOff>1219200</xdr:colOff>
      <xdr:row>60</xdr:row>
      <xdr:rowOff>9525</xdr:rowOff>
    </xdr:from>
    <xdr:ext cx="216000" cy="216000"/>
    <xdr:pic>
      <xdr:nvPicPr>
        <xdr:cNvPr id="71" name="Picture 70"/>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57950" y="7143750"/>
          <a:ext cx="216000" cy="216000"/>
        </a:xfrm>
        <a:prstGeom prst="rect">
          <a:avLst/>
        </a:prstGeom>
      </xdr:spPr>
    </xdr:pic>
    <xdr:clientData/>
  </xdr:oneCellAnchor>
  <xdr:oneCellAnchor>
    <xdr:from>
      <xdr:col>12</xdr:col>
      <xdr:colOff>1219200</xdr:colOff>
      <xdr:row>37</xdr:row>
      <xdr:rowOff>9525</xdr:rowOff>
    </xdr:from>
    <xdr:ext cx="216000" cy="216000"/>
    <xdr:pic>
      <xdr:nvPicPr>
        <xdr:cNvPr id="64" name="Picture 6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57950" y="4010025"/>
          <a:ext cx="216000" cy="216000"/>
        </a:xfrm>
        <a:prstGeom prst="rect">
          <a:avLst/>
        </a:prstGeom>
      </xdr:spPr>
    </xdr:pic>
    <xdr:clientData/>
  </xdr:oneCellAnchor>
  <xdr:oneCellAnchor>
    <xdr:from>
      <xdr:col>12</xdr:col>
      <xdr:colOff>1057275</xdr:colOff>
      <xdr:row>105</xdr:row>
      <xdr:rowOff>19050</xdr:rowOff>
    </xdr:from>
    <xdr:ext cx="176400" cy="221760"/>
    <xdr:pic>
      <xdr:nvPicPr>
        <xdr:cNvPr id="69" name="Picture 6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296025" y="12934950"/>
          <a:ext cx="176400" cy="221760"/>
        </a:xfrm>
        <a:prstGeom prst="rect">
          <a:avLst/>
        </a:prstGeom>
      </xdr:spPr>
    </xdr:pic>
    <xdr:clientData/>
  </xdr:oneCellAnchor>
  <xdr:oneCellAnchor>
    <xdr:from>
      <xdr:col>12</xdr:col>
      <xdr:colOff>1209675</xdr:colOff>
      <xdr:row>100</xdr:row>
      <xdr:rowOff>9525</xdr:rowOff>
    </xdr:from>
    <xdr:ext cx="216000" cy="216000"/>
    <xdr:pic>
      <xdr:nvPicPr>
        <xdr:cNvPr id="72" name="Picture 7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48425" y="12592050"/>
          <a:ext cx="216000" cy="216000"/>
        </a:xfrm>
        <a:prstGeom prst="rect">
          <a:avLst/>
        </a:prstGeom>
      </xdr:spPr>
    </xdr:pic>
    <xdr:clientData/>
  </xdr:oneCellAnchor>
  <xdr:oneCellAnchor>
    <xdr:from>
      <xdr:col>10</xdr:col>
      <xdr:colOff>942975</xdr:colOff>
      <xdr:row>115</xdr:row>
      <xdr:rowOff>40624</xdr:rowOff>
    </xdr:from>
    <xdr:ext cx="352425" cy="240974"/>
    <xdr:pic>
      <xdr:nvPicPr>
        <xdr:cNvPr id="73" name="Picture 72"/>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33925" y="12623149"/>
          <a:ext cx="352425" cy="240974"/>
        </a:xfrm>
        <a:prstGeom prst="rect">
          <a:avLst/>
        </a:prstGeom>
      </xdr:spPr>
    </xdr:pic>
    <xdr:clientData/>
  </xdr:oneCellAnchor>
  <xdr:oneCellAnchor>
    <xdr:from>
      <xdr:col>11</xdr:col>
      <xdr:colOff>9525</xdr:colOff>
      <xdr:row>137</xdr:row>
      <xdr:rowOff>19051</xdr:rowOff>
    </xdr:from>
    <xdr:ext cx="174194" cy="216000"/>
    <xdr:pic>
      <xdr:nvPicPr>
        <xdr:cNvPr id="78" name="Picture 7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048250" y="16944976"/>
          <a:ext cx="174194" cy="216000"/>
        </a:xfrm>
        <a:prstGeom prst="rect">
          <a:avLst/>
        </a:prstGeom>
      </xdr:spPr>
    </xdr:pic>
    <xdr:clientData/>
  </xdr:oneCellAnchor>
  <xdr:oneCellAnchor>
    <xdr:from>
      <xdr:col>12</xdr:col>
      <xdr:colOff>952500</xdr:colOff>
      <xdr:row>123</xdr:row>
      <xdr:rowOff>47625</xdr:rowOff>
    </xdr:from>
    <xdr:ext cx="255968" cy="171451"/>
    <xdr:pic>
      <xdr:nvPicPr>
        <xdr:cNvPr id="83" name="Picture 8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0" y="15640050"/>
          <a:ext cx="255968" cy="171451"/>
        </a:xfrm>
        <a:prstGeom prst="rect">
          <a:avLst/>
        </a:prstGeom>
      </xdr:spPr>
    </xdr:pic>
    <xdr:clientData/>
  </xdr:oneCellAnchor>
  <xdr:oneCellAnchor>
    <xdr:from>
      <xdr:col>10</xdr:col>
      <xdr:colOff>952500</xdr:colOff>
      <xdr:row>123</xdr:row>
      <xdr:rowOff>47625</xdr:rowOff>
    </xdr:from>
    <xdr:ext cx="255968" cy="171451"/>
    <xdr:pic>
      <xdr:nvPicPr>
        <xdr:cNvPr id="84" name="Picture 8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43450" y="15640050"/>
          <a:ext cx="255968" cy="171451"/>
        </a:xfrm>
        <a:prstGeom prst="rect">
          <a:avLst/>
        </a:prstGeom>
      </xdr:spPr>
    </xdr:pic>
    <xdr:clientData/>
  </xdr:oneCellAnchor>
  <xdr:oneCellAnchor>
    <xdr:from>
      <xdr:col>12</xdr:col>
      <xdr:colOff>952500</xdr:colOff>
      <xdr:row>130</xdr:row>
      <xdr:rowOff>47625</xdr:rowOff>
    </xdr:from>
    <xdr:ext cx="255968" cy="171451"/>
    <xdr:pic>
      <xdr:nvPicPr>
        <xdr:cNvPr id="85" name="Picture 8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0" y="16144875"/>
          <a:ext cx="255968" cy="171451"/>
        </a:xfrm>
        <a:prstGeom prst="rect">
          <a:avLst/>
        </a:prstGeom>
      </xdr:spPr>
    </xdr:pic>
    <xdr:clientData/>
  </xdr:oneCellAnchor>
  <xdr:oneCellAnchor>
    <xdr:from>
      <xdr:col>10</xdr:col>
      <xdr:colOff>952500</xdr:colOff>
      <xdr:row>130</xdr:row>
      <xdr:rowOff>47625</xdr:rowOff>
    </xdr:from>
    <xdr:ext cx="255968" cy="171451"/>
    <xdr:pic>
      <xdr:nvPicPr>
        <xdr:cNvPr id="86" name="Picture 8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43450" y="16144875"/>
          <a:ext cx="255968" cy="171451"/>
        </a:xfrm>
        <a:prstGeom prst="rect">
          <a:avLst/>
        </a:prstGeom>
      </xdr:spPr>
    </xdr:pic>
    <xdr:clientData/>
  </xdr:oneCellAnchor>
  <xdr:twoCellAnchor editAs="oneCell">
    <xdr:from>
      <xdr:col>10</xdr:col>
      <xdr:colOff>990600</xdr:colOff>
      <xdr:row>84</xdr:row>
      <xdr:rowOff>0</xdr:rowOff>
    </xdr:from>
    <xdr:to>
      <xdr:col>11</xdr:col>
      <xdr:colOff>532</xdr:colOff>
      <xdr:row>85</xdr:row>
      <xdr:rowOff>141504</xdr:rowOff>
    </xdr:to>
    <xdr:pic>
      <xdr:nvPicPr>
        <xdr:cNvPr id="50" name="Picture 4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581525" y="12372975"/>
          <a:ext cx="257707" cy="303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163657</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3682"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19051</xdr:colOff>
      <xdr:row>0</xdr:row>
      <xdr:rowOff>19050</xdr:rowOff>
    </xdr:from>
    <xdr:to>
      <xdr:col>2</xdr:col>
      <xdr:colOff>167838</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19050"/>
          <a:ext cx="367862"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19051</xdr:colOff>
      <xdr:row>0</xdr:row>
      <xdr:rowOff>19050</xdr:rowOff>
    </xdr:from>
    <xdr:to>
      <xdr:col>6</xdr:col>
      <xdr:colOff>10259</xdr:colOff>
      <xdr:row>2</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19050"/>
          <a:ext cx="410308"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54"/>
  <sheetViews>
    <sheetView showGridLines="0" showRowColHeaders="0" zoomScaleNormal="100" workbookViewId="0">
      <pane ySplit="3" topLeftCell="A4" activePane="bottomLeft" state="frozen"/>
      <selection pane="bottomLeft" activeCell="I1" sqref="I1"/>
    </sheetView>
  </sheetViews>
  <sheetFormatPr defaultRowHeight="12.75" x14ac:dyDescent="0.2"/>
  <cols>
    <col min="1" max="1" width="12.5703125" customWidth="1"/>
    <col min="2" max="2" width="6.7109375" customWidth="1"/>
    <col min="3" max="3" width="27.7109375" customWidth="1"/>
    <col min="4" max="4" width="8.28515625" customWidth="1"/>
    <col min="5" max="5" width="6" customWidth="1"/>
    <col min="6" max="6" width="15.5703125" customWidth="1"/>
    <col min="7" max="7" width="13.5703125" customWidth="1"/>
    <col min="8" max="8" width="4.5703125" customWidth="1"/>
    <col min="9" max="9" width="5" customWidth="1"/>
  </cols>
  <sheetData>
    <row r="1" spans="1:9" x14ac:dyDescent="0.2">
      <c r="C1" s="336" t="s">
        <v>142</v>
      </c>
      <c r="F1" t="s">
        <v>128</v>
      </c>
      <c r="H1" s="930" t="s">
        <v>516</v>
      </c>
    </row>
    <row r="3" spans="1:9" x14ac:dyDescent="0.2">
      <c r="A3" s="338" t="s">
        <v>129</v>
      </c>
      <c r="B3" s="338" t="s">
        <v>130</v>
      </c>
      <c r="C3" s="338" t="s">
        <v>131</v>
      </c>
      <c r="D3" s="338" t="s">
        <v>132</v>
      </c>
      <c r="E3" s="338" t="s">
        <v>0</v>
      </c>
      <c r="F3" s="338" t="s">
        <v>133</v>
      </c>
      <c r="G3" s="338" t="s">
        <v>134</v>
      </c>
      <c r="H3" s="338" t="s">
        <v>1</v>
      </c>
      <c r="I3" s="338" t="s">
        <v>135</v>
      </c>
    </row>
    <row r="4" spans="1:9" x14ac:dyDescent="0.2">
      <c r="A4" s="339" t="s">
        <v>81</v>
      </c>
      <c r="B4" s="334"/>
    </row>
    <row r="5" spans="1:9" x14ac:dyDescent="0.2">
      <c r="A5" s="996" t="s">
        <v>145</v>
      </c>
      <c r="B5" s="942" t="s">
        <v>140</v>
      </c>
      <c r="C5" s="996" t="s">
        <v>452</v>
      </c>
      <c r="D5" s="996" t="s">
        <v>2</v>
      </c>
      <c r="E5" s="520" t="str">
        <f>HYPERLINK("#V1!A5","V1")</f>
        <v>V1</v>
      </c>
      <c r="F5" s="1017" t="str">
        <f>HYPERLINK("http://kaart.delfi.ee//?bookmark=ebd616e171f4882941c876d5ba118858","Voka staadion")</f>
        <v>Voka staadion</v>
      </c>
      <c r="G5" s="996" t="s">
        <v>136</v>
      </c>
      <c r="H5" s="1018">
        <v>2</v>
      </c>
      <c r="I5" s="1019">
        <f>V!Z62</f>
        <v>30</v>
      </c>
    </row>
    <row r="6" spans="1:9" x14ac:dyDescent="0.2">
      <c r="A6" s="337" t="s">
        <v>147</v>
      </c>
      <c r="B6" s="940" t="s">
        <v>137</v>
      </c>
      <c r="C6" s="337" t="s">
        <v>143</v>
      </c>
      <c r="D6" s="337" t="s">
        <v>138</v>
      </c>
      <c r="E6" s="850" t="str">
        <f>HYPERLINK("#1!A5","1")</f>
        <v>1</v>
      </c>
      <c r="F6" s="1020" t="str">
        <f>HYPERLINK("https://kaart.delfi.ee/?bookmark=521b80d6ceeefbe3e5d227267242b576","K-Järve spordihoone")</f>
        <v>K-Järve spordihoone</v>
      </c>
      <c r="G6" s="337" t="s">
        <v>139</v>
      </c>
      <c r="H6" s="1021">
        <v>2</v>
      </c>
      <c r="I6" s="130">
        <f>Reit!Q72</f>
        <v>25</v>
      </c>
    </row>
    <row r="7" spans="1:9" x14ac:dyDescent="0.2">
      <c r="A7" s="852" t="s">
        <v>146</v>
      </c>
      <c r="B7" s="997" t="s">
        <v>140</v>
      </c>
      <c r="C7" s="852" t="s">
        <v>453</v>
      </c>
      <c r="D7" s="852" t="s">
        <v>2</v>
      </c>
      <c r="E7" s="520" t="str">
        <f>HYPERLINK("#V2!A5","V2")</f>
        <v>V2</v>
      </c>
      <c r="F7" s="851" t="str">
        <f>HYPERLINK("http://kaart.delfi.ee//?bookmark=ebd616e171f4882941c876d5ba118858","Voka staadion")</f>
        <v>Voka staadion</v>
      </c>
      <c r="G7" s="852" t="s">
        <v>136</v>
      </c>
      <c r="H7" s="853">
        <v>2</v>
      </c>
      <c r="I7" s="854">
        <f>V!AA62</f>
        <v>38</v>
      </c>
    </row>
    <row r="8" spans="1:9" x14ac:dyDescent="0.2">
      <c r="A8" s="998" t="s">
        <v>148</v>
      </c>
      <c r="B8" s="999" t="s">
        <v>140</v>
      </c>
      <c r="C8" s="998" t="s">
        <v>144</v>
      </c>
      <c r="D8" s="998" t="s">
        <v>2</v>
      </c>
      <c r="E8" s="897" t="str">
        <f>HYPERLINK("#2!A5","2")</f>
        <v>2</v>
      </c>
      <c r="F8" s="1022" t="str">
        <f>HYPERLINK("https://kaart.delfi.ee/?bookmark=521b80d6ceeefbe3e5d227267242b576","K-Järve spordihoone")</f>
        <v>K-Järve spordihoone</v>
      </c>
      <c r="G8" s="998" t="s">
        <v>139</v>
      </c>
      <c r="H8" s="1023">
        <v>2</v>
      </c>
      <c r="I8" s="1024">
        <f>Reit!R72</f>
        <v>28</v>
      </c>
    </row>
    <row r="9" spans="1:9" x14ac:dyDescent="0.2">
      <c r="A9" s="337" t="s">
        <v>149</v>
      </c>
      <c r="B9" s="940" t="s">
        <v>137</v>
      </c>
      <c r="C9" s="337" t="s">
        <v>150</v>
      </c>
      <c r="D9" s="337" t="s">
        <v>151</v>
      </c>
      <c r="E9" s="850" t="str">
        <f>HYPERLINK("#3!A5","3")</f>
        <v>3</v>
      </c>
      <c r="F9" s="1025" t="str">
        <f>HYPERLINK("https://kaart.delfi.ee/?bookmark=521b80d6ceeefbe3e5d227267242b576","K-Järve spordihoone")</f>
        <v>K-Järve spordihoone</v>
      </c>
      <c r="G9" s="337" t="s">
        <v>139</v>
      </c>
      <c r="H9" s="1021">
        <v>2</v>
      </c>
      <c r="I9" s="130">
        <f>Reit!S72</f>
        <v>28</v>
      </c>
    </row>
    <row r="10" spans="1:9" x14ac:dyDescent="0.2">
      <c r="A10" s="922" t="s">
        <v>82</v>
      </c>
      <c r="B10" s="1000"/>
      <c r="C10" s="1001"/>
      <c r="D10" s="1001"/>
      <c r="E10" s="258"/>
      <c r="F10" s="1001"/>
      <c r="G10" s="1001"/>
      <c r="H10" s="1026"/>
      <c r="I10" s="1001"/>
    </row>
    <row r="11" spans="1:9" x14ac:dyDescent="0.2">
      <c r="A11" s="996" t="s">
        <v>420</v>
      </c>
      <c r="B11" s="942" t="s">
        <v>140</v>
      </c>
      <c r="C11" s="996" t="s">
        <v>454</v>
      </c>
      <c r="D11" s="996" t="s">
        <v>2</v>
      </c>
      <c r="E11" s="520" t="str">
        <f>HYPERLINK("#V3!A5","V3")</f>
        <v>V3</v>
      </c>
      <c r="F11" s="1017" t="str">
        <f>HYPERLINK("http://kaart.delfi.ee//?bookmark=ebd616e171f4882941c876d5ba118858","Voka staadion")</f>
        <v>Voka staadion</v>
      </c>
      <c r="G11" s="996" t="s">
        <v>136</v>
      </c>
      <c r="H11" s="1018">
        <v>2</v>
      </c>
      <c r="I11" s="1019">
        <f>V!AB62</f>
        <v>32</v>
      </c>
    </row>
    <row r="12" spans="1:9" x14ac:dyDescent="0.2">
      <c r="A12" s="998" t="s">
        <v>422</v>
      </c>
      <c r="B12" s="999" t="s">
        <v>140</v>
      </c>
      <c r="C12" s="998" t="s">
        <v>423</v>
      </c>
      <c r="D12" s="998" t="s">
        <v>138</v>
      </c>
      <c r="E12" s="897" t="str">
        <f>HYPERLINK("#4!A5","4")</f>
        <v>4</v>
      </c>
      <c r="F12" s="1027" t="str">
        <f>HYPERLINK("http://kaart.delfi.ee/?bookmark=4c0b1b0c24ff9f4919899a9546bf50f1","Jõhvi, Neptun")</f>
        <v>Jõhvi, Neptun</v>
      </c>
      <c r="G12" s="998" t="s">
        <v>139</v>
      </c>
      <c r="H12" s="1023">
        <v>2</v>
      </c>
      <c r="I12" s="1024">
        <f>Reit!T72</f>
        <v>24</v>
      </c>
    </row>
    <row r="13" spans="1:9" x14ac:dyDescent="0.2">
      <c r="A13" s="1002" t="s">
        <v>479</v>
      </c>
      <c r="B13" s="941" t="s">
        <v>137</v>
      </c>
      <c r="C13" s="1003" t="s">
        <v>488</v>
      </c>
      <c r="D13" s="1003" t="s">
        <v>2</v>
      </c>
      <c r="E13" s="927" t="str">
        <f>HYPERLINK("#'vi-d'!A5","vi-d")</f>
        <v>vi-d</v>
      </c>
      <c r="F13" s="1028" t="str">
        <f>HYPERLINK("http://kaart.delfi.ee//?bookmark=ebd616e171f4882941c876d5ba118858","Voka staadion")</f>
        <v>Voka staadion</v>
      </c>
      <c r="G13" s="1003" t="s">
        <v>136</v>
      </c>
      <c r="H13" s="1029">
        <v>2</v>
      </c>
      <c r="I13" s="1003"/>
    </row>
    <row r="14" spans="1:9" x14ac:dyDescent="0.2">
      <c r="A14" s="996" t="s">
        <v>421</v>
      </c>
      <c r="B14" s="942" t="s">
        <v>140</v>
      </c>
      <c r="C14" s="996" t="s">
        <v>455</v>
      </c>
      <c r="D14" s="996" t="s">
        <v>2</v>
      </c>
      <c r="E14" s="520" t="str">
        <f>HYPERLINK("#V4!A5","V4")</f>
        <v>V4</v>
      </c>
      <c r="F14" s="1017" t="str">
        <f>HYPERLINK("http://kaart.delfi.ee//?bookmark=ebd616e171f4882941c876d5ba118858","Voka staadion")</f>
        <v>Voka staadion</v>
      </c>
      <c r="G14" s="996" t="s">
        <v>136</v>
      </c>
      <c r="H14" s="1018">
        <v>2</v>
      </c>
      <c r="I14" s="1019">
        <f>V!AC62</f>
        <v>28</v>
      </c>
    </row>
    <row r="15" spans="1:9" x14ac:dyDescent="0.2">
      <c r="A15" s="856" t="s">
        <v>424</v>
      </c>
      <c r="B15" s="941" t="s">
        <v>137</v>
      </c>
      <c r="C15" s="1004" t="str">
        <f>HYPERLINK("https://www.petanque.ee/index.php?id=103589&amp;cid=773","Viru karikas")</f>
        <v>Viru karikas</v>
      </c>
      <c r="D15" s="856" t="s">
        <v>151</v>
      </c>
      <c r="E15" s="849" t="str">
        <f>HYPERLINK("#'vk-y'!A5","vk-y")</f>
        <v>vk-y</v>
      </c>
      <c r="F15" s="1030" t="str">
        <f t="shared" ref="F15:F16" si="0">HYPERLINK("https://kaart.delfi.ee/?bookmark=521b80d6ceeefbe3e5d227267242b576","K-Järve spordihoone")</f>
        <v>K-Järve spordihoone</v>
      </c>
      <c r="G15" s="856" t="s">
        <v>139</v>
      </c>
      <c r="H15" s="857">
        <v>5</v>
      </c>
      <c r="I15" s="858"/>
    </row>
    <row r="16" spans="1:9" x14ac:dyDescent="0.2">
      <c r="A16" s="1005" t="s">
        <v>425</v>
      </c>
      <c r="B16" s="941" t="s">
        <v>501</v>
      </c>
      <c r="C16" s="1006" t="str">
        <f>HYPERLINK("https://www.petanque.ee/index.php?id=103589&amp;cid=774","7. Viru karikas")</f>
        <v>7. Viru karikas</v>
      </c>
      <c r="D16" s="1005" t="s">
        <v>2</v>
      </c>
      <c r="E16" s="929" t="str">
        <f>HYPERLINK("#'vk-d'!A5","vk-d")</f>
        <v>vk-d</v>
      </c>
      <c r="F16" s="1031" t="str">
        <f t="shared" si="0"/>
        <v>K-Järve spordihoone</v>
      </c>
      <c r="G16" s="1005" t="s">
        <v>139</v>
      </c>
      <c r="H16" s="1032">
        <v>5</v>
      </c>
      <c r="I16" s="1033"/>
    </row>
    <row r="17" spans="1:9" x14ac:dyDescent="0.2">
      <c r="A17" s="1007" t="s">
        <v>487</v>
      </c>
      <c r="B17" s="1008" t="s">
        <v>140</v>
      </c>
      <c r="C17" s="1007" t="s">
        <v>436</v>
      </c>
      <c r="D17" s="1007" t="s">
        <v>151</v>
      </c>
      <c r="E17" s="931" t="str">
        <f>HYPERLINK("#'j-pl'!A5","j-pl")</f>
        <v>j-pl</v>
      </c>
      <c r="F17" s="1034" t="str">
        <f>HYPERLINK("http://kaart.delfi.ee//?bookmark=ebd616e171f4882941c876d5ba118858","Voka staadion")</f>
        <v>Voka staadion</v>
      </c>
      <c r="G17" s="1007" t="s">
        <v>136</v>
      </c>
      <c r="H17" s="1035" t="s">
        <v>3</v>
      </c>
      <c r="I17" s="1036"/>
    </row>
    <row r="18" spans="1:9" x14ac:dyDescent="0.2">
      <c r="A18" s="1009" t="s">
        <v>434</v>
      </c>
      <c r="B18" s="940" t="s">
        <v>137</v>
      </c>
      <c r="C18" s="1009" t="s">
        <v>435</v>
      </c>
      <c r="D18" s="1009" t="s">
        <v>151</v>
      </c>
      <c r="E18" s="932" t="str">
        <f>HYPERLINK("#5!A5","5")</f>
        <v>5</v>
      </c>
      <c r="F18" s="1037" t="str">
        <f>HYPERLINK("http://kaart.delfi.ee//?bookmark=ebd616e171f4882941c876d5ba118858","Voka staadion")</f>
        <v>Voka staadion</v>
      </c>
      <c r="G18" s="1009" t="s">
        <v>136</v>
      </c>
      <c r="H18" s="1038">
        <v>2</v>
      </c>
      <c r="I18" s="1024">
        <f>Reit!U72</f>
        <v>28</v>
      </c>
    </row>
    <row r="19" spans="1:9" x14ac:dyDescent="0.2">
      <c r="A19" s="933" t="s">
        <v>83</v>
      </c>
      <c r="B19" s="1010"/>
      <c r="C19" s="1011"/>
      <c r="D19" s="1011"/>
      <c r="E19" s="934"/>
      <c r="F19" s="1011"/>
      <c r="G19" s="1011"/>
      <c r="H19" s="1039"/>
      <c r="I19" s="1011"/>
    </row>
    <row r="20" spans="1:9" x14ac:dyDescent="0.2">
      <c r="A20" s="996" t="s">
        <v>437</v>
      </c>
      <c r="B20" s="942" t="s">
        <v>140</v>
      </c>
      <c r="C20" s="996" t="s">
        <v>456</v>
      </c>
      <c r="D20" s="996" t="s">
        <v>2</v>
      </c>
      <c r="E20" s="520" t="str">
        <f>HYPERLINK("#V5!A5","V5")</f>
        <v>V5</v>
      </c>
      <c r="F20" s="1017" t="str">
        <f>HYPERLINK("http://kaart.delfi.ee//?bookmark=ebd616e171f4882941c876d5ba118858","Voka staadion")</f>
        <v>Voka staadion</v>
      </c>
      <c r="G20" s="996" t="s">
        <v>136</v>
      </c>
      <c r="H20" s="1018">
        <v>2</v>
      </c>
      <c r="I20" s="1019">
        <f>V!AD62</f>
        <v>28</v>
      </c>
    </row>
    <row r="21" spans="1:9" x14ac:dyDescent="0.2">
      <c r="A21" s="998" t="s">
        <v>426</v>
      </c>
      <c r="B21" s="939" t="s">
        <v>140</v>
      </c>
      <c r="C21" s="998" t="s">
        <v>427</v>
      </c>
      <c r="D21" s="998" t="s">
        <v>138</v>
      </c>
      <c r="E21" s="897" t="str">
        <f>HYPERLINK("#6!A5","6")</f>
        <v>6</v>
      </c>
      <c r="F21" s="1022" t="str">
        <f>HYPERLINK("https://kaart.delfi.ee/?bookmark=521b80d6ceeefbe3e5d227267242b576","K-Järve spordihoone")</f>
        <v>K-Järve spordihoone</v>
      </c>
      <c r="G21" s="998" t="s">
        <v>139</v>
      </c>
      <c r="H21" s="1023">
        <v>2</v>
      </c>
      <c r="I21" s="1024">
        <f>Reit!V72</f>
        <v>27</v>
      </c>
    </row>
    <row r="22" spans="1:9" x14ac:dyDescent="0.2">
      <c r="A22" s="1012" t="s">
        <v>433</v>
      </c>
      <c r="B22" s="940" t="s">
        <v>137</v>
      </c>
      <c r="C22" s="337" t="s">
        <v>423</v>
      </c>
      <c r="D22" s="337" t="s">
        <v>151</v>
      </c>
      <c r="E22" s="850" t="str">
        <f>HYPERLINK("#7!A5","7")</f>
        <v>7</v>
      </c>
      <c r="F22" s="876" t="str">
        <f>HYPERLINK("http://kaart.delfi.ee//?bookmark=ebd616e171f4882941c876d5ba118858","Voka staadion")</f>
        <v>Voka staadion</v>
      </c>
      <c r="G22" s="865" t="s">
        <v>136</v>
      </c>
      <c r="H22" s="877">
        <v>2</v>
      </c>
      <c r="I22" s="867">
        <f>Reit!W72</f>
        <v>20</v>
      </c>
    </row>
    <row r="23" spans="1:9" x14ac:dyDescent="0.2">
      <c r="A23" s="1002" t="s">
        <v>438</v>
      </c>
      <c r="B23" s="1013" t="s">
        <v>137</v>
      </c>
      <c r="C23" s="1003" t="s">
        <v>488</v>
      </c>
      <c r="D23" s="1003" t="s">
        <v>138</v>
      </c>
      <c r="E23" s="951" t="str">
        <f>HYPERLINK("#'vi-t'!A5","vi-t")</f>
        <v>vi-t</v>
      </c>
      <c r="F23" s="1028" t="str">
        <f>HYPERLINK("http://kaart.delfi.ee//?bookmark=ebd616e171f4882941c876d5ba118858","Voka staadion")</f>
        <v>Voka staadion</v>
      </c>
      <c r="G23" s="1003" t="s">
        <v>136</v>
      </c>
      <c r="H23" s="1029">
        <v>2</v>
      </c>
      <c r="I23" s="1003"/>
    </row>
    <row r="24" spans="1:9" x14ac:dyDescent="0.2">
      <c r="A24" s="852" t="s">
        <v>439</v>
      </c>
      <c r="B24" s="942" t="s">
        <v>140</v>
      </c>
      <c r="C24" s="852" t="s">
        <v>457</v>
      </c>
      <c r="D24" s="852" t="s">
        <v>2</v>
      </c>
      <c r="E24" s="520" t="str">
        <f>HYPERLINK("#V6!A5","V6")</f>
        <v>V6</v>
      </c>
      <c r="F24" s="851" t="str">
        <f>HYPERLINK("http://kaart.delfi.ee//?bookmark=ebd616e171f4882941c876d5ba118858","Voka staadion")</f>
        <v>Voka staadion</v>
      </c>
      <c r="G24" s="852" t="s">
        <v>136</v>
      </c>
      <c r="H24" s="853">
        <v>2</v>
      </c>
      <c r="I24" s="854">
        <f>V!AE62</f>
        <v>32</v>
      </c>
    </row>
    <row r="25" spans="1:9" s="257" customFormat="1" x14ac:dyDescent="0.2">
      <c r="A25" s="1014" t="s">
        <v>297</v>
      </c>
      <c r="B25" s="1015" t="s">
        <v>501</v>
      </c>
      <c r="C25" s="1016" t="str">
        <f>HYPERLINK("https://www.petanque.ee/index.php?id=103798&amp;cid=731","30. Eesti MV")</f>
        <v>30. Eesti MV</v>
      </c>
      <c r="D25" s="1014" t="s">
        <v>151</v>
      </c>
      <c r="E25" s="506" t="str">
        <f>HYPERLINK("https://www.petanque.ee/index.php?id=103798&amp;cid=731","e6")</f>
        <v>e6</v>
      </c>
      <c r="F25" s="1040" t="str">
        <f>HYPERLINK("https://kaart.delfi.ee/?bookmark=2456dbce930692d81ec761beacb7a00a","Voka staadion")</f>
        <v>Voka staadion</v>
      </c>
      <c r="G25" s="1014" t="s">
        <v>299</v>
      </c>
      <c r="H25" s="1041">
        <v>10</v>
      </c>
      <c r="I25" s="1042">
        <v>67</v>
      </c>
    </row>
    <row r="26" spans="1:9" s="257" customFormat="1" x14ac:dyDescent="0.2">
      <c r="A26" s="1014" t="s">
        <v>298</v>
      </c>
      <c r="B26" s="1015" t="s">
        <v>137</v>
      </c>
      <c r="C26" s="1016" t="str">
        <f>HYPERLINK("https://www.petanque.ee/index.php?id=103798&amp;cid=739","2. Eesti MV 55+")</f>
        <v>2. Eesti MV 55+</v>
      </c>
      <c r="D26" s="1014" t="s">
        <v>138</v>
      </c>
      <c r="E26" s="506" t="str">
        <f>HYPERLINK("https://www.petanque.ee/index.php?id=103798&amp;cid=739","e7")</f>
        <v>e7</v>
      </c>
      <c r="F26" s="1040" t="str">
        <f>HYPERLINK("https://kaart.delfi.ee/?bookmark=521b80d6ceeefbe3e5d227267242b576","K-Järve spordihoone")</f>
        <v>K-Järve spordihoone</v>
      </c>
      <c r="G26" s="1014" t="s">
        <v>300</v>
      </c>
      <c r="H26" s="1041">
        <v>10</v>
      </c>
      <c r="I26" s="1042">
        <v>29</v>
      </c>
    </row>
    <row r="27" spans="1:9" x14ac:dyDescent="0.2">
      <c r="A27" s="337" t="s">
        <v>428</v>
      </c>
      <c r="B27" s="1043" t="s">
        <v>140</v>
      </c>
      <c r="C27" s="337" t="s">
        <v>423</v>
      </c>
      <c r="D27" s="337" t="s">
        <v>429</v>
      </c>
      <c r="E27" s="850" t="str">
        <f>HYPERLINK("#8!A5","8")</f>
        <v>8</v>
      </c>
      <c r="F27" s="1025" t="str">
        <f>HYPERLINK("https://kaart.delfi.ee/?bookmark=521b80d6ceeefbe3e5d227267242b576","K-Järve spordihoone")</f>
        <v>K-Järve spordihoone</v>
      </c>
      <c r="G27" s="337" t="s">
        <v>139</v>
      </c>
      <c r="H27" s="1021">
        <v>2</v>
      </c>
      <c r="I27" s="130">
        <f>Reit!X72</f>
        <v>17</v>
      </c>
    </row>
    <row r="28" spans="1:9" x14ac:dyDescent="0.2">
      <c r="A28" s="339" t="s">
        <v>84</v>
      </c>
      <c r="B28" s="943"/>
      <c r="H28" s="507"/>
    </row>
    <row r="29" spans="1:9" x14ac:dyDescent="0.2">
      <c r="A29" s="852" t="s">
        <v>442</v>
      </c>
      <c r="B29" s="942" t="s">
        <v>140</v>
      </c>
      <c r="C29" s="852" t="s">
        <v>458</v>
      </c>
      <c r="D29" s="852" t="s">
        <v>2</v>
      </c>
      <c r="E29" s="520" t="str">
        <f>HYPERLINK("#V7!A5","V7")</f>
        <v>V7</v>
      </c>
      <c r="F29" s="851" t="str">
        <f>HYPERLINK("http://kaart.delfi.ee//?bookmark=ebd616e171f4882941c876d5ba118858","Voka staadion")</f>
        <v>Voka staadion</v>
      </c>
      <c r="G29" s="852" t="s">
        <v>136</v>
      </c>
      <c r="H29" s="853">
        <v>2</v>
      </c>
      <c r="I29" s="854">
        <f>V!AF62</f>
        <v>36</v>
      </c>
    </row>
    <row r="30" spans="1:9" x14ac:dyDescent="0.2">
      <c r="A30" s="337" t="s">
        <v>430</v>
      </c>
      <c r="B30" s="939" t="s">
        <v>140</v>
      </c>
      <c r="C30" s="337" t="s">
        <v>431</v>
      </c>
      <c r="D30" s="337" t="s">
        <v>2</v>
      </c>
      <c r="E30" s="850" t="str">
        <f>HYPERLINK("#9!A5","9")</f>
        <v>9</v>
      </c>
      <c r="F30" s="855" t="str">
        <f>HYPERLINK("https://kaart.delfi.ee/?bookmark=521b80d6ceeefbe3e5d227267242b576","K-Järve spordihoone")</f>
        <v>K-Järve spordihoone</v>
      </c>
      <c r="G30" s="515" t="s">
        <v>139</v>
      </c>
      <c r="H30" s="516">
        <v>2</v>
      </c>
      <c r="I30" s="517">
        <f>Reit!Y72</f>
        <v>25</v>
      </c>
    </row>
    <row r="31" spans="1:9" s="560" customFormat="1" x14ac:dyDescent="0.2">
      <c r="A31" s="871" t="s">
        <v>450</v>
      </c>
      <c r="B31" s="944" t="s">
        <v>137</v>
      </c>
      <c r="C31" s="871" t="s">
        <v>451</v>
      </c>
      <c r="D31" s="871" t="s">
        <v>151</v>
      </c>
      <c r="E31" s="892" t="str">
        <f>HYPERLINK("#esl!A5","esl")</f>
        <v>esl</v>
      </c>
      <c r="F31" s="872" t="str">
        <f>HYPERLINK("http://kaart.delfi.ee//?bookmark=ebd616e171f4882941c876d5ba118858","Voka staadion")</f>
        <v>Voka staadion</v>
      </c>
      <c r="G31" s="871" t="s">
        <v>136</v>
      </c>
      <c r="H31" s="893">
        <v>8</v>
      </c>
      <c r="I31" s="894"/>
    </row>
    <row r="32" spans="1:9" x14ac:dyDescent="0.2">
      <c r="A32" s="918" t="s">
        <v>449</v>
      </c>
      <c r="B32" s="938" t="s">
        <v>501</v>
      </c>
      <c r="C32" s="865" t="s">
        <v>337</v>
      </c>
      <c r="D32" s="865" t="s">
        <v>2</v>
      </c>
      <c r="E32" s="866" t="str">
        <f>HYPERLINK("#10!A5","10")</f>
        <v>10</v>
      </c>
      <c r="F32" s="876" t="str">
        <f>HYPERLINK("http://kaart.delfi.ee//?bookmark=ebd616e171f4882941c876d5ba118858","Voka staadion")</f>
        <v>Voka staadion</v>
      </c>
      <c r="G32" s="865" t="s">
        <v>136</v>
      </c>
      <c r="H32" s="877">
        <v>2</v>
      </c>
      <c r="I32" s="517">
        <f>Reit!Z72</f>
        <v>32</v>
      </c>
    </row>
    <row r="33" spans="1:10" x14ac:dyDescent="0.2">
      <c r="A33" s="852" t="s">
        <v>443</v>
      </c>
      <c r="B33" s="942" t="s">
        <v>140</v>
      </c>
      <c r="C33" s="852" t="s">
        <v>459</v>
      </c>
      <c r="D33" s="852" t="s">
        <v>2</v>
      </c>
      <c r="E33" s="520" t="str">
        <f>HYPERLINK("#V8!A5","V8")</f>
        <v>V8</v>
      </c>
      <c r="F33" s="851" t="str">
        <f>HYPERLINK("http://kaart.delfi.ee//?bookmark=ebd616e171f4882941c876d5ba118858","Voka staadion")</f>
        <v>Voka staadion</v>
      </c>
      <c r="G33" s="852" t="s">
        <v>136</v>
      </c>
      <c r="H33" s="853">
        <v>2</v>
      </c>
      <c r="I33" s="854">
        <f>V!AG62</f>
        <v>34</v>
      </c>
    </row>
    <row r="34" spans="1:10" x14ac:dyDescent="0.2">
      <c r="A34" s="337" t="s">
        <v>432</v>
      </c>
      <c r="B34" s="939" t="s">
        <v>140</v>
      </c>
      <c r="C34" s="337" t="s">
        <v>431</v>
      </c>
      <c r="D34" s="337" t="s">
        <v>151</v>
      </c>
      <c r="E34" s="850" t="str">
        <f>HYPERLINK("#11!A5","11")</f>
        <v>11</v>
      </c>
      <c r="F34" s="855" t="str">
        <f>HYPERLINK("https://kaart.delfi.ee/?bookmark=521b80d6ceeefbe3e5d227267242b576","K-Järve spordihoone")</f>
        <v>K-Järve spordihoone</v>
      </c>
      <c r="G34" s="515" t="s">
        <v>139</v>
      </c>
      <c r="H34" s="516">
        <v>2</v>
      </c>
      <c r="I34" s="517">
        <f>Reit!AA72</f>
        <v>18</v>
      </c>
    </row>
    <row r="35" spans="1:10" x14ac:dyDescent="0.2">
      <c r="A35" s="865" t="s">
        <v>440</v>
      </c>
      <c r="B35" s="940" t="s">
        <v>137</v>
      </c>
      <c r="C35" s="865" t="s">
        <v>611</v>
      </c>
      <c r="D35" s="865" t="s">
        <v>138</v>
      </c>
      <c r="E35" s="866" t="str">
        <f>HYPERLINK("#12!A5","12")</f>
        <v>12</v>
      </c>
      <c r="F35" s="876" t="str">
        <f>HYPERLINK("http://kaart.delfi.ee//?bookmark=ebd616e171f4882941c876d5ba118858","Voka staadion")</f>
        <v>Voka staadion</v>
      </c>
      <c r="G35" s="865" t="s">
        <v>136</v>
      </c>
      <c r="H35" s="877">
        <v>2</v>
      </c>
      <c r="I35" s="517">
        <f>Reit!AB72</f>
        <v>32</v>
      </c>
    </row>
    <row r="36" spans="1:10" x14ac:dyDescent="0.2">
      <c r="A36" s="339" t="s">
        <v>85</v>
      </c>
      <c r="B36" s="943"/>
      <c r="H36" s="507"/>
    </row>
    <row r="37" spans="1:10" x14ac:dyDescent="0.2">
      <c r="A37" s="852" t="s">
        <v>444</v>
      </c>
      <c r="B37" s="942" t="s">
        <v>140</v>
      </c>
      <c r="C37" s="852" t="s">
        <v>460</v>
      </c>
      <c r="D37" s="852" t="s">
        <v>2</v>
      </c>
      <c r="E37" s="340" t="str">
        <f>HYPERLINK("#V9!A5","V9")</f>
        <v>V9</v>
      </c>
      <c r="F37" s="851" t="str">
        <f t="shared" ref="F37:F41" si="1">HYPERLINK("http://kaart.delfi.ee//?bookmark=ebd616e171f4882941c876d5ba118858","Voka staadion")</f>
        <v>Voka staadion</v>
      </c>
      <c r="G37" s="852" t="s">
        <v>136</v>
      </c>
      <c r="H37" s="853">
        <v>2</v>
      </c>
      <c r="I37" s="854">
        <f>V!AH62</f>
        <v>33</v>
      </c>
    </row>
    <row r="38" spans="1:10" x14ac:dyDescent="0.2">
      <c r="A38" s="852" t="s">
        <v>448</v>
      </c>
      <c r="B38" s="942" t="s">
        <v>137</v>
      </c>
      <c r="C38" s="852" t="s">
        <v>461</v>
      </c>
      <c r="D38" s="852" t="s">
        <v>2</v>
      </c>
      <c r="E38" s="340" t="str">
        <f>HYPERLINK("#V10!A5","V10")</f>
        <v>V10</v>
      </c>
      <c r="F38" s="851" t="str">
        <f t="shared" si="1"/>
        <v>Voka staadion</v>
      </c>
      <c r="G38" s="852" t="s">
        <v>136</v>
      </c>
      <c r="H38" s="853">
        <v>2</v>
      </c>
      <c r="I38" s="854">
        <f>V!AI62</f>
        <v>25</v>
      </c>
    </row>
    <row r="39" spans="1:10" x14ac:dyDescent="0.2">
      <c r="A39" s="870" t="s">
        <v>441</v>
      </c>
      <c r="B39" s="941" t="s">
        <v>137</v>
      </c>
      <c r="C39" s="1003" t="s">
        <v>488</v>
      </c>
      <c r="D39" s="873" t="s">
        <v>151</v>
      </c>
      <c r="E39" s="895" t="str">
        <f>HYPERLINK("#'vi-t'!A5","vi-t")</f>
        <v>vi-t</v>
      </c>
      <c r="F39" s="875" t="str">
        <f t="shared" si="1"/>
        <v>Voka staadion</v>
      </c>
      <c r="G39" s="873" t="s">
        <v>136</v>
      </c>
      <c r="H39" s="874">
        <v>2</v>
      </c>
      <c r="I39" s="873"/>
    </row>
    <row r="40" spans="1:10" x14ac:dyDescent="0.2">
      <c r="A40" s="337" t="s">
        <v>445</v>
      </c>
      <c r="B40" s="940" t="s">
        <v>137</v>
      </c>
      <c r="C40" s="337" t="s">
        <v>423</v>
      </c>
      <c r="D40" s="337" t="s">
        <v>2</v>
      </c>
      <c r="E40" s="850" t="str">
        <f>HYPERLINK("#13!A5","13")</f>
        <v>13</v>
      </c>
      <c r="F40" s="876" t="str">
        <f t="shared" si="1"/>
        <v>Voka staadion</v>
      </c>
      <c r="G40" s="865" t="s">
        <v>136</v>
      </c>
      <c r="H40" s="877">
        <v>2</v>
      </c>
      <c r="I40" s="867">
        <f>Reit!AC72</f>
        <v>29</v>
      </c>
    </row>
    <row r="41" spans="1:10" x14ac:dyDescent="0.2">
      <c r="A41" s="869" t="s">
        <v>446</v>
      </c>
      <c r="B41" s="945" t="s">
        <v>137</v>
      </c>
      <c r="C41" s="869" t="s">
        <v>447</v>
      </c>
      <c r="D41" s="869" t="s">
        <v>151</v>
      </c>
      <c r="E41" s="340" t="str">
        <f>HYPERLINK("#L!A5","L")</f>
        <v>L</v>
      </c>
      <c r="F41" s="868" t="str">
        <f t="shared" si="1"/>
        <v>Voka staadion</v>
      </c>
      <c r="G41" s="869" t="s">
        <v>136</v>
      </c>
      <c r="H41" s="880">
        <v>0</v>
      </c>
      <c r="I41" s="881"/>
      <c r="J41" s="257"/>
    </row>
    <row r="42" spans="1:10" x14ac:dyDescent="0.2">
      <c r="B42" s="1185" t="s">
        <v>633</v>
      </c>
      <c r="H42" s="507"/>
      <c r="J42" s="257"/>
    </row>
    <row r="43" spans="1:10" s="560" customFormat="1" x14ac:dyDescent="0.2">
      <c r="A43" s="339" t="s">
        <v>87</v>
      </c>
      <c r="B43" s="1180"/>
      <c r="D43" s="1001"/>
      <c r="E43" s="1181"/>
      <c r="F43" s="1182"/>
      <c r="G43" s="1001"/>
      <c r="H43" s="1183"/>
      <c r="I43" s="1184"/>
      <c r="J43" s="185"/>
    </row>
    <row r="44" spans="1:10" s="560" customFormat="1" x14ac:dyDescent="0.2">
      <c r="A44" s="1171" t="s">
        <v>627</v>
      </c>
      <c r="B44" s="1172" t="s">
        <v>137</v>
      </c>
      <c r="C44" s="1173" t="s">
        <v>628</v>
      </c>
      <c r="D44" s="1174" t="s">
        <v>2</v>
      </c>
      <c r="E44" s="1175" t="str">
        <f>HYPERLINK("#V11!$A$5","V11")</f>
        <v>V11</v>
      </c>
      <c r="F44" s="1176" t="str">
        <f t="shared" ref="F44" si="2">HYPERLINK("https://kaart.delfi.ee/?bookmark=236e0f8de3f3d8e7138807663f9b5d14","Voka petangihall")</f>
        <v>Voka petangihall</v>
      </c>
      <c r="G44" s="1177" t="s">
        <v>136</v>
      </c>
      <c r="H44" s="1178">
        <v>2</v>
      </c>
      <c r="I44" s="1179">
        <v>26</v>
      </c>
      <c r="J44" s="185"/>
    </row>
    <row r="45" spans="1:10" s="560" customFormat="1" x14ac:dyDescent="0.2">
      <c r="A45" s="1171" t="s">
        <v>629</v>
      </c>
      <c r="B45" s="1172" t="s">
        <v>137</v>
      </c>
      <c r="C45" s="1173" t="s">
        <v>630</v>
      </c>
      <c r="D45" s="1174" t="s">
        <v>2</v>
      </c>
      <c r="E45" s="1175" t="str">
        <f>HYPERLINK("#V12!$A$5","V12")</f>
        <v>V12</v>
      </c>
      <c r="F45" s="1176" t="str">
        <f>HYPERLINK("https://kaart.delfi.ee/?bookmark=236e0f8de3f3d8e7138807663f9b5d14","Voka petangihall")</f>
        <v>Voka petangihall</v>
      </c>
      <c r="G45" s="1177" t="s">
        <v>136</v>
      </c>
      <c r="H45" s="1178">
        <v>2</v>
      </c>
      <c r="I45" s="1179">
        <v>26</v>
      </c>
      <c r="J45" s="185"/>
    </row>
    <row r="46" spans="1:10" s="560" customFormat="1" x14ac:dyDescent="0.2">
      <c r="A46" s="1171" t="s">
        <v>631</v>
      </c>
      <c r="B46" s="1172" t="s">
        <v>137</v>
      </c>
      <c r="C46" s="1173" t="s">
        <v>632</v>
      </c>
      <c r="D46" s="1174" t="s">
        <v>2</v>
      </c>
      <c r="E46" s="1175" t="str">
        <f>HYPERLINK("#V13!$A$5","V13")</f>
        <v>V13</v>
      </c>
      <c r="F46" s="1176" t="str">
        <f>HYPERLINK("https://kaart.delfi.ee/?bookmark=236e0f8de3f3d8e7138807663f9b5d14","Voka petangihall")</f>
        <v>Voka petangihall</v>
      </c>
      <c r="G46" s="1177" t="s">
        <v>136</v>
      </c>
      <c r="H46" s="1178">
        <v>2</v>
      </c>
      <c r="I46" s="1179">
        <v>22</v>
      </c>
      <c r="J46" s="185"/>
    </row>
    <row r="48" spans="1:10" x14ac:dyDescent="0.2">
      <c r="A48" s="496" t="s">
        <v>282</v>
      </c>
    </row>
    <row r="49" spans="1:9" x14ac:dyDescent="0.2">
      <c r="A49" s="497" t="s">
        <v>462</v>
      </c>
    </row>
    <row r="50" spans="1:9" x14ac:dyDescent="0.2">
      <c r="A50" s="3" t="s">
        <v>283</v>
      </c>
      <c r="B50" s="545"/>
      <c r="C50" s="545"/>
    </row>
    <row r="51" spans="1:9" x14ac:dyDescent="0.2">
      <c r="A51" s="3" t="s">
        <v>4</v>
      </c>
      <c r="B51" s="545"/>
      <c r="C51" s="545"/>
      <c r="D51" s="545"/>
      <c r="E51" s="545"/>
      <c r="F51" s="545"/>
      <c r="G51" s="545"/>
      <c r="H51" s="545"/>
      <c r="I51" s="545"/>
    </row>
    <row r="52" spans="1:9" x14ac:dyDescent="0.2">
      <c r="A52" s="498" t="s">
        <v>284</v>
      </c>
      <c r="B52" s="102"/>
      <c r="C52" s="102"/>
    </row>
    <row r="53" spans="1:9" x14ac:dyDescent="0.2">
      <c r="A53" s="498" t="s">
        <v>98</v>
      </c>
      <c r="B53" s="102"/>
      <c r="C53" s="102"/>
      <c r="D53" s="102"/>
      <c r="E53" s="102"/>
      <c r="F53" s="102"/>
    </row>
    <row r="54" spans="1:9" x14ac:dyDescent="0.2">
      <c r="A54" s="499" t="s">
        <v>5</v>
      </c>
    </row>
  </sheetData>
  <conditionalFormatting sqref="I5:I46">
    <cfRule type="top10" dxfId="2535" priority="705" rank="1"/>
  </conditionalFormatting>
  <pageMargins left="0.27559055118110237" right="0.27559055118110237" top="0.78740157480314965" bottom="0.39370078740157483" header="0.59055118110236227" footer="0"/>
  <pageSetup paperSize="9" scale="92" fitToHeight="0" orientation="portrait" r:id="rId1"/>
  <headerFooter>
    <oddHeader>&amp;R&amp;9&amp;P. leht &amp;N&amp; -st</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156"/>
  <sheetViews>
    <sheetView showGridLines="0" showRowColHeaders="0" tabSelected="1" zoomScaleNormal="100" workbookViewId="0">
      <pane ySplit="5" topLeftCell="A6" activePane="bottomLeft" state="frozen"/>
      <selection pane="bottomLeft" activeCell="N1" sqref="N1"/>
    </sheetView>
  </sheetViews>
  <sheetFormatPr defaultRowHeight="12.75" x14ac:dyDescent="0.2"/>
  <cols>
    <col min="1" max="1" width="3.5703125" customWidth="1"/>
    <col min="2" max="2" width="3" customWidth="1"/>
    <col min="3" max="3" width="2.7109375" customWidth="1"/>
    <col min="4" max="4" width="3" customWidth="1"/>
    <col min="5" max="5" width="10.42578125" customWidth="1"/>
    <col min="6" max="6" width="3" customWidth="1"/>
    <col min="7" max="7" width="13.7109375" customWidth="1"/>
    <col min="8" max="8" width="3" customWidth="1"/>
    <col min="9" max="9" width="11.42578125" customWidth="1"/>
    <col min="10" max="10" width="3" customWidth="1"/>
    <col min="11" max="11" width="18.7109375" customWidth="1"/>
    <col min="12" max="12" width="3" customWidth="1"/>
    <col min="13" max="13" width="18.7109375" customWidth="1"/>
    <col min="14" max="14" width="3" customWidth="1"/>
    <col min="15" max="15" width="0.85546875" customWidth="1"/>
    <col min="16" max="16" width="9.140625" style="185" hidden="1" customWidth="1"/>
    <col min="17" max="17" width="21" hidden="1" customWidth="1"/>
    <col min="18" max="18" width="3" hidden="1" customWidth="1"/>
    <col min="19" max="19" width="9.140625" hidden="1" customWidth="1"/>
  </cols>
  <sheetData>
    <row r="1" spans="1:19" x14ac:dyDescent="0.2">
      <c r="A1" s="5"/>
      <c r="B1" s="6" t="s">
        <v>122</v>
      </c>
      <c r="C1" s="5"/>
      <c r="D1" s="7"/>
      <c r="E1" s="6"/>
      <c r="F1" s="6"/>
      <c r="G1" s="7"/>
      <c r="H1" s="7"/>
      <c r="I1" s="7"/>
      <c r="J1" s="210" t="str">
        <f>HYPERLINK("","")</f>
        <v/>
      </c>
      <c r="K1" s="1"/>
      <c r="L1" s="1065" t="s">
        <v>516</v>
      </c>
      <c r="N1" s="2"/>
      <c r="O1" s="1"/>
      <c r="P1" s="1"/>
    </row>
    <row r="2" spans="1:19" hidden="1" x14ac:dyDescent="0.2">
      <c r="A2" s="7"/>
      <c r="B2" s="7"/>
      <c r="D2" s="7"/>
      <c r="F2" s="7"/>
      <c r="G2" s="7"/>
      <c r="H2" s="7"/>
      <c r="I2" s="7"/>
      <c r="J2" s="7"/>
      <c r="K2" s="1"/>
      <c r="L2" s="2"/>
      <c r="N2" s="8" t="str">
        <f>HYPERLINK("","")</f>
        <v/>
      </c>
      <c r="O2" s="5"/>
      <c r="P2" s="1"/>
    </row>
    <row r="3" spans="1:19" ht="15.75" hidden="1" x14ac:dyDescent="0.25">
      <c r="A3" s="7"/>
      <c r="B3" s="7"/>
      <c r="C3" s="7"/>
      <c r="D3" s="7"/>
      <c r="E3" s="7"/>
      <c r="F3" s="7"/>
      <c r="G3" s="7"/>
      <c r="H3" s="7"/>
      <c r="I3" s="7"/>
      <c r="J3" s="7"/>
      <c r="K3" s="1"/>
      <c r="L3" s="2"/>
      <c r="M3" s="2"/>
      <c r="N3" s="277" t="s">
        <v>120</v>
      </c>
      <c r="O3" s="5"/>
      <c r="P3" s="1"/>
    </row>
    <row r="4" spans="1:19" ht="13.5" thickBot="1" x14ac:dyDescent="0.25">
      <c r="A4" s="7"/>
      <c r="B4" s="7"/>
      <c r="C4" s="7"/>
      <c r="D4" s="7"/>
      <c r="E4" s="7"/>
      <c r="F4" s="7"/>
      <c r="G4" s="7"/>
      <c r="H4" s="7"/>
      <c r="I4" s="7"/>
      <c r="J4" s="7"/>
      <c r="K4" s="1"/>
      <c r="L4" s="2"/>
      <c r="M4" s="2"/>
      <c r="N4" s="9"/>
      <c r="O4" s="5"/>
      <c r="P4" s="1"/>
    </row>
    <row r="5" spans="1:19" ht="13.5" thickBot="1" x14ac:dyDescent="0.25">
      <c r="A5" s="10" t="s">
        <v>6</v>
      </c>
      <c r="B5" s="11"/>
      <c r="C5" s="10" t="s">
        <v>7</v>
      </c>
      <c r="D5" s="11"/>
      <c r="E5" s="10" t="s">
        <v>8</v>
      </c>
      <c r="F5" s="11"/>
      <c r="G5" s="10" t="s">
        <v>9</v>
      </c>
      <c r="H5" s="11"/>
      <c r="I5" s="10" t="s">
        <v>10</v>
      </c>
      <c r="J5" s="11"/>
      <c r="K5" s="10" t="s">
        <v>11</v>
      </c>
      <c r="L5" s="11"/>
      <c r="M5" s="10" t="s">
        <v>12</v>
      </c>
      <c r="N5" s="12"/>
      <c r="O5" s="5"/>
      <c r="P5" s="1"/>
    </row>
    <row r="6" spans="1:19" hidden="1" x14ac:dyDescent="0.2">
      <c r="A6" s="13" t="s">
        <v>80</v>
      </c>
      <c r="B6" s="14"/>
      <c r="C6" s="15"/>
      <c r="D6" s="14"/>
      <c r="E6" s="16"/>
      <c r="F6" s="16"/>
      <c r="G6" s="16"/>
      <c r="H6" s="16"/>
      <c r="I6" s="16"/>
      <c r="J6" s="16"/>
      <c r="K6" s="18"/>
      <c r="L6" s="25">
        <v>25</v>
      </c>
      <c r="M6" s="18"/>
      <c r="N6" s="45">
        <v>26</v>
      </c>
      <c r="O6" s="5"/>
      <c r="P6" s="1"/>
    </row>
    <row r="7" spans="1:19" hidden="1" x14ac:dyDescent="0.2">
      <c r="A7" s="16"/>
      <c r="B7" s="16"/>
      <c r="C7" s="16"/>
      <c r="D7" s="16"/>
      <c r="E7" s="16"/>
      <c r="F7" s="16"/>
      <c r="G7" s="16"/>
      <c r="H7" s="16"/>
      <c r="I7" s="16"/>
      <c r="J7" s="16"/>
      <c r="K7" s="20"/>
      <c r="L7" s="21"/>
      <c r="M7" s="20"/>
      <c r="N7" s="41"/>
      <c r="O7" s="5"/>
      <c r="P7" s="1"/>
    </row>
    <row r="8" spans="1:19" ht="13.5" thickBot="1" x14ac:dyDescent="0.25">
      <c r="A8" s="13" t="s">
        <v>81</v>
      </c>
      <c r="B8" s="14"/>
      <c r="C8" s="15"/>
      <c r="D8" s="15"/>
      <c r="E8" s="22"/>
      <c r="F8" s="1185" t="s">
        <v>634</v>
      </c>
      <c r="G8" s="22"/>
      <c r="H8" s="22"/>
      <c r="I8" s="16"/>
      <c r="J8" s="16"/>
      <c r="K8" s="22"/>
      <c r="L8" s="22"/>
      <c r="M8" s="22"/>
      <c r="N8" s="22"/>
      <c r="O8" s="84"/>
      <c r="P8" s="83"/>
      <c r="Q8" s="258"/>
      <c r="R8" s="258"/>
      <c r="S8" s="258"/>
    </row>
    <row r="9" spans="1:19" hidden="1" x14ac:dyDescent="0.2">
      <c r="E9" s="258"/>
      <c r="F9" s="258"/>
      <c r="G9" s="258"/>
      <c r="H9" s="76"/>
      <c r="I9" s="886"/>
      <c r="J9" s="262">
        <v>1</v>
      </c>
      <c r="K9" s="18"/>
      <c r="L9" s="24">
        <v>2</v>
      </c>
      <c r="M9" s="18"/>
      <c r="N9" s="263">
        <v>3</v>
      </c>
      <c r="O9" s="5"/>
      <c r="P9" s="1"/>
    </row>
    <row r="10" spans="1:19" hidden="1" x14ac:dyDescent="0.2">
      <c r="B10" s="258"/>
      <c r="C10" s="258"/>
      <c r="D10" s="258"/>
      <c r="E10" s="258"/>
      <c r="F10" s="258"/>
      <c r="G10" s="258"/>
      <c r="H10" s="76"/>
      <c r="I10" s="22"/>
      <c r="J10" s="884"/>
      <c r="K10" s="33"/>
      <c r="L10" s="21"/>
      <c r="M10" s="33"/>
      <c r="N10" s="29"/>
      <c r="O10" s="1"/>
      <c r="P10" s="1"/>
    </row>
    <row r="11" spans="1:19" ht="13.5" hidden="1" thickBot="1" x14ac:dyDescent="0.25">
      <c r="A11" s="282"/>
      <c r="B11" s="282"/>
      <c r="C11" s="282"/>
      <c r="D11" s="282"/>
      <c r="E11" s="282"/>
      <c r="F11" s="282"/>
      <c r="G11" s="282"/>
      <c r="H11" s="283"/>
      <c r="I11" s="22"/>
      <c r="J11" s="31"/>
      <c r="K11" s="33"/>
      <c r="L11" s="212"/>
      <c r="M11" s="33"/>
      <c r="N11" s="882"/>
      <c r="O11" s="32"/>
      <c r="P11" s="1"/>
    </row>
    <row r="12" spans="1:19" hidden="1" x14ac:dyDescent="0.2">
      <c r="A12" s="33"/>
      <c r="B12" s="17">
        <v>4</v>
      </c>
      <c r="C12" s="33"/>
      <c r="D12" s="17">
        <v>5</v>
      </c>
      <c r="E12" s="323"/>
      <c r="F12" s="19">
        <v>6</v>
      </c>
      <c r="G12" s="33"/>
      <c r="H12" s="17">
        <v>7</v>
      </c>
      <c r="I12" s="213"/>
      <c r="J12" s="214">
        <v>8</v>
      </c>
      <c r="K12" s="227"/>
      <c r="L12" s="228">
        <v>9</v>
      </c>
      <c r="M12" s="18"/>
      <c r="N12" s="222">
        <v>10</v>
      </c>
      <c r="O12" s="5"/>
      <c r="P12" s="1"/>
    </row>
    <row r="13" spans="1:19" hidden="1" x14ac:dyDescent="0.2">
      <c r="A13" s="33"/>
      <c r="B13" s="16"/>
      <c r="C13" s="33"/>
      <c r="D13" s="16"/>
      <c r="E13" s="239"/>
      <c r="F13" s="41"/>
      <c r="G13" s="33"/>
      <c r="H13" s="41"/>
      <c r="I13" s="33"/>
      <c r="J13" s="22"/>
      <c r="K13" s="229"/>
      <c r="L13" s="21"/>
      <c r="M13" s="33"/>
      <c r="N13" s="41"/>
      <c r="O13" s="5"/>
      <c r="P13" s="1"/>
    </row>
    <row r="14" spans="1:19" ht="13.5" hidden="1" thickBot="1" x14ac:dyDescent="0.25">
      <c r="A14" s="33"/>
      <c r="B14" s="16"/>
      <c r="C14" s="33"/>
      <c r="D14" s="16"/>
      <c r="E14" s="240"/>
      <c r="F14" s="41"/>
      <c r="G14" s="33"/>
      <c r="H14" s="41"/>
      <c r="I14" s="33"/>
      <c r="J14" s="22"/>
      <c r="K14" s="253"/>
      <c r="L14" s="254"/>
      <c r="M14" s="33"/>
      <c r="N14" s="883"/>
      <c r="O14" s="5"/>
      <c r="P14" s="1"/>
    </row>
    <row r="15" spans="1:19" ht="13.5" hidden="1" thickBot="1" x14ac:dyDescent="0.25">
      <c r="A15" s="33"/>
      <c r="B15" s="16"/>
      <c r="C15" s="33"/>
      <c r="D15" s="16"/>
      <c r="E15" s="239"/>
      <c r="F15" s="41"/>
      <c r="G15" s="33"/>
      <c r="H15" s="41"/>
      <c r="I15" s="33"/>
      <c r="J15" s="22"/>
      <c r="K15" s="230" t="s">
        <v>16</v>
      </c>
      <c r="L15" s="21"/>
      <c r="M15" s="225"/>
      <c r="N15" s="41"/>
      <c r="O15" s="5"/>
      <c r="P15" s="1"/>
    </row>
    <row r="16" spans="1:19" ht="13.5" hidden="1" thickBot="1" x14ac:dyDescent="0.25">
      <c r="A16" s="34"/>
      <c r="B16" s="35"/>
      <c r="C16" s="34"/>
      <c r="D16" s="35"/>
      <c r="E16" s="34"/>
      <c r="F16" s="36"/>
      <c r="G16" s="34"/>
      <c r="H16" s="57"/>
      <c r="I16" s="34"/>
      <c r="J16" s="37"/>
      <c r="K16" s="231" t="s">
        <v>100</v>
      </c>
      <c r="L16" s="36"/>
      <c r="M16" s="226"/>
      <c r="N16" s="57"/>
      <c r="O16" s="5"/>
      <c r="P16"/>
    </row>
    <row r="17" spans="1:18" hidden="1" x14ac:dyDescent="0.2">
      <c r="A17" s="39"/>
      <c r="B17" s="25">
        <v>11</v>
      </c>
      <c r="C17" s="39"/>
      <c r="D17" s="25">
        <v>12</v>
      </c>
      <c r="E17" s="18"/>
      <c r="F17" s="45">
        <v>13</v>
      </c>
      <c r="G17" s="18"/>
      <c r="H17" s="25">
        <v>14</v>
      </c>
      <c r="I17" s="18"/>
      <c r="J17" s="25">
        <v>15</v>
      </c>
      <c r="K17" s="18"/>
      <c r="L17" s="25">
        <v>16</v>
      </c>
      <c r="M17" s="18"/>
      <c r="N17" s="45">
        <v>17</v>
      </c>
      <c r="O17" s="5"/>
      <c r="P17"/>
    </row>
    <row r="18" spans="1:18" hidden="1" x14ac:dyDescent="0.2">
      <c r="A18" s="33"/>
      <c r="B18" s="16"/>
      <c r="C18" s="33"/>
      <c r="D18" s="16"/>
      <c r="E18" s="33"/>
      <c r="F18" s="29"/>
      <c r="G18" s="33"/>
      <c r="H18" s="41"/>
      <c r="I18" s="33"/>
      <c r="J18" s="16"/>
      <c r="K18" s="33"/>
      <c r="L18" s="41"/>
      <c r="M18" s="33"/>
      <c r="N18" s="41"/>
      <c r="O18" s="5"/>
      <c r="P18"/>
    </row>
    <row r="19" spans="1:18" ht="13.5" hidden="1" thickBot="1" x14ac:dyDescent="0.25">
      <c r="A19" s="33"/>
      <c r="B19" s="16"/>
      <c r="C19" s="33"/>
      <c r="D19" s="16"/>
      <c r="E19" s="33"/>
      <c r="F19" s="29"/>
      <c r="G19" s="33"/>
      <c r="H19" s="41"/>
      <c r="I19" s="33"/>
      <c r="J19" s="883"/>
      <c r="K19" s="33"/>
      <c r="L19" s="883"/>
      <c r="M19" s="33"/>
      <c r="N19" s="217"/>
      <c r="O19" s="5"/>
      <c r="P19"/>
    </row>
    <row r="20" spans="1:18" ht="13.5" hidden="1" thickBot="1" x14ac:dyDescent="0.25">
      <c r="A20" s="33"/>
      <c r="B20" s="16"/>
      <c r="C20" s="33"/>
      <c r="D20" s="16"/>
      <c r="E20" s="235"/>
      <c r="F20" s="232"/>
      <c r="G20" s="33"/>
      <c r="H20" s="41"/>
      <c r="I20" s="33"/>
      <c r="J20" s="16"/>
      <c r="K20" s="288" t="str">
        <f>HYPERLINK("http://petanque.lv/events/baltic-cup-1-posms/","12. Baltic Cup 1. etapp")</f>
        <v>12. Baltic Cup 1. etapp</v>
      </c>
      <c r="L20" s="41"/>
      <c r="M20" s="33"/>
      <c r="N20" s="41"/>
      <c r="O20" s="5"/>
      <c r="P20"/>
    </row>
    <row r="21" spans="1:18" ht="13.5" hidden="1" thickBot="1" x14ac:dyDescent="0.25">
      <c r="A21" s="33"/>
      <c r="B21" s="16"/>
      <c r="C21" s="33"/>
      <c r="D21" s="16"/>
      <c r="E21" s="235"/>
      <c r="F21" s="232"/>
      <c r="G21" s="33"/>
      <c r="H21" s="41"/>
      <c r="I21" s="33"/>
      <c r="J21" s="16"/>
      <c r="K21" s="287" t="s">
        <v>13</v>
      </c>
      <c r="L21" s="41"/>
      <c r="M21" s="33"/>
      <c r="N21" s="41"/>
      <c r="O21" s="5"/>
      <c r="P21"/>
    </row>
    <row r="22" spans="1:18" ht="13.5" hidden="1" thickBot="1" x14ac:dyDescent="0.25">
      <c r="A22" s="33"/>
      <c r="B22" s="22"/>
      <c r="C22" s="33"/>
      <c r="D22" s="22"/>
      <c r="E22" s="235"/>
      <c r="F22" s="328"/>
      <c r="G22" s="33"/>
      <c r="H22" s="41"/>
      <c r="I22" s="33"/>
      <c r="J22" s="22"/>
      <c r="K22" s="288" t="str">
        <f>HYPERLINK("http://petanque.lv/events/baltic-cup-1-posms/","Leedu (Šauli, Šiauliai)")</f>
        <v>Leedu (Šauli, Šiauliai)</v>
      </c>
      <c r="L22" s="41"/>
      <c r="M22" s="33"/>
      <c r="N22" s="41"/>
      <c r="O22" s="5"/>
      <c r="P22"/>
    </row>
    <row r="23" spans="1:18" x14ac:dyDescent="0.2">
      <c r="A23" s="39"/>
      <c r="B23" s="25">
        <v>18</v>
      </c>
      <c r="C23" s="39"/>
      <c r="D23" s="45">
        <v>19</v>
      </c>
      <c r="E23" s="952" t="str">
        <f>HYPERLINK("#V1!A5","Voka VII KV")</f>
        <v>Voka VII KV</v>
      </c>
      <c r="F23" s="45">
        <v>20</v>
      </c>
      <c r="G23" s="18"/>
      <c r="H23" s="25">
        <v>21</v>
      </c>
      <c r="I23" s="40"/>
      <c r="J23" s="25">
        <v>22</v>
      </c>
      <c r="K23" s="18"/>
      <c r="L23" s="45">
        <v>23</v>
      </c>
      <c r="M23" s="864" t="str">
        <f>HYPERLINK("#1!A5","K-Järve 19. KV")</f>
        <v>K-Järve 19. KV</v>
      </c>
      <c r="N23" s="329">
        <v>24</v>
      </c>
      <c r="O23" s="5"/>
      <c r="P23" s="1"/>
    </row>
    <row r="24" spans="1:18" ht="14.25" x14ac:dyDescent="0.2">
      <c r="A24" s="33"/>
      <c r="B24" s="16"/>
      <c r="C24" s="33"/>
      <c r="D24" s="29"/>
      <c r="E24" s="953" t="s">
        <v>511</v>
      </c>
      <c r="F24" s="232"/>
      <c r="G24" s="33"/>
      <c r="H24" s="41"/>
      <c r="I24" s="20"/>
      <c r="J24" s="16"/>
      <c r="K24" s="33"/>
      <c r="L24" s="29"/>
      <c r="M24" s="959" t="s">
        <v>125</v>
      </c>
      <c r="N24" s="324"/>
      <c r="O24" s="5"/>
      <c r="P24" s="1"/>
    </row>
    <row r="25" spans="1:18" ht="13.5" thickBot="1" x14ac:dyDescent="0.25">
      <c r="A25" s="34"/>
      <c r="B25" s="37"/>
      <c r="C25" s="34"/>
      <c r="D25" s="49"/>
      <c r="E25" s="954" t="str">
        <f>HYPERLINK("https://kaart.delfi.ee//?bookmark=ebd616e171f4882941c876d5ba118858","Voka staadion")</f>
        <v>Voka staadion</v>
      </c>
      <c r="F25" s="233"/>
      <c r="G25" s="34"/>
      <c r="H25" s="57"/>
      <c r="I25" s="34"/>
      <c r="J25" s="37"/>
      <c r="K25" s="34"/>
      <c r="L25" s="57"/>
      <c r="M25" s="541" t="str">
        <f>HYPERLINK("https://kaart.delfi.ee/?bookmark=521b80d6ceeefbe3e5d227267242b576","K-Järve")</f>
        <v>K-Järve</v>
      </c>
      <c r="N25" s="885"/>
      <c r="O25" s="5"/>
      <c r="P25" s="1"/>
    </row>
    <row r="26" spans="1:18" x14ac:dyDescent="0.2">
      <c r="A26" s="33"/>
      <c r="B26" s="17">
        <v>25</v>
      </c>
      <c r="C26" s="33"/>
      <c r="D26" s="17">
        <v>26</v>
      </c>
      <c r="E26" s="955" t="str">
        <f>HYPERLINK("#V2!A5","Voka VII KV")</f>
        <v>Voka VII KV</v>
      </c>
      <c r="F26" s="19">
        <v>27</v>
      </c>
      <c r="G26" s="958" t="str">
        <f>HYPERLINK("#2!A5","K-Järve 19. KV")</f>
        <v>K-Järve 19. KV</v>
      </c>
      <c r="H26" s="17">
        <v>28</v>
      </c>
      <c r="I26" s="33"/>
      <c r="J26" s="17">
        <v>29</v>
      </c>
      <c r="K26" s="241"/>
      <c r="L26" s="19">
        <v>30</v>
      </c>
      <c r="M26" s="958" t="str">
        <f>HYPERLINK("#3!A5","K-Järve 19. KV")</f>
        <v>K-Järve 19. KV</v>
      </c>
      <c r="N26" s="1198">
        <v>31</v>
      </c>
      <c r="O26" s="5"/>
      <c r="P26" s="1"/>
      <c r="Q26" s="183" t="s">
        <v>89</v>
      </c>
      <c r="R26" s="45">
        <v>21</v>
      </c>
    </row>
    <row r="27" spans="1:18" x14ac:dyDescent="0.2">
      <c r="A27" s="33"/>
      <c r="B27" s="22"/>
      <c r="C27" s="33"/>
      <c r="D27" s="16"/>
      <c r="E27" s="956" t="s">
        <v>121</v>
      </c>
      <c r="F27" s="232"/>
      <c r="G27" s="959" t="s">
        <v>121</v>
      </c>
      <c r="H27" s="264"/>
      <c r="I27" s="33"/>
      <c r="J27" s="16"/>
      <c r="K27" s="241"/>
      <c r="L27" s="76"/>
      <c r="M27" s="959" t="s">
        <v>126</v>
      </c>
      <c r="N27" s="224"/>
      <c r="O27" s="5"/>
      <c r="P27" s="1"/>
      <c r="Q27" s="43" t="s">
        <v>15</v>
      </c>
      <c r="R27" s="184" t="str">
        <f>HYPERLINK("http://pet.pp.fi/temp/kilpailukutsut/2019/baltique_duppeli_2019.pdf","inf")</f>
        <v>inf</v>
      </c>
    </row>
    <row r="28" spans="1:18" ht="13.5" thickBot="1" x14ac:dyDescent="0.25">
      <c r="A28" s="33"/>
      <c r="B28" s="22"/>
      <c r="C28" s="33"/>
      <c r="D28" s="16"/>
      <c r="E28" s="243" t="str">
        <f>HYPERLINK("https://kaart.delfi.ee//?bookmark=ebd616e171f4882941c876d5ba118858","Voka staadion")</f>
        <v>Voka staadion</v>
      </c>
      <c r="F28" s="232"/>
      <c r="G28" s="958" t="str">
        <f>HYPERLINK("https://kaart.delfi.ee/?bookmark=521b80d6ceeefbe3e5d227267242b576","K-Järve")</f>
        <v>K-Järve</v>
      </c>
      <c r="H28" s="878"/>
      <c r="I28" s="33"/>
      <c r="J28" s="16"/>
      <c r="K28" s="165"/>
      <c r="L28" s="330"/>
      <c r="M28" s="969" t="str">
        <f>HYPERLINK("https://kaart.delfi.ee/?bookmark=521b80d6ceeefbe3e5d227267242b576","K-Järve")</f>
        <v>K-Järve</v>
      </c>
      <c r="N28" s="879"/>
      <c r="O28" s="5"/>
      <c r="P28" s="1"/>
      <c r="Q28" s="43"/>
      <c r="R28" s="184"/>
    </row>
    <row r="29" spans="1:18" ht="13.5" hidden="1" thickBot="1" x14ac:dyDescent="0.25">
      <c r="A29" s="33"/>
      <c r="B29" s="22"/>
      <c r="C29" s="33"/>
      <c r="D29" s="16"/>
      <c r="E29" s="235"/>
      <c r="F29" s="232"/>
      <c r="G29" s="325"/>
      <c r="H29" s="264"/>
      <c r="I29" s="33"/>
      <c r="J29" s="16"/>
      <c r="K29" s="291" t="str">
        <f>HYPERLINK("https://www.petanque.ee/index.php?id=103798&amp;cid=725","Baltic Sea Cup for Clubs, ÜKSIK, D, SD, T, ST")</f>
        <v>Baltic Sea Cup for Clubs, ÜKSIK, D, SD, T, ST</v>
      </c>
      <c r="L29" s="292"/>
      <c r="M29" s="970"/>
      <c r="N29" s="289" t="str">
        <f>HYPERLINK("https://www.petanque.ee/files/09c7f35822c0b8c7a51dfa4a46157273.pdf","juh")</f>
        <v>juh</v>
      </c>
      <c r="O29" s="5"/>
      <c r="P29" s="1"/>
      <c r="Q29" s="43"/>
      <c r="R29" s="184"/>
    </row>
    <row r="30" spans="1:18" ht="13.5" hidden="1" thickBot="1" x14ac:dyDescent="0.25">
      <c r="A30" s="34"/>
      <c r="B30" s="37"/>
      <c r="C30" s="34"/>
      <c r="D30" s="37"/>
      <c r="E30" s="236"/>
      <c r="F30" s="237"/>
      <c r="G30" s="326"/>
      <c r="H30" s="327"/>
      <c r="I30" s="34"/>
      <c r="J30" s="37"/>
      <c r="K30" s="290" t="str">
        <f>HYPERLINK("http://kaart.delfi.ee/?bookmark=77b05dbe2b4abf45821ef457cf79588b","Haapsalu, Fra Mare")</f>
        <v>Haapsalu, Fra Mare</v>
      </c>
      <c r="L30" s="313" t="s">
        <v>123</v>
      </c>
      <c r="M30" s="971"/>
      <c r="N30" s="293"/>
      <c r="O30" s="5"/>
      <c r="P30" s="1"/>
      <c r="Q30" s="38" t="str">
        <f>HYPERLINK("https://www.google.fi/maps/place/Pohjoinen+Hesperiankatu+24,+00260+Helsinki,+Soome/@60.1769272,24.9181523,17z/data=!4m5!3m4!1s0x46920a3011cda835:0x7443e5f2b27974f2!8m2!3d60.1769272!4d24.920341","Helsingi (Soome)")</f>
        <v>Helsingi (Soome)</v>
      </c>
      <c r="R30" s="67"/>
    </row>
    <row r="31" spans="1:18" ht="13.5" thickBot="1" x14ac:dyDescent="0.25">
      <c r="A31" s="518" t="s">
        <v>82</v>
      </c>
      <c r="B31" s="519"/>
      <c r="C31" s="204"/>
      <c r="D31" s="204"/>
      <c r="E31" s="71"/>
      <c r="F31" s="71"/>
      <c r="G31" s="71"/>
      <c r="H31" s="71"/>
      <c r="I31" s="71"/>
      <c r="J31" s="71"/>
      <c r="K31" s="71"/>
      <c r="L31" s="71"/>
      <c r="M31" s="71"/>
      <c r="N31" s="71"/>
      <c r="O31" s="22"/>
      <c r="P31" s="22"/>
    </row>
    <row r="32" spans="1:18" x14ac:dyDescent="0.2">
      <c r="A32" s="39"/>
      <c r="B32" s="25">
        <v>1</v>
      </c>
      <c r="C32" s="39"/>
      <c r="D32" s="25">
        <v>2</v>
      </c>
      <c r="E32" s="957" t="str">
        <f>HYPERLINK("#V3!A5","Voka VII KV")</f>
        <v>Voka VII KV</v>
      </c>
      <c r="F32" s="45">
        <v>3</v>
      </c>
      <c r="G32" s="40"/>
      <c r="H32" s="25">
        <v>4</v>
      </c>
      <c r="I32" s="39"/>
      <c r="J32" s="25">
        <v>5</v>
      </c>
      <c r="K32" s="40" t="str">
        <f>HYPERLINK("https://www.petanque.ee/index.php?id=103798&amp;cid=770","55+ karikas 2020")</f>
        <v>55+ karikas 2020</v>
      </c>
      <c r="L32" s="45">
        <v>6</v>
      </c>
      <c r="M32" s="40"/>
      <c r="N32" s="45">
        <v>7</v>
      </c>
      <c r="O32" s="5"/>
      <c r="P32" s="1"/>
    </row>
    <row r="33" spans="1:16" x14ac:dyDescent="0.2">
      <c r="A33" s="33"/>
      <c r="B33" s="16"/>
      <c r="C33" s="33"/>
      <c r="D33" s="16"/>
      <c r="E33" s="956" t="s">
        <v>105</v>
      </c>
      <c r="F33" s="232"/>
      <c r="G33" s="47"/>
      <c r="H33" s="16"/>
      <c r="I33" s="33"/>
      <c r="J33" s="16"/>
      <c r="K33" s="47" t="s">
        <v>16</v>
      </c>
      <c r="L33" s="218"/>
      <c r="M33" s="47"/>
      <c r="N33" s="218"/>
      <c r="O33" s="5"/>
      <c r="P33"/>
    </row>
    <row r="34" spans="1:16" ht="13.5" thickBot="1" x14ac:dyDescent="0.25">
      <c r="A34" s="33"/>
      <c r="B34" s="16"/>
      <c r="C34" s="33"/>
      <c r="D34" s="16"/>
      <c r="E34" s="243" t="str">
        <f>HYPERLINK("https://kaart.delfi.ee//?bookmark=ebd616e171f4882941c876d5ba118858","Voka staadion")</f>
        <v>Voka staadion</v>
      </c>
      <c r="F34" s="232"/>
      <c r="G34" s="206"/>
      <c r="H34" s="207"/>
      <c r="I34" s="208"/>
      <c r="J34" s="207"/>
      <c r="K34" s="960" t="str">
        <f>HYPERLINK("https://kaart.delfi.ee//?bookmark=2bb384d42ffa0c5e5f7907ddcf503cac","Võru")</f>
        <v>Võru</v>
      </c>
      <c r="L34" s="207"/>
      <c r="M34" s="206"/>
      <c r="N34" s="217"/>
      <c r="O34" s="5"/>
      <c r="P34"/>
    </row>
    <row r="35" spans="1:16" ht="13.5" hidden="1" thickBot="1" x14ac:dyDescent="0.25">
      <c r="A35" s="33"/>
      <c r="B35" s="16"/>
      <c r="C35" s="33"/>
      <c r="D35" s="16"/>
      <c r="E35" s="235"/>
      <c r="F35" s="232"/>
      <c r="G35" s="166"/>
      <c r="H35" s="167"/>
      <c r="I35" s="168"/>
      <c r="J35" s="306" t="str">
        <f>HYPERLINK("http://www.cep-petanque.com/women.html","10. Naiste EM, TRIO, TUL")</f>
        <v>10. Naiste EM, TRIO, TUL</v>
      </c>
      <c r="K35" s="961"/>
      <c r="L35" s="279" t="s">
        <v>123</v>
      </c>
      <c r="M35" s="169"/>
      <c r="N35" s="278"/>
      <c r="O35" s="5"/>
      <c r="P35"/>
    </row>
    <row r="36" spans="1:16" ht="13.5" hidden="1" thickBot="1" x14ac:dyDescent="0.25">
      <c r="A36" s="34"/>
      <c r="B36" s="35"/>
      <c r="C36" s="34"/>
      <c r="D36" s="35"/>
      <c r="E36" s="236"/>
      <c r="F36" s="233"/>
      <c r="G36" s="170"/>
      <c r="H36" s="171"/>
      <c r="I36" s="172"/>
      <c r="J36" s="307" t="str">
        <f>HYPERLINK("https://www.google.com/maps/place/39300+Torrelavega,+Cantabria,+Spain/@43.343543,-4.0637601,14z/data=!3m1!4b1!4m5!3m4!1s0xd493e72ed01f43d:0xb11dcb6f47adc1a3!8m2!3d43.3488503!4d-4.0501505","Hispaania (Torrelavega)")</f>
        <v>Hispaania (Torrelavega)</v>
      </c>
      <c r="K36" s="962"/>
      <c r="L36" s="174"/>
      <c r="M36" s="173"/>
      <c r="N36" s="219"/>
      <c r="O36" s="5"/>
      <c r="P36"/>
    </row>
    <row r="37" spans="1:16" x14ac:dyDescent="0.2">
      <c r="A37" s="39"/>
      <c r="B37" s="25">
        <v>8</v>
      </c>
      <c r="C37" s="40"/>
      <c r="D37" s="25">
        <v>9</v>
      </c>
      <c r="E37" s="39"/>
      <c r="F37" s="25">
        <v>10</v>
      </c>
      <c r="G37" s="864" t="str">
        <f>HYPERLINK("#4!A5","I-Virumaa MV")</f>
        <v>I-Virumaa MV</v>
      </c>
      <c r="H37" s="25">
        <v>11</v>
      </c>
      <c r="I37" s="39"/>
      <c r="J37" s="25">
        <v>12</v>
      </c>
      <c r="K37" s="40" t="str">
        <f>HYPERLINK("http://www.joud.ee/est/g79s5035","10.EMSL Jõud MV")</f>
        <v>10.EMSL Jõud MV</v>
      </c>
      <c r="L37" s="45">
        <v>13</v>
      </c>
      <c r="M37" s="972" t="str">
        <f>HYPERLINK("#5!A5","Viru SK liikmete MV")</f>
        <v>Viru SK liikmete MV</v>
      </c>
      <c r="N37" s="45">
        <v>14</v>
      </c>
      <c r="O37" s="23"/>
      <c r="P37" s="1"/>
    </row>
    <row r="38" spans="1:16" x14ac:dyDescent="0.2">
      <c r="A38" s="33"/>
      <c r="B38" s="16"/>
      <c r="C38" s="50"/>
      <c r="D38" s="16"/>
      <c r="E38" s="33"/>
      <c r="F38" s="16"/>
      <c r="G38" s="261" t="s">
        <v>14</v>
      </c>
      <c r="H38" s="264"/>
      <c r="I38" s="33"/>
      <c r="J38" s="16"/>
      <c r="K38" s="27" t="s">
        <v>103</v>
      </c>
      <c r="L38" s="29"/>
      <c r="M38" s="973" t="s">
        <v>16</v>
      </c>
      <c r="N38" s="861"/>
      <c r="O38" s="30"/>
      <c r="P38" s="1"/>
    </row>
    <row r="39" spans="1:16" ht="13.5" thickBot="1" x14ac:dyDescent="0.25">
      <c r="A39" s="33"/>
      <c r="B39" s="16"/>
      <c r="C39" s="50"/>
      <c r="D39" s="16"/>
      <c r="E39" s="33"/>
      <c r="F39" s="16"/>
      <c r="G39" s="958" t="str">
        <f>HYPERLINK("http://kaart.delfi.ee/?bookmark=4c0b1b0c24ff9f4919899a9546bf50f1","Jõhvi, Neptun")</f>
        <v>Jõhvi, Neptun</v>
      </c>
      <c r="H39" s="878"/>
      <c r="I39" s="33"/>
      <c r="J39" s="16"/>
      <c r="K39" s="963" t="s">
        <v>102</v>
      </c>
      <c r="L39" s="863" t="str">
        <f>HYPERLINK("http://www.joud.ee/est/g78s5021f","juh")</f>
        <v>juh</v>
      </c>
      <c r="M39" s="246" t="str">
        <f>HYPERLINK("https://kaart.delfi.ee//?bookmark=ebd616e171f4882941c876d5ba118858","Voka staadion")</f>
        <v>Voka staadion</v>
      </c>
      <c r="N39" s="928"/>
      <c r="O39" s="30"/>
      <c r="P39" s="210"/>
    </row>
    <row r="40" spans="1:16" ht="13.5" hidden="1" thickBot="1" x14ac:dyDescent="0.25">
      <c r="A40" s="33"/>
      <c r="B40" s="16"/>
      <c r="C40" s="50"/>
      <c r="D40" s="16"/>
      <c r="E40" s="33"/>
      <c r="F40" s="16"/>
      <c r="G40" s="50"/>
      <c r="H40" s="16"/>
      <c r="I40" s="33"/>
      <c r="J40" s="16"/>
      <c r="K40" s="964" t="str">
        <f>HYPERLINK("https://www.boulstory.ru/3015/","17. Peterhof Mayor Cup")</f>
        <v>17. Peterhof Mayor Cup</v>
      </c>
      <c r="L40" s="209"/>
      <c r="M40" s="974" t="s">
        <v>96</v>
      </c>
      <c r="N40" s="202"/>
      <c r="O40" s="30"/>
      <c r="P40" s="1"/>
    </row>
    <row r="41" spans="1:16" ht="13.5" hidden="1" thickBot="1" x14ac:dyDescent="0.25">
      <c r="A41" s="33"/>
      <c r="B41" s="22"/>
      <c r="C41" s="33"/>
      <c r="D41" s="22"/>
      <c r="E41" s="33"/>
      <c r="F41" s="22"/>
      <c r="G41" s="47"/>
      <c r="H41" s="16"/>
      <c r="I41" s="33"/>
      <c r="J41" s="22"/>
      <c r="K41" s="965" t="s">
        <v>512</v>
      </c>
      <c r="L41" s="197" t="str">
        <f>HYPERLINK("http://petanqueclub.ru/","www")</f>
        <v>www</v>
      </c>
      <c r="M41" s="965" t="s">
        <v>513</v>
      </c>
      <c r="N41" s="41"/>
      <c r="O41" s="23"/>
      <c r="P41" s="1"/>
    </row>
    <row r="42" spans="1:16" ht="13.5" hidden="1" thickBot="1" x14ac:dyDescent="0.25">
      <c r="A42" s="33"/>
      <c r="B42" s="22"/>
      <c r="C42" s="47"/>
      <c r="D42" s="22"/>
      <c r="E42" s="33"/>
      <c r="F42" s="22"/>
      <c r="G42" s="48"/>
      <c r="H42" s="35"/>
      <c r="I42" s="52"/>
      <c r="J42" s="51"/>
      <c r="K42" s="966" t="s">
        <v>104</v>
      </c>
      <c r="L42" s="35"/>
      <c r="M42" s="966"/>
      <c r="N42" s="223" t="str">
        <f>HYPERLINK("https://goo.gl/maps/pxoKzzjcKt32bePZ7","")</f>
        <v/>
      </c>
      <c r="O42" s="5"/>
      <c r="P42" s="1"/>
    </row>
    <row r="43" spans="1:16" x14ac:dyDescent="0.2">
      <c r="A43" s="39"/>
      <c r="B43" s="25">
        <v>15</v>
      </c>
      <c r="C43" s="39"/>
      <c r="D43" s="25">
        <v>16</v>
      </c>
      <c r="E43" s="957" t="str">
        <f>HYPERLINK("#V4!A5","Voka VII KV")</f>
        <v>Voka VII KV</v>
      </c>
      <c r="F43" s="45">
        <v>17</v>
      </c>
      <c r="G43" s="53"/>
      <c r="H43" s="25">
        <v>18</v>
      </c>
      <c r="I43" s="54"/>
      <c r="J43" s="55">
        <v>19</v>
      </c>
      <c r="K43" s="40" t="str">
        <f>HYPERLINK("https://www.petanque.ee/index.php?id=103589&amp;cid=773","Viru karikas")</f>
        <v>Viru karikas</v>
      </c>
      <c r="L43" s="25">
        <v>20</v>
      </c>
      <c r="M43" s="40" t="str">
        <f>HYPERLINK("https://www.petanque.ee/index.php?id=103589&amp;cid=774","7. Viru karikas")</f>
        <v>7. Viru karikas</v>
      </c>
      <c r="N43" s="45">
        <v>21</v>
      </c>
      <c r="O43" s="5"/>
      <c r="P43" s="1"/>
    </row>
    <row r="44" spans="1:16" x14ac:dyDescent="0.2">
      <c r="A44" s="33"/>
      <c r="B44" s="22"/>
      <c r="C44" s="33"/>
      <c r="D44" s="22"/>
      <c r="E44" s="956" t="s">
        <v>106</v>
      </c>
      <c r="F44" s="232"/>
      <c r="G44" s="50"/>
      <c r="H44" s="22"/>
      <c r="I44" s="52"/>
      <c r="J44" s="51"/>
      <c r="K44" s="33" t="s">
        <v>17</v>
      </c>
      <c r="L44" s="22"/>
      <c r="M44" s="33" t="s">
        <v>16</v>
      </c>
      <c r="N44" s="29"/>
      <c r="O44" s="5"/>
      <c r="P44" s="1"/>
    </row>
    <row r="45" spans="1:16" x14ac:dyDescent="0.2">
      <c r="A45" s="33"/>
      <c r="B45" s="22"/>
      <c r="C45" s="33"/>
      <c r="D45" s="22"/>
      <c r="E45" s="243" t="str">
        <f>HYPERLINK("https://kaart.delfi.ee//?bookmark=ebd616e171f4882941c876d5ba118858","Voka staadion")</f>
        <v>Voka staadion</v>
      </c>
      <c r="F45" s="232"/>
      <c r="G45" s="50"/>
      <c r="H45" s="22"/>
      <c r="I45" s="52"/>
      <c r="J45" s="51"/>
      <c r="K45" s="967" t="str">
        <f>HYPERLINK("https://kaart.delfi.ee/?bookmark=521b80d6ceeefbe3e5d227267242b576","K-Järve")</f>
        <v>K-Järve</v>
      </c>
      <c r="L45" s="22"/>
      <c r="M45" s="967" t="str">
        <f>HYPERLINK("https://kaart.delfi.ee/?bookmark=521b80d6ceeefbe3e5d227267242b576","K-Järve")</f>
        <v>K-Järve</v>
      </c>
      <c r="N45" s="29"/>
      <c r="O45" s="5"/>
      <c r="P45" s="1"/>
    </row>
    <row r="46" spans="1:16" x14ac:dyDescent="0.2">
      <c r="A46" s="33"/>
      <c r="B46" s="22"/>
      <c r="C46" s="33"/>
      <c r="D46" s="22"/>
      <c r="E46" s="243"/>
      <c r="F46" s="232"/>
      <c r="G46" s="50"/>
      <c r="H46" s="22"/>
      <c r="I46" s="52"/>
      <c r="J46" s="51"/>
      <c r="K46" s="968" t="str">
        <f>HYPERLINK("https://www.facebook.com/sakupetangiklubi/photos/a.267635983572871/1139944206342040/","Saku Jaaniturniir")</f>
        <v>Saku Jaaniturniir</v>
      </c>
      <c r="L46" s="321"/>
      <c r="M46" s="50"/>
      <c r="N46" s="29"/>
      <c r="O46" s="5"/>
      <c r="P46" s="1"/>
    </row>
    <row r="47" spans="1:16" x14ac:dyDescent="0.2">
      <c r="A47" s="33"/>
      <c r="B47" s="22"/>
      <c r="C47" s="33"/>
      <c r="D47" s="22"/>
      <c r="E47" s="243"/>
      <c r="F47" s="232"/>
      <c r="G47" s="50"/>
      <c r="H47" s="22"/>
      <c r="I47" s="52"/>
      <c r="J47" s="51"/>
      <c r="K47" s="323" t="s">
        <v>16</v>
      </c>
      <c r="L47" s="41"/>
      <c r="M47" s="50"/>
      <c r="N47" s="29"/>
      <c r="O47" s="5"/>
      <c r="P47" s="1"/>
    </row>
    <row r="48" spans="1:16" x14ac:dyDescent="0.2">
      <c r="A48" s="33"/>
      <c r="B48" s="22"/>
      <c r="C48" s="33"/>
      <c r="D48" s="22"/>
      <c r="E48" s="243"/>
      <c r="F48" s="232"/>
      <c r="G48" s="50"/>
      <c r="H48" s="22"/>
      <c r="I48" s="52"/>
      <c r="J48" s="51"/>
      <c r="K48" s="975" t="str">
        <f>HYPERLINK("https://kaart.delfi.ee/?bookmark=78de0fb2613cdaa764ec35efb54e0b69","Saku, Teaduse 2")</f>
        <v>Saku, Teaduse 2</v>
      </c>
      <c r="L48" s="322"/>
      <c r="M48" s="50"/>
      <c r="N48" s="29"/>
      <c r="O48" s="5"/>
      <c r="P48" s="1"/>
    </row>
    <row r="49" spans="1:19" x14ac:dyDescent="0.2">
      <c r="A49" s="33"/>
      <c r="B49" s="22"/>
      <c r="C49" s="33"/>
      <c r="D49" s="22"/>
      <c r="E49" s="235"/>
      <c r="F49" s="232"/>
      <c r="G49" s="50"/>
      <c r="H49" s="22"/>
      <c r="I49" s="52"/>
      <c r="J49" s="51"/>
      <c r="K49" s="215" t="str">
        <f>HYPERLINK("http://petanque.lv/events/baltic-cup-2-posms-2/","12. Baltic Cup 2. etapp")</f>
        <v>12. Baltic Cup 2. etapp</v>
      </c>
      <c r="L49" s="198"/>
      <c r="M49" s="47"/>
      <c r="N49" s="29"/>
      <c r="O49" s="5"/>
      <c r="P49" s="1"/>
    </row>
    <row r="50" spans="1:19" x14ac:dyDescent="0.2">
      <c r="A50" s="33"/>
      <c r="B50" s="22"/>
      <c r="C50" s="33"/>
      <c r="D50" s="22"/>
      <c r="E50" s="235"/>
      <c r="F50" s="232"/>
      <c r="G50" s="50"/>
      <c r="H50" s="22"/>
      <c r="I50" s="52"/>
      <c r="J50" s="51"/>
      <c r="K50" s="199" t="s">
        <v>13</v>
      </c>
      <c r="L50" s="29"/>
      <c r="M50" s="47"/>
      <c r="N50" s="29"/>
      <c r="O50" s="5"/>
      <c r="P50" s="1"/>
    </row>
    <row r="51" spans="1:19" ht="13.5" thickBot="1" x14ac:dyDescent="0.25">
      <c r="A51" s="34"/>
      <c r="B51" s="37"/>
      <c r="C51" s="34"/>
      <c r="D51" s="37"/>
      <c r="E51" s="236"/>
      <c r="F51" s="237"/>
      <c r="G51" s="56"/>
      <c r="H51" s="37"/>
      <c r="I51" s="200"/>
      <c r="J51" s="31"/>
      <c r="K51" s="182" t="str">
        <f>HYPERLINK("http://petanque.lv/events/baltic-cup-2-posms-2/","Läti (Lucavsala, Riia)")</f>
        <v>Läti (Lucavsala, Riia)</v>
      </c>
      <c r="L51" s="1186" t="str">
        <f>HYPERLINK("http://petanque.lv/wp-content/uploads/2020/09/BAC_2020_Latvia_results.pdf","tul")</f>
        <v>tul</v>
      </c>
      <c r="M51" s="201"/>
      <c r="N51" s="49"/>
      <c r="O51" s="5"/>
      <c r="P51" s="1"/>
    </row>
    <row r="52" spans="1:19" x14ac:dyDescent="0.2">
      <c r="A52" s="39"/>
      <c r="B52" s="25">
        <v>22</v>
      </c>
      <c r="C52" s="926"/>
      <c r="D52" s="1199">
        <v>23</v>
      </c>
      <c r="E52" s="22"/>
      <c r="F52" s="1199">
        <v>24</v>
      </c>
      <c r="G52" s="33"/>
      <c r="H52" s="17">
        <v>25</v>
      </c>
      <c r="I52" s="52"/>
      <c r="J52" s="26">
        <v>26</v>
      </c>
      <c r="K52" s="220" t="str">
        <f>HYPERLINK("https://www.petanque.ee/index.php?id=103798&amp;cid=731","Baltic Singles Masters")</f>
        <v>Baltic Singles Masters</v>
      </c>
      <c r="L52" s="17">
        <v>27</v>
      </c>
      <c r="M52" s="1157" t="str">
        <f>HYPERLINK("#5!A5","Toila valla MV")</f>
        <v>Toila valla MV</v>
      </c>
      <c r="N52" s="45">
        <v>28</v>
      </c>
      <c r="O52" s="5"/>
      <c r="P52" s="251"/>
      <c r="S52" s="257"/>
    </row>
    <row r="53" spans="1:19" x14ac:dyDescent="0.2">
      <c r="A53" s="33"/>
      <c r="B53" s="16"/>
      <c r="C53" s="976" t="s">
        <v>107</v>
      </c>
      <c r="D53" s="268"/>
      <c r="E53" s="22"/>
      <c r="F53" s="22"/>
      <c r="G53" s="33"/>
      <c r="H53" s="22"/>
      <c r="I53" s="33"/>
      <c r="J53" s="29"/>
      <c r="K53" s="221" t="s">
        <v>18</v>
      </c>
      <c r="L53" s="197" t="str">
        <f>HYPERLINK("http://petanque.lv/wp-content/uploads/2020/06/2020_baltic_masters_men_singles_v1.pdf","m")</f>
        <v>m</v>
      </c>
      <c r="M53" s="261" t="s">
        <v>480</v>
      </c>
      <c r="N53" s="245"/>
      <c r="O53" s="5"/>
      <c r="P53" s="252"/>
    </row>
    <row r="54" spans="1:19" x14ac:dyDescent="0.2">
      <c r="A54" s="33"/>
      <c r="B54" s="16"/>
      <c r="C54" s="977" t="s">
        <v>108</v>
      </c>
      <c r="D54" s="268"/>
      <c r="E54" s="22"/>
      <c r="F54" s="22"/>
      <c r="G54" s="33"/>
      <c r="H54" s="22"/>
      <c r="I54" s="33"/>
      <c r="J54" s="29"/>
      <c r="K54" s="919" t="str">
        <f>HYPERLINK("https://goo.gl/maps/x4ffgak2dqdEiEko8","Läti (Upesciems)")</f>
        <v>Läti (Upesciems)</v>
      </c>
      <c r="L54" s="210" t="str">
        <f>HYPERLINK("http://petanque.lv/wp-content/uploads/2020/06/2020_baltic_masters_women_singles_v1.pdf","n")</f>
        <v>n</v>
      </c>
      <c r="M54" s="946" t="s">
        <v>17</v>
      </c>
      <c r="N54" s="245"/>
      <c r="O54" s="5"/>
      <c r="P54" s="252"/>
    </row>
    <row r="55" spans="1:19" ht="13.5" thickBot="1" x14ac:dyDescent="0.25">
      <c r="A55" s="920"/>
      <c r="B55" s="1187"/>
      <c r="C55" s="1188" t="str">
        <f>HYPERLINK("https://kaart.delfi.ee//?bookmark=ebd616e171f4882941c876d5ba118858","Voka staadion")</f>
        <v>Voka staadion</v>
      </c>
      <c r="D55" s="1189"/>
      <c r="E55" s="317"/>
      <c r="F55" s="317"/>
      <c r="G55" s="920"/>
      <c r="H55" s="31"/>
      <c r="I55" s="317"/>
      <c r="J55" s="1187"/>
      <c r="K55" s="921"/>
      <c r="L55" s="1190" t="str">
        <f>HYPERLINK("http://petanque.lv/events/baltijas-kauss-vienspeles/","inf")</f>
        <v>inf</v>
      </c>
      <c r="M55" s="1191" t="str">
        <f>HYPERLINK("http://kaart.delfi.ee//?bookmark=ebd616e171f4882941c876d5ba118858","Voka staadion")</f>
        <v>Voka staadion</v>
      </c>
      <c r="N55" s="1192" t="str">
        <f>HYPERLINK("https://webzone.ee/petank/juhendid/voka-muru-2020-juhend.pdf","juh")</f>
        <v>juh</v>
      </c>
      <c r="O55" s="5"/>
      <c r="P55" s="252"/>
    </row>
    <row r="56" spans="1:19" ht="13.5" thickBot="1" x14ac:dyDescent="0.25">
      <c r="A56" s="59" t="s">
        <v>83</v>
      </c>
      <c r="B56" s="14"/>
      <c r="C56" s="15"/>
      <c r="D56" s="203"/>
      <c r="E56" s="23"/>
      <c r="F56" s="23"/>
      <c r="G56" s="23"/>
      <c r="H56" s="23"/>
      <c r="I56" s="23"/>
      <c r="J56" s="23"/>
      <c r="K56" s="164"/>
      <c r="L56" s="164"/>
      <c r="M56" s="164"/>
      <c r="N56" s="164"/>
      <c r="O56" s="5"/>
      <c r="P56" s="1"/>
    </row>
    <row r="57" spans="1:19" x14ac:dyDescent="0.2">
      <c r="A57" s="39"/>
      <c r="B57" s="25">
        <v>29</v>
      </c>
      <c r="C57" s="39"/>
      <c r="D57" s="42">
        <v>30</v>
      </c>
      <c r="E57" s="994" t="str">
        <f>HYPERLINK("#V5!A5","Voka VII KV")</f>
        <v>Voka VII KV</v>
      </c>
      <c r="F57" s="45">
        <v>1</v>
      </c>
      <c r="G57" s="39"/>
      <c r="H57" s="61">
        <v>2</v>
      </c>
      <c r="I57" s="176" t="str">
        <f>HYPERLINK("https://www.petanque.ee/index.php?id=103798&amp;cid=733","20. Eesti MV")</f>
        <v>20. Eesti MV</v>
      </c>
      <c r="J57" s="60">
        <v>3</v>
      </c>
      <c r="K57" s="163" t="str">
        <f>HYPERLINK("https://www.petanque.ee/index.php?id=103798&amp;cid=734","30. Eesti MV")</f>
        <v>30. Eesti MV</v>
      </c>
      <c r="L57" s="60">
        <v>4</v>
      </c>
      <c r="M57" s="176" t="str">
        <f>HYPERLINK("https://www.petanque.ee/index.php?id=103798&amp;cid=735","29. Eesti MV")</f>
        <v>29. Eesti MV</v>
      </c>
      <c r="N57" s="45">
        <v>5</v>
      </c>
      <c r="O57" s="5"/>
      <c r="P57" s="1"/>
    </row>
    <row r="58" spans="1:19" x14ac:dyDescent="0.2">
      <c r="A58" s="33"/>
      <c r="B58" s="22"/>
      <c r="C58" s="33"/>
      <c r="D58" s="46"/>
      <c r="E58" s="995" t="s">
        <v>109</v>
      </c>
      <c r="F58" s="232"/>
      <c r="G58" s="33"/>
      <c r="H58" s="16"/>
      <c r="I58" s="162" t="s">
        <v>19</v>
      </c>
      <c r="J58" s="62"/>
      <c r="K58" s="162" t="s">
        <v>16</v>
      </c>
      <c r="L58" s="16"/>
      <c r="M58" s="162" t="s">
        <v>14</v>
      </c>
      <c r="N58" s="41"/>
      <c r="O58" s="5"/>
      <c r="P58" s="1"/>
    </row>
    <row r="59" spans="1:19" ht="13.5" thickBot="1" x14ac:dyDescent="0.25">
      <c r="A59" s="77"/>
      <c r="B59" s="180"/>
      <c r="C59" s="77"/>
      <c r="D59" s="181"/>
      <c r="E59" s="234" t="str">
        <f>HYPERLINK("https://kaart.delfi.ee//?bookmark=ebd616e171f4882941c876d5ba118858","Voka staadion")</f>
        <v>Voka staadion</v>
      </c>
      <c r="F59" s="232"/>
      <c r="G59" s="34"/>
      <c r="H59" s="35"/>
      <c r="I59" s="993" t="str">
        <f>HYPERLINK("http://kaart.delfi.ee/?bookmark=0eb4bf4e7fb4b30009b7d7543818abd1","Kärdla")</f>
        <v>Kärdla</v>
      </c>
      <c r="J59" s="57"/>
      <c r="K59" s="978" t="str">
        <f>HYPERLINK("http://kaart.delfi.ee/?bookmark=0eb4bf4e7fb4b30009b7d7543818abd1","Kärdla")</f>
        <v>Kärdla</v>
      </c>
      <c r="L59" s="49"/>
      <c r="M59" s="978" t="str">
        <f>HYPERLINK("http://kaart.delfi.ee/?bookmark=0eb4bf4e7fb4b30009b7d7543818abd1","Kärdla")</f>
        <v>Kärdla</v>
      </c>
      <c r="N59" s="49"/>
      <c r="O59" s="58" t="s">
        <v>3</v>
      </c>
      <c r="P59" s="1"/>
    </row>
    <row r="60" spans="1:19" ht="13.5" thickTop="1" x14ac:dyDescent="0.2">
      <c r="A60" s="33"/>
      <c r="B60" s="19">
        <v>6</v>
      </c>
      <c r="C60" s="22"/>
      <c r="D60" s="17">
        <v>7</v>
      </c>
      <c r="E60" s="40"/>
      <c r="F60" s="25">
        <v>8</v>
      </c>
      <c r="G60" s="864" t="str">
        <f>HYPERLINK("#6!A5","K-Järve 19. MV")</f>
        <v>K-Järve 19. MV</v>
      </c>
      <c r="H60" s="45">
        <v>9</v>
      </c>
      <c r="I60" s="260" t="s">
        <v>110</v>
      </c>
      <c r="J60" s="64">
        <v>10</v>
      </c>
      <c r="K60" s="1158" t="str">
        <f>HYPERLINK("#7!A5","Ida-Virumaa MV")</f>
        <v>Ida-Virumaa MV</v>
      </c>
      <c r="L60" s="263">
        <v>11</v>
      </c>
      <c r="M60" s="979" t="str">
        <f>HYPERLINK("#5!A5","Viru SK liikmete MV")</f>
        <v>Viru SK liikmete MV</v>
      </c>
      <c r="N60" s="19">
        <v>12</v>
      </c>
      <c r="O60" s="5"/>
      <c r="P60" s="1"/>
    </row>
    <row r="61" spans="1:19" x14ac:dyDescent="0.2">
      <c r="A61" s="33"/>
      <c r="B61" s="22"/>
      <c r="C61" s="33"/>
      <c r="D61" s="22"/>
      <c r="E61" s="20"/>
      <c r="F61" s="22"/>
      <c r="G61" s="271" t="s">
        <v>14</v>
      </c>
      <c r="H61" s="224"/>
      <c r="I61" s="33"/>
      <c r="J61" s="62"/>
      <c r="K61" s="261" t="s">
        <v>17</v>
      </c>
      <c r="L61" s="224"/>
      <c r="M61" s="980" t="s">
        <v>14</v>
      </c>
      <c r="N61" s="861"/>
      <c r="O61" s="1"/>
      <c r="P61" s="1"/>
      <c r="S61" t="s">
        <v>116</v>
      </c>
    </row>
    <row r="62" spans="1:19" ht="13.5" thickBot="1" x14ac:dyDescent="0.25">
      <c r="A62" s="34"/>
      <c r="B62" s="49"/>
      <c r="C62" s="34"/>
      <c r="D62" s="49"/>
      <c r="E62" s="34"/>
      <c r="F62" s="35"/>
      <c r="G62" s="541" t="str">
        <f>HYPERLINK("https://kaart.delfi.ee/?bookmark=521b80d6ceeefbe3e5d227267242b576","K-Järve")</f>
        <v>K-Järve</v>
      </c>
      <c r="H62" s="542"/>
      <c r="I62" s="34"/>
      <c r="J62" s="65"/>
      <c r="K62" s="860" t="str">
        <f>HYPERLINK("http://kaart.delfi.ee//?bookmark=ebd616e171f4882941c876d5ba118858","Voka staadion")</f>
        <v>Voka staadion</v>
      </c>
      <c r="L62" s="244"/>
      <c r="M62" s="981" t="str">
        <f>HYPERLINK("https://kaart.delfi.ee//?bookmark=ebd616e171f4882941c876d5ba118858","Voka staadion")</f>
        <v>Voka staadion</v>
      </c>
      <c r="N62" s="862"/>
      <c r="O62" s="5"/>
      <c r="P62" s="1"/>
    </row>
    <row r="63" spans="1:19" x14ac:dyDescent="0.2">
      <c r="A63" s="50"/>
      <c r="B63" s="17">
        <v>13</v>
      </c>
      <c r="C63" s="33"/>
      <c r="D63" s="64">
        <v>14</v>
      </c>
      <c r="E63" s="957" t="str">
        <f>HYPERLINK("#V6!G1","Voka VII KV")</f>
        <v>Voka VII KV</v>
      </c>
      <c r="F63" s="45">
        <v>15</v>
      </c>
      <c r="G63" s="50"/>
      <c r="H63" s="17">
        <v>16</v>
      </c>
      <c r="I63" s="39"/>
      <c r="J63" s="25">
        <v>17</v>
      </c>
      <c r="K63" s="176" t="str">
        <f>HYPERLINK("https://www.petanque.ee/index.php?id=103798&amp;cid=731","30. Eesti MV")</f>
        <v>30. Eesti MV</v>
      </c>
      <c r="L63" s="45">
        <v>18</v>
      </c>
      <c r="M63" s="176" t="str">
        <f>HYPERLINK("https://www.petanque.ee/index.php?id=103798&amp;cid=739","2. Eesti MV 55+")</f>
        <v>2. Eesti MV 55+</v>
      </c>
      <c r="N63" s="19">
        <v>19</v>
      </c>
      <c r="O63" s="5"/>
      <c r="P63" s="1"/>
    </row>
    <row r="64" spans="1:19" x14ac:dyDescent="0.2">
      <c r="A64" s="20"/>
      <c r="B64" s="22"/>
      <c r="C64" s="33"/>
      <c r="D64" s="66"/>
      <c r="E64" s="956" t="s">
        <v>111</v>
      </c>
      <c r="F64" s="232"/>
      <c r="G64" s="20"/>
      <c r="H64" s="22"/>
      <c r="I64" s="33"/>
      <c r="J64" s="16"/>
      <c r="K64" s="162" t="s">
        <v>17</v>
      </c>
      <c r="L64" s="29"/>
      <c r="M64" s="982" t="s">
        <v>14</v>
      </c>
      <c r="N64" s="41"/>
      <c r="O64" s="5"/>
      <c r="P64" s="1"/>
    </row>
    <row r="65" spans="1:19" ht="13.5" thickBot="1" x14ac:dyDescent="0.25">
      <c r="A65" s="20"/>
      <c r="B65" s="22"/>
      <c r="C65" s="33"/>
      <c r="D65" s="66"/>
      <c r="E65" s="243" t="str">
        <f>HYPERLINK("https://kaart.delfi.ee//?bookmark=ebd616e171f4882941c876d5ba118858","Voka staadion")</f>
        <v>Voka staadion</v>
      </c>
      <c r="F65" s="232"/>
      <c r="G65" s="20"/>
      <c r="H65" s="22"/>
      <c r="I65" s="34"/>
      <c r="J65" s="16"/>
      <c r="K65" s="989" t="str">
        <f>HYPERLINK("http://kaart.delfi.ee//?bookmark=ebd616e171f4882941c876d5ba118858","Voka staadion")</f>
        <v>Voka staadion</v>
      </c>
      <c r="L65" s="217"/>
      <c r="M65" s="983" t="str">
        <f>HYPERLINK("https://kaart.delfi.ee/?bookmark=521b80d6ceeefbe3e5d227267242b576","K-Järve")</f>
        <v>K-Järve</v>
      </c>
      <c r="N65" s="41"/>
      <c r="O65" s="5"/>
      <c r="P65" s="1"/>
    </row>
    <row r="66" spans="1:19" ht="13.5" hidden="1" thickBot="1" x14ac:dyDescent="0.25">
      <c r="A66" s="20"/>
      <c r="B66" s="22"/>
      <c r="C66" s="33"/>
      <c r="D66" s="66"/>
      <c r="E66" s="235"/>
      <c r="F66" s="232"/>
      <c r="G66" s="20"/>
      <c r="H66" s="301" t="str">
        <f>HYPERLINK("http://www.cmp2020.ch/","49. Meeste MM, TRIO, TUL")</f>
        <v>49. Meeste MM, TRIO, TUL</v>
      </c>
      <c r="I66" s="33"/>
      <c r="J66" s="302"/>
      <c r="K66" s="990"/>
      <c r="L66" s="298"/>
      <c r="M66" s="33"/>
      <c r="N66" s="41"/>
      <c r="O66" s="5"/>
      <c r="P66" s="1"/>
    </row>
    <row r="67" spans="1:19" ht="13.5" hidden="1" thickBot="1" x14ac:dyDescent="0.25">
      <c r="A67" s="294"/>
      <c r="B67" s="22"/>
      <c r="C67" s="33"/>
      <c r="D67" s="66"/>
      <c r="E67" s="235"/>
      <c r="F67" s="232"/>
      <c r="G67" s="294"/>
      <c r="H67" s="22"/>
      <c r="I67" s="300" t="str">
        <f>HYPERLINK("https://www.google.ch/maps/place/Centre+sportif+de+Malley+SA/@46.5257652,6.6002834,17z/data=!3m1!4b1!4m5!3m4!1s0x478c31c7d5d2d885:0xc80fa7275939a518!8m2!3d46.5257652!4d6.6024721?hl=fr&amp;authuser=0","Šveits (Lausanne)")</f>
        <v>Šveits (Lausanne)</v>
      </c>
      <c r="J67" s="296"/>
      <c r="K67" s="991"/>
      <c r="L67" s="299"/>
      <c r="M67" s="984"/>
      <c r="N67" s="297" t="s">
        <v>119</v>
      </c>
      <c r="O67" s="58"/>
      <c r="P67" s="1"/>
    </row>
    <row r="68" spans="1:19" x14ac:dyDescent="0.2">
      <c r="A68" s="39"/>
      <c r="B68" s="45">
        <v>20</v>
      </c>
      <c r="C68" s="39"/>
      <c r="D68" s="25">
        <v>21</v>
      </c>
      <c r="E68" s="39"/>
      <c r="F68" s="60">
        <v>22</v>
      </c>
      <c r="G68" s="864" t="str">
        <f>HYPERLINK("#8!A5","I-Virumaa MV")</f>
        <v>I-Virumaa MV</v>
      </c>
      <c r="H68" s="25">
        <v>23</v>
      </c>
      <c r="I68" s="39"/>
      <c r="J68" s="45">
        <v>24</v>
      </c>
      <c r="K68" s="1195" t="str">
        <f>HYPERLINK("https://www.petanque.ee/index.php?id=103798&amp;cid=740","16. Klubide karikas")</f>
        <v>16. Klubide karikas</v>
      </c>
      <c r="L68" s="55">
        <v>25</v>
      </c>
      <c r="M68" s="1195" t="str">
        <f>HYPERLINK("https://www.petanque.ee/index.php?id=103798&amp;cid=741","16. Klubide karikas")</f>
        <v>16. Klubide karikas</v>
      </c>
      <c r="N68" s="295">
        <v>26</v>
      </c>
      <c r="O68" s="5"/>
      <c r="P68" s="1"/>
    </row>
    <row r="69" spans="1:19" x14ac:dyDescent="0.2">
      <c r="A69" s="948" t="s">
        <v>509</v>
      </c>
      <c r="B69" s="29"/>
      <c r="C69" s="33"/>
      <c r="D69" s="16"/>
      <c r="E69" s="33"/>
      <c r="F69" s="66"/>
      <c r="G69" s="261" t="s">
        <v>19</v>
      </c>
      <c r="H69" s="264"/>
      <c r="I69" s="33"/>
      <c r="J69" s="16"/>
      <c r="K69" s="985" t="s">
        <v>90</v>
      </c>
      <c r="L69" s="21"/>
      <c r="M69" s="985" t="s">
        <v>90</v>
      </c>
      <c r="N69" s="29"/>
      <c r="O69" s="5"/>
      <c r="P69" s="1"/>
    </row>
    <row r="70" spans="1:19" ht="13.5" thickBot="1" x14ac:dyDescent="0.25">
      <c r="A70" s="34"/>
      <c r="B70" s="49"/>
      <c r="C70" s="34"/>
      <c r="D70" s="35"/>
      <c r="E70" s="34"/>
      <c r="F70" s="37"/>
      <c r="G70" s="541" t="str">
        <f>HYPERLINK("https://kaart.delfi.ee/?bookmark=521b80d6ceeefbe3e5d227267242b576","K-Järve")</f>
        <v>K-Järve</v>
      </c>
      <c r="H70" s="887"/>
      <c r="I70" s="34"/>
      <c r="J70" s="35"/>
      <c r="K70" s="986" t="str">
        <f>HYPERLINK("http://kaart.delfi.ee/?bookmark=77b05dbe2b4abf45821ef457cf79588b","Haapsalu, Fra Mare")</f>
        <v>Haapsalu, Fra Mare</v>
      </c>
      <c r="L70" s="36"/>
      <c r="M70" s="986" t="str">
        <f>HYPERLINK("http://kaart.delfi.ee/?bookmark=77b05dbe2b4abf45821ef457cf79588b","Haapsalu, Fra Mare")</f>
        <v>Haapsalu, Fra Mare</v>
      </c>
      <c r="N70" s="49"/>
      <c r="O70" s="5"/>
      <c r="P70" s="1"/>
    </row>
    <row r="71" spans="1:19" ht="13.5" thickBot="1" x14ac:dyDescent="0.25">
      <c r="A71" s="68" t="s">
        <v>84</v>
      </c>
      <c r="B71" s="69"/>
      <c r="C71" s="70"/>
      <c r="D71" s="204"/>
      <c r="E71" s="71"/>
      <c r="F71" s="72"/>
      <c r="G71" s="73"/>
      <c r="H71" s="72"/>
      <c r="I71" s="73"/>
      <c r="J71" s="72"/>
      <c r="K71" s="73"/>
      <c r="L71" s="74"/>
      <c r="M71" s="71"/>
      <c r="N71" s="74"/>
      <c r="O71" s="5"/>
    </row>
    <row r="72" spans="1:19" x14ac:dyDescent="0.2">
      <c r="A72" s="39"/>
      <c r="B72" s="25">
        <v>27</v>
      </c>
      <c r="C72" s="39"/>
      <c r="D72" s="25">
        <v>28</v>
      </c>
      <c r="E72" s="39"/>
      <c r="F72" s="25">
        <v>29</v>
      </c>
      <c r="G72" s="39"/>
      <c r="H72" s="25">
        <v>30</v>
      </c>
      <c r="I72" s="39"/>
      <c r="J72" s="42">
        <v>31</v>
      </c>
      <c r="K72" s="992" t="str">
        <f>HYPERLINK("https://www.petanque.ee/index.php?id=103798&amp;cid=746","23. Eesti MV")</f>
        <v>23. Eesti MV</v>
      </c>
      <c r="L72" s="25">
        <v>1</v>
      </c>
      <c r="M72" s="1196" t="str">
        <f>HYPERLINK("https://www.petanque.ee/index.php?id=103798&amp;cid=747","15. Eesti MV")</f>
        <v>15. Eesti MV</v>
      </c>
      <c r="N72" s="45">
        <v>2</v>
      </c>
      <c r="O72" s="5"/>
    </row>
    <row r="73" spans="1:19" x14ac:dyDescent="0.2">
      <c r="A73" s="33"/>
      <c r="B73" s="22"/>
      <c r="C73" s="75"/>
      <c r="D73" s="22"/>
      <c r="E73" s="33"/>
      <c r="F73" s="22"/>
      <c r="G73" s="33"/>
      <c r="H73" s="22"/>
      <c r="I73" s="948" t="s">
        <v>510</v>
      </c>
      <c r="J73" s="46"/>
      <c r="K73" s="16" t="s">
        <v>20</v>
      </c>
      <c r="L73" s="22"/>
      <c r="M73" s="987" t="s">
        <v>21</v>
      </c>
      <c r="N73" s="76"/>
      <c r="O73" s="5"/>
    </row>
    <row r="74" spans="1:19" ht="13.5" thickBot="1" x14ac:dyDescent="0.25">
      <c r="A74" s="77"/>
      <c r="B74" s="78"/>
      <c r="C74" s="77"/>
      <c r="D74" s="78"/>
      <c r="E74" s="77"/>
      <c r="F74" s="78"/>
      <c r="G74" s="77"/>
      <c r="H74" s="78"/>
      <c r="I74" s="77"/>
      <c r="J74" s="79"/>
      <c r="K74" s="179" t="str">
        <f>HYPERLINK("https://kaart.delfi.ee//?bookmark=6e5907b77a1b1d76882ff264066d1116","Saku, Tallinna mnt 2")</f>
        <v>Saku, Tallinna mnt 2</v>
      </c>
      <c r="L74" s="37"/>
      <c r="M74" s="988" t="str">
        <f>HYPERLINK("https://kaart.delfi.ee//?bookmark=6e5907b77a1b1d76882ff264066d1116","Saku, Tallinna mnt 2")</f>
        <v>Saku, Tallinna mnt 2</v>
      </c>
      <c r="N74" s="57"/>
      <c r="O74" s="5"/>
    </row>
    <row r="75" spans="1:19" ht="13.5" thickTop="1" x14ac:dyDescent="0.2">
      <c r="A75" s="33"/>
      <c r="B75" s="17">
        <v>3</v>
      </c>
      <c r="C75" s="33"/>
      <c r="D75" s="17">
        <v>4</v>
      </c>
      <c r="E75" s="957" t="str">
        <f>HYPERLINK("#V7!G1","Voka VII KV")</f>
        <v>Voka VII KV</v>
      </c>
      <c r="F75" s="45">
        <v>5</v>
      </c>
      <c r="G75" s="50"/>
      <c r="H75" s="17">
        <v>6</v>
      </c>
      <c r="I75" s="33"/>
      <c r="J75" s="17">
        <v>7</v>
      </c>
      <c r="K75" s="40" t="str">
        <f>HYPERLINK("https://www.petanque.ee/index.php?id=103798&amp;cid=764","53. ESL Spordimän-")</f>
        <v>53. ESL Spordimän-</v>
      </c>
      <c r="L75" s="17">
        <v>8</v>
      </c>
      <c r="M75" s="18"/>
      <c r="N75" s="19">
        <v>9</v>
      </c>
      <c r="O75" s="5"/>
      <c r="S75" s="259" t="s">
        <v>117</v>
      </c>
    </row>
    <row r="76" spans="1:19" x14ac:dyDescent="0.2">
      <c r="A76" s="33"/>
      <c r="B76" s="16"/>
      <c r="C76" s="33"/>
      <c r="D76" s="16"/>
      <c r="E76" s="956" t="s">
        <v>112</v>
      </c>
      <c r="F76" s="232"/>
      <c r="G76" s="33"/>
      <c r="H76" s="16"/>
      <c r="I76" s="33"/>
      <c r="J76" s="16"/>
      <c r="K76" s="33" t="s">
        <v>94</v>
      </c>
      <c r="L76" s="197" t="str">
        <f>HYPERLINK("https://vorusvk.weebly.com/esli-i-spordimaumlngud.html","inf")</f>
        <v>inf</v>
      </c>
      <c r="M76" s="33"/>
      <c r="N76" s="29"/>
      <c r="O76" s="5"/>
    </row>
    <row r="77" spans="1:19" x14ac:dyDescent="0.2">
      <c r="A77" s="33"/>
      <c r="B77" s="16"/>
      <c r="C77" s="33"/>
      <c r="D77" s="16"/>
      <c r="E77" s="243" t="str">
        <f>HYPERLINK("https://kaart.delfi.ee//?bookmark=ebd616e171f4882941c876d5ba118858","Voka staadion")</f>
        <v>Voka staadion</v>
      </c>
      <c r="F77" s="232"/>
      <c r="G77" s="33"/>
      <c r="H77" s="16"/>
      <c r="I77" s="33"/>
      <c r="J77" s="16"/>
      <c r="K77" s="963" t="s">
        <v>101</v>
      </c>
      <c r="L77" s="256"/>
      <c r="M77" s="27"/>
      <c r="N77" s="29"/>
      <c r="O77" s="5"/>
    </row>
    <row r="78" spans="1:19" x14ac:dyDescent="0.2">
      <c r="A78" s="33"/>
      <c r="B78" s="16"/>
      <c r="C78" s="33"/>
      <c r="D78" s="16"/>
      <c r="E78" s="235"/>
      <c r="F78" s="232"/>
      <c r="G78" s="33"/>
      <c r="H78" s="16"/>
      <c r="I78" s="33"/>
      <c r="J78" s="16"/>
      <c r="K78" s="947" t="str">
        <f>HYPERLINK("https://www.petanque.ee/index.php?id=103589&amp;cid=788","12. Baltic Cup 3.etapp")</f>
        <v>12. Baltic Cup 3.etapp</v>
      </c>
      <c r="L78" s="202"/>
      <c r="M78" s="33"/>
      <c r="N78" s="29"/>
      <c r="O78" s="5"/>
      <c r="S78" s="255"/>
    </row>
    <row r="79" spans="1:19" x14ac:dyDescent="0.2">
      <c r="A79" s="33"/>
      <c r="B79" s="16"/>
      <c r="C79" s="33"/>
      <c r="D79" s="16"/>
      <c r="E79" s="235"/>
      <c r="F79" s="232"/>
      <c r="G79" s="33"/>
      <c r="H79" s="16"/>
      <c r="I79" s="33"/>
      <c r="J79" s="16"/>
      <c r="K79" s="193" t="s">
        <v>13</v>
      </c>
      <c r="L79" s="29"/>
      <c r="M79" s="33"/>
      <c r="N79" s="29"/>
      <c r="O79" s="5"/>
    </row>
    <row r="80" spans="1:19" ht="13.5" thickBot="1" x14ac:dyDescent="0.25">
      <c r="A80" s="34"/>
      <c r="B80" s="37"/>
      <c r="C80" s="34"/>
      <c r="D80" s="37"/>
      <c r="E80" s="236"/>
      <c r="F80" s="233"/>
      <c r="G80" s="34"/>
      <c r="H80" s="37"/>
      <c r="I80" s="34"/>
      <c r="J80" s="37"/>
      <c r="K80" s="949" t="str">
        <f>HYPERLINK("https://kaart.delfi.ee/?bookmark=037591353bf9698628b723dab6c5e799","Valga")</f>
        <v>Valga</v>
      </c>
      <c r="L80" s="223" t="str">
        <f>HYPERLINK("http://www.turna.ee/swiss.php?tid=333","tul")</f>
        <v>tul</v>
      </c>
      <c r="M80" s="34"/>
      <c r="N80" s="57"/>
      <c r="O80" s="5"/>
    </row>
    <row r="81" spans="1:16" x14ac:dyDescent="0.2">
      <c r="A81" s="33"/>
      <c r="B81" s="17">
        <v>10</v>
      </c>
      <c r="C81" s="33"/>
      <c r="D81" s="17">
        <v>11</v>
      </c>
      <c r="E81" s="39"/>
      <c r="F81" s="45">
        <v>12</v>
      </c>
      <c r="G81" s="1203" t="str">
        <f>HYPERLINK("#9!A5","K-Järve 21. MV")</f>
        <v>K-Järve 21. MV</v>
      </c>
      <c r="H81" s="45">
        <v>13</v>
      </c>
      <c r="I81" s="33"/>
      <c r="J81" s="17">
        <v>14</v>
      </c>
      <c r="K81" s="40" t="str">
        <f>HYPERLINK("https://webzone.ee/petank/index-esl.html","17. ESL individ-võistk.")</f>
        <v>17. ESL individ-võistk.</v>
      </c>
      <c r="L81" s="45">
        <v>15</v>
      </c>
      <c r="M81" s="864" t="str">
        <f>HYPERLINK("#10!A5","Toila valla MV")</f>
        <v>Toila valla MV</v>
      </c>
      <c r="N81" s="45">
        <v>16</v>
      </c>
      <c r="O81" s="5"/>
      <c r="P81" s="1"/>
    </row>
    <row r="82" spans="1:16" x14ac:dyDescent="0.2">
      <c r="A82" s="33"/>
      <c r="B82" s="16"/>
      <c r="C82" s="33"/>
      <c r="D82" s="16"/>
      <c r="E82" s="33"/>
      <c r="F82" s="29"/>
      <c r="G82" s="264" t="s">
        <v>16</v>
      </c>
      <c r="H82" s="224"/>
      <c r="I82" s="33"/>
      <c r="J82" s="16"/>
      <c r="K82" s="33" t="s">
        <v>99</v>
      </c>
      <c r="L82" s="29"/>
      <c r="M82" s="271" t="s">
        <v>16</v>
      </c>
      <c r="N82" s="224"/>
      <c r="O82" s="5"/>
      <c r="P82" s="1"/>
    </row>
    <row r="83" spans="1:16" x14ac:dyDescent="0.2">
      <c r="A83" s="33"/>
      <c r="B83" s="22"/>
      <c r="C83" s="33"/>
      <c r="D83" s="22"/>
      <c r="E83" s="33"/>
      <c r="F83" s="41"/>
      <c r="G83" s="1202" t="str">
        <f>HYPERLINK("https://kaart.delfi.ee/?bookmark=521b80d6ceeefbe3e5d227267242b576","K-Järve")</f>
        <v>K-Järve</v>
      </c>
      <c r="H83" s="224"/>
      <c r="I83" s="33"/>
      <c r="J83" s="22"/>
      <c r="K83" s="1207" t="str">
        <f>HYPERLINK("http://kaart.delfi.ee//?bookmark=ebd616e171f4882941c876d5ba118858","Voka staadion")</f>
        <v>Voka staadion</v>
      </c>
      <c r="L83" s="1208"/>
      <c r="M83" s="989" t="str">
        <f>HYPERLINK("http://kaart.delfi.ee//?bookmark=ebd616e171f4882941c876d5ba118858","Voka staadion")</f>
        <v>Voka staadion</v>
      </c>
      <c r="N83" s="224"/>
      <c r="O83" s="5"/>
      <c r="P83" s="1"/>
    </row>
    <row r="84" spans="1:16" s="257" customFormat="1" x14ac:dyDescent="0.2">
      <c r="A84" s="33"/>
      <c r="B84" s="22"/>
      <c r="C84" s="33"/>
      <c r="D84" s="22"/>
      <c r="E84" s="33"/>
      <c r="F84" s="41"/>
      <c r="G84" s="1202"/>
      <c r="H84" s="264"/>
      <c r="I84" s="33"/>
      <c r="J84" s="22"/>
      <c r="K84" s="1210" t="str">
        <f>HYPERLINK("https://www.petanque.ee/index.php?id=103798&amp;cid=787","11. Katariina karikas")</f>
        <v>11. Katariina karikas</v>
      </c>
      <c r="L84" s="1209"/>
      <c r="M84" s="1204"/>
      <c r="N84" s="29"/>
      <c r="O84" s="1"/>
      <c r="P84" s="1"/>
    </row>
    <row r="85" spans="1:16" s="257" customFormat="1" x14ac:dyDescent="0.2">
      <c r="A85" s="33"/>
      <c r="B85" s="22"/>
      <c r="C85" s="33"/>
      <c r="D85" s="22"/>
      <c r="E85" s="33"/>
      <c r="F85" s="41"/>
      <c r="G85" s="1202"/>
      <c r="H85" s="264"/>
      <c r="I85" s="33"/>
      <c r="J85" s="22"/>
      <c r="K85" s="1206" t="s">
        <v>14</v>
      </c>
      <c r="L85" s="22"/>
      <c r="M85" s="1204"/>
      <c r="N85" s="29"/>
      <c r="O85" s="1"/>
      <c r="P85" s="1"/>
    </row>
    <row r="86" spans="1:16" s="257" customFormat="1" ht="13.5" thickBot="1" x14ac:dyDescent="0.25">
      <c r="A86" s="34"/>
      <c r="B86" s="37"/>
      <c r="C86" s="34"/>
      <c r="D86" s="37"/>
      <c r="E86" s="34"/>
      <c r="F86" s="57"/>
      <c r="G86" s="1205"/>
      <c r="H86" s="887"/>
      <c r="I86" s="34"/>
      <c r="J86" s="37"/>
      <c r="K86" s="960" t="str">
        <f>HYPERLINK("https://kaart.delfi.ee//?bookmark=2bb384d42ffa0c5e5f7907ddcf503cac","Võru")</f>
        <v>Võru</v>
      </c>
      <c r="L86" s="37"/>
      <c r="M86" s="988"/>
      <c r="N86" s="49"/>
      <c r="O86" s="1"/>
      <c r="P86" s="1"/>
    </row>
    <row r="87" spans="1:16" x14ac:dyDescent="0.2">
      <c r="A87" s="33"/>
      <c r="B87" s="17">
        <v>17</v>
      </c>
      <c r="C87" s="33"/>
      <c r="D87" s="17">
        <v>18</v>
      </c>
      <c r="E87" s="1156" t="str">
        <f>HYPERLINK("#V8!A5","Voka VII KV")</f>
        <v>Voka VII KV</v>
      </c>
      <c r="F87" s="19">
        <v>19</v>
      </c>
      <c r="H87" s="1200">
        <v>20</v>
      </c>
      <c r="I87" s="33"/>
      <c r="J87" s="17">
        <v>21</v>
      </c>
      <c r="K87" s="216" t="str">
        <f>HYPERLINK("https://www.petanque.ee/index.php?id=103589&amp;cid=748","7. Warriors Cup")</f>
        <v>7. Warriors Cup</v>
      </c>
      <c r="L87" s="17">
        <v>22</v>
      </c>
      <c r="M87" s="216" t="str">
        <f>HYPERLINK("https://www.petanque.ee/index.php?id=103589&amp;cid=749","7. Warriors Cup")</f>
        <v>7. Warriors Cup</v>
      </c>
      <c r="N87" s="19">
        <v>23</v>
      </c>
      <c r="O87" s="5"/>
      <c r="P87" s="1"/>
    </row>
    <row r="88" spans="1:16" x14ac:dyDescent="0.2">
      <c r="A88" s="33"/>
      <c r="B88" s="16"/>
      <c r="C88" s="33"/>
      <c r="D88" s="16"/>
      <c r="E88" s="238" t="s">
        <v>113</v>
      </c>
      <c r="F88" s="232"/>
      <c r="H88" s="16"/>
      <c r="I88" s="33"/>
      <c r="J88" s="16"/>
      <c r="K88" s="193" t="s">
        <v>14</v>
      </c>
      <c r="L88" s="16"/>
      <c r="M88" s="193" t="s">
        <v>16</v>
      </c>
      <c r="N88" s="29"/>
      <c r="O88" s="5"/>
      <c r="P88" s="1"/>
    </row>
    <row r="89" spans="1:16" x14ac:dyDescent="0.2">
      <c r="A89" s="33"/>
      <c r="B89" s="22"/>
      <c r="C89" s="33"/>
      <c r="D89" s="22"/>
      <c r="E89" s="234" t="str">
        <f>HYPERLINK("https://kaart.delfi.ee//?bookmark=ebd616e171f4882941c876d5ba118858","Voka staadion")</f>
        <v>Voka staadion</v>
      </c>
      <c r="F89" s="232"/>
      <c r="H89" s="22"/>
      <c r="I89" s="33"/>
      <c r="J89" s="22"/>
      <c r="K89" s="512" t="str">
        <f>HYPERLINK("https://goo.gl/maps/x4ffgak2dqdEiEko8","Läti (Upesciems)")</f>
        <v>Läti (Upesciems)</v>
      </c>
      <c r="L89" s="863" t="str">
        <f>HYPERLINK("https://upesciems.lv/galerija.html","fot")</f>
        <v>fot</v>
      </c>
      <c r="M89" s="216" t="str">
        <f>HYPERLINK("https://goo.gl/maps/x4ffgak2dqdEiEko8","Läti (Upesciems)")</f>
        <v>Läti (Upesciems)</v>
      </c>
      <c r="N89" s="41"/>
      <c r="O89" s="5"/>
      <c r="P89" s="1"/>
    </row>
    <row r="90" spans="1:16" x14ac:dyDescent="0.2">
      <c r="A90" s="33"/>
      <c r="B90" s="22"/>
      <c r="C90" s="33"/>
      <c r="D90" s="22"/>
      <c r="E90" s="243"/>
      <c r="F90" s="232"/>
      <c r="G90" s="859"/>
      <c r="H90" s="22"/>
      <c r="I90" s="33"/>
      <c r="J90" s="22"/>
      <c r="K90" s="896" t="str">
        <f>HYPERLINK("http://joud.ee/uudised?id=909","45.Eesti omavalitsuste")</f>
        <v>45.Eesti omavalitsuste</v>
      </c>
      <c r="L90" s="513"/>
      <c r="M90" s="896" t="str">
        <f>HYPERLINK("http://joud.ee/uudised?id=909","45.Eesti omavalitsuste")</f>
        <v>45.Eesti omavalitsuste</v>
      </c>
      <c r="N90" s="513"/>
      <c r="O90" s="5"/>
      <c r="P90" s="1"/>
    </row>
    <row r="91" spans="1:16" x14ac:dyDescent="0.2">
      <c r="A91" s="33"/>
      <c r="B91" s="22"/>
      <c r="C91" s="33"/>
      <c r="D91" s="22"/>
      <c r="E91" s="243"/>
      <c r="F91" s="232"/>
      <c r="G91" s="859"/>
      <c r="H91" s="22"/>
      <c r="I91" s="33"/>
      <c r="J91" s="22"/>
      <c r="K91" s="33" t="s">
        <v>302</v>
      </c>
      <c r="L91" s="16"/>
      <c r="M91" s="205" t="s">
        <v>302</v>
      </c>
      <c r="N91" s="29"/>
      <c r="O91" s="5"/>
      <c r="P91" s="1"/>
    </row>
    <row r="92" spans="1:16" ht="13.5" thickBot="1" x14ac:dyDescent="0.25">
      <c r="A92" s="34"/>
      <c r="B92" s="37"/>
      <c r="C92" s="34"/>
      <c r="D92" s="37"/>
      <c r="E92" s="246"/>
      <c r="F92" s="233"/>
      <c r="G92" s="179"/>
      <c r="H92" s="37"/>
      <c r="I92" s="34"/>
      <c r="J92" s="37"/>
      <c r="K92" s="514" t="s">
        <v>88</v>
      </c>
      <c r="L92" s="223" t="str">
        <f>HYPERLINK("http://www.joud.ee/est/g78s5050","juh")</f>
        <v>juh</v>
      </c>
      <c r="M92" s="514" t="s">
        <v>88</v>
      </c>
      <c r="N92" s="223" t="str">
        <f>HYPERLINK("http://www.joud.ee/est/g78s5010","aeg")</f>
        <v>aeg</v>
      </c>
      <c r="O92" s="5"/>
      <c r="P92" s="1"/>
    </row>
    <row r="93" spans="1:16" x14ac:dyDescent="0.2">
      <c r="A93" s="33"/>
      <c r="B93" s="17">
        <v>24</v>
      </c>
      <c r="C93" s="33"/>
      <c r="D93" s="17">
        <v>25</v>
      </c>
      <c r="E93" s="27"/>
      <c r="F93" s="17">
        <v>26</v>
      </c>
      <c r="G93" s="864" t="str">
        <f>HYPERLINK("#11!A5","K-Järve 21. MV")</f>
        <v>K-Järve 21. MV</v>
      </c>
      <c r="H93" s="45">
        <v>27</v>
      </c>
      <c r="I93" s="33"/>
      <c r="J93" s="17">
        <v>28</v>
      </c>
      <c r="K93" s="50" t="str">
        <f>HYPERLINK("https://sites.google.com/view/tartupetank/petangikalender","16. Tartu Vaim")</f>
        <v>16. Tartu Vaim</v>
      </c>
      <c r="L93" s="19">
        <v>29</v>
      </c>
      <c r="M93" s="958" t="str">
        <f>HYPERLINK("#12!A5","Toila valla lahtised")</f>
        <v>Toila valla lahtised</v>
      </c>
      <c r="N93" s="19">
        <v>30</v>
      </c>
      <c r="O93" s="5"/>
      <c r="P93" s="1"/>
    </row>
    <row r="94" spans="1:16" x14ac:dyDescent="0.2">
      <c r="A94" s="33"/>
      <c r="B94" s="16"/>
      <c r="C94" s="33"/>
      <c r="D94" s="16"/>
      <c r="E94" s="33"/>
      <c r="F94" s="16"/>
      <c r="G94" s="271" t="s">
        <v>17</v>
      </c>
      <c r="H94" s="224"/>
      <c r="I94" s="33"/>
      <c r="J94" s="16"/>
      <c r="K94" s="27" t="s">
        <v>97</v>
      </c>
      <c r="L94" s="29"/>
      <c r="M94" s="271" t="s">
        <v>612</v>
      </c>
      <c r="N94" s="224"/>
      <c r="O94" s="5"/>
      <c r="P94" s="1"/>
    </row>
    <row r="95" spans="1:16" ht="13.5" thickBot="1" x14ac:dyDescent="0.25">
      <c r="A95" s="34"/>
      <c r="B95" s="37"/>
      <c r="C95" s="34"/>
      <c r="D95" s="37"/>
      <c r="E95" s="34"/>
      <c r="F95" s="37"/>
      <c r="G95" s="541" t="str">
        <f>HYPERLINK("https://kaart.delfi.ee/?bookmark=521b80d6ceeefbe3e5d227267242b576","K-Järve")</f>
        <v>K-Järve</v>
      </c>
      <c r="H95" s="542"/>
      <c r="I95" s="34"/>
      <c r="J95" s="37"/>
      <c r="K95" s="511" t="str">
        <f>HYPERLINK("https://kaart.delfi.ee/?bookmark=d9da63566809feae32e6ca75683e42cd","Tartu, Lossi 25")</f>
        <v>Tartu, Lossi 25</v>
      </c>
      <c r="L95" s="57"/>
      <c r="M95" s="270" t="str">
        <f>HYPERLINK("http://kaart.delfi.ee//?bookmark=ebd616e171f4882941c876d5ba118858","Voka staadion")</f>
        <v>Voka staadion</v>
      </c>
      <c r="N95" s="247"/>
      <c r="O95" s="5"/>
      <c r="P95" s="1"/>
    </row>
    <row r="96" spans="1:16" ht="13.5" thickBot="1" x14ac:dyDescent="0.25">
      <c r="A96" s="80" t="s">
        <v>85</v>
      </c>
      <c r="B96" s="81"/>
      <c r="C96" s="82"/>
      <c r="D96" s="15"/>
      <c r="E96" s="83"/>
      <c r="F96" s="22"/>
      <c r="G96" s="22"/>
      <c r="H96" s="22"/>
      <c r="I96" s="22"/>
      <c r="J96" s="22"/>
      <c r="K96" s="83"/>
      <c r="L96" s="83"/>
      <c r="M96" s="83"/>
      <c r="O96" s="5"/>
      <c r="P96" s="1"/>
    </row>
    <row r="97" spans="1:20" x14ac:dyDescent="0.2">
      <c r="A97" s="39"/>
      <c r="B97" s="42">
        <v>31</v>
      </c>
      <c r="C97" s="63"/>
      <c r="D97" s="25">
        <v>1</v>
      </c>
      <c r="E97" s="957" t="str">
        <f>HYPERLINK("#V9!A5","Voka VII KV")</f>
        <v>Voka VII KV</v>
      </c>
      <c r="F97" s="45">
        <v>2</v>
      </c>
      <c r="G97" s="39"/>
      <c r="H97" s="25">
        <v>3</v>
      </c>
      <c r="I97" s="39"/>
      <c r="J97" s="25">
        <v>4</v>
      </c>
      <c r="K97" s="39"/>
      <c r="L97" s="25">
        <v>5</v>
      </c>
      <c r="M97" s="957" t="str">
        <f>HYPERLINK("#V10!A5","Voka VII KV")</f>
        <v>Voka VII KV</v>
      </c>
      <c r="N97" s="45">
        <v>6</v>
      </c>
      <c r="O97" s="5"/>
      <c r="P97" s="1"/>
      <c r="T97" s="257"/>
    </row>
    <row r="98" spans="1:20" x14ac:dyDescent="0.2">
      <c r="A98" s="33"/>
      <c r="B98" s="44"/>
      <c r="C98" s="22"/>
      <c r="D98" s="16"/>
      <c r="E98" s="242" t="s">
        <v>114</v>
      </c>
      <c r="F98" s="232"/>
      <c r="G98" s="33"/>
      <c r="H98" s="16"/>
      <c r="I98" s="33"/>
      <c r="J98" s="16"/>
      <c r="K98" s="33"/>
      <c r="L98" s="16"/>
      <c r="M98" s="242" t="s">
        <v>115</v>
      </c>
      <c r="N98" s="232"/>
      <c r="O98" s="5"/>
      <c r="P98" s="1"/>
      <c r="T98" s="257"/>
    </row>
    <row r="99" spans="1:20" ht="13.5" thickBot="1" x14ac:dyDescent="0.25">
      <c r="A99" s="77"/>
      <c r="B99" s="79"/>
      <c r="C99" s="37"/>
      <c r="D99" s="37"/>
      <c r="E99" s="246" t="str">
        <f>HYPERLINK("https://kaart.delfi.ee//?bookmark=ebd616e171f4882941c876d5ba118858","Voka staadion")</f>
        <v>Voka staadion</v>
      </c>
      <c r="F99" s="233"/>
      <c r="G99" s="34"/>
      <c r="H99" s="37"/>
      <c r="I99" s="34"/>
      <c r="J99" s="37"/>
      <c r="K99" s="34"/>
      <c r="L99" s="37"/>
      <c r="M99" s="243" t="str">
        <f>HYPERLINK("https://kaart.delfi.ee//?bookmark=ebd616e171f4882941c876d5ba118858","Voka staadion")</f>
        <v>Voka staadion</v>
      </c>
      <c r="N99" s="232"/>
      <c r="O99" s="5"/>
      <c r="P99" s="1"/>
      <c r="T99" s="257"/>
    </row>
    <row r="100" spans="1:20" ht="15" thickTop="1" x14ac:dyDescent="0.2">
      <c r="A100" s="33"/>
      <c r="B100" s="17">
        <v>7</v>
      </c>
      <c r="C100" s="39"/>
      <c r="D100" s="17">
        <v>8</v>
      </c>
      <c r="E100" s="33"/>
      <c r="F100" s="17">
        <v>9</v>
      </c>
      <c r="G100" s="33"/>
      <c r="H100" s="17">
        <v>10</v>
      </c>
      <c r="I100" s="33"/>
      <c r="J100" s="17">
        <v>11</v>
      </c>
      <c r="K100" s="33"/>
      <c r="L100" s="45">
        <v>12</v>
      </c>
      <c r="M100" s="274" t="str">
        <f>HYPERLINK("#5!A5","Viru SK liikmete MV")</f>
        <v>Viru SK liikmete MV</v>
      </c>
      <c r="N100" s="45">
        <v>13</v>
      </c>
      <c r="O100" s="5"/>
      <c r="P100" s="211"/>
      <c r="T100" s="257"/>
    </row>
    <row r="101" spans="1:20" x14ac:dyDescent="0.2">
      <c r="A101" s="33"/>
      <c r="B101" s="16"/>
      <c r="C101" s="33"/>
      <c r="D101" s="16"/>
      <c r="E101" s="33"/>
      <c r="F101" s="16"/>
      <c r="G101" s="33"/>
      <c r="H101" s="16"/>
      <c r="I101" s="33"/>
      <c r="J101" s="16"/>
      <c r="K101" s="33"/>
      <c r="L101" s="16"/>
      <c r="M101" s="273" t="s">
        <v>17</v>
      </c>
      <c r="N101" s="272"/>
      <c r="O101" s="5"/>
      <c r="P101" s="1"/>
      <c r="T101" s="257"/>
    </row>
    <row r="102" spans="1:20" ht="13.5" thickBot="1" x14ac:dyDescent="0.25">
      <c r="A102" s="33"/>
      <c r="B102" s="22"/>
      <c r="C102" s="33"/>
      <c r="D102" s="22"/>
      <c r="E102" s="33"/>
      <c r="F102" s="22"/>
      <c r="G102" s="33"/>
      <c r="H102" s="22"/>
      <c r="I102" s="33"/>
      <c r="J102" s="41"/>
      <c r="K102" s="33"/>
      <c r="L102" s="22"/>
      <c r="M102" s="275" t="str">
        <f>HYPERLINK("https://kaart.delfi.ee//?bookmark=ebd616e171f4882941c876d5ba118858","Voka staadion")</f>
        <v>Voka staadion</v>
      </c>
      <c r="N102" s="276"/>
      <c r="O102" s="5"/>
      <c r="P102" s="1"/>
      <c r="T102" s="257"/>
    </row>
    <row r="103" spans="1:20" x14ac:dyDescent="0.2">
      <c r="A103" s="33"/>
      <c r="B103" s="22"/>
      <c r="C103" s="33"/>
      <c r="D103" s="22"/>
      <c r="E103" s="33"/>
      <c r="F103" s="22"/>
      <c r="G103" s="33"/>
      <c r="H103" s="22"/>
      <c r="I103" s="216" t="str">
        <f>HYPERLINK("https://www.petanque.ee/index.php?id=103798&amp;cid=768","5. Saku Open")</f>
        <v>5. Saku Open</v>
      </c>
      <c r="J103" s="41"/>
      <c r="K103" s="216" t="str">
        <f>HYPERLINK("https://www.petanque.ee/index.php?id=103798&amp;cid=766","5. Saku Open")</f>
        <v>5. Saku Open</v>
      </c>
      <c r="L103" s="51"/>
      <c r="M103" s="319" t="str">
        <f>HYPERLINK("https://www.petanque.ee/index.php?id=103798&amp;cid=767","5. Saku Open")</f>
        <v>5. Saku Open</v>
      </c>
      <c r="N103" s="316"/>
      <c r="O103" s="5"/>
      <c r="P103" s="1"/>
    </row>
    <row r="104" spans="1:20" x14ac:dyDescent="0.2">
      <c r="A104" s="33"/>
      <c r="B104" s="22"/>
      <c r="C104" s="33"/>
      <c r="D104" s="22"/>
      <c r="E104" s="33"/>
      <c r="F104" s="22"/>
      <c r="G104" s="33"/>
      <c r="H104" s="22"/>
      <c r="I104" s="193" t="s">
        <v>95</v>
      </c>
      <c r="J104" s="16"/>
      <c r="K104" s="193" t="s">
        <v>14</v>
      </c>
      <c r="L104" s="51"/>
      <c r="M104" s="320" t="s">
        <v>16</v>
      </c>
      <c r="N104" s="28"/>
      <c r="O104" s="5"/>
      <c r="P104" s="1"/>
    </row>
    <row r="105" spans="1:20" ht="13.5" thickBot="1" x14ac:dyDescent="0.25">
      <c r="A105" s="34"/>
      <c r="B105" s="37"/>
      <c r="C105" s="34"/>
      <c r="D105" s="37"/>
      <c r="E105" s="34"/>
      <c r="F105" s="37"/>
      <c r="G105" s="34"/>
      <c r="H105" s="317"/>
      <c r="I105" s="950" t="str">
        <f>HYPERLINK("https://kaart.delfi.ee/?bookmark=78de0fb2613cdaa764ec35efb54e0b69","Saku, Teaduse 2")</f>
        <v>Saku, Teaduse 2</v>
      </c>
      <c r="J105" s="333"/>
      <c r="K105" s="950" t="str">
        <f>HYPERLINK("https://kaart.delfi.ee/?bookmark=78de0fb2613cdaa764ec35efb54e0b69","Saku, Teaduse 2")</f>
        <v>Saku, Teaduse 2</v>
      </c>
      <c r="L105" s="31"/>
      <c r="M105" s="950" t="str">
        <f>HYPERLINK("https://kaart.delfi.ee/?bookmark=78de0fb2613cdaa764ec35efb54e0b69","Saku, Teaduse 2")</f>
        <v>Saku, Teaduse 2</v>
      </c>
      <c r="N105" s="318"/>
      <c r="O105" s="5"/>
      <c r="P105" s="1"/>
    </row>
    <row r="106" spans="1:20" x14ac:dyDescent="0.2">
      <c r="A106" s="33"/>
      <c r="B106" s="17">
        <v>14</v>
      </c>
      <c r="C106" s="33"/>
      <c r="D106" s="17">
        <v>15</v>
      </c>
      <c r="E106" s="33"/>
      <c r="F106" s="19">
        <v>16</v>
      </c>
      <c r="G106" s="33"/>
      <c r="H106" s="17">
        <v>17</v>
      </c>
      <c r="I106" s="33"/>
      <c r="J106" s="17">
        <v>18</v>
      </c>
      <c r="K106" s="40" t="str">
        <f>HYPERLINK("https://sites.google.com/view/tartupetank/petangikalender","A.Sirkeli mälestusturniir")</f>
        <v>A.Sirkeli mälestusturniir</v>
      </c>
      <c r="L106" s="17">
        <v>19</v>
      </c>
      <c r="M106" s="864" t="str">
        <f>HYPERLINK("#13!A5","Ida-Virumaa MV")</f>
        <v>Ida-Virumaa MV</v>
      </c>
      <c r="N106" s="19">
        <v>20</v>
      </c>
      <c r="O106" s="5"/>
      <c r="P106" s="1"/>
      <c r="T106" s="257"/>
    </row>
    <row r="107" spans="1:20" x14ac:dyDescent="0.2">
      <c r="A107" s="33"/>
      <c r="B107" s="16"/>
      <c r="C107" s="33"/>
      <c r="D107" s="16"/>
      <c r="E107" s="33"/>
      <c r="F107" s="29"/>
      <c r="G107" s="33"/>
      <c r="H107" s="29"/>
      <c r="I107" s="22"/>
      <c r="J107" s="16"/>
      <c r="K107" s="205" t="s">
        <v>16</v>
      </c>
      <c r="L107" s="16"/>
      <c r="M107" s="261" t="s">
        <v>16</v>
      </c>
      <c r="N107" s="1044"/>
      <c r="O107" s="5"/>
      <c r="P107" s="1"/>
      <c r="T107" s="257"/>
    </row>
    <row r="108" spans="1:20" ht="13.5" thickBot="1" x14ac:dyDescent="0.25">
      <c r="A108" s="33"/>
      <c r="B108" s="16"/>
      <c r="C108" s="33"/>
      <c r="D108" s="16"/>
      <c r="E108" s="33"/>
      <c r="F108" s="29"/>
      <c r="G108" s="33"/>
      <c r="H108" s="29"/>
      <c r="I108" s="22"/>
      <c r="J108" s="16"/>
      <c r="K108" s="314" t="str">
        <f>HYPERLINK("https://kaart.delfi.ee//?bookmark=bee81632cfb73aa0d24153a91307e1bb","Tartu, Raadi")</f>
        <v>Tartu, Raadi</v>
      </c>
      <c r="L108" s="248"/>
      <c r="M108" s="315" t="str">
        <f>HYPERLINK("http://kaart.delfi.ee//?bookmark=ebd616e171f4882941c876d5ba118858","Voka staadion")</f>
        <v>Voka staadion</v>
      </c>
      <c r="N108" s="1045"/>
      <c r="O108" s="5"/>
      <c r="P108" s="1"/>
      <c r="T108" s="257"/>
    </row>
    <row r="109" spans="1:20" hidden="1" x14ac:dyDescent="0.2">
      <c r="A109" s="33"/>
      <c r="B109" s="16"/>
      <c r="C109" s="33"/>
      <c r="D109" s="16"/>
      <c r="E109" s="235"/>
      <c r="F109" s="232"/>
      <c r="G109" s="168"/>
      <c r="H109" s="303"/>
      <c r="I109" s="168"/>
      <c r="J109" s="310" t="s">
        <v>636</v>
      </c>
      <c r="K109" s="308"/>
      <c r="L109" s="279" t="s">
        <v>123</v>
      </c>
      <c r="M109" s="249"/>
      <c r="N109" s="250"/>
      <c r="O109" s="5"/>
      <c r="P109" s="1"/>
    </row>
    <row r="110" spans="1:20" ht="13.5" hidden="1" thickBot="1" x14ac:dyDescent="0.25">
      <c r="A110" s="34"/>
      <c r="B110" s="37"/>
      <c r="C110" s="34"/>
      <c r="D110" s="37"/>
      <c r="E110" s="236"/>
      <c r="F110" s="233"/>
      <c r="G110" s="48"/>
      <c r="H110" s="312"/>
      <c r="I110" s="172"/>
      <c r="J110" s="309" t="str">
        <f>HYPERLINK("https://www.google.ru/maps/place/International+Exhibition+Center/@56.9548744,24.0774393,17z/data=!3m1!4b1!4m5!3m4!1s0x46eecfe6b4aae3eb:0x9cbc7eed14ffe6d1!8m2!3d56.9548744!4d24.079628","Läti (Riia, Kipsala näitustekeskus)")</f>
        <v>Läti (Riia, Kipsala näitustekeskus)</v>
      </c>
      <c r="K110" s="34"/>
      <c r="L110" s="195"/>
      <c r="M110" s="173"/>
      <c r="N110" s="286"/>
      <c r="O110" s="84"/>
      <c r="P110" s="1"/>
    </row>
    <row r="111" spans="1:20" x14ac:dyDescent="0.2">
      <c r="A111" s="39"/>
      <c r="B111" s="25">
        <v>21</v>
      </c>
      <c r="C111" s="39"/>
      <c r="D111" s="25">
        <v>22</v>
      </c>
      <c r="E111" s="39"/>
      <c r="F111" s="25">
        <v>23</v>
      </c>
      <c r="G111" s="39"/>
      <c r="H111" s="25">
        <v>24</v>
      </c>
      <c r="I111" s="39"/>
      <c r="J111" s="25">
        <v>25</v>
      </c>
      <c r="K111" s="39"/>
      <c r="L111" s="25">
        <v>26</v>
      </c>
      <c r="M111" s="265" t="s">
        <v>118</v>
      </c>
      <c r="N111" s="45">
        <v>27</v>
      </c>
      <c r="O111" s="5"/>
      <c r="P111" s="1"/>
    </row>
    <row r="112" spans="1:20" x14ac:dyDescent="0.2">
      <c r="A112" s="33"/>
      <c r="B112" s="16"/>
      <c r="C112" s="33"/>
      <c r="D112" s="16"/>
      <c r="E112" s="33"/>
      <c r="F112" s="16"/>
      <c r="G112" s="33"/>
      <c r="H112" s="16"/>
      <c r="I112" s="33"/>
      <c r="J112" s="16"/>
      <c r="K112" s="33"/>
      <c r="L112" s="16"/>
      <c r="M112" s="266" t="s">
        <v>124</v>
      </c>
      <c r="N112" s="268"/>
      <c r="O112" s="5"/>
      <c r="P112" s="1"/>
    </row>
    <row r="113" spans="1:20" ht="13.5" thickBot="1" x14ac:dyDescent="0.25">
      <c r="A113" s="34"/>
      <c r="B113" s="37"/>
      <c r="C113" s="34"/>
      <c r="D113" s="37"/>
      <c r="E113" s="34"/>
      <c r="F113" s="37"/>
      <c r="G113" s="34"/>
      <c r="H113" s="37"/>
      <c r="I113" s="34"/>
      <c r="J113" s="37"/>
      <c r="K113" s="34"/>
      <c r="L113" s="37"/>
      <c r="M113" s="267" t="str">
        <f>HYPERLINK("https://kaart.delfi.ee//?bookmark=ebd616e171f4882941c876d5ba118858","Voka staadion")</f>
        <v>Voka staadion</v>
      </c>
      <c r="N113" s="269"/>
      <c r="O113" s="5"/>
    </row>
    <row r="114" spans="1:20" ht="13.5" thickBot="1" x14ac:dyDescent="0.25">
      <c r="A114" s="80" t="s">
        <v>86</v>
      </c>
      <c r="B114" s="81"/>
      <c r="C114" s="178"/>
      <c r="D114" s="14"/>
      <c r="E114" s="22"/>
      <c r="F114" s="16"/>
      <c r="G114" s="22"/>
      <c r="H114" s="16"/>
      <c r="I114" s="22"/>
      <c r="J114" s="16"/>
      <c r="K114" s="22"/>
      <c r="L114" s="16"/>
      <c r="M114" s="22"/>
      <c r="N114" s="16"/>
      <c r="O114" s="85"/>
    </row>
    <row r="115" spans="1:20" x14ac:dyDescent="0.2">
      <c r="A115" s="39"/>
      <c r="B115" s="25">
        <v>28</v>
      </c>
      <c r="C115" s="39"/>
      <c r="D115" s="25">
        <v>29</v>
      </c>
      <c r="E115" s="39"/>
      <c r="F115" s="42">
        <v>30</v>
      </c>
      <c r="G115" s="888"/>
      <c r="H115" s="25">
        <v>1</v>
      </c>
      <c r="I115" s="39"/>
      <c r="J115" s="45">
        <v>2</v>
      </c>
      <c r="K115" s="1046" t="str">
        <f>HYPERLINK("","Eesti-Soome maavõistlus")</f>
        <v>Eesti-Soome maavõistlus</v>
      </c>
      <c r="L115" s="25">
        <v>3</v>
      </c>
      <c r="M115" s="1160" t="str">
        <f>HYPERLINK("#'shk-viru'!A5","K-Järve SHK - Viru SK")</f>
        <v>K-Järve SHK - Viru SK</v>
      </c>
      <c r="N115" s="45">
        <v>4</v>
      </c>
      <c r="O115" s="5"/>
    </row>
    <row r="116" spans="1:20" x14ac:dyDescent="0.2">
      <c r="A116" s="33"/>
      <c r="B116" s="16"/>
      <c r="C116" s="33"/>
      <c r="D116" s="16"/>
      <c r="E116" s="33"/>
      <c r="F116" s="44"/>
      <c r="G116" s="109"/>
      <c r="H116" s="16"/>
      <c r="I116" s="33"/>
      <c r="J116" s="29"/>
      <c r="K116" s="1047" t="s">
        <v>90</v>
      </c>
      <c r="L116" s="16"/>
      <c r="M116" s="1161" t="s">
        <v>309</v>
      </c>
      <c r="N116" s="1159"/>
      <c r="O116" s="5"/>
    </row>
    <row r="117" spans="1:20" ht="13.5" thickBot="1" x14ac:dyDescent="0.25">
      <c r="A117" s="33"/>
      <c r="B117" s="16"/>
      <c r="C117" s="33"/>
      <c r="D117" s="16"/>
      <c r="E117" s="33"/>
      <c r="F117" s="44"/>
      <c r="G117" s="109"/>
      <c r="H117" s="16"/>
      <c r="I117" s="33"/>
      <c r="J117" s="29"/>
      <c r="K117" s="1048" t="s">
        <v>93</v>
      </c>
      <c r="L117" s="16"/>
      <c r="M117" s="1162" t="str">
        <f>HYPERLINK("https://kaart.delfi.ee/?bookmark=236e0f8de3f3d8e7138807663f9b5d14","Voka petangihall")</f>
        <v>Voka petangihall</v>
      </c>
      <c r="N117" s="1159"/>
      <c r="O117" s="5"/>
    </row>
    <row r="118" spans="1:20" hidden="1" x14ac:dyDescent="0.2">
      <c r="A118" s="33"/>
      <c r="B118" s="16"/>
      <c r="C118" s="33"/>
      <c r="D118" s="16"/>
      <c r="E118" s="33"/>
      <c r="F118" s="16"/>
      <c r="G118" s="186"/>
      <c r="H118" s="508"/>
      <c r="I118" s="189"/>
      <c r="J118" s="310" t="s">
        <v>91</v>
      </c>
      <c r="K118" s="190"/>
      <c r="L118" s="279" t="s">
        <v>123</v>
      </c>
      <c r="M118" s="168"/>
      <c r="N118" s="191"/>
      <c r="O118" s="5"/>
    </row>
    <row r="119" spans="1:20" hidden="1" x14ac:dyDescent="0.2">
      <c r="A119" s="33"/>
      <c r="B119" s="16"/>
      <c r="C119" s="33"/>
      <c r="D119" s="16"/>
      <c r="E119" s="33"/>
      <c r="F119" s="16"/>
      <c r="G119" s="186"/>
      <c r="H119" s="303"/>
      <c r="I119" s="189"/>
      <c r="J119" s="311" t="s">
        <v>637</v>
      </c>
      <c r="K119" s="190"/>
      <c r="L119" s="279" t="s">
        <v>123</v>
      </c>
      <c r="M119" s="168"/>
      <c r="N119" s="191"/>
      <c r="O119" s="5"/>
    </row>
    <row r="120" spans="1:20" ht="13.5" hidden="1" thickBot="1" x14ac:dyDescent="0.25">
      <c r="A120" s="33"/>
      <c r="B120" s="22"/>
      <c r="C120" s="33"/>
      <c r="D120" s="22"/>
      <c r="E120" s="33"/>
      <c r="F120" s="22"/>
      <c r="G120" s="187"/>
      <c r="H120" s="175"/>
      <c r="I120" s="188"/>
      <c r="J120" s="174"/>
      <c r="K120" s="304" t="str">
        <f>HYPERLINK("https://www.google.com/maps/place/Boulodrome+Henri+Salvador/@49.2868501,1.0464518,15z/data=!4m5!3m4!1s0x0:0x6679752e727b4f2b!8m2!3d49.2868501!4d1.0464518","Prantsusmaa (Saint-Pierre-lès-Elbeuf)")</f>
        <v>Prantsusmaa (Saint-Pierre-lès-Elbeuf)</v>
      </c>
      <c r="L120" s="172"/>
      <c r="M120" s="172"/>
      <c r="N120" s="285"/>
      <c r="O120" s="5"/>
      <c r="P120" s="1"/>
    </row>
    <row r="121" spans="1:20" ht="13.5" thickTop="1" x14ac:dyDescent="0.2">
      <c r="A121" s="889"/>
      <c r="B121" s="890">
        <v>5</v>
      </c>
      <c r="C121" s="889"/>
      <c r="D121" s="890">
        <v>6</v>
      </c>
      <c r="E121" s="889"/>
      <c r="F121" s="891">
        <v>7</v>
      </c>
      <c r="G121" s="39"/>
      <c r="H121" s="25">
        <v>8</v>
      </c>
      <c r="I121" s="39"/>
      <c r="J121" s="25">
        <v>9</v>
      </c>
      <c r="K121" s="39"/>
      <c r="L121" s="60">
        <v>10</v>
      </c>
      <c r="M121" s="1163" t="s">
        <v>635</v>
      </c>
      <c r="N121" s="55">
        <v>11</v>
      </c>
      <c r="O121" s="5"/>
      <c r="P121" s="1"/>
    </row>
    <row r="122" spans="1:20" x14ac:dyDescent="0.2">
      <c r="A122" s="33"/>
      <c r="B122" s="16"/>
      <c r="C122" s="33"/>
      <c r="D122" s="16"/>
      <c r="E122" s="33"/>
      <c r="F122" s="16"/>
      <c r="G122" s="33"/>
      <c r="H122" s="16"/>
      <c r="I122" s="33"/>
      <c r="J122" s="16"/>
      <c r="K122" s="33"/>
      <c r="L122" s="16"/>
      <c r="M122" s="1164" t="s">
        <v>17</v>
      </c>
      <c r="N122" s="1166"/>
      <c r="O122" s="5"/>
      <c r="P122" s="1"/>
    </row>
    <row r="123" spans="1:20" ht="13.5" thickBot="1" x14ac:dyDescent="0.25">
      <c r="A123" s="34"/>
      <c r="B123" s="37"/>
      <c r="C123" s="34"/>
      <c r="D123" s="37"/>
      <c r="E123" s="34"/>
      <c r="F123" s="37"/>
      <c r="G123" s="34"/>
      <c r="H123" s="37"/>
      <c r="I123" s="34"/>
      <c r="J123" s="37"/>
      <c r="K123" s="34"/>
      <c r="L123" s="37"/>
      <c r="M123" s="1165" t="str">
        <f>HYPERLINK("https://kaart.delfi.ee//?bookmark=ebd616e171f4882941c876d5ba118858","Voka staadion")</f>
        <v>Voka staadion</v>
      </c>
      <c r="N123" s="1167"/>
      <c r="O123" s="5"/>
      <c r="P123" s="1"/>
    </row>
    <row r="124" spans="1:20" x14ac:dyDescent="0.2">
      <c r="A124" s="39"/>
      <c r="B124" s="25">
        <v>19</v>
      </c>
      <c r="C124" s="39"/>
      <c r="D124" s="25">
        <v>20</v>
      </c>
      <c r="E124" s="39"/>
      <c r="F124" s="25">
        <v>21</v>
      </c>
      <c r="G124" s="39"/>
      <c r="H124" s="25">
        <v>22</v>
      </c>
      <c r="I124" s="39"/>
      <c r="J124" s="25">
        <v>23</v>
      </c>
      <c r="K124" s="163" t="str">
        <f>HYPERLINK("https://www.petanque.ee/index.php?id=103798&amp;cid=719","Eesti sise-MV")</f>
        <v>Eesti sise-MV</v>
      </c>
      <c r="L124" s="60">
        <v>24</v>
      </c>
      <c r="M124" s="176" t="str">
        <f>HYPERLINK("https://www.petanque.ee/index.php?id=103798&amp;cid=758","Eesti sise-MV")</f>
        <v>Eesti sise-MV</v>
      </c>
      <c r="N124" s="55">
        <v>25</v>
      </c>
      <c r="O124" s="5"/>
      <c r="P124" s="1"/>
    </row>
    <row r="125" spans="1:20" x14ac:dyDescent="0.2">
      <c r="A125" s="33"/>
      <c r="B125" s="16"/>
      <c r="C125" s="33"/>
      <c r="D125" s="16"/>
      <c r="E125" s="33"/>
      <c r="F125" s="16"/>
      <c r="G125" s="33"/>
      <c r="H125" s="16"/>
      <c r="I125" s="33"/>
      <c r="J125" s="16"/>
      <c r="K125" s="162" t="s">
        <v>14</v>
      </c>
      <c r="L125" s="16"/>
      <c r="M125" s="162" t="s">
        <v>21</v>
      </c>
      <c r="N125" s="28"/>
      <c r="O125" s="5"/>
      <c r="P125" s="1"/>
    </row>
    <row r="126" spans="1:20" ht="13.5" thickBot="1" x14ac:dyDescent="0.25">
      <c r="A126" s="34"/>
      <c r="B126" s="37"/>
      <c r="C126" s="34"/>
      <c r="D126" s="37"/>
      <c r="E126" s="34"/>
      <c r="F126" s="37"/>
      <c r="G126" s="34"/>
      <c r="H126" s="37"/>
      <c r="I126" s="34"/>
      <c r="J126" s="37"/>
      <c r="K126" s="1050" t="str">
        <f>HYPERLINK("","Harku petangihall")</f>
        <v>Harku petangihall</v>
      </c>
      <c r="L126" s="37"/>
      <c r="M126" s="1050" t="str">
        <f>HYPERLINK("","Harku petangihall")</f>
        <v>Harku petangihall</v>
      </c>
      <c r="N126" s="286"/>
      <c r="O126" s="5"/>
    </row>
    <row r="127" spans="1:20" ht="13.5" thickBot="1" x14ac:dyDescent="0.25">
      <c r="A127" s="80" t="s">
        <v>87</v>
      </c>
      <c r="B127" s="81"/>
      <c r="C127" s="82"/>
      <c r="D127" s="15"/>
      <c r="E127" s="22"/>
      <c r="F127" s="1185" t="s">
        <v>633</v>
      </c>
      <c r="G127" s="84"/>
      <c r="H127" s="22"/>
      <c r="I127" s="22"/>
      <c r="J127" s="22"/>
      <c r="K127" s="22"/>
      <c r="L127" s="22"/>
      <c r="M127" s="22"/>
      <c r="N127" s="22"/>
      <c r="O127" s="5"/>
      <c r="P127" s="1"/>
    </row>
    <row r="128" spans="1:20" x14ac:dyDescent="0.2">
      <c r="A128" s="39"/>
      <c r="B128" s="25">
        <v>26</v>
      </c>
      <c r="C128" s="39"/>
      <c r="D128" s="45">
        <v>27</v>
      </c>
      <c r="E128" s="63"/>
      <c r="F128" s="45">
        <v>28</v>
      </c>
      <c r="G128" s="86"/>
      <c r="H128" s="45">
        <v>29</v>
      </c>
      <c r="I128" s="63"/>
      <c r="J128" s="25">
        <v>30</v>
      </c>
      <c r="K128" s="87"/>
      <c r="L128" s="45">
        <v>31</v>
      </c>
      <c r="M128" s="1169" t="str">
        <f>HYPERLINK("#Vs11!$A$5","Voka III sise-KV 11. etapp")</f>
        <v>Voka III sise-KV 11. etapp</v>
      </c>
      <c r="N128" s="45">
        <v>1</v>
      </c>
      <c r="O128" s="5"/>
      <c r="T128" s="257"/>
    </row>
    <row r="129" spans="1:20" x14ac:dyDescent="0.2">
      <c r="A129" s="33"/>
      <c r="B129" s="16"/>
      <c r="C129" s="241"/>
      <c r="D129" s="76"/>
      <c r="E129" s="258"/>
      <c r="F129" s="76"/>
      <c r="G129" s="166"/>
      <c r="H129" s="167"/>
      <c r="I129" s="306" t="str">
        <f>HYPERLINK("http://www.cep-petanque.com/women.html","10. Naiste EM, TRIO, TUL")</f>
        <v>10. Naiste EM, TRIO, TUL</v>
      </c>
      <c r="K129" s="280"/>
      <c r="L129" s="1053" t="s">
        <v>123</v>
      </c>
      <c r="M129" s="1051" t="s">
        <v>16</v>
      </c>
      <c r="N129" s="232"/>
      <c r="O129" s="5"/>
      <c r="T129" s="257"/>
    </row>
    <row r="130" spans="1:20" ht="13.5" thickBot="1" x14ac:dyDescent="0.25">
      <c r="A130" s="34"/>
      <c r="B130" s="35"/>
      <c r="C130" s="284"/>
      <c r="D130" s="283"/>
      <c r="E130" s="282"/>
      <c r="F130" s="283"/>
      <c r="G130" s="170"/>
      <c r="H130" s="171"/>
      <c r="I130" s="307" t="str">
        <f>HYPERLINK("https://www.google.com/maps/place/39300+Torrelavega,+Cantabria,+Spain/@43.343543,-4.0637601,14z/data=!3m1!4b1!4m5!3m4!1s0xd493e72ed01f43d:0xb11dcb6f47adc1a3!8m2!3d43.3488503!4d-4.0501505","Hispaania (Torrelavega)")</f>
        <v>Hispaania (Torrelavega)</v>
      </c>
      <c r="K130" s="281"/>
      <c r="L130" s="174"/>
      <c r="M130" s="1052" t="str">
        <f>HYPERLINK("https://kaart.delfi.ee/?bookmark=236e0f8de3f3d8e7138807663f9b5d14","Voka petangihall")</f>
        <v>Voka petangihall</v>
      </c>
      <c r="N130" s="237"/>
      <c r="O130" s="5"/>
      <c r="T130" s="257"/>
    </row>
    <row r="131" spans="1:20" x14ac:dyDescent="0.2">
      <c r="A131" s="39"/>
      <c r="B131" s="25">
        <v>2</v>
      </c>
      <c r="C131" s="39"/>
      <c r="D131" s="25">
        <v>3</v>
      </c>
      <c r="E131" s="39"/>
      <c r="F131" s="25">
        <v>4</v>
      </c>
      <c r="G131" s="39"/>
      <c r="H131" s="25">
        <v>5</v>
      </c>
      <c r="I131" s="39"/>
      <c r="J131" s="25">
        <v>6</v>
      </c>
      <c r="K131" s="163" t="str">
        <f>HYPERLINK("https://www.petanque.ee/index.php?id=103798&amp;cid=718","Eesti sise-MV")</f>
        <v>Eesti sise-MV</v>
      </c>
      <c r="L131" s="60">
        <v>7</v>
      </c>
      <c r="M131" s="176" t="str">
        <f>HYPERLINK("https://www.petanque.ee/index.php?id=103798&amp;cid=757","Eesti sise-MV")</f>
        <v>Eesti sise-MV</v>
      </c>
      <c r="N131" s="55">
        <v>8</v>
      </c>
      <c r="O131" s="5"/>
      <c r="P131" s="1"/>
      <c r="T131" s="257"/>
    </row>
    <row r="132" spans="1:20" x14ac:dyDescent="0.2">
      <c r="A132" s="33"/>
      <c r="B132" s="16"/>
      <c r="C132" s="33"/>
      <c r="D132" s="16"/>
      <c r="E132" s="33"/>
      <c r="F132" s="16"/>
      <c r="G132" s="33"/>
      <c r="H132" s="16"/>
      <c r="I132" s="33"/>
      <c r="J132" s="16"/>
      <c r="K132" s="162" t="s">
        <v>16</v>
      </c>
      <c r="L132" s="16"/>
      <c r="M132" s="162" t="s">
        <v>20</v>
      </c>
      <c r="N132" s="28"/>
      <c r="O132" s="5"/>
      <c r="P132" s="1"/>
      <c r="T132" s="257"/>
    </row>
    <row r="133" spans="1:20" ht="13.5" thickBot="1" x14ac:dyDescent="0.25">
      <c r="A133" s="34"/>
      <c r="B133" s="37"/>
      <c r="C133" s="34"/>
      <c r="D133" s="37"/>
      <c r="E133" s="34"/>
      <c r="F133" s="37"/>
      <c r="G133" s="34"/>
      <c r="H133" s="37"/>
      <c r="I133" s="34"/>
      <c r="J133" s="37"/>
      <c r="K133" s="1050" t="str">
        <f>HYPERLINK("","Harku petangihall")</f>
        <v>Harku petangihall</v>
      </c>
      <c r="L133" s="37"/>
      <c r="M133" s="1050" t="str">
        <f>HYPERLINK("","Harku petangihall")</f>
        <v>Harku petangihall</v>
      </c>
      <c r="N133" s="286"/>
      <c r="O133" s="5"/>
      <c r="T133" s="257"/>
    </row>
    <row r="134" spans="1:20" x14ac:dyDescent="0.2">
      <c r="A134" s="39"/>
      <c r="B134" s="25">
        <v>9</v>
      </c>
      <c r="C134" s="39"/>
      <c r="D134" s="25">
        <v>10</v>
      </c>
      <c r="E134" s="39"/>
      <c r="F134" s="25">
        <v>11</v>
      </c>
      <c r="G134" s="40"/>
      <c r="H134" s="45">
        <v>12</v>
      </c>
      <c r="I134" s="39"/>
      <c r="J134" s="25">
        <v>13</v>
      </c>
      <c r="K134" s="39"/>
      <c r="L134" s="25">
        <v>14</v>
      </c>
      <c r="M134" s="1169" t="str">
        <f>HYPERLINK("#Vs12!$A$5","Voka III sise-KV 12. etapp")</f>
        <v>Voka III sise-KV 12. etapp</v>
      </c>
      <c r="N134" s="45">
        <v>15</v>
      </c>
      <c r="O134" s="5"/>
      <c r="P134" s="1"/>
      <c r="T134" s="257"/>
    </row>
    <row r="135" spans="1:20" x14ac:dyDescent="0.2">
      <c r="A135" s="33"/>
      <c r="B135" s="16"/>
      <c r="C135" s="33"/>
      <c r="D135" s="16"/>
      <c r="E135" s="33"/>
      <c r="F135" s="16"/>
      <c r="G135" s="33"/>
      <c r="H135" s="16"/>
      <c r="I135" s="33"/>
      <c r="J135" s="16"/>
      <c r="K135" s="33"/>
      <c r="L135" s="16"/>
      <c r="M135" s="1051" t="s">
        <v>16</v>
      </c>
      <c r="N135" s="232"/>
      <c r="O135" s="5"/>
      <c r="P135" s="1"/>
      <c r="T135" s="257"/>
    </row>
    <row r="136" spans="1:20" ht="13.5" thickBot="1" x14ac:dyDescent="0.25">
      <c r="A136" s="34"/>
      <c r="B136" s="37"/>
      <c r="C136" s="34"/>
      <c r="D136" s="37"/>
      <c r="E136" s="34"/>
      <c r="F136" s="37"/>
      <c r="G136" s="34"/>
      <c r="H136" s="37"/>
      <c r="I136" s="34"/>
      <c r="J136" s="37"/>
      <c r="K136" s="34"/>
      <c r="L136" s="37"/>
      <c r="M136" s="1052" t="str">
        <f>HYPERLINK("https://kaart.delfi.ee/?bookmark=236e0f8de3f3d8e7138807663f9b5d14","Voka petangihall")</f>
        <v>Voka petangihall</v>
      </c>
      <c r="N136" s="237"/>
      <c r="O136" s="5"/>
      <c r="P136" s="1"/>
      <c r="T136" s="257"/>
    </row>
    <row r="137" spans="1:20" x14ac:dyDescent="0.2">
      <c r="A137" s="39"/>
      <c r="B137" s="25">
        <v>16</v>
      </c>
      <c r="C137" s="39"/>
      <c r="D137" s="25">
        <v>17</v>
      </c>
      <c r="E137" s="39"/>
      <c r="F137" s="25">
        <v>18</v>
      </c>
      <c r="G137" s="40"/>
      <c r="H137" s="45">
        <v>19</v>
      </c>
      <c r="I137" s="39"/>
      <c r="J137" s="25">
        <v>20</v>
      </c>
      <c r="K137" s="1197" t="str">
        <f>HYPERLINK("https://www.petanque.ee/index.php?id=103798&amp;cid=720","3. Klubide sari, 3. etapp")</f>
        <v>3. Klubide sari, 3. etapp</v>
      </c>
      <c r="L137" s="45">
        <v>21</v>
      </c>
      <c r="M137" s="1170" t="str">
        <f>HYPERLINK("#Vs13!$A$5","Voka III sise-KV 13. etapp")</f>
        <v>Voka III sise-KV 13. etapp</v>
      </c>
      <c r="N137" s="45">
        <v>22</v>
      </c>
      <c r="O137" s="5"/>
      <c r="P137" s="1"/>
      <c r="T137" s="257"/>
    </row>
    <row r="138" spans="1:20" x14ac:dyDescent="0.2">
      <c r="A138" s="33"/>
      <c r="B138" s="16"/>
      <c r="C138" s="33"/>
      <c r="D138" s="16"/>
      <c r="E138" s="33"/>
      <c r="F138" s="16"/>
      <c r="G138" s="33"/>
      <c r="H138" s="16"/>
      <c r="I138" s="33"/>
      <c r="J138" s="16"/>
      <c r="K138" s="33" t="s">
        <v>463</v>
      </c>
      <c r="L138" s="29"/>
      <c r="M138" s="1057" t="s">
        <v>16</v>
      </c>
      <c r="N138" s="232"/>
      <c r="O138" s="5"/>
      <c r="P138" s="1"/>
      <c r="T138" s="257"/>
    </row>
    <row r="139" spans="1:20" x14ac:dyDescent="0.2">
      <c r="A139" s="33"/>
      <c r="B139" s="22"/>
      <c r="C139" s="33"/>
      <c r="D139" s="22"/>
      <c r="E139" s="33"/>
      <c r="F139" s="22"/>
      <c r="G139" s="33"/>
      <c r="H139" s="22"/>
      <c r="I139" s="33"/>
      <c r="J139" s="22"/>
      <c r="K139" s="1054" t="str">
        <f>HYPERLINK("","Harku petangihall")</f>
        <v>Harku petangihall</v>
      </c>
      <c r="L139" s="41"/>
      <c r="M139" s="1058" t="str">
        <f>HYPERLINK("https://kaart.delfi.ee/?bookmark=236e0f8de3f3d8e7138807663f9b5d14","Voka petangihall")</f>
        <v>Voka petangihall</v>
      </c>
      <c r="N139" s="1055"/>
      <c r="O139" s="5"/>
      <c r="P139" s="1"/>
      <c r="T139" s="257"/>
    </row>
    <row r="140" spans="1:20" x14ac:dyDescent="0.2">
      <c r="A140" s="33"/>
      <c r="B140" s="22"/>
      <c r="C140" s="33"/>
      <c r="D140" s="22"/>
      <c r="E140" s="33"/>
      <c r="F140" s="22"/>
      <c r="G140" s="33"/>
      <c r="H140" s="22"/>
      <c r="I140" s="33"/>
      <c r="J140" s="22"/>
      <c r="K140" s="33"/>
      <c r="L140" s="41"/>
      <c r="M140" s="1056" t="s">
        <v>515</v>
      </c>
      <c r="N140" s="513"/>
      <c r="O140" s="5"/>
      <c r="P140" s="1"/>
      <c r="T140" s="257"/>
    </row>
    <row r="141" spans="1:20" ht="13.5" thickBot="1" x14ac:dyDescent="0.25">
      <c r="A141" s="33"/>
      <c r="B141" s="22"/>
      <c r="C141" s="33"/>
      <c r="D141" s="22"/>
      <c r="E141" s="33"/>
      <c r="F141" s="22"/>
      <c r="G141" s="33"/>
      <c r="H141" s="22"/>
      <c r="I141" s="33"/>
      <c r="J141" s="22"/>
      <c r="K141" s="33"/>
      <c r="L141" s="57"/>
      <c r="M141" s="197" t="str">
        <f>HYPERLINK("","Harku petangihall")</f>
        <v>Harku petangihall</v>
      </c>
      <c r="N141" s="41"/>
      <c r="O141" s="5"/>
      <c r="P141" s="1"/>
      <c r="T141" s="257"/>
    </row>
    <row r="142" spans="1:20" x14ac:dyDescent="0.2">
      <c r="A142" s="39"/>
      <c r="B142" s="25">
        <v>23</v>
      </c>
      <c r="C142" s="39"/>
      <c r="D142" s="25">
        <v>24</v>
      </c>
      <c r="E142" s="39"/>
      <c r="F142" s="25">
        <v>25</v>
      </c>
      <c r="G142" s="39"/>
      <c r="H142" s="25">
        <v>26</v>
      </c>
      <c r="I142" s="39"/>
      <c r="J142" s="25">
        <v>27</v>
      </c>
      <c r="K142" s="39"/>
      <c r="L142" s="25">
        <v>28</v>
      </c>
      <c r="M142" s="177"/>
      <c r="N142" s="45">
        <v>29</v>
      </c>
      <c r="O142" s="5"/>
      <c r="P142" s="1"/>
    </row>
    <row r="143" spans="1:20" x14ac:dyDescent="0.2">
      <c r="A143" s="33"/>
      <c r="B143" s="16"/>
      <c r="C143" s="33"/>
      <c r="D143" s="16"/>
      <c r="E143" s="33"/>
      <c r="F143" s="192"/>
      <c r="G143" s="1059"/>
      <c r="H143" s="1060"/>
      <c r="I143" s="1061"/>
      <c r="J143" s="1060"/>
      <c r="K143" s="1062" t="s">
        <v>92</v>
      </c>
      <c r="L143" s="305" t="s">
        <v>123</v>
      </c>
      <c r="M143" s="1063"/>
      <c r="N143" s="1064"/>
      <c r="O143" s="5"/>
      <c r="P143" s="1"/>
    </row>
    <row r="144" spans="1:20" ht="13.5" thickBot="1" x14ac:dyDescent="0.25">
      <c r="A144" s="34"/>
      <c r="B144" s="37"/>
      <c r="C144" s="34"/>
      <c r="D144" s="57"/>
      <c r="E144" s="34"/>
      <c r="F144" s="36"/>
      <c r="G144" s="196"/>
      <c r="H144" s="175"/>
      <c r="I144" s="172"/>
      <c r="J144" s="175"/>
      <c r="K144" s="307" t="str">
        <f>HYPERLINK("https://www.google.com/maps/place/34+Impasse+des+Rouyeres,+16710+Saint-Yrieix-sur-Charente,+France/@45.691087,0.1434799,17z/data=!3m1!4b1!4m5!3m4!1s0x47fe2e199ca6e37d:0xd3c639b38a9a2239!8m2!3d45.691087!4d0.1456686","Prantsusmaa (Saint-Yrieix-surCharente)")</f>
        <v>Prantsusmaa (Saint-Yrieix-surCharente)</v>
      </c>
      <c r="L144" s="174"/>
      <c r="M144" s="173"/>
      <c r="N144" s="219"/>
      <c r="O144" s="5"/>
      <c r="P144" s="1"/>
    </row>
    <row r="145" spans="1:16" hidden="1" x14ac:dyDescent="0.2">
      <c r="A145" s="1049" t="s">
        <v>514</v>
      </c>
      <c r="B145" s="81"/>
      <c r="C145" s="82"/>
      <c r="D145" s="15"/>
      <c r="E145" s="22"/>
      <c r="F145" s="22"/>
      <c r="G145" s="84"/>
      <c r="H145" s="22"/>
      <c r="I145" s="22"/>
      <c r="J145" s="22"/>
      <c r="K145" s="22"/>
      <c r="L145" s="22"/>
      <c r="M145" s="22"/>
      <c r="N145" s="22"/>
      <c r="O145" s="5"/>
      <c r="P145" s="1"/>
    </row>
    <row r="146" spans="1:16" x14ac:dyDescent="0.2">
      <c r="A146" s="88" t="s">
        <v>22</v>
      </c>
      <c r="B146" s="89"/>
      <c r="C146" s="90"/>
      <c r="D146" s="90"/>
      <c r="E146" s="89"/>
      <c r="F146" s="89"/>
      <c r="G146" s="90"/>
      <c r="H146" s="90"/>
      <c r="I146" s="90"/>
      <c r="J146" s="90"/>
      <c r="K146" s="90"/>
      <c r="L146" s="2"/>
      <c r="M146" s="2"/>
      <c r="N146" s="91"/>
      <c r="O146" s="5"/>
      <c r="P146" s="1"/>
    </row>
    <row r="147" spans="1:16" x14ac:dyDescent="0.2">
      <c r="A147" s="92" t="s">
        <v>462</v>
      </c>
      <c r="B147" s="89"/>
      <c r="C147" s="90"/>
      <c r="D147" s="90"/>
      <c r="E147" s="89"/>
      <c r="F147" s="89"/>
      <c r="G147" s="90"/>
      <c r="H147" s="90"/>
      <c r="I147" s="90"/>
      <c r="J147" s="90"/>
      <c r="K147" s="90"/>
      <c r="L147" s="90"/>
      <c r="M147" s="90"/>
      <c r="N147" s="91"/>
      <c r="O147" s="5"/>
      <c r="P147" s="1"/>
    </row>
    <row r="148" spans="1:16" x14ac:dyDescent="0.2">
      <c r="A148" s="3" t="s">
        <v>23</v>
      </c>
      <c r="B148" s="4"/>
      <c r="C148" s="4"/>
      <c r="D148" s="4"/>
      <c r="E148" s="4"/>
      <c r="F148" s="4"/>
      <c r="G148" s="4"/>
      <c r="H148" s="194"/>
      <c r="I148" s="194" t="str">
        <f>HYPERLINK("https://webzone.ee/petank/juhendid/voka-7-kv-2020-juhend.pdf","Juhend")</f>
        <v>Juhend</v>
      </c>
      <c r="J148" s="2"/>
      <c r="L148" s="2"/>
      <c r="M148" s="2"/>
      <c r="N148" s="91"/>
      <c r="O148" s="5"/>
      <c r="P148" s="1"/>
    </row>
    <row r="149" spans="1:16" x14ac:dyDescent="0.2">
      <c r="A149" s="3" t="s">
        <v>4</v>
      </c>
      <c r="B149" s="4"/>
      <c r="C149" s="4"/>
      <c r="D149" s="4"/>
      <c r="E149" s="4"/>
      <c r="F149" s="4"/>
      <c r="G149" s="4"/>
      <c r="H149" s="4"/>
      <c r="I149" s="4"/>
      <c r="J149" s="93"/>
      <c r="K149" s="93"/>
      <c r="L149" s="93"/>
      <c r="M149" s="93"/>
      <c r="N149" s="94"/>
      <c r="O149" s="5"/>
      <c r="P149" s="1"/>
    </row>
    <row r="150" spans="1:16" x14ac:dyDescent="0.2">
      <c r="C150" s="91" t="s">
        <v>98</v>
      </c>
      <c r="D150" s="2"/>
      <c r="E150" s="91"/>
      <c r="F150" s="91"/>
      <c r="G150" s="2"/>
      <c r="H150" s="2"/>
      <c r="I150" s="2"/>
      <c r="J150" s="2"/>
      <c r="K150" s="2"/>
      <c r="L150" s="2"/>
      <c r="M150" s="2"/>
      <c r="N150" s="98"/>
      <c r="O150" s="1"/>
      <c r="P150" s="1"/>
    </row>
    <row r="151" spans="1:16" x14ac:dyDescent="0.2">
      <c r="A151" s="95" t="s">
        <v>5</v>
      </c>
      <c r="B151" s="2"/>
      <c r="C151" s="2"/>
      <c r="D151" s="2"/>
      <c r="E151" s="91"/>
      <c r="F151" s="91"/>
      <c r="G151" s="2"/>
      <c r="H151" s="2"/>
      <c r="I151" s="1"/>
      <c r="J151" s="1"/>
      <c r="K151" s="1"/>
      <c r="L151" s="2"/>
      <c r="M151" s="2"/>
      <c r="N151" s="96" t="s">
        <v>24</v>
      </c>
      <c r="O151" s="1"/>
      <c r="P151" s="1"/>
    </row>
    <row r="152" spans="1:16" x14ac:dyDescent="0.2">
      <c r="A152" s="22"/>
      <c r="B152" s="22"/>
      <c r="C152" s="332" t="s">
        <v>127</v>
      </c>
      <c r="D152" s="22"/>
      <c r="E152" s="22"/>
      <c r="G152" s="84"/>
      <c r="H152" s="22"/>
      <c r="I152" s="22"/>
      <c r="N152" s="331"/>
      <c r="P152"/>
    </row>
    <row r="153" spans="1:16" x14ac:dyDescent="0.2">
      <c r="P153"/>
    </row>
    <row r="154" spans="1:16" x14ac:dyDescent="0.2">
      <c r="P154"/>
    </row>
    <row r="155" spans="1:16" x14ac:dyDescent="0.2">
      <c r="P155"/>
    </row>
    <row r="156" spans="1:16" x14ac:dyDescent="0.2">
      <c r="P156"/>
    </row>
  </sheetData>
  <pageMargins left="0.27559055118110237" right="0.19685039370078741" top="0.27559055118110237" bottom="0.19685039370078741" header="0.27559055118110237" footer="0"/>
  <pageSetup paperSize="9" fitToHeight="0" orientation="portrait" r:id="rId1"/>
  <headerFooter>
    <oddHeader>&amp;R&amp;9&amp;P. leht &amp;N&amp; -st</oddHeader>
  </headerFooter>
  <rowBreaks count="1" manualBreakCount="1">
    <brk id="9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AK90"/>
  <sheetViews>
    <sheetView showGridLines="0" showRowColHeaders="0" zoomScaleNormal="100" workbookViewId="0">
      <pane ySplit="7" topLeftCell="A8" activePane="bottomLeft" state="frozen"/>
      <selection pane="bottomLeft" activeCell="S1" sqref="S1"/>
    </sheetView>
  </sheetViews>
  <sheetFormatPr defaultRowHeight="12.75" x14ac:dyDescent="0.2"/>
  <cols>
    <col min="1" max="1" width="3.28515625" customWidth="1"/>
    <col min="2" max="2" width="3.28515625" hidden="1" customWidth="1"/>
    <col min="3" max="3" width="3.28515625" customWidth="1"/>
    <col min="4" max="4" width="3.28515625" hidden="1" customWidth="1"/>
    <col min="5" max="5" width="3.7109375" customWidth="1"/>
    <col min="6" max="6" width="23.28515625" style="560" customWidth="1"/>
    <col min="7" max="7" width="2.28515625" hidden="1" customWidth="1"/>
    <col min="8" max="8" width="1.85546875" hidden="1" customWidth="1"/>
    <col min="9" max="9" width="1.7109375" style="257" hidden="1" customWidth="1"/>
    <col min="10" max="10" width="5.7109375" customWidth="1"/>
    <col min="11" max="11" width="26.5703125" hidden="1" customWidth="1"/>
    <col min="12" max="12" width="28.5703125" hidden="1" customWidth="1"/>
    <col min="13" max="13" width="12.140625" hidden="1" customWidth="1"/>
    <col min="14" max="14" width="8.5703125" hidden="1" customWidth="1"/>
    <col min="15" max="15" width="32.28515625" hidden="1" customWidth="1"/>
    <col min="16" max="16" width="10.7109375" hidden="1" customWidth="1"/>
    <col min="17" max="17" width="3.5703125" bestFit="1" customWidth="1"/>
    <col min="18" max="18" width="3.28515625" bestFit="1" customWidth="1"/>
    <col min="19" max="19" width="3.5703125" bestFit="1" customWidth="1"/>
    <col min="20" max="21" width="3.28515625" bestFit="1" customWidth="1"/>
    <col min="22" max="22" width="3.28515625" customWidth="1"/>
    <col min="23" max="23" width="3.85546875" bestFit="1" customWidth="1"/>
    <col min="24" max="24" width="3.28515625" bestFit="1" customWidth="1"/>
    <col min="25" max="26" width="3.5703125" bestFit="1" customWidth="1"/>
    <col min="27" max="27" width="3.28515625" bestFit="1" customWidth="1"/>
    <col min="28" max="28" width="3.28515625" customWidth="1"/>
    <col min="29" max="29" width="3.28515625" bestFit="1" customWidth="1"/>
    <col min="30" max="32" width="3.28515625" customWidth="1"/>
    <col min="33" max="33" width="10.28515625" hidden="1" customWidth="1"/>
    <col min="34" max="34" width="10.5703125" hidden="1" customWidth="1"/>
    <col min="35" max="35" width="12" hidden="1" customWidth="1"/>
    <col min="36" max="36" width="14.28515625" hidden="1" customWidth="1"/>
  </cols>
  <sheetData>
    <row r="1" spans="1:37" x14ac:dyDescent="0.2">
      <c r="A1" s="546"/>
      <c r="B1" s="547"/>
      <c r="C1" s="497"/>
      <c r="D1" s="548"/>
      <c r="E1" s="497" t="s">
        <v>335</v>
      </c>
      <c r="F1" s="549"/>
      <c r="G1" s="550"/>
      <c r="H1" s="550"/>
      <c r="I1" s="550"/>
      <c r="J1" s="549"/>
      <c r="K1" s="99" t="s">
        <v>25</v>
      </c>
      <c r="L1" s="551"/>
      <c r="M1" s="551"/>
      <c r="N1" s="551"/>
      <c r="O1" s="551"/>
      <c r="P1" s="551"/>
      <c r="Q1" s="552"/>
      <c r="R1" s="553"/>
      <c r="S1" s="549"/>
      <c r="T1" s="549"/>
      <c r="U1" s="549"/>
      <c r="V1" s="549"/>
      <c r="W1" s="549"/>
      <c r="X1" s="549"/>
      <c r="Y1" s="554"/>
      <c r="Z1" s="549"/>
      <c r="AA1" s="549"/>
      <c r="AC1" s="555" t="s">
        <v>26</v>
      </c>
      <c r="AD1" s="556"/>
      <c r="AE1" s="557" t="s">
        <v>183</v>
      </c>
      <c r="AF1" s="557"/>
      <c r="AG1" s="99" t="s">
        <v>25</v>
      </c>
      <c r="AH1" s="334"/>
      <c r="AI1" s="547"/>
      <c r="AJ1" s="547"/>
      <c r="AK1" s="546"/>
    </row>
    <row r="2" spans="1:37" x14ac:dyDescent="0.2">
      <c r="A2" s="546"/>
      <c r="B2" s="546"/>
      <c r="C2" s="558"/>
      <c r="D2" s="558"/>
      <c r="E2" s="558" t="s">
        <v>462</v>
      </c>
      <c r="F2" s="552"/>
      <c r="G2" s="185"/>
      <c r="H2" s="185"/>
      <c r="I2" s="185"/>
      <c r="J2" s="559"/>
      <c r="K2" s="559"/>
      <c r="L2" s="559"/>
      <c r="M2" s="559"/>
      <c r="N2" s="559"/>
      <c r="O2" s="559"/>
      <c r="P2" s="559"/>
      <c r="Q2" s="559"/>
      <c r="R2" s="559"/>
      <c r="S2" s="559"/>
      <c r="T2" s="559"/>
      <c r="U2" s="559"/>
      <c r="V2" s="559"/>
      <c r="W2" s="559"/>
      <c r="X2" s="559"/>
      <c r="Y2" s="559"/>
      <c r="Z2" s="559"/>
      <c r="AA2" s="559"/>
      <c r="AB2" s="559"/>
      <c r="AC2" s="559"/>
      <c r="AD2" s="546"/>
      <c r="AE2" s="547" t="s">
        <v>184</v>
      </c>
      <c r="AF2" s="547"/>
      <c r="AG2" s="546"/>
      <c r="AH2" s="546"/>
      <c r="AI2" s="546"/>
      <c r="AJ2" s="546"/>
      <c r="AK2" s="546"/>
    </row>
    <row r="3" spans="1:37" x14ac:dyDescent="0.2">
      <c r="A3" s="546"/>
      <c r="B3" s="546"/>
      <c r="C3" s="559"/>
      <c r="D3" s="559"/>
      <c r="E3" s="546"/>
      <c r="F3" s="552"/>
      <c r="G3" s="560"/>
      <c r="H3" s="560"/>
      <c r="I3" s="185"/>
      <c r="J3" s="559"/>
      <c r="K3" s="559"/>
      <c r="L3" s="559"/>
      <c r="M3" s="559"/>
      <c r="N3" s="559"/>
      <c r="O3" s="559"/>
      <c r="P3" s="559"/>
      <c r="Q3" s="559"/>
      <c r="R3" s="559"/>
      <c r="S3" s="559"/>
      <c r="T3" s="559"/>
      <c r="U3" s="559"/>
      <c r="V3" s="559"/>
      <c r="W3" s="559"/>
      <c r="X3" s="559"/>
      <c r="Y3" s="559"/>
      <c r="Z3" s="559"/>
      <c r="AA3" s="559"/>
      <c r="AB3" s="559"/>
      <c r="AC3" s="559"/>
      <c r="AD3" s="546"/>
      <c r="AE3" s="561" t="s">
        <v>185</v>
      </c>
      <c r="AF3" s="561"/>
      <c r="AG3" s="546"/>
      <c r="AH3" s="546"/>
      <c r="AI3" s="546"/>
      <c r="AJ3" s="546"/>
      <c r="AK3" s="546"/>
    </row>
    <row r="4" spans="1:37" ht="56.25" x14ac:dyDescent="0.2">
      <c r="A4" s="562"/>
      <c r="B4" s="562"/>
      <c r="C4" s="562"/>
      <c r="D4" s="562"/>
      <c r="E4" s="563"/>
      <c r="F4" s="563"/>
      <c r="G4" s="564"/>
      <c r="H4" s="564"/>
      <c r="I4" s="564"/>
      <c r="J4" s="562"/>
      <c r="K4" s="565" t="s">
        <v>310</v>
      </c>
      <c r="L4" s="565" t="s">
        <v>311</v>
      </c>
      <c r="M4" s="566" t="s">
        <v>312</v>
      </c>
      <c r="N4" s="567" t="s">
        <v>313</v>
      </c>
      <c r="O4" s="567" t="s">
        <v>314</v>
      </c>
      <c r="P4" s="568" t="s">
        <v>315</v>
      </c>
      <c r="Q4" s="569" t="s">
        <v>316</v>
      </c>
      <c r="R4" s="569" t="s">
        <v>316</v>
      </c>
      <c r="S4" s="569" t="s">
        <v>316</v>
      </c>
      <c r="T4" s="571" t="s">
        <v>317</v>
      </c>
      <c r="U4" s="570" t="s">
        <v>338</v>
      </c>
      <c r="V4" s="572" t="s">
        <v>318</v>
      </c>
      <c r="W4" s="571" t="s">
        <v>317</v>
      </c>
      <c r="X4" s="571" t="s">
        <v>317</v>
      </c>
      <c r="Y4" s="572" t="s">
        <v>318</v>
      </c>
      <c r="Z4" s="570" t="s">
        <v>338</v>
      </c>
      <c r="AA4" s="572" t="s">
        <v>318</v>
      </c>
      <c r="AB4" s="570" t="s">
        <v>338</v>
      </c>
      <c r="AC4" s="571" t="s">
        <v>317</v>
      </c>
      <c r="AD4" s="546"/>
      <c r="AE4" s="546"/>
      <c r="AG4" s="546"/>
      <c r="AH4" s="546"/>
      <c r="AI4" s="546"/>
      <c r="AJ4" s="546"/>
      <c r="AK4" s="546"/>
    </row>
    <row r="5" spans="1:37" ht="29.25" x14ac:dyDescent="0.2">
      <c r="A5" s="562"/>
      <c r="B5" s="562"/>
      <c r="C5" s="562"/>
      <c r="D5" s="562"/>
      <c r="E5" s="563"/>
      <c r="F5" s="563"/>
      <c r="G5" s="564"/>
      <c r="H5" s="564"/>
      <c r="I5" s="564"/>
      <c r="J5" s="573"/>
      <c r="K5" s="573"/>
      <c r="L5" s="573"/>
      <c r="M5" s="573"/>
      <c r="N5" s="573"/>
      <c r="O5" s="573"/>
      <c r="P5" s="573"/>
      <c r="Q5" s="574" t="str">
        <f>MID(Kalend!$A6,4,5)</f>
        <v>24.05</v>
      </c>
      <c r="R5" s="574" t="str">
        <f>MID(Kalend!$A8,4,5)</f>
        <v>28.05</v>
      </c>
      <c r="S5" s="574" t="str">
        <f>MID(Kalend!$A9,4,5)</f>
        <v>31.05</v>
      </c>
      <c r="T5" s="574" t="str">
        <f>MID(Kalend!$A12,4,5)</f>
        <v>11.06</v>
      </c>
      <c r="U5" s="574" t="str">
        <f>MID(Kalend!$A24,4,5)</f>
        <v>15.07</v>
      </c>
      <c r="V5" s="574" t="str">
        <f>MID(Kalend!$A21,4,5)</f>
        <v>09.07</v>
      </c>
      <c r="W5" s="574" t="str">
        <f>MID(Kalend!$A22,4,5)</f>
        <v>11.07</v>
      </c>
      <c r="X5" s="574" t="str">
        <f>MID(Kalend!$A27,4,5)</f>
        <v>23.07</v>
      </c>
      <c r="Y5" s="574" t="str">
        <f>MID(Kalend!$A30,4,5)</f>
        <v>13.08</v>
      </c>
      <c r="Z5" s="574" t="str">
        <f>MID(Kalend!$A32,4,5)</f>
        <v>16.08</v>
      </c>
      <c r="AA5" s="574" t="str">
        <f>MID(Kalend!$A34,4,5)</f>
        <v>27.08</v>
      </c>
      <c r="AB5" s="574" t="str">
        <f>MID(Kalend!$A35,4,5)</f>
        <v>30.08</v>
      </c>
      <c r="AC5" s="574" t="str">
        <f>MID(Kalend!$A40,4,5)</f>
        <v>20.09</v>
      </c>
      <c r="AD5" s="1211" t="s">
        <v>192</v>
      </c>
      <c r="AE5" s="1212" t="s">
        <v>193</v>
      </c>
      <c r="AF5" s="1213" t="s">
        <v>27</v>
      </c>
      <c r="AG5" s="546"/>
      <c r="AH5" s="546"/>
      <c r="AI5" s="546"/>
      <c r="AJ5" s="546"/>
    </row>
    <row r="6" spans="1:37" x14ac:dyDescent="0.2">
      <c r="A6" s="575"/>
      <c r="B6" s="576"/>
      <c r="C6" s="577"/>
      <c r="D6" s="577"/>
      <c r="E6" s="578" t="s">
        <v>194</v>
      </c>
      <c r="F6" s="563"/>
      <c r="G6" s="564"/>
      <c r="H6" s="564"/>
      <c r="I6" s="1148"/>
      <c r="J6" s="579" t="s">
        <v>195</v>
      </c>
      <c r="K6" s="580"/>
      <c r="L6" s="580"/>
      <c r="M6" s="580"/>
      <c r="N6" s="580"/>
      <c r="O6" s="580"/>
      <c r="P6" s="580"/>
      <c r="Q6" s="581" t="s">
        <v>319</v>
      </c>
      <c r="R6" s="581" t="s">
        <v>199</v>
      </c>
      <c r="S6" s="581" t="s">
        <v>200</v>
      </c>
      <c r="T6" s="581" t="s">
        <v>319</v>
      </c>
      <c r="U6" s="581" t="s">
        <v>200</v>
      </c>
      <c r="V6" s="581" t="s">
        <v>319</v>
      </c>
      <c r="W6" s="581" t="s">
        <v>200</v>
      </c>
      <c r="X6" s="581" t="s">
        <v>19</v>
      </c>
      <c r="Y6" s="581" t="s">
        <v>199</v>
      </c>
      <c r="Z6" s="581" t="s">
        <v>199</v>
      </c>
      <c r="AA6" s="581" t="s">
        <v>200</v>
      </c>
      <c r="AB6" s="581" t="s">
        <v>319</v>
      </c>
      <c r="AC6" s="581" t="s">
        <v>199</v>
      </c>
      <c r="AD6" s="1211"/>
      <c r="AE6" s="1212"/>
      <c r="AF6" s="1213"/>
      <c r="AG6" s="546"/>
      <c r="AH6" s="546"/>
      <c r="AI6" s="546"/>
      <c r="AJ6" s="546"/>
    </row>
    <row r="7" spans="1:37" x14ac:dyDescent="0.2">
      <c r="A7" s="582" t="s">
        <v>28</v>
      </c>
      <c r="B7" s="583" t="s">
        <v>28</v>
      </c>
      <c r="C7" s="584" t="s">
        <v>29</v>
      </c>
      <c r="D7" s="585" t="s">
        <v>29</v>
      </c>
      <c r="E7" s="586" t="s">
        <v>207</v>
      </c>
      <c r="F7" s="587" t="s">
        <v>30</v>
      </c>
      <c r="G7" s="583" t="s">
        <v>28</v>
      </c>
      <c r="H7" s="588" t="s">
        <v>29</v>
      </c>
      <c r="I7" s="1149" t="s">
        <v>216</v>
      </c>
      <c r="J7" s="589" t="s">
        <v>31</v>
      </c>
      <c r="K7" s="590" t="s">
        <v>320</v>
      </c>
      <c r="L7" s="591" t="s">
        <v>209</v>
      </c>
      <c r="M7" s="591" t="s">
        <v>321</v>
      </c>
      <c r="N7" s="591" t="s">
        <v>322</v>
      </c>
      <c r="O7" s="591" t="s">
        <v>212</v>
      </c>
      <c r="P7" s="591" t="s">
        <v>323</v>
      </c>
      <c r="Q7" s="592" t="str">
        <f>HYPERLINK("#1!a5"," 1 ")</f>
        <v xml:space="preserve"> 1 </v>
      </c>
      <c r="R7" s="592" t="str">
        <f>HYPERLINK("#2!a5"," 2 ")</f>
        <v xml:space="preserve"> 2 </v>
      </c>
      <c r="S7" s="592" t="str">
        <f>HYPERLINK("#3!a5"," 3 ")</f>
        <v xml:space="preserve"> 3 </v>
      </c>
      <c r="T7" s="592" t="str">
        <f>HYPERLINK("#4!a5"," 4 ")</f>
        <v xml:space="preserve"> 4 </v>
      </c>
      <c r="U7" s="592" t="str">
        <f>HYPERLINK("#5!a5"," 5 ")</f>
        <v xml:space="preserve"> 5 </v>
      </c>
      <c r="V7" s="592" t="str">
        <f>HYPERLINK("#6!a5"," 6 ")</f>
        <v xml:space="preserve"> 6 </v>
      </c>
      <c r="W7" s="592" t="str">
        <f>HYPERLINK("#7!a5"," 7 ")</f>
        <v xml:space="preserve"> 7 </v>
      </c>
      <c r="X7" s="592" t="str">
        <f>HYPERLINK("#8!a5"," 8 ")</f>
        <v xml:space="preserve"> 8 </v>
      </c>
      <c r="Y7" s="592" t="str">
        <f>HYPERLINK("#9!a5"," 9 ")</f>
        <v xml:space="preserve"> 9 </v>
      </c>
      <c r="Z7" s="592" t="str">
        <f>HYPERLINK("#10!a5","10")</f>
        <v>10</v>
      </c>
      <c r="AA7" s="592" t="str">
        <f>HYPERLINK("#11!a5","11")</f>
        <v>11</v>
      </c>
      <c r="AB7" s="592" t="str">
        <f>HYPERLINK("#12!a5","12")</f>
        <v>12</v>
      </c>
      <c r="AC7" s="592" t="str">
        <f>HYPERLINK("#13!a5","13")</f>
        <v>13</v>
      </c>
      <c r="AD7" s="593"/>
      <c r="AE7" s="594"/>
      <c r="AF7" s="556"/>
      <c r="AG7" s="595" t="s">
        <v>324</v>
      </c>
      <c r="AH7" s="595" t="s">
        <v>325</v>
      </c>
      <c r="AI7" s="595" t="s">
        <v>326</v>
      </c>
      <c r="AJ7" s="595" t="s">
        <v>327</v>
      </c>
      <c r="AK7" s="546"/>
    </row>
    <row r="8" spans="1:37" x14ac:dyDescent="0.2">
      <c r="A8" s="596" t="str">
        <f t="shared" ref="A8:A39" si="0">IFERROR(RANK(B8,B$8:B$71,1),"")</f>
        <v/>
      </c>
      <c r="B8" s="597" t="str">
        <f t="shared" ref="B8:B39" si="1">IF(G8="n",M8,"")</f>
        <v/>
      </c>
      <c r="C8" s="598" t="str">
        <f t="shared" ref="C8:C39" si="2">IFERROR(RANK(D8,D$8:D$71,1),"")</f>
        <v/>
      </c>
      <c r="D8" s="599" t="str">
        <f t="shared" ref="D8:D39" si="3">IF(H8="j",M8,"")</f>
        <v/>
      </c>
      <c r="E8" s="600">
        <f t="shared" ref="E8:E39" si="4">RANK(M8,M$8:M$71,1)</f>
        <v>1</v>
      </c>
      <c r="F8" s="612" t="s">
        <v>250</v>
      </c>
      <c r="G8" s="601"/>
      <c r="H8" s="602"/>
      <c r="I8" s="1150"/>
      <c r="J8" s="603">
        <f t="array" ref="J8">(IF(COUNT(Q8,T8,V8,AB8)&lt;3,SUM(Q8,T8,V8,AB8),SUM(LARGE((Q8,T8,V8,AB8),{1;2;3}))))+(IF(COUNT(R8,Y8,Z8,AC8)&lt;3,SUM(R8,Y8,Z8,AC8),SUM(LARGE((R8,Y8,Z8,AC8),{1;2;3}))))+(IF(COUNT(S8,U8,W8,X8,AA8)&lt;3,SUM(S8,U8,W8,X8,AA8),SUM(LARGE((S8,U8,W8,X8,AA8),{1;2;3}))))</f>
        <v>300</v>
      </c>
      <c r="K8" s="604" t="str">
        <f>INDEX(ETAPP!B$1:B$32,MATCH(COUNTIF(Q8:AC8,PIV!A$1),ETAPP!A$1:A$32,0))&amp;INDEX(ETAPP!B$1:B$32,MATCH(COUNTIF(Q8:AC8,PIV!A$2),ETAPP!A$1:A$32,0))&amp;INDEX(ETAPP!B$1:B$32,MATCH(COUNTIF(Q8:AC8,PIV!A$3),ETAPP!A$1:A$32,0))&amp;INDEX(ETAPP!B$1:B$32,MATCH(COUNTIF(Q8:AC8,PIV!A$4),ETAPP!A$1:A$32,0))&amp;INDEX(ETAPP!B$1:B$32,MATCH(COUNTIF(Q8:AC8,PIV!A$5),ETAPP!A$1:A$32,0))&amp;INDEX(ETAPP!B$1:B$32,MATCH(COUNTIF(Q8:AC8,PIV!A$6),ETAPP!A$1:A$32,0))&amp;INDEX(ETAPP!B$1:B$32,MATCH(COUNTIF(Q8:AC8,PIV!A$7),ETAPP!A$1:A$32,0))&amp;INDEX(ETAPP!B$1:B$32,MATCH(COUNTIF(Q8:AC8,PIV!A$8),ETAPP!A$1:A$32,0))&amp;INDEX(ETAPP!B$1:B$32,MATCH(COUNTIF(Q8:AC8,PIV!A$9),ETAPP!A$1:A$32,0))&amp;INDEX(ETAPP!B$1:B$32,MATCH(COUNTIF(Q8:AC8,PIV!A$10),ETAPP!A$1:A$32,0))&amp;INDEX(ETAPP!B$1:B$32,MATCH(COUNTIF(Q8:AC8,PIV!A$11),ETAPP!A$1:A$32,0))&amp;INDEX(ETAPP!B$1:B$32,MATCH(COUNTIF(Q8:AC8,PIV!A$12),ETAPP!A$1:A$32,0))&amp;INDEX(ETAPP!B$1:B$32,MATCH(COUNTIF(Q8:AC8,PIV!A$13),ETAPP!A$1:A$32,0))&amp;INDEX(ETAPP!B$1:B$32,MATCH(COUNTIF(Q8:AC8,PIV!A$14),ETAPP!A$1:A$32,0))&amp;INDEX(ETAPP!B$1:B$32,MATCH(COUNTIF(Q8:AC8,PIV!A$15),ETAPP!A$1:A$32,0))&amp;INDEX(ETAPP!B$1:B$32,MATCH(COUNTIF(Q8:AC8,PIV!A$16),ETAPP!A$1:A$32,0))&amp;INDEX(ETAPP!B$1:B$32,MATCH(COUNTIF(Q8:AC8,PIV!A$17),ETAPP!A$1:A$32,0))&amp;INDEX(ETAPP!B$1:B$32,MATCH(COUNTIF(Q8:AC8,PIV!A$18),ETAPP!A$1:A$32,0))&amp;INDEX(ETAPP!B$1:B$32,MATCH(COUNTIF(Q8:AC8,PIV!A$19),ETAPP!A$1:A$32,0))</f>
        <v>BEBAA0A000A00000000</v>
      </c>
      <c r="L8" s="604" t="str">
        <f t="shared" ref="L8:L39" si="5">TEXT(J8,"000,0")&amp;"-"&amp;K8</f>
        <v>300,0-BEBAA0A000A00000000</v>
      </c>
      <c r="M8" s="605">
        <f t="shared" ref="M8:M39" si="6">COUNTIF(L$8:L$71,"&gt;="&amp;L8)</f>
        <v>1</v>
      </c>
      <c r="N8" s="605">
        <f t="shared" ref="N8:N39" si="7">COUNTIF(F$8:F$71,"&gt;="&amp;F8)</f>
        <v>45</v>
      </c>
      <c r="O8" s="604" t="str">
        <f t="shared" ref="O8:O39" si="8">TEXT(J8,"000,0")&amp;"-"&amp;K8&amp;"-"&amp;TEXT(N8,"000")</f>
        <v>300,0-BEBAA0A000A00000000-045</v>
      </c>
      <c r="P8" s="606">
        <f t="shared" ref="P8:P39" si="9">COUNTIF(O$8:O$71,"&lt;="&amp;O8)</f>
        <v>64</v>
      </c>
      <c r="Q8" s="607">
        <f>IFERROR(INDEX('1'!C$300:C$400,MATCH("*"&amp;F8&amp;"*",'1'!B$300:B$400,0)),"  ")</f>
        <v>40</v>
      </c>
      <c r="R8" s="608">
        <f>IFERROR(INDEX('2'!C$300:C$400,MATCH("*"&amp;F8&amp;"*",'2'!B$300:B$400,0)),"  ")</f>
        <v>34</v>
      </c>
      <c r="S8" s="608">
        <f>IFERROR(INDEX('3'!C$300:C$400,MATCH("*"&amp;F8&amp;"*",'3'!B$300:B$400,0)),"  ")</f>
        <v>34</v>
      </c>
      <c r="T8" s="608">
        <f>IFERROR(INDEX('4'!C$300:C$400,MATCH("*"&amp;F8&amp;"*",'4'!B$300:B$400,0)),"  ")</f>
        <v>26</v>
      </c>
      <c r="U8" s="608">
        <f>IFERROR(INDEX('5'!C$300:C$400,MATCH("*"&amp;F8&amp;"*",'5'!B$300:B$400,0)),"  ")</f>
        <v>34</v>
      </c>
      <c r="V8" s="608">
        <f>IFERROR(INDEX('6'!C$300:C$381,MATCH("*"&amp;F8&amp;"*",'6'!B$300:B$381,0)),"  ")</f>
        <v>20</v>
      </c>
      <c r="W8" s="608">
        <f>IFERROR(INDEX('7'!C$300:C$400,MATCH("*"&amp;F8&amp;"*",'7'!B$300:B$400,0)),"  ")</f>
        <v>34</v>
      </c>
      <c r="X8" s="608">
        <f>IFERROR(INDEX('8'!C$300:C$400,MATCH("*"&amp;F8&amp;"*",'8'!B$300:B$400,0)),"  ")</f>
        <v>30</v>
      </c>
      <c r="Y8" s="608">
        <f>IFERROR(INDEX('9'!C$300:C$400,MATCH("*"&amp;F8&amp;"*",'9'!B$300:B$400,0)),"  ")</f>
        <v>12</v>
      </c>
      <c r="Z8" s="608">
        <f>IFERROR(INDEX('10'!C$300:C$400,MATCH("*"&amp;F8&amp;"*",'10'!B$300:B$400,0)),"  ")</f>
        <v>24</v>
      </c>
      <c r="AA8" s="607">
        <f>IFERROR(INDEX('11'!C$300:C$400,MATCH("*"&amp;F8&amp;"*",'11'!B$300:B$400,0)),"  ")</f>
        <v>30</v>
      </c>
      <c r="AB8" s="608">
        <f>IFERROR(INDEX('12'!C$300:C$400,MATCH("*"&amp;F8&amp;"*",'12'!B$300:B$400,0)),"  ")</f>
        <v>34</v>
      </c>
      <c r="AC8" s="608">
        <f>IFERROR(INDEX('13'!C$300:C$400,MATCH("*"&amp;F8&amp;"*",'13'!B$300:B$400,0)),"  ")</f>
        <v>40</v>
      </c>
      <c r="AD8" s="609">
        <f t="shared" ref="AD8:AD39" si="10">COUNTIF(Q8:AC8,"&gt;=0")</f>
        <v>13</v>
      </c>
      <c r="AE8" s="609">
        <f t="shared" ref="AE8:AE39" si="11">COUNTIF(Q8:AC8,"&gt;=30")</f>
        <v>9</v>
      </c>
      <c r="AF8" s="609">
        <f t="shared" ref="AF8:AF39" si="12">COUNTIF(Q8:AC8,"=40")</f>
        <v>2</v>
      </c>
      <c r="AG8" s="610">
        <f>MIN(IF($Q8="  ",FALSE,$Q8)+$Q$7/10000,IF($T8="  ",FALSE,$T8)+$T$7/10000,IF($V8="  ",FALSE,$V8)+$V$7/10000,IF($AB8="  ",FALSE,$AB8)+$AB$7/10000)</f>
        <v>20.000599999999999</v>
      </c>
      <c r="AH8" s="610">
        <f>MIN(IF($R8="  ",FALSE,$R8)+$R$7/10000,IF($Y8="  ",FALSE,$Y8)+$Y$7/10000,IF($Z8="  ",FALSE,$Z8)+$Z$7/10000,IF($AC8="  ",FALSE,$AC8)+$AC$7/10000)</f>
        <v>12.0009</v>
      </c>
      <c r="AI8" s="610">
        <f t="shared" ref="AI8:AI39" si="13">MIN(IF($S8="  ",FALSE,$S8)+$S$7/10000,IF($U8="  ",FALSE,$U8)+$U$7/10000,IF($W8="  ",FALSE,$W8)+$W$7/10000,IF($X8="  ",FALSE,$X8)+$X$7/10000,IF($AA8="  ",FALSE,$AA8)+$AA$7/10000)</f>
        <v>30.000800000000002</v>
      </c>
      <c r="AJ8" s="610">
        <f t="shared" ref="AJ8:AJ39" si="14">MIN(IF((IF($S8="  ",FALSE,$S8)+$S$7/10000)=AI8,333,IF($S8="  ",FALSE,$S8)+$S$7/10000),IF((IF($U8="  ",FALSE,$U8)+$U$7/10000)=AI8,333,IF($U8="  ",FALSE,$U8)+$U$7/10000),IF((IF($W8="  ",FALSE,$W8)+$W$7/10000)=AI8,333,IF($W8="  ",FALSE,$W8)+$W$7/10000),IF((IF($X8="  ",FALSE,$X8)+$X$7/10000)=AI8,333,IF($X8="  ",FALSE,$X8)+$X$7/10000),IF((IF($AA8="  ",FALSE,$AA8)+$AA$7/10000)=AI8,333,IF($AA8="  ",FALSE,$AA8)+$AA$7/10000))</f>
        <v>30.001100000000001</v>
      </c>
      <c r="AK8" s="546"/>
    </row>
    <row r="9" spans="1:37" x14ac:dyDescent="0.2">
      <c r="A9" s="596" t="str">
        <f t="shared" si="0"/>
        <v/>
      </c>
      <c r="B9" s="597" t="str">
        <f t="shared" si="1"/>
        <v/>
      </c>
      <c r="C9" s="598" t="str">
        <f t="shared" si="2"/>
        <v/>
      </c>
      <c r="D9" s="599" t="str">
        <f t="shared" si="3"/>
        <v/>
      </c>
      <c r="E9" s="600">
        <f t="shared" si="4"/>
        <v>2</v>
      </c>
      <c r="F9" s="563" t="s">
        <v>139</v>
      </c>
      <c r="G9" s="601"/>
      <c r="H9" s="602"/>
      <c r="I9" s="1150"/>
      <c r="J9" s="603">
        <f t="array" ref="J9">(IF(COUNT(Q9,T9,V9,AB9)&lt;3,SUM(Q9,T9,V9,AB9),SUM(LARGE((Q9,T9,V9,AB9),{1;2;3}))))+(IF(COUNT(R9,Y9,Z9,AC9)&lt;3,SUM(R9,Y9,Z9,AC9),SUM(LARGE((R9,Y9,Z9,AC9),{1;2;3}))))+(IF(COUNT(S9,U9,W9,X9,AA9)&lt;3,SUM(S9,U9,W9,X9,AA9),SUM(LARGE((S9,U9,W9,X9,AA9),{1;2;3}))))</f>
        <v>294</v>
      </c>
      <c r="K9" s="604" t="str">
        <f>INDEX(ETAPP!B$1:B$32,MATCH(COUNTIF(Q9:AC9,PIV!A$1),ETAPP!A$1:A$32,0))&amp;INDEX(ETAPP!B$1:B$32,MATCH(COUNTIF(Q9:AC9,PIV!A$2),ETAPP!A$1:A$32,0))&amp;INDEX(ETAPP!B$1:B$32,MATCH(COUNTIF(Q9:AC9,PIV!A$3),ETAPP!A$1:A$32,0))&amp;INDEX(ETAPP!B$1:B$32,MATCH(COUNTIF(Q9:AC9,PIV!A$4),ETAPP!A$1:A$32,0))&amp;INDEX(ETAPP!B$1:B$32,MATCH(COUNTIF(Q9:AC9,PIV!A$5),ETAPP!A$1:A$32,0))&amp;INDEX(ETAPP!B$1:B$32,MATCH(COUNTIF(Q9:AC9,PIV!A$6),ETAPP!A$1:A$32,0))&amp;INDEX(ETAPP!B$1:B$32,MATCH(COUNTIF(Q9:AC9,PIV!A$7),ETAPP!A$1:A$32,0))&amp;INDEX(ETAPP!B$1:B$32,MATCH(COUNTIF(Q9:AC9,PIV!A$8),ETAPP!A$1:A$32,0))&amp;INDEX(ETAPP!B$1:B$32,MATCH(COUNTIF(Q9:AC9,PIV!A$9),ETAPP!A$1:A$32,0))&amp;INDEX(ETAPP!B$1:B$32,MATCH(COUNTIF(Q9:AC9,PIV!A$10),ETAPP!A$1:A$32,0))&amp;INDEX(ETAPP!B$1:B$32,MATCH(COUNTIF(Q9:AC9,PIV!A$11),ETAPP!A$1:A$32,0))&amp;INDEX(ETAPP!B$1:B$32,MATCH(COUNTIF(Q9:AC9,PIV!A$12),ETAPP!A$1:A$32,0))&amp;INDEX(ETAPP!B$1:B$32,MATCH(COUNTIF(Q9:AC9,PIV!A$13),ETAPP!A$1:A$32,0))&amp;INDEX(ETAPP!B$1:B$32,MATCH(COUNTIF(Q9:AC9,PIV!A$14),ETAPP!A$1:A$32,0))&amp;INDEX(ETAPP!B$1:B$32,MATCH(COUNTIF(Q9:AC9,PIV!A$15),ETAPP!A$1:A$32,0))&amp;INDEX(ETAPP!B$1:B$32,MATCH(COUNTIF(Q9:AC9,PIV!A$16),ETAPP!A$1:A$32,0))&amp;INDEX(ETAPP!B$1:B$32,MATCH(COUNTIF(Q9:AC9,PIV!A$17),ETAPP!A$1:A$32,0))&amp;INDEX(ETAPP!B$1:B$32,MATCH(COUNTIF(Q9:AC9,PIV!A$18),ETAPP!A$1:A$32,0))&amp;INDEX(ETAPP!B$1:B$32,MATCH(COUNTIF(Q9:AC9,PIV!A$19),ETAPP!A$1:A$32,0))</f>
        <v>BD0DB0000000000000A</v>
      </c>
      <c r="L9" s="604" t="str">
        <f t="shared" si="5"/>
        <v>294,0-BD0DB0000000000000A</v>
      </c>
      <c r="M9" s="605">
        <f t="shared" si="6"/>
        <v>2</v>
      </c>
      <c r="N9" s="605">
        <f t="shared" si="7"/>
        <v>48</v>
      </c>
      <c r="O9" s="604" t="str">
        <f t="shared" si="8"/>
        <v>294,0-BD0DB0000000000000A-048</v>
      </c>
      <c r="P9" s="606">
        <f t="shared" si="9"/>
        <v>63</v>
      </c>
      <c r="Q9" s="607">
        <f>IFERROR(INDEX('1'!C$300:C$400,MATCH("*"&amp;F9&amp;"*",'1'!B$300:B$400,0)),"  ")</f>
        <v>34</v>
      </c>
      <c r="R9" s="608">
        <f>IFERROR(INDEX('2'!C$300:C$400,MATCH("*"&amp;F9&amp;"*",'2'!B$300:B$400,0)),"  ")</f>
        <v>24</v>
      </c>
      <c r="S9" s="608">
        <f>IFERROR(INDEX('3'!C$300:C$400,MATCH("*"&amp;F9&amp;"*",'3'!B$300:B$400,0)),"  ")</f>
        <v>40</v>
      </c>
      <c r="T9" s="608">
        <f>IFERROR(INDEX('4'!C$300:C$400,MATCH("*"&amp;F9&amp;"*",'4'!B$300:B$400,0)),"  ")</f>
        <v>24</v>
      </c>
      <c r="U9" s="608" t="str">
        <f>IFERROR(INDEX('5'!C$300:C$400,MATCH("*"&amp;F9&amp;"*",'5'!B$300:B$400,0)),"  ")</f>
        <v xml:space="preserve">  </v>
      </c>
      <c r="V9" s="608">
        <f>IFERROR(INDEX('6'!C$300:C$381,MATCH("*"&amp;F9&amp;"*",'6'!B$300:B$381,0)),"  ")</f>
        <v>26</v>
      </c>
      <c r="W9" s="608">
        <f>IFERROR(INDEX('7'!C$300:C$400,MATCH("*"&amp;F9&amp;"*",'7'!B$300:B$400,0)),"  ")</f>
        <v>26</v>
      </c>
      <c r="X9" s="608">
        <f>IFERROR(INDEX('8'!C$300:C$400,MATCH("*"&amp;F9&amp;"*",'8'!B$300:B$400,0)),"  ")</f>
        <v>26</v>
      </c>
      <c r="Y9" s="608">
        <f>IFERROR(INDEX('9'!C$300:C$400,MATCH("*"&amp;F9&amp;"*",'9'!B$300:B$400,0)),"  ")</f>
        <v>34</v>
      </c>
      <c r="Z9" s="608">
        <f>IFERROR(INDEX('10'!C$300:C$400,MATCH("*"&amp;F9&amp;"*",'10'!B$300:B$400,0)),"  ")</f>
        <v>26</v>
      </c>
      <c r="AA9" s="607">
        <f>IFERROR(INDEX('11'!C$300:C$400,MATCH("*"&amp;F9&amp;"*",'11'!B$300:B$400,0)),"  ")</f>
        <v>34</v>
      </c>
      <c r="AB9" s="608">
        <f>IFERROR(INDEX('12'!C$300:C$400,MATCH("*"&amp;F9&amp;"*",'12'!B$300:B$400,0)),"  ")</f>
        <v>40</v>
      </c>
      <c r="AC9" s="608">
        <f>IFERROR(INDEX('13'!C$300:C$400,MATCH("*"&amp;F9&amp;"*",'13'!B$300:B$400,0)),"  ")</f>
        <v>34</v>
      </c>
      <c r="AD9" s="609">
        <f t="shared" si="10"/>
        <v>12</v>
      </c>
      <c r="AE9" s="609">
        <f t="shared" si="11"/>
        <v>6</v>
      </c>
      <c r="AF9" s="609">
        <f t="shared" si="12"/>
        <v>2</v>
      </c>
      <c r="AG9" s="610">
        <f t="shared" ref="AG9:AG40" si="15">MIN(IF($Q9="  ",FALSE,$Q9)+$Q$7/10000,IF($S9="  ",FALSE,$S9)+$S$7/10000,IF($Y9="  ",FALSE,$Y9)+$Y$7/10000,IF($Z9="  ",FALSE,$Z9)+$Z$7/10000)</f>
        <v>26.001000000000001</v>
      </c>
      <c r="AH9" s="610">
        <f t="shared" ref="AH9:AH40" si="16">MIN(IF($R9="  ",FALSE,$R9)+$R$7/10000,IF($T9="  ",FALSE,$T9)+$T$7/10000,IF($V9="  ",FALSE,$V9)+$V$7/10000,IF($X9="  ",FALSE,$X9)+$X$7/10000)</f>
        <v>24.0002</v>
      </c>
      <c r="AI9" s="610">
        <f t="shared" si="13"/>
        <v>5.0000000000000001E-4</v>
      </c>
      <c r="AJ9" s="610">
        <f t="shared" si="14"/>
        <v>26.000699999999998</v>
      </c>
      <c r="AK9" s="553"/>
    </row>
    <row r="10" spans="1:37" x14ac:dyDescent="0.2">
      <c r="A10" s="596" t="str">
        <f t="shared" si="0"/>
        <v/>
      </c>
      <c r="B10" s="597" t="str">
        <f t="shared" si="1"/>
        <v/>
      </c>
      <c r="C10" s="598" t="str">
        <f t="shared" si="2"/>
        <v/>
      </c>
      <c r="D10" s="599" t="str">
        <f t="shared" si="3"/>
        <v/>
      </c>
      <c r="E10" s="600">
        <f t="shared" si="4"/>
        <v>3</v>
      </c>
      <c r="F10" s="563" t="s">
        <v>251</v>
      </c>
      <c r="G10" s="590"/>
      <c r="H10" s="611"/>
      <c r="I10" s="1151"/>
      <c r="J10" s="603">
        <f t="array" ref="J10">(IF(COUNT(Q10,T10,V10,AB10)&lt;3,SUM(Q10,T10,V10,AB10),SUM(LARGE((Q10,T10,V10,AB10),{1;2;3}))))+(IF(COUNT(R10,Y10,Z10,AC10)&lt;3,SUM(R10,Y10,Z10,AC10),SUM(LARGE((R10,Y10,Z10,AC10),{1;2;3}))))+(IF(COUNT(S10,U10,W10,X10,AA10)&lt;3,SUM(S10,U10,W10,X10,AA10),SUM(LARGE((S10,U10,W10,X10,AA10),{1;2;3}))))</f>
        <v>288</v>
      </c>
      <c r="K10" s="604" t="str">
        <f>INDEX(ETAPP!B$1:B$32,MATCH(COUNTIF(Q10:AC10,PIV!A$1),ETAPP!A$1:A$32,0))&amp;INDEX(ETAPP!B$1:B$32,MATCH(COUNTIF(Q10:AC10,PIV!A$2),ETAPP!A$1:A$32,0))&amp;INDEX(ETAPP!B$1:B$32,MATCH(COUNTIF(Q10:AC10,PIV!A$3),ETAPP!A$1:A$32,0))&amp;INDEX(ETAPP!B$1:B$32,MATCH(COUNTIF(Q10:AC10,PIV!A$4),ETAPP!A$1:A$32,0))&amp;INDEX(ETAPP!B$1:B$32,MATCH(COUNTIF(Q10:AC10,PIV!A$5),ETAPP!A$1:A$32,0))&amp;INDEX(ETAPP!B$1:B$32,MATCH(COUNTIF(Q10:AC10,PIV!A$6),ETAPP!A$1:A$32,0))&amp;INDEX(ETAPP!B$1:B$32,MATCH(COUNTIF(Q10:AC10,PIV!A$7),ETAPP!A$1:A$32,0))&amp;INDEX(ETAPP!B$1:B$32,MATCH(COUNTIF(Q10:AC10,PIV!A$8),ETAPP!A$1:A$32,0))&amp;INDEX(ETAPP!B$1:B$32,MATCH(COUNTIF(Q10:AC10,PIV!A$9),ETAPP!A$1:A$32,0))&amp;INDEX(ETAPP!B$1:B$32,MATCH(COUNTIF(Q10:AC10,PIV!A$10),ETAPP!A$1:A$32,0))&amp;INDEX(ETAPP!B$1:B$32,MATCH(COUNTIF(Q10:AC10,PIV!A$11),ETAPP!A$1:A$32,0))&amp;INDEX(ETAPP!B$1:B$32,MATCH(COUNTIF(Q10:AC10,PIV!A$12),ETAPP!A$1:A$32,0))&amp;INDEX(ETAPP!B$1:B$32,MATCH(COUNTIF(Q10:AC10,PIV!A$13),ETAPP!A$1:A$32,0))&amp;INDEX(ETAPP!B$1:B$32,MATCH(COUNTIF(Q10:AC10,PIV!A$14),ETAPP!A$1:A$32,0))&amp;INDEX(ETAPP!B$1:B$32,MATCH(COUNTIF(Q10:AC10,PIV!A$15),ETAPP!A$1:A$32,0))&amp;INDEX(ETAPP!B$1:B$32,MATCH(COUNTIF(Q10:AC10,PIV!A$16),ETAPP!A$1:A$32,0))&amp;INDEX(ETAPP!B$1:B$32,MATCH(COUNTIF(Q10:AC10,PIV!A$17),ETAPP!A$1:A$32,0))&amp;INDEX(ETAPP!B$1:B$32,MATCH(COUNTIF(Q10:AC10,PIV!A$18),ETAPP!A$1:A$32,0))&amp;INDEX(ETAPP!B$1:B$32,MATCH(COUNTIF(Q10:AC10,PIV!A$19),ETAPP!A$1:A$32,0))</f>
        <v>D0C0CAAA00000000000</v>
      </c>
      <c r="L10" s="604" t="str">
        <f t="shared" si="5"/>
        <v>288,0-D0C0CAAA00000000000</v>
      </c>
      <c r="M10" s="605">
        <f t="shared" si="6"/>
        <v>3</v>
      </c>
      <c r="N10" s="605">
        <f t="shared" si="7"/>
        <v>21</v>
      </c>
      <c r="O10" s="604" t="str">
        <f t="shared" si="8"/>
        <v>288,0-D0C0CAAA00000000000-021</v>
      </c>
      <c r="P10" s="606">
        <f t="shared" si="9"/>
        <v>62</v>
      </c>
      <c r="Q10" s="607">
        <f>IFERROR(INDEX('1'!C$300:C$400,MATCH("*"&amp;F10&amp;"*",'1'!B$300:B$400,0)),"  ")</f>
        <v>30</v>
      </c>
      <c r="R10" s="608">
        <f>IFERROR(INDEX('2'!C$300:C$400,MATCH("*"&amp;F10&amp;"*",'2'!B$300:B$400,0)),"  ")</f>
        <v>20</v>
      </c>
      <c r="S10" s="608">
        <f>IFERROR(INDEX('3'!C$300:C$400,MATCH("*"&amp;F10&amp;"*",'3'!B$300:B$400,0)),"  ")</f>
        <v>24</v>
      </c>
      <c r="T10" s="608">
        <f>IFERROR(INDEX('4'!C$300:C$400,MATCH("*"&amp;F10&amp;"*",'4'!B$300:B$400,0)),"  ")</f>
        <v>40</v>
      </c>
      <c r="U10" s="608">
        <f>IFERROR(INDEX('5'!C$300:C$400,MATCH("*"&amp;F10&amp;"*",'5'!B$300:B$400,0)),"  ")</f>
        <v>22</v>
      </c>
      <c r="V10" s="608">
        <f>IFERROR(INDEX('6'!C$300:C$381,MATCH("*"&amp;F10&amp;"*",'6'!B$300:B$381,0)),"  ")</f>
        <v>40</v>
      </c>
      <c r="W10" s="608">
        <f>IFERROR(INDEX('7'!C$300:C$400,MATCH("*"&amp;F10&amp;"*",'7'!B$300:B$400,0)),"  ")</f>
        <v>24</v>
      </c>
      <c r="X10" s="608">
        <f>IFERROR(INDEX('8'!C$300:C$400,MATCH("*"&amp;F10&amp;"*",'8'!B$300:B$400,0)),"  ")</f>
        <v>40</v>
      </c>
      <c r="Y10" s="608">
        <f>IFERROR(INDEX('9'!C$300:C$400,MATCH("*"&amp;F10&amp;"*",'9'!B$300:B$400,0)),"  ")</f>
        <v>18</v>
      </c>
      <c r="Z10" s="608">
        <f>IFERROR(INDEX('10'!C$300:C$400,MATCH("*"&amp;F10&amp;"*",'10'!B$300:B$400,0)),"  ")</f>
        <v>40</v>
      </c>
      <c r="AA10" s="607">
        <f>IFERROR(INDEX('11'!C$300:C$400,MATCH("*"&amp;F10&amp;"*",'11'!B$300:B$400,0)),"  ")</f>
        <v>24</v>
      </c>
      <c r="AB10" s="608">
        <f>IFERROR(INDEX('12'!C$300:C$400,MATCH("*"&amp;F10&amp;"*",'12'!B$300:B$400,0)),"  ")</f>
        <v>30</v>
      </c>
      <c r="AC10" s="608">
        <f>IFERROR(INDEX('13'!C$300:C$400,MATCH("*"&amp;F10&amp;"*",'13'!B$300:B$400,0)),"  ")</f>
        <v>30</v>
      </c>
      <c r="AD10" s="609">
        <f t="shared" si="10"/>
        <v>13</v>
      </c>
      <c r="AE10" s="609">
        <f t="shared" si="11"/>
        <v>7</v>
      </c>
      <c r="AF10" s="609">
        <f t="shared" si="12"/>
        <v>4</v>
      </c>
      <c r="AG10" s="610">
        <f t="shared" si="15"/>
        <v>18.000900000000001</v>
      </c>
      <c r="AH10" s="610">
        <f t="shared" si="16"/>
        <v>20.0002</v>
      </c>
      <c r="AI10" s="610">
        <f t="shared" si="13"/>
        <v>22.000499999999999</v>
      </c>
      <c r="AJ10" s="610">
        <f t="shared" si="14"/>
        <v>24.000299999999999</v>
      </c>
      <c r="AK10" s="546"/>
    </row>
    <row r="11" spans="1:37" x14ac:dyDescent="0.2">
      <c r="A11" s="596" t="str">
        <f t="shared" si="0"/>
        <v/>
      </c>
      <c r="B11" s="597" t="str">
        <f t="shared" si="1"/>
        <v/>
      </c>
      <c r="C11" s="598" t="str">
        <f t="shared" si="2"/>
        <v/>
      </c>
      <c r="D11" s="599" t="str">
        <f t="shared" si="3"/>
        <v/>
      </c>
      <c r="E11" s="600">
        <f t="shared" si="4"/>
        <v>4</v>
      </c>
      <c r="F11" s="1145" t="s">
        <v>222</v>
      </c>
      <c r="G11" s="601"/>
      <c r="H11" s="602"/>
      <c r="I11" s="1150"/>
      <c r="J11" s="603">
        <f t="array" ref="J11">(IF(COUNT(Q11,T11,V11,AB11)&lt;3,SUM(Q11,T11,V11,AB11),SUM(LARGE((Q11,T11,V11,AB11),{1;2;3}))))+(IF(COUNT(R11,Y11,Z11,AC11)&lt;3,SUM(R11,Y11,Z11,AC11),SUM(LARGE((R11,Y11,Z11,AC11),{1;2;3}))))+(IF(COUNT(S11,U11,W11,X11,AA11)&lt;3,SUM(S11,U11,W11,X11,AA11),SUM(LARGE((S11,U11,W11,X11,AA11),{1;2;3}))))</f>
        <v>278</v>
      </c>
      <c r="K11" s="604" t="str">
        <f>INDEX(ETAPP!B$1:B$32,MATCH(COUNTIF(Q11:AC11,PIV!A$1),ETAPP!A$1:A$32,0))&amp;INDEX(ETAPP!B$1:B$32,MATCH(COUNTIF(Q11:AC11,PIV!A$2),ETAPP!A$1:A$32,0))&amp;INDEX(ETAPP!B$1:B$32,MATCH(COUNTIF(Q11:AC11,PIV!A$3),ETAPP!A$1:A$32,0))&amp;INDEX(ETAPP!B$1:B$32,MATCH(COUNTIF(Q11:AC11,PIV!A$4),ETAPP!A$1:A$32,0))&amp;INDEX(ETAPP!B$1:B$32,MATCH(COUNTIF(Q11:AC11,PIV!A$5),ETAPP!A$1:A$32,0))&amp;INDEX(ETAPP!B$1:B$32,MATCH(COUNTIF(Q11:AC11,PIV!A$6),ETAPP!A$1:A$32,0))&amp;INDEX(ETAPP!B$1:B$32,MATCH(COUNTIF(Q11:AC11,PIV!A$7),ETAPP!A$1:A$32,0))&amp;INDEX(ETAPP!B$1:B$32,MATCH(COUNTIF(Q11:AC11,PIV!A$8),ETAPP!A$1:A$32,0))&amp;INDEX(ETAPP!B$1:B$32,MATCH(COUNTIF(Q11:AC11,PIV!A$9),ETAPP!A$1:A$32,0))&amp;INDEX(ETAPP!B$1:B$32,MATCH(COUNTIF(Q11:AC11,PIV!A$10),ETAPP!A$1:A$32,0))&amp;INDEX(ETAPP!B$1:B$32,MATCH(COUNTIF(Q11:AC11,PIV!A$11),ETAPP!A$1:A$32,0))&amp;INDEX(ETAPP!B$1:B$32,MATCH(COUNTIF(Q11:AC11,PIV!A$12),ETAPP!A$1:A$32,0))&amp;INDEX(ETAPP!B$1:B$32,MATCH(COUNTIF(Q11:AC11,PIV!A$13),ETAPP!A$1:A$32,0))&amp;INDEX(ETAPP!B$1:B$32,MATCH(COUNTIF(Q11:AC11,PIV!A$14),ETAPP!A$1:A$32,0))&amp;INDEX(ETAPP!B$1:B$32,MATCH(COUNTIF(Q11:AC11,PIV!A$15),ETAPP!A$1:A$32,0))&amp;INDEX(ETAPP!B$1:B$32,MATCH(COUNTIF(Q11:AC11,PIV!A$16),ETAPP!A$1:A$32,0))&amp;INDEX(ETAPP!B$1:B$32,MATCH(COUNTIF(Q11:AC11,PIV!A$17),ETAPP!A$1:A$32,0))&amp;INDEX(ETAPP!B$1:B$32,MATCH(COUNTIF(Q11:AC11,PIV!A$18),ETAPP!A$1:A$32,0))&amp;INDEX(ETAPP!B$1:B$32,MATCH(COUNTIF(Q11:AC11,PIV!A$19),ETAPP!A$1:A$32,0))</f>
        <v>ABDBB0A0A0000000000</v>
      </c>
      <c r="L11" s="604" t="str">
        <f t="shared" si="5"/>
        <v>278,0-ABDBB0A0A0000000000</v>
      </c>
      <c r="M11" s="605">
        <f t="shared" si="6"/>
        <v>4</v>
      </c>
      <c r="N11" s="605">
        <f t="shared" si="7"/>
        <v>38</v>
      </c>
      <c r="O11" s="604" t="str">
        <f t="shared" si="8"/>
        <v>278,0-ABDBB0A0A0000000000-038</v>
      </c>
      <c r="P11" s="606">
        <f t="shared" si="9"/>
        <v>61</v>
      </c>
      <c r="Q11" s="607">
        <f>IFERROR(INDEX('1'!C$300:C$400,MATCH("*"&amp;F11&amp;"*",'1'!B$300:B$400,0)),"  ")</f>
        <v>24</v>
      </c>
      <c r="R11" s="608">
        <f>IFERROR(INDEX('2'!C$300:C$400,MATCH("*"&amp;F11&amp;"*",'2'!B$300:B$400,0)),"  ")</f>
        <v>30</v>
      </c>
      <c r="S11" s="608">
        <f>IFERROR(INDEX('3'!C$300:C$400,MATCH("*"&amp;F11&amp;"*",'3'!B$300:B$400,0)),"  ")</f>
        <v>16</v>
      </c>
      <c r="T11" s="608">
        <f>IFERROR(INDEX('4'!C$300:C$400,MATCH("*"&amp;F11&amp;"*",'4'!B$300:B$400,0)),"  ")</f>
        <v>30</v>
      </c>
      <c r="U11" s="608">
        <f>IFERROR(INDEX('5'!C$300:C$400,MATCH("*"&amp;F11&amp;"*",'5'!B$300:B$400,0)),"  ")</f>
        <v>26</v>
      </c>
      <c r="V11" s="608">
        <f>IFERROR(INDEX('6'!C$300:C$381,MATCH("*"&amp;F11&amp;"*",'6'!B$300:B$381,0)),"  ")</f>
        <v>34</v>
      </c>
      <c r="W11" s="608">
        <f>IFERROR(INDEX('7'!C$300:C$400,MATCH("*"&amp;F11&amp;"*",'7'!B$300:B$400,0)),"  ")</f>
        <v>40</v>
      </c>
      <c r="X11" s="608">
        <f>IFERROR(INDEX('8'!C$300:C$400,MATCH("*"&amp;F11&amp;"*",'8'!B$300:B$400,0)),"  ")</f>
        <v>34</v>
      </c>
      <c r="Y11" s="608">
        <f>IFERROR(INDEX('9'!C$300:C$400,MATCH("*"&amp;F11&amp;"*",'9'!B$300:B$400,0)),"  ")</f>
        <v>30</v>
      </c>
      <c r="Z11" s="608">
        <f>IFERROR(INDEX('10'!C$300:C$400,MATCH("*"&amp;F11&amp;"*",'10'!B$300:B$400,0)),"  ")</f>
        <v>30</v>
      </c>
      <c r="AA11" s="607">
        <f>IFERROR(INDEX('11'!C$300:C$400,MATCH("*"&amp;F11&amp;"*",'11'!B$300:B$400,0)),"  ")</f>
        <v>20</v>
      </c>
      <c r="AB11" s="608">
        <f>IFERROR(INDEX('12'!C$300:C$400,MATCH("*"&amp;F11&amp;"*",'12'!B$300:B$400,0)),"  ")</f>
        <v>24</v>
      </c>
      <c r="AC11" s="608">
        <f>IFERROR(INDEX('13'!C$300:C$400,MATCH("*"&amp;F11&amp;"*",'13'!B$300:B$400,0)),"  ")</f>
        <v>26</v>
      </c>
      <c r="AD11" s="609">
        <f t="shared" si="10"/>
        <v>13</v>
      </c>
      <c r="AE11" s="609">
        <f t="shared" si="11"/>
        <v>7</v>
      </c>
      <c r="AF11" s="609">
        <f t="shared" si="12"/>
        <v>1</v>
      </c>
      <c r="AG11" s="610">
        <f t="shared" si="15"/>
        <v>16.000299999999999</v>
      </c>
      <c r="AH11" s="610">
        <f t="shared" si="16"/>
        <v>30.0002</v>
      </c>
      <c r="AI11" s="610">
        <f t="shared" si="13"/>
        <v>16.000299999999999</v>
      </c>
      <c r="AJ11" s="610">
        <f t="shared" si="14"/>
        <v>20.001100000000001</v>
      </c>
      <c r="AK11" s="546"/>
    </row>
    <row r="12" spans="1:37" x14ac:dyDescent="0.2">
      <c r="A12" s="596" t="str">
        <f t="shared" si="0"/>
        <v/>
      </c>
      <c r="B12" s="597" t="str">
        <f t="shared" si="1"/>
        <v/>
      </c>
      <c r="C12" s="598" t="str">
        <f t="shared" si="2"/>
        <v/>
      </c>
      <c r="D12" s="599" t="str">
        <f t="shared" si="3"/>
        <v/>
      </c>
      <c r="E12" s="600">
        <f t="shared" si="4"/>
        <v>5</v>
      </c>
      <c r="F12" s="563" t="s">
        <v>242</v>
      </c>
      <c r="G12" s="601"/>
      <c r="H12" s="602"/>
      <c r="I12" s="1150"/>
      <c r="J12" s="603">
        <f t="array" ref="J12">(IF(COUNT(Q12,T12,V12,AB12)&lt;3,SUM(Q12,T12,V12,AB12),SUM(LARGE((Q12,T12,V12,AB12),{1;2;3}))))+(IF(COUNT(R12,Y12,Z12,AC12)&lt;3,SUM(R12,Y12,Z12,AC12),SUM(LARGE((R12,Y12,Z12,AC12),{1;2;3}))))+(IF(COUNT(S12,U12,W12,X12,AA12)&lt;3,SUM(S12,U12,W12,X12,AA12),SUM(LARGE((S12,U12,W12,X12,AA12),{1;2;3}))))</f>
        <v>244</v>
      </c>
      <c r="K12" s="604" t="str">
        <f>INDEX(ETAPP!B$1:B$32,MATCH(COUNTIF(Q12:AC12,PIV!A$1),ETAPP!A$1:A$32,0))&amp;INDEX(ETAPP!B$1:B$32,MATCH(COUNTIF(Q12:AC12,PIV!A$2),ETAPP!A$1:A$32,0))&amp;INDEX(ETAPP!B$1:B$32,MATCH(COUNTIF(Q12:AC12,PIV!A$3),ETAPP!A$1:A$32,0))&amp;INDEX(ETAPP!B$1:B$32,MATCH(COUNTIF(Q12:AC12,PIV!A$4),ETAPP!A$1:A$32,0))&amp;INDEX(ETAPP!B$1:B$32,MATCH(COUNTIF(Q12:AC12,PIV!A$5),ETAPP!A$1:A$32,0))&amp;INDEX(ETAPP!B$1:B$32,MATCH(COUNTIF(Q12:AC12,PIV!A$6),ETAPP!A$1:A$32,0))&amp;INDEX(ETAPP!B$1:B$32,MATCH(COUNTIF(Q12:AC12,PIV!A$7),ETAPP!A$1:A$32,0))&amp;INDEX(ETAPP!B$1:B$32,MATCH(COUNTIF(Q12:AC12,PIV!A$8),ETAPP!A$1:A$32,0))&amp;INDEX(ETAPP!B$1:B$32,MATCH(COUNTIF(Q12:AC12,PIV!A$9),ETAPP!A$1:A$32,0))&amp;INDEX(ETAPP!B$1:B$32,MATCH(COUNTIF(Q12:AC12,PIV!A$10),ETAPP!A$1:A$32,0))&amp;INDEX(ETAPP!B$1:B$32,MATCH(COUNTIF(Q12:AC12,PIV!A$11),ETAPP!A$1:A$32,0))&amp;INDEX(ETAPP!B$1:B$32,MATCH(COUNTIF(Q12:AC12,PIV!A$12),ETAPP!A$1:A$32,0))&amp;INDEX(ETAPP!B$1:B$32,MATCH(COUNTIF(Q12:AC12,PIV!A$13),ETAPP!A$1:A$32,0))&amp;INDEX(ETAPP!B$1:B$32,MATCH(COUNTIF(Q12:AC12,PIV!A$14),ETAPP!A$1:A$32,0))&amp;INDEX(ETAPP!B$1:B$32,MATCH(COUNTIF(Q12:AC12,PIV!A$15),ETAPP!A$1:A$32,0))&amp;INDEX(ETAPP!B$1:B$32,MATCH(COUNTIF(Q12:AC12,PIV!A$16),ETAPP!A$1:A$32,0))&amp;INDEX(ETAPP!B$1:B$32,MATCH(COUNTIF(Q12:AC12,PIV!A$17),ETAPP!A$1:A$32,0))&amp;INDEX(ETAPP!B$1:B$32,MATCH(COUNTIF(Q12:AC12,PIV!A$18),ETAPP!A$1:A$32,0))&amp;INDEX(ETAPP!B$1:B$32,MATCH(COUNTIF(Q12:AC12,PIV!A$19),ETAPP!A$1:A$32,0))</f>
        <v>C0C00AAA0A00B0A0000</v>
      </c>
      <c r="L12" s="604" t="str">
        <f t="shared" si="5"/>
        <v>244,0-C0C00AAA0A00B0A0000</v>
      </c>
      <c r="M12" s="605">
        <f t="shared" si="6"/>
        <v>5</v>
      </c>
      <c r="N12" s="605">
        <f t="shared" si="7"/>
        <v>46</v>
      </c>
      <c r="O12" s="604" t="str">
        <f t="shared" si="8"/>
        <v>244,0-C0C00AAA0A00B0A0000-046</v>
      </c>
      <c r="P12" s="606">
        <f t="shared" si="9"/>
        <v>60</v>
      </c>
      <c r="Q12" s="607">
        <f>IFERROR(INDEX('1'!C$300:C$400,MATCH("*"&amp;F12&amp;"*",'1'!B$300:B$400,0)),"  ")</f>
        <v>30</v>
      </c>
      <c r="R12" s="608">
        <f>IFERROR(INDEX('2'!C$300:C$400,MATCH("*"&amp;F12&amp;"*",'2'!B$300:B$400,0)),"  ")</f>
        <v>20</v>
      </c>
      <c r="S12" s="608">
        <f>IFERROR(INDEX('3'!C$300:C$400,MATCH("*"&amp;F12&amp;"*",'3'!B$300:B$400,0)),"  ")</f>
        <v>4</v>
      </c>
      <c r="T12" s="608">
        <f>IFERROR(INDEX('4'!C$300:C$400,MATCH("*"&amp;F12&amp;"*",'4'!B$300:B$400,0)),"  ")</f>
        <v>40</v>
      </c>
      <c r="U12" s="608">
        <f>IFERROR(INDEX('5'!C$300:C$400,MATCH("*"&amp;F12&amp;"*",'5'!B$300:B$400,0)),"  ")</f>
        <v>30</v>
      </c>
      <c r="V12" s="608">
        <f>IFERROR(INDEX('6'!C$300:C$381,MATCH("*"&amp;F12&amp;"*",'6'!B$300:B$381,0)),"  ")</f>
        <v>40</v>
      </c>
      <c r="W12" s="608">
        <f>IFERROR(INDEX('7'!C$300:C$400,MATCH("*"&amp;F12&amp;"*",'7'!B$300:B$400,0)),"  ")</f>
        <v>8</v>
      </c>
      <c r="X12" s="608">
        <f>IFERROR(INDEX('8'!C$300:C$400,MATCH("*"&amp;F12&amp;"*",'8'!B$300:B$400,0)),"  ")</f>
        <v>8</v>
      </c>
      <c r="Y12" s="608">
        <f>IFERROR(INDEX('9'!C$300:C$400,MATCH("*"&amp;F12&amp;"*",'9'!B$300:B$400,0)),"  ")</f>
        <v>18</v>
      </c>
      <c r="Z12" s="608">
        <f>IFERROR(INDEX('10'!C$300:C$400,MATCH("*"&amp;F12&amp;"*",'10'!B$300:B$400,0)),"  ")</f>
        <v>40</v>
      </c>
      <c r="AA12" s="607">
        <f>IFERROR(INDEX('11'!C$300:C$400,MATCH("*"&amp;F12&amp;"*",'11'!B$300:B$400,0)),"  ")</f>
        <v>14</v>
      </c>
      <c r="AB12" s="608">
        <f>IFERROR(INDEX('12'!C$300:C$400,MATCH("*"&amp;F12&amp;"*",'12'!B$300:B$400,0)),"  ")</f>
        <v>30</v>
      </c>
      <c r="AC12" s="608">
        <f>IFERROR(INDEX('13'!C$300:C$400,MATCH("*"&amp;F12&amp;"*",'13'!B$300:B$400,0)),"  ")</f>
        <v>22</v>
      </c>
      <c r="AD12" s="609">
        <f t="shared" si="10"/>
        <v>13</v>
      </c>
      <c r="AE12" s="609">
        <f t="shared" si="11"/>
        <v>6</v>
      </c>
      <c r="AF12" s="609">
        <f t="shared" si="12"/>
        <v>3</v>
      </c>
      <c r="AG12" s="610">
        <f t="shared" si="15"/>
        <v>4.0003000000000002</v>
      </c>
      <c r="AH12" s="610">
        <f t="shared" si="16"/>
        <v>8.0007999999999999</v>
      </c>
      <c r="AI12" s="610">
        <f t="shared" si="13"/>
        <v>4.0003000000000002</v>
      </c>
      <c r="AJ12" s="610">
        <f t="shared" si="14"/>
        <v>8.0007000000000001</v>
      </c>
      <c r="AK12" s="546"/>
    </row>
    <row r="13" spans="1:37" x14ac:dyDescent="0.2">
      <c r="A13" s="596" t="str">
        <f t="shared" si="0"/>
        <v/>
      </c>
      <c r="B13" s="597" t="str">
        <f t="shared" si="1"/>
        <v/>
      </c>
      <c r="C13" s="598" t="str">
        <f t="shared" si="2"/>
        <v/>
      </c>
      <c r="D13" s="599" t="str">
        <f t="shared" si="3"/>
        <v/>
      </c>
      <c r="E13" s="600">
        <f t="shared" si="4"/>
        <v>6</v>
      </c>
      <c r="F13" s="563" t="s">
        <v>249</v>
      </c>
      <c r="G13" s="601"/>
      <c r="H13" s="602"/>
      <c r="I13" s="1150"/>
      <c r="J13" s="603">
        <f t="array" ref="J13">(IF(COUNT(Q13,T13,V13,AB13)&lt;3,SUM(Q13,T13,V13,AB13),SUM(LARGE((Q13,T13,V13,AB13),{1;2;3}))))+(IF(COUNT(R13,Y13,Z13,AC13)&lt;3,SUM(R13,Y13,Z13,AC13),SUM(LARGE((R13,Y13,Z13,AC13),{1;2;3}))))+(IF(COUNT(S13,U13,W13,X13,AA13)&lt;3,SUM(S13,U13,W13,X13,AA13),SUM(LARGE((S13,U13,W13,X13,AA13),{1;2;3}))))</f>
        <v>234</v>
      </c>
      <c r="K13" s="604" t="str">
        <f>INDEX(ETAPP!B$1:B$32,MATCH(COUNTIF(Q13:AC13,PIV!A$1),ETAPP!A$1:A$32,0))&amp;INDEX(ETAPP!B$1:B$32,MATCH(COUNTIF(Q13:AC13,PIV!A$2),ETAPP!A$1:A$32,0))&amp;INDEX(ETAPP!B$1:B$32,MATCH(COUNTIF(Q13:AC13,PIV!A$3),ETAPP!A$1:A$32,0))&amp;INDEX(ETAPP!B$1:B$32,MATCH(COUNTIF(Q13:AC13,PIV!A$4),ETAPP!A$1:A$32,0))&amp;INDEX(ETAPP!B$1:B$32,MATCH(COUNTIF(Q13:AC13,PIV!A$5),ETAPP!A$1:A$32,0))&amp;INDEX(ETAPP!B$1:B$32,MATCH(COUNTIF(Q13:AC13,PIV!A$6),ETAPP!A$1:A$32,0))&amp;INDEX(ETAPP!B$1:B$32,MATCH(COUNTIF(Q13:AC13,PIV!A$7),ETAPP!A$1:A$32,0))&amp;INDEX(ETAPP!B$1:B$32,MATCH(COUNTIF(Q13:AC13,PIV!A$8),ETAPP!A$1:A$32,0))&amp;INDEX(ETAPP!B$1:B$32,MATCH(COUNTIF(Q13:AC13,PIV!A$9),ETAPP!A$1:A$32,0))&amp;INDEX(ETAPP!B$1:B$32,MATCH(COUNTIF(Q13:AC13,PIV!A$10),ETAPP!A$1:A$32,0))&amp;INDEX(ETAPP!B$1:B$32,MATCH(COUNTIF(Q13:AC13,PIV!A$11),ETAPP!A$1:A$32,0))&amp;INDEX(ETAPP!B$1:B$32,MATCH(COUNTIF(Q13:AC13,PIV!A$12),ETAPP!A$1:A$32,0))&amp;INDEX(ETAPP!B$1:B$32,MATCH(COUNTIF(Q13:AC13,PIV!A$13),ETAPP!A$1:A$32,0))&amp;INDEX(ETAPP!B$1:B$32,MATCH(COUNTIF(Q13:AC13,PIV!A$14),ETAPP!A$1:A$32,0))&amp;INDEX(ETAPP!B$1:B$32,MATCH(COUNTIF(Q13:AC13,PIV!A$15),ETAPP!A$1:A$32,0))&amp;INDEX(ETAPP!B$1:B$32,MATCH(COUNTIF(Q13:AC13,PIV!A$16),ETAPP!A$1:A$32,0))&amp;INDEX(ETAPP!B$1:B$32,MATCH(COUNTIF(Q13:AC13,PIV!A$17),ETAPP!A$1:A$32,0))&amp;INDEX(ETAPP!B$1:B$32,MATCH(COUNTIF(Q13:AC13,PIV!A$18),ETAPP!A$1:A$32,0))&amp;INDEX(ETAPP!B$1:B$32,MATCH(COUNTIF(Q13:AC13,PIV!A$19),ETAPP!A$1:A$32,0))</f>
        <v>BB0AA0B00AA0000A00B</v>
      </c>
      <c r="L13" s="604" t="str">
        <f t="shared" si="5"/>
        <v>234,0-BB0AA0B00AA0000A00B</v>
      </c>
      <c r="M13" s="605">
        <f t="shared" si="6"/>
        <v>6</v>
      </c>
      <c r="N13" s="605">
        <f t="shared" si="7"/>
        <v>64</v>
      </c>
      <c r="O13" s="604" t="str">
        <f t="shared" si="8"/>
        <v>234,0-BB0AA0B00AA0000A00B-064</v>
      </c>
      <c r="P13" s="606">
        <f t="shared" si="9"/>
        <v>59</v>
      </c>
      <c r="Q13" s="607">
        <f>IFERROR(INDEX('1'!C$300:C$400,MATCH("*"&amp;F13&amp;"*",'1'!B$300:B$400,0)),"  ")</f>
        <v>40</v>
      </c>
      <c r="R13" s="608">
        <f>IFERROR(INDEX('2'!C$300:C$400,MATCH("*"&amp;F13&amp;"*",'2'!B$300:B$400,0)),"  ")</f>
        <v>34</v>
      </c>
      <c r="S13" s="608">
        <f>IFERROR(INDEX('3'!C$300:C$400,MATCH("*"&amp;F13&amp;"*",'3'!B$300:B$400,0)),"  ")</f>
        <v>14</v>
      </c>
      <c r="T13" s="608">
        <f>IFERROR(INDEX('4'!C$300:C$400,MATCH("*"&amp;F13&amp;"*",'4'!B$300:B$400,0)),"  ")</f>
        <v>26</v>
      </c>
      <c r="U13" s="608" t="str">
        <f>IFERROR(INDEX('5'!C$300:C$400,MATCH("*"&amp;F13&amp;"*",'5'!B$300:B$400,0)),"  ")</f>
        <v xml:space="preserve">  </v>
      </c>
      <c r="V13" s="608">
        <f>IFERROR(INDEX('6'!C$300:C$381,MATCH("*"&amp;F13&amp;"*",'6'!B$300:B$381,0)),"  ")</f>
        <v>20</v>
      </c>
      <c r="W13" s="608">
        <f>IFERROR(INDEX('7'!C$300:C$400,MATCH("*"&amp;F13&amp;"*",'7'!B$300:B$400,0)),"  ")</f>
        <v>2</v>
      </c>
      <c r="X13" s="608">
        <f>IFERROR(INDEX('8'!C$300:C$400,MATCH("*"&amp;F13&amp;"*",'8'!B$300:B$400,0)),"  ")</f>
        <v>20</v>
      </c>
      <c r="Y13" s="608">
        <f>IFERROR(INDEX('9'!C$300:C$400,MATCH("*"&amp;F13&amp;"*",'9'!B$300:B$400,0)),"  ")</f>
        <v>12</v>
      </c>
      <c r="Z13" s="608">
        <f>IFERROR(INDEX('10'!C$300:C$400,MATCH("*"&amp;F13&amp;"*",'10'!B$300:B$400,0)),"  ")</f>
        <v>24</v>
      </c>
      <c r="AA13" s="607" t="str">
        <f>IFERROR(INDEX('11'!C$300:C$400,MATCH("*"&amp;F13&amp;"*",'11'!B$300:B$400,0)),"  ")</f>
        <v xml:space="preserve">  </v>
      </c>
      <c r="AB13" s="608">
        <f>IFERROR(INDEX('12'!C$300:C$400,MATCH("*"&amp;F13&amp;"*",'12'!B$300:B$400,0)),"  ")</f>
        <v>34</v>
      </c>
      <c r="AC13" s="608">
        <f>IFERROR(INDEX('13'!C$300:C$400,MATCH("*"&amp;F13&amp;"*",'13'!B$300:B$400,0)),"  ")</f>
        <v>40</v>
      </c>
      <c r="AD13" s="609">
        <f t="shared" si="10"/>
        <v>11</v>
      </c>
      <c r="AE13" s="609">
        <f t="shared" si="11"/>
        <v>4</v>
      </c>
      <c r="AF13" s="609">
        <f t="shared" si="12"/>
        <v>2</v>
      </c>
      <c r="AG13" s="610">
        <f t="shared" si="15"/>
        <v>12.0009</v>
      </c>
      <c r="AH13" s="610">
        <f t="shared" si="16"/>
        <v>20.000599999999999</v>
      </c>
      <c r="AI13" s="610">
        <f t="shared" si="13"/>
        <v>5.0000000000000001E-4</v>
      </c>
      <c r="AJ13" s="610">
        <f t="shared" si="14"/>
        <v>1.1000000000000001E-3</v>
      </c>
      <c r="AK13" s="546"/>
    </row>
    <row r="14" spans="1:37" x14ac:dyDescent="0.2">
      <c r="A14" s="596" t="str">
        <f t="shared" si="0"/>
        <v/>
      </c>
      <c r="B14" s="597" t="str">
        <f t="shared" si="1"/>
        <v/>
      </c>
      <c r="C14" s="598" t="str">
        <f t="shared" si="2"/>
        <v/>
      </c>
      <c r="D14" s="599" t="str">
        <f t="shared" si="3"/>
        <v/>
      </c>
      <c r="E14" s="600">
        <f t="shared" si="4"/>
        <v>7</v>
      </c>
      <c r="F14" s="563" t="s">
        <v>234</v>
      </c>
      <c r="G14" s="601"/>
      <c r="H14" s="602"/>
      <c r="I14" s="1150"/>
      <c r="J14" s="603">
        <f t="array" ref="J14">(IF(COUNT(Q14,T14,V14,AB14)&lt;3,SUM(Q14,T14,V14,AB14),SUM(LARGE((Q14,T14,V14,AB14),{1;2;3}))))+(IF(COUNT(R14,Y14,Z14,AC14)&lt;3,SUM(R14,Y14,Z14,AC14),SUM(LARGE((R14,Y14,Z14,AC14),{1;2;3}))))+(IF(COUNT(S14,U14,W14,X14,AA14)&lt;3,SUM(S14,U14,W14,X14,AA14),SUM(LARGE((S14,U14,W14,X14,AA14),{1;2;3}))))</f>
        <v>232</v>
      </c>
      <c r="K14" s="604" t="str">
        <f>INDEX(ETAPP!B$1:B$32,MATCH(COUNTIF(Q14:AC14,PIV!A$1),ETAPP!A$1:A$32,0))&amp;INDEX(ETAPP!B$1:B$32,MATCH(COUNTIF(Q14:AC14,PIV!A$2),ETAPP!A$1:A$32,0))&amp;INDEX(ETAPP!B$1:B$32,MATCH(COUNTIF(Q14:AC14,PIV!A$3),ETAPP!A$1:A$32,0))&amp;INDEX(ETAPP!B$1:B$32,MATCH(COUNTIF(Q14:AC14,PIV!A$4),ETAPP!A$1:A$32,0))&amp;INDEX(ETAPP!B$1:B$32,MATCH(COUNTIF(Q14:AC14,PIV!A$5),ETAPP!A$1:A$32,0))&amp;INDEX(ETAPP!B$1:B$32,MATCH(COUNTIF(Q14:AC14,PIV!A$6),ETAPP!A$1:A$32,0))&amp;INDEX(ETAPP!B$1:B$32,MATCH(COUNTIF(Q14:AC14,PIV!A$7),ETAPP!A$1:A$32,0))&amp;INDEX(ETAPP!B$1:B$32,MATCH(COUNTIF(Q14:AC14,PIV!A$8),ETAPP!A$1:A$32,0))&amp;INDEX(ETAPP!B$1:B$32,MATCH(COUNTIF(Q14:AC14,PIV!A$9),ETAPP!A$1:A$32,0))&amp;INDEX(ETAPP!B$1:B$32,MATCH(COUNTIF(Q14:AC14,PIV!A$10),ETAPP!A$1:A$32,0))&amp;INDEX(ETAPP!B$1:B$32,MATCH(COUNTIF(Q14:AC14,PIV!A$11),ETAPP!A$1:A$32,0))&amp;INDEX(ETAPP!B$1:B$32,MATCH(COUNTIF(Q14:AC14,PIV!A$12),ETAPP!A$1:A$32,0))&amp;INDEX(ETAPP!B$1:B$32,MATCH(COUNTIF(Q14:AC14,PIV!A$13),ETAPP!A$1:A$32,0))&amp;INDEX(ETAPP!B$1:B$32,MATCH(COUNTIF(Q14:AC14,PIV!A$14),ETAPP!A$1:A$32,0))&amp;INDEX(ETAPP!B$1:B$32,MATCH(COUNTIF(Q14:AC14,PIV!A$15),ETAPP!A$1:A$32,0))&amp;INDEX(ETAPP!B$1:B$32,MATCH(COUNTIF(Q14:AC14,PIV!A$16),ETAPP!A$1:A$32,0))&amp;INDEX(ETAPP!B$1:B$32,MATCH(COUNTIF(Q14:AC14,PIV!A$17),ETAPP!A$1:A$32,0))&amp;INDEX(ETAPP!B$1:B$32,MATCH(COUNTIF(Q14:AC14,PIV!A$18),ETAPP!A$1:A$32,0))&amp;INDEX(ETAPP!B$1:B$32,MATCH(COUNTIF(Q14:AC14,PIV!A$19),ETAPP!A$1:A$32,0))</f>
        <v>A0EA0000AAB0A00000A</v>
      </c>
      <c r="L14" s="604" t="str">
        <f t="shared" si="5"/>
        <v>232,0-A0EA0000AAB0A00000A</v>
      </c>
      <c r="M14" s="605">
        <f t="shared" si="6"/>
        <v>7</v>
      </c>
      <c r="N14" s="605">
        <f t="shared" si="7"/>
        <v>33</v>
      </c>
      <c r="O14" s="604" t="str">
        <f t="shared" si="8"/>
        <v>232,0-A0EA0000AAB0A00000A-033</v>
      </c>
      <c r="P14" s="606">
        <f t="shared" si="9"/>
        <v>58</v>
      </c>
      <c r="Q14" s="607">
        <f>IFERROR(INDEX('1'!C$300:C$400,MATCH("*"&amp;F14&amp;"*",'1'!B$300:B$400,0)),"  ")</f>
        <v>30</v>
      </c>
      <c r="R14" s="608">
        <f>IFERROR(INDEX('2'!C$300:C$400,MATCH("*"&amp;F14&amp;"*",'2'!B$300:B$400,0)),"  ")</f>
        <v>30</v>
      </c>
      <c r="S14" s="608">
        <f>IFERROR(INDEX('3'!C$300:C$400,MATCH("*"&amp;F14&amp;"*",'3'!B$300:B$400,0)),"  ")</f>
        <v>8</v>
      </c>
      <c r="T14" s="608">
        <f>IFERROR(INDEX('4'!C$300:C$400,MATCH("*"&amp;F14&amp;"*",'4'!B$300:B$400,0)),"  ")</f>
        <v>40</v>
      </c>
      <c r="U14" s="608">
        <f>IFERROR(INDEX('5'!C$300:C$400,MATCH("*"&amp;F14&amp;"*",'5'!B$300:B$400,0)),"  ")</f>
        <v>12</v>
      </c>
      <c r="V14" s="608" t="str">
        <f>IFERROR(INDEX('6'!C$300:C$381,MATCH("*"&amp;F14&amp;"*",'6'!B$300:B$381,0)),"  ")</f>
        <v xml:space="preserve">  </v>
      </c>
      <c r="W14" s="608">
        <f>IFERROR(INDEX('7'!C$300:C$400,MATCH("*"&amp;F14&amp;"*",'7'!B$300:B$400,0)),"  ")</f>
        <v>14</v>
      </c>
      <c r="X14" s="608">
        <f>IFERROR(INDEX('8'!C$300:C$400,MATCH("*"&amp;F14&amp;"*",'8'!B$300:B$400,0)),"  ")</f>
        <v>12</v>
      </c>
      <c r="Y14" s="608">
        <f>IFERROR(INDEX('9'!C$300:C$400,MATCH("*"&amp;F14&amp;"*",'9'!B$300:B$400,0)),"  ")</f>
        <v>30</v>
      </c>
      <c r="Z14" s="608">
        <f>IFERROR(INDEX('10'!C$300:C$400,MATCH("*"&amp;F14&amp;"*",'10'!B$300:B$400,0)),"  ")</f>
        <v>30</v>
      </c>
      <c r="AA14" s="607">
        <f>IFERROR(INDEX('11'!C$300:C$400,MATCH("*"&amp;F14&amp;"*",'11'!B$300:B$400,0)),"  ")</f>
        <v>16</v>
      </c>
      <c r="AB14" s="608">
        <f>IFERROR(INDEX('12'!C$300:C$400,MATCH("*"&amp;F14&amp;"*",'12'!B$300:B$400,0)),"  ")</f>
        <v>30</v>
      </c>
      <c r="AC14" s="608">
        <f>IFERROR(INDEX('13'!C$300:C$400,MATCH("*"&amp;F14&amp;"*",'13'!B$300:B$400,0)),"  ")</f>
        <v>26</v>
      </c>
      <c r="AD14" s="609">
        <f t="shared" si="10"/>
        <v>12</v>
      </c>
      <c r="AE14" s="609">
        <f t="shared" si="11"/>
        <v>6</v>
      </c>
      <c r="AF14" s="609">
        <f t="shared" si="12"/>
        <v>1</v>
      </c>
      <c r="AG14" s="610">
        <f t="shared" si="15"/>
        <v>8.0002999999999993</v>
      </c>
      <c r="AH14" s="610">
        <f t="shared" si="16"/>
        <v>5.9999999999999995E-4</v>
      </c>
      <c r="AI14" s="610">
        <f t="shared" si="13"/>
        <v>8.0002999999999993</v>
      </c>
      <c r="AJ14" s="610">
        <f t="shared" si="14"/>
        <v>12.000500000000001</v>
      </c>
      <c r="AK14" s="546"/>
    </row>
    <row r="15" spans="1:37" x14ac:dyDescent="0.2">
      <c r="A15" s="596" t="str">
        <f t="shared" si="0"/>
        <v/>
      </c>
      <c r="B15" s="597" t="str">
        <f t="shared" si="1"/>
        <v/>
      </c>
      <c r="C15" s="598" t="str">
        <f t="shared" si="2"/>
        <v/>
      </c>
      <c r="D15" s="599" t="str">
        <f t="shared" si="3"/>
        <v/>
      </c>
      <c r="E15" s="600">
        <f t="shared" si="4"/>
        <v>8</v>
      </c>
      <c r="F15" s="612" t="s">
        <v>215</v>
      </c>
      <c r="G15" s="601"/>
      <c r="H15" s="602"/>
      <c r="I15" s="1150"/>
      <c r="J15" s="603">
        <f t="array" ref="J15">(IF(COUNT(Q15,T15,V15,AB15)&lt;3,SUM(Q15,T15,V15,AB15),SUM(LARGE((Q15,T15,V15,AB15),{1;2;3}))))+(IF(COUNT(R15,Y15,Z15,AC15)&lt;3,SUM(R15,Y15,Z15,AC15),SUM(LARGE((R15,Y15,Z15,AC15),{1;2;3}))))+(IF(COUNT(S15,U15,W15,X15,AA15)&lt;3,SUM(S15,U15,W15,X15,AA15),SUM(LARGE((S15,U15,W15,X15,AA15),{1;2;3}))))</f>
        <v>222</v>
      </c>
      <c r="K15" s="604" t="str">
        <f>INDEX(ETAPP!B$1:B$32,MATCH(COUNTIF(Q15:AC15,PIV!A$1),ETAPP!A$1:A$32,0))&amp;INDEX(ETAPP!B$1:B$32,MATCH(COUNTIF(Q15:AC15,PIV!A$2),ETAPP!A$1:A$32,0))&amp;INDEX(ETAPP!B$1:B$32,MATCH(COUNTIF(Q15:AC15,PIV!A$3),ETAPP!A$1:A$32,0))&amp;INDEX(ETAPP!B$1:B$32,MATCH(COUNTIF(Q15:AC15,PIV!A$4),ETAPP!A$1:A$32,0))&amp;INDEX(ETAPP!B$1:B$32,MATCH(COUNTIF(Q15:AC15,PIV!A$5),ETAPP!A$1:A$32,0))&amp;INDEX(ETAPP!B$1:B$32,MATCH(COUNTIF(Q15:AC15,PIV!A$6),ETAPP!A$1:A$32,0))&amp;INDEX(ETAPP!B$1:B$32,MATCH(COUNTIF(Q15:AC15,PIV!A$7),ETAPP!A$1:A$32,0))&amp;INDEX(ETAPP!B$1:B$32,MATCH(COUNTIF(Q15:AC15,PIV!A$8),ETAPP!A$1:A$32,0))&amp;INDEX(ETAPP!B$1:B$32,MATCH(COUNTIF(Q15:AC15,PIV!A$9),ETAPP!A$1:A$32,0))&amp;INDEX(ETAPP!B$1:B$32,MATCH(COUNTIF(Q15:AC15,PIV!A$10),ETAPP!A$1:A$32,0))&amp;INDEX(ETAPP!B$1:B$32,MATCH(COUNTIF(Q15:AC15,PIV!A$11),ETAPP!A$1:A$32,0))&amp;INDEX(ETAPP!B$1:B$32,MATCH(COUNTIF(Q15:AC15,PIV!A$12),ETAPP!A$1:A$32,0))&amp;INDEX(ETAPP!B$1:B$32,MATCH(COUNTIF(Q15:AC15,PIV!A$13),ETAPP!A$1:A$32,0))&amp;INDEX(ETAPP!B$1:B$32,MATCH(COUNTIF(Q15:AC15,PIV!A$14),ETAPP!A$1:A$32,0))&amp;INDEX(ETAPP!B$1:B$32,MATCH(COUNTIF(Q15:AC15,PIV!A$15),ETAPP!A$1:A$32,0))&amp;INDEX(ETAPP!B$1:B$32,MATCH(COUNTIF(Q15:AC15,PIV!A$16),ETAPP!A$1:A$32,0))&amp;INDEX(ETAPP!B$1:B$32,MATCH(COUNTIF(Q15:AC15,PIV!A$17),ETAPP!A$1:A$32,0))&amp;INDEX(ETAPP!B$1:B$32,MATCH(COUNTIF(Q15:AC15,PIV!A$18),ETAPP!A$1:A$32,0))&amp;INDEX(ETAPP!B$1:B$32,MATCH(COUNTIF(Q15:AC15,PIV!A$19),ETAPP!A$1:A$32,0))</f>
        <v>BA0AA0AA0BBA000000A</v>
      </c>
      <c r="L15" s="604" t="str">
        <f t="shared" si="5"/>
        <v>222,0-BA0AA0AA0BBA000000A</v>
      </c>
      <c r="M15" s="605">
        <f t="shared" si="6"/>
        <v>8</v>
      </c>
      <c r="N15" s="605">
        <f t="shared" si="7"/>
        <v>22</v>
      </c>
      <c r="O15" s="604" t="str">
        <f t="shared" si="8"/>
        <v>222,0-BA0AA0AA0BBA000000A-022</v>
      </c>
      <c r="P15" s="606">
        <f t="shared" si="9"/>
        <v>57</v>
      </c>
      <c r="Q15" s="607">
        <f>IFERROR(INDEX('1'!C$300:C$400,MATCH("*"&amp;F15&amp;"*",'1'!B$300:B$400,0)),"  ")</f>
        <v>40</v>
      </c>
      <c r="R15" s="608">
        <f>IFERROR(INDEX('2'!C$300:C$400,MATCH("*"&amp;F15&amp;"*",'2'!B$300:B$400,0)),"  ")</f>
        <v>14</v>
      </c>
      <c r="S15" s="608">
        <f>IFERROR(INDEX('3'!C$300:C$400,MATCH("*"&amp;F15&amp;"*",'3'!B$300:B$400,0)),"  ")</f>
        <v>18</v>
      </c>
      <c r="T15" s="608">
        <f>IFERROR(INDEX('4'!C$300:C$400,MATCH("*"&amp;F15&amp;"*",'4'!B$300:B$400,0)),"  ")</f>
        <v>26</v>
      </c>
      <c r="U15" s="608">
        <f>IFERROR(INDEX('5'!C$300:C$400,MATCH("*"&amp;F15&amp;"*",'5'!B$300:B$400,0)),"  ")</f>
        <v>40</v>
      </c>
      <c r="V15" s="608">
        <f>IFERROR(INDEX('6'!C$300:C$381,MATCH("*"&amp;F15&amp;"*",'6'!B$300:B$381,0)),"  ")</f>
        <v>20</v>
      </c>
      <c r="W15" s="608" t="str">
        <f>IFERROR(INDEX('7'!C$300:C$400,MATCH("*"&amp;F15&amp;"*",'7'!B$300:B$400,0)),"  ")</f>
        <v xml:space="preserve">  </v>
      </c>
      <c r="X15" s="608">
        <f>IFERROR(INDEX('8'!C$300:C$400,MATCH("*"&amp;F15&amp;"*",'8'!B$300:B$400,0)),"  ")</f>
        <v>12</v>
      </c>
      <c r="Y15" s="608">
        <f>IFERROR(INDEX('9'!C$300:C$400,MATCH("*"&amp;F15&amp;"*",'9'!B$300:B$400,0)),"  ")</f>
        <v>14</v>
      </c>
      <c r="Z15" s="608">
        <f>IFERROR(INDEX('10'!C$300:C$400,MATCH("*"&amp;F15&amp;"*",'10'!B$300:B$400,0)),"  ")</f>
        <v>12</v>
      </c>
      <c r="AA15" s="607">
        <f>IFERROR(INDEX('11'!C$300:C$400,MATCH("*"&amp;F15&amp;"*",'11'!B$300:B$400,0)),"  ")</f>
        <v>10</v>
      </c>
      <c r="AB15" s="608">
        <f>IFERROR(INDEX('12'!C$300:C$400,MATCH("*"&amp;F15&amp;"*",'12'!B$300:B$400,0)),"  ")</f>
        <v>34</v>
      </c>
      <c r="AC15" s="608">
        <f>IFERROR(INDEX('13'!C$300:C$400,MATCH("*"&amp;F15&amp;"*",'13'!B$300:B$400,0)),"  ")</f>
        <v>24</v>
      </c>
      <c r="AD15" s="609">
        <f t="shared" si="10"/>
        <v>12</v>
      </c>
      <c r="AE15" s="609">
        <f t="shared" si="11"/>
        <v>3</v>
      </c>
      <c r="AF15" s="609">
        <f t="shared" si="12"/>
        <v>2</v>
      </c>
      <c r="AG15" s="610">
        <f t="shared" si="15"/>
        <v>12.000999999999999</v>
      </c>
      <c r="AH15" s="610">
        <f t="shared" si="16"/>
        <v>12.0008</v>
      </c>
      <c r="AI15" s="610">
        <f t="shared" si="13"/>
        <v>6.9999999999999999E-4</v>
      </c>
      <c r="AJ15" s="610">
        <f t="shared" si="14"/>
        <v>10.001099999999999</v>
      </c>
      <c r="AK15" s="546"/>
    </row>
    <row r="16" spans="1:37" x14ac:dyDescent="0.2">
      <c r="A16" s="596" t="str">
        <f t="shared" si="0"/>
        <v/>
      </c>
      <c r="B16" s="597" t="str">
        <f t="shared" si="1"/>
        <v/>
      </c>
      <c r="C16" s="598" t="str">
        <f t="shared" si="2"/>
        <v/>
      </c>
      <c r="D16" s="599" t="str">
        <f t="shared" si="3"/>
        <v/>
      </c>
      <c r="E16" s="600">
        <f t="shared" si="4"/>
        <v>9</v>
      </c>
      <c r="F16" s="1147" t="s">
        <v>246</v>
      </c>
      <c r="G16" s="601"/>
      <c r="H16" s="602"/>
      <c r="I16" s="1150"/>
      <c r="J16" s="603">
        <f t="array" ref="J16">(IF(COUNT(Q16,T16,V16,AB16)&lt;3,SUM(Q16,T16,V16,AB16),SUM(LARGE((Q16,T16,V16,AB16),{1;2;3}))))+(IF(COUNT(R16,Y16,Z16,AC16)&lt;3,SUM(R16,Y16,Z16,AC16),SUM(LARGE((R16,Y16,Z16,AC16),{1;2;3}))))+(IF(COUNT(S16,U16,W16,X16,AA16)&lt;3,SUM(S16,U16,W16,X16,AA16),SUM(LARGE((S16,U16,W16,X16,AA16),{1;2;3}))))</f>
        <v>201</v>
      </c>
      <c r="K16" s="604" t="str">
        <f>INDEX(ETAPP!B$1:B$32,MATCH(COUNTIF(Q16:AC16,PIV!A$1),ETAPP!A$1:A$32,0))&amp;INDEX(ETAPP!B$1:B$32,MATCH(COUNTIF(Q16:AC16,PIV!A$2),ETAPP!A$1:A$32,0))&amp;INDEX(ETAPP!B$1:B$32,MATCH(COUNTIF(Q16:AC16,PIV!A$3),ETAPP!A$1:A$32,0))&amp;INDEX(ETAPP!B$1:B$32,MATCH(COUNTIF(Q16:AC16,PIV!A$4),ETAPP!A$1:A$32,0))&amp;INDEX(ETAPP!B$1:B$32,MATCH(COUNTIF(Q16:AC16,PIV!A$5),ETAPP!A$1:A$32,0))&amp;INDEX(ETAPP!B$1:B$32,MATCH(COUNTIF(Q16:AC16,PIV!A$6),ETAPP!A$1:A$32,0))&amp;INDEX(ETAPP!B$1:B$32,MATCH(COUNTIF(Q16:AC16,PIV!A$7),ETAPP!A$1:A$32,0))&amp;INDEX(ETAPP!B$1:B$32,MATCH(COUNTIF(Q16:AC16,PIV!A$8),ETAPP!A$1:A$32,0))&amp;INDEX(ETAPP!B$1:B$32,MATCH(COUNTIF(Q16:AC16,PIV!A$9),ETAPP!A$1:A$32,0))&amp;INDEX(ETAPP!B$1:B$32,MATCH(COUNTIF(Q16:AC16,PIV!A$10),ETAPP!A$1:A$32,0))&amp;INDEX(ETAPP!B$1:B$32,MATCH(COUNTIF(Q16:AC16,PIV!A$11),ETAPP!A$1:A$32,0))&amp;INDEX(ETAPP!B$1:B$32,MATCH(COUNTIF(Q16:AC16,PIV!A$12),ETAPP!A$1:A$32,0))&amp;INDEX(ETAPP!B$1:B$32,MATCH(COUNTIF(Q16:AC16,PIV!A$13),ETAPP!A$1:A$32,0))&amp;INDEX(ETAPP!B$1:B$32,MATCH(COUNTIF(Q16:AC16,PIV!A$14),ETAPP!A$1:A$32,0))&amp;INDEX(ETAPP!B$1:B$32,MATCH(COUNTIF(Q16:AC16,PIV!A$15),ETAPP!A$1:A$32,0))&amp;INDEX(ETAPP!B$1:B$32,MATCH(COUNTIF(Q16:AC16,PIV!A$16),ETAPP!A$1:A$32,0))&amp;INDEX(ETAPP!B$1:B$32,MATCH(COUNTIF(Q16:AC16,PIV!A$17),ETAPP!A$1:A$32,0))&amp;INDEX(ETAPP!B$1:B$32,MATCH(COUNTIF(Q16:AC16,PIV!A$18),ETAPP!A$1:A$32,0))&amp;INDEX(ETAPP!B$1:B$32,MATCH(COUNTIF(Q16:AC16,PIV!A$19),ETAPP!A$1:A$32,0))</f>
        <v>AB0A00B0A00A0000A0D</v>
      </c>
      <c r="L16" s="604" t="str">
        <f t="shared" si="5"/>
        <v>201,0-AB0A00B0A00A0000A0D</v>
      </c>
      <c r="M16" s="605">
        <f t="shared" si="6"/>
        <v>9</v>
      </c>
      <c r="N16" s="605">
        <f t="shared" si="7"/>
        <v>26</v>
      </c>
      <c r="O16" s="604" t="str">
        <f t="shared" si="8"/>
        <v>201,0-AB0A00B0A00A0000A0D-026</v>
      </c>
      <c r="P16" s="606">
        <f t="shared" si="9"/>
        <v>56</v>
      </c>
      <c r="Q16" s="607" t="str">
        <f>IFERROR(INDEX('1'!C$300:C$400,MATCH("*"&amp;F16&amp;"*",'1'!B$300:B$400,0)),"  ")</f>
        <v xml:space="preserve">  </v>
      </c>
      <c r="R16" s="608" t="str">
        <f>IFERROR(INDEX('2'!C$300:C$400,MATCH("*"&amp;F16&amp;"*",'2'!B$300:B$400,0)),"  ")</f>
        <v xml:space="preserve">  </v>
      </c>
      <c r="S16" s="608">
        <f>IFERROR(INDEX('3'!C$300:C$400,MATCH("*"&amp;F16&amp;"*",'3'!B$300:B$400,0)),"  ")</f>
        <v>20</v>
      </c>
      <c r="T16" s="608">
        <f>IFERROR(INDEX('4'!C$300:C$400,MATCH("*"&amp;F16&amp;"*",'4'!B$300:B$400,0)),"  ")</f>
        <v>34</v>
      </c>
      <c r="U16" s="608">
        <f>IFERROR(INDEX('5'!C$300:C$400,MATCH("*"&amp;F16&amp;"*",'5'!B$300:B$400,0)),"  ")</f>
        <v>1</v>
      </c>
      <c r="V16" s="608">
        <f>IFERROR(INDEX('6'!C$300:C$381,MATCH("*"&amp;F16&amp;"*",'6'!B$300:B$381,0)),"  ")</f>
        <v>26</v>
      </c>
      <c r="W16" s="608">
        <f>IFERROR(INDEX('7'!C$300:C$400,MATCH("*"&amp;F16&amp;"*",'7'!B$300:B$400,0)),"  ")</f>
        <v>20</v>
      </c>
      <c r="X16" s="608" t="str">
        <f>IFERROR(INDEX('8'!C$300:C$400,MATCH("*"&amp;F16&amp;"*",'8'!B$300:B$400,0)),"  ")</f>
        <v xml:space="preserve">  </v>
      </c>
      <c r="Y16" s="608">
        <f>IFERROR(INDEX('9'!C$300:C$400,MATCH("*"&amp;F16&amp;"*",'9'!B$300:B$400,0)),"  ")</f>
        <v>16</v>
      </c>
      <c r="Z16" s="608">
        <f>IFERROR(INDEX('10'!C$300:C$400,MATCH("*"&amp;F16&amp;"*",'10'!B$300:B$400,0)),"  ")</f>
        <v>34</v>
      </c>
      <c r="AA16" s="607" t="str">
        <f>IFERROR(INDEX('11'!C$300:C$400,MATCH("*"&amp;F16&amp;"*",'11'!B$300:B$400,0)),"  ")</f>
        <v xml:space="preserve">  </v>
      </c>
      <c r="AB16" s="608">
        <f>IFERROR(INDEX('12'!C$300:C$400,MATCH("*"&amp;F16&amp;"*",'12'!B$300:B$400,0)),"  ")</f>
        <v>40</v>
      </c>
      <c r="AC16" s="608">
        <f>IFERROR(INDEX('13'!C$300:C$400,MATCH("*"&amp;F16&amp;"*",'13'!B$300:B$400,0)),"  ")</f>
        <v>10</v>
      </c>
      <c r="AD16" s="609">
        <f t="shared" si="10"/>
        <v>9</v>
      </c>
      <c r="AE16" s="609">
        <f t="shared" si="11"/>
        <v>3</v>
      </c>
      <c r="AF16" s="609">
        <f t="shared" si="12"/>
        <v>1</v>
      </c>
      <c r="AG16" s="610">
        <f t="shared" si="15"/>
        <v>1E-4</v>
      </c>
      <c r="AH16" s="610">
        <f t="shared" si="16"/>
        <v>2.0000000000000001E-4</v>
      </c>
      <c r="AI16" s="610">
        <f t="shared" si="13"/>
        <v>8.0000000000000004E-4</v>
      </c>
      <c r="AJ16" s="610">
        <f t="shared" si="14"/>
        <v>1.1000000000000001E-3</v>
      </c>
      <c r="AK16" s="546"/>
    </row>
    <row r="17" spans="1:37" x14ac:dyDescent="0.2">
      <c r="A17" s="596" t="str">
        <f t="shared" si="0"/>
        <v/>
      </c>
      <c r="B17" s="597" t="str">
        <f t="shared" si="1"/>
        <v/>
      </c>
      <c r="C17" s="598" t="str">
        <f t="shared" si="2"/>
        <v/>
      </c>
      <c r="D17" s="599" t="str">
        <f t="shared" si="3"/>
        <v/>
      </c>
      <c r="E17" s="600">
        <f t="shared" si="4"/>
        <v>10</v>
      </c>
      <c r="F17" s="563" t="s">
        <v>268</v>
      </c>
      <c r="G17" s="601"/>
      <c r="H17" s="602"/>
      <c r="I17" s="1150"/>
      <c r="J17" s="603">
        <f t="array" ref="J17">(IF(COUNT(Q17,T17,V17,AB17)&lt;3,SUM(Q17,T17,V17,AB17),SUM(LARGE((Q17,T17,V17,AB17),{1;2;3}))))+(IF(COUNT(R17,Y17,Z17,AC17)&lt;3,SUM(R17,Y17,Z17,AC17),SUM(LARGE((R17,Y17,Z17,AC17),{1;2;3}))))+(IF(COUNT(S17,U17,W17,X17,AA17)&lt;3,SUM(S17,U17,W17,X17,AA17),SUM(LARGE((S17,U17,W17,X17,AA17),{1;2;3}))))</f>
        <v>196</v>
      </c>
      <c r="K17" s="604" t="str">
        <f>INDEX(ETAPP!B$1:B$32,MATCH(COUNTIF(Q17:AC17,PIV!A$1),ETAPP!A$1:A$32,0))&amp;INDEX(ETAPP!B$1:B$32,MATCH(COUNTIF(Q17:AC17,PIV!A$2),ETAPP!A$1:A$32,0))&amp;INDEX(ETAPP!B$1:B$32,MATCH(COUNTIF(Q17:AC17,PIV!A$3),ETAPP!A$1:A$32,0))&amp;INDEX(ETAPP!B$1:B$32,MATCH(COUNTIF(Q17:AC17,PIV!A$4),ETAPP!A$1:A$32,0))&amp;INDEX(ETAPP!B$1:B$32,MATCH(COUNTIF(Q17:AC17,PIV!A$5),ETAPP!A$1:A$32,0))&amp;INDEX(ETAPP!B$1:B$32,MATCH(COUNTIF(Q17:AC17,PIV!A$6),ETAPP!A$1:A$32,0))&amp;INDEX(ETAPP!B$1:B$32,MATCH(COUNTIF(Q17:AC17,PIV!A$7),ETAPP!A$1:A$32,0))&amp;INDEX(ETAPP!B$1:B$32,MATCH(COUNTIF(Q17:AC17,PIV!A$8),ETAPP!A$1:A$32,0))&amp;INDEX(ETAPP!B$1:B$32,MATCH(COUNTIF(Q17:AC17,PIV!A$9),ETAPP!A$1:A$32,0))&amp;INDEX(ETAPP!B$1:B$32,MATCH(COUNTIF(Q17:AC17,PIV!A$10),ETAPP!A$1:A$32,0))&amp;INDEX(ETAPP!B$1:B$32,MATCH(COUNTIF(Q17:AC17,PIV!A$11),ETAPP!A$1:A$32,0))&amp;INDEX(ETAPP!B$1:B$32,MATCH(COUNTIF(Q17:AC17,PIV!A$12),ETAPP!A$1:A$32,0))&amp;INDEX(ETAPP!B$1:B$32,MATCH(COUNTIF(Q17:AC17,PIV!A$13),ETAPP!A$1:A$32,0))&amp;INDEX(ETAPP!B$1:B$32,MATCH(COUNTIF(Q17:AC17,PIV!A$14),ETAPP!A$1:A$32,0))&amp;INDEX(ETAPP!B$1:B$32,MATCH(COUNTIF(Q17:AC17,PIV!A$15),ETAPP!A$1:A$32,0))&amp;INDEX(ETAPP!B$1:B$32,MATCH(COUNTIF(Q17:AC17,PIV!A$16),ETAPP!A$1:A$32,0))&amp;INDEX(ETAPP!B$1:B$32,MATCH(COUNTIF(Q17:AC17,PIV!A$17),ETAPP!A$1:A$32,0))&amp;INDEX(ETAPP!B$1:B$32,MATCH(COUNTIF(Q17:AC17,PIV!A$18),ETAPP!A$1:A$32,0))&amp;INDEX(ETAPP!B$1:B$32,MATCH(COUNTIF(Q17:AC17,PIV!A$19),ETAPP!A$1:A$32,0))</f>
        <v>AC0AA000A0A0000000E</v>
      </c>
      <c r="L17" s="604" t="str">
        <f t="shared" si="5"/>
        <v>196,0-AC0AA000A0A0000000E</v>
      </c>
      <c r="M17" s="605">
        <f t="shared" si="6"/>
        <v>10</v>
      </c>
      <c r="N17" s="605">
        <f t="shared" si="7"/>
        <v>37</v>
      </c>
      <c r="O17" s="604" t="str">
        <f t="shared" si="8"/>
        <v>196,0-AC0AA000A0A0000000E-037</v>
      </c>
      <c r="P17" s="606">
        <f t="shared" si="9"/>
        <v>55</v>
      </c>
      <c r="Q17" s="607">
        <f>IFERROR(INDEX('1'!C$300:C$400,MATCH("*"&amp;F17&amp;"*",'1'!B$300:B$400,0)),"  ")</f>
        <v>34</v>
      </c>
      <c r="R17" s="608" t="str">
        <f>IFERROR(INDEX('2'!C$300:C$400,MATCH("*"&amp;F17&amp;"*",'2'!B$300:B$400,0)),"  ")</f>
        <v xml:space="preserve">  </v>
      </c>
      <c r="S17" s="608" t="str">
        <f>IFERROR(INDEX('3'!C$300:C$400,MATCH("*"&amp;F17&amp;"*",'3'!B$300:B$400,0)),"  ")</f>
        <v xml:space="preserve">  </v>
      </c>
      <c r="T17" s="608">
        <f>IFERROR(INDEX('4'!C$300:C$400,MATCH("*"&amp;F17&amp;"*",'4'!B$300:B$400,0)),"  ")</f>
        <v>24</v>
      </c>
      <c r="U17" s="608" t="str">
        <f>IFERROR(INDEX('5'!C$300:C$400,MATCH("*"&amp;F17&amp;"*",'5'!B$300:B$400,0)),"  ")</f>
        <v xml:space="preserve">  </v>
      </c>
      <c r="V17" s="608">
        <f>IFERROR(INDEX('6'!C$300:C$381,MATCH("*"&amp;F17&amp;"*",'6'!B$300:B$381,0)),"  ")</f>
        <v>26</v>
      </c>
      <c r="W17" s="608" t="str">
        <f>IFERROR(INDEX('7'!C$300:C$400,MATCH("*"&amp;F17&amp;"*",'7'!B$300:B$400,0)),"  ")</f>
        <v xml:space="preserve">  </v>
      </c>
      <c r="X17" s="608">
        <f>IFERROR(INDEX('8'!C$300:C$400,MATCH("*"&amp;F17&amp;"*",'8'!B$300:B$400,0)),"  ")</f>
        <v>16</v>
      </c>
      <c r="Y17" s="608">
        <f>IFERROR(INDEX('9'!C$300:C$400,MATCH("*"&amp;F17&amp;"*",'9'!B$300:B$400,0)),"  ")</f>
        <v>34</v>
      </c>
      <c r="Z17" s="608" t="str">
        <f>IFERROR(INDEX('10'!C$300:C$400,MATCH("*"&amp;F17&amp;"*",'10'!B$300:B$400,0)),"  ")</f>
        <v xml:space="preserve">  </v>
      </c>
      <c r="AA17" s="607">
        <f>IFERROR(INDEX('11'!C$300:C$400,MATCH("*"&amp;F17&amp;"*",'11'!B$300:B$400,0)),"  ")</f>
        <v>12</v>
      </c>
      <c r="AB17" s="608">
        <f>IFERROR(INDEX('12'!C$300:C$400,MATCH("*"&amp;F17&amp;"*",'12'!B$300:B$400,0)),"  ")</f>
        <v>40</v>
      </c>
      <c r="AC17" s="608">
        <f>IFERROR(INDEX('13'!C$300:C$400,MATCH("*"&amp;F17&amp;"*",'13'!B$300:B$400,0)),"  ")</f>
        <v>34</v>
      </c>
      <c r="AD17" s="609">
        <f t="shared" si="10"/>
        <v>8</v>
      </c>
      <c r="AE17" s="609">
        <f t="shared" si="11"/>
        <v>4</v>
      </c>
      <c r="AF17" s="609">
        <f t="shared" si="12"/>
        <v>1</v>
      </c>
      <c r="AG17" s="610">
        <f t="shared" si="15"/>
        <v>2.9999999999999997E-4</v>
      </c>
      <c r="AH17" s="610">
        <f t="shared" si="16"/>
        <v>2.0000000000000001E-4</v>
      </c>
      <c r="AI17" s="610">
        <f t="shared" si="13"/>
        <v>2.9999999999999997E-4</v>
      </c>
      <c r="AJ17" s="610">
        <f t="shared" si="14"/>
        <v>5.0000000000000001E-4</v>
      </c>
      <c r="AK17" s="546"/>
    </row>
    <row r="18" spans="1:37" x14ac:dyDescent="0.2">
      <c r="A18" s="596" t="str">
        <f t="shared" si="0"/>
        <v/>
      </c>
      <c r="B18" s="597" t="str">
        <f t="shared" si="1"/>
        <v/>
      </c>
      <c r="C18" s="598">
        <f t="shared" si="2"/>
        <v>1</v>
      </c>
      <c r="D18" s="599">
        <f t="shared" si="3"/>
        <v>11</v>
      </c>
      <c r="E18" s="600">
        <f t="shared" si="4"/>
        <v>11</v>
      </c>
      <c r="F18" s="563" t="s">
        <v>231</v>
      </c>
      <c r="G18" s="601"/>
      <c r="H18" s="619" t="s">
        <v>229</v>
      </c>
      <c r="I18" s="1152"/>
      <c r="J18" s="603">
        <f t="array" ref="J18">(IF(COUNT(Q18,T18,V18,AB18)&lt;3,SUM(Q18,T18,V18,AB18),SUM(LARGE((Q18,T18,V18,AB18),{1;2;3}))))+(IF(COUNT(R18,Y18,Z18,AC18)&lt;3,SUM(R18,Y18,Z18,AC18),SUM(LARGE((R18,Y18,Z18,AC18),{1;2;3}))))+(IF(COUNT(S18,U18,W18,X18,AA18)&lt;3,SUM(S18,U18,W18,X18,AA18),SUM(LARGE((S18,U18,W18,X18,AA18),{1;2;3}))))</f>
        <v>192</v>
      </c>
      <c r="K18" s="604" t="str">
        <f>INDEX(ETAPP!B$1:B$32,MATCH(COUNTIF(Q18:AC18,PIV!A$1),ETAPP!A$1:A$32,0))&amp;INDEX(ETAPP!B$1:B$32,MATCH(COUNTIF(Q18:AC18,PIV!A$2),ETAPP!A$1:A$32,0))&amp;INDEX(ETAPP!B$1:B$32,MATCH(COUNTIF(Q18:AC18,PIV!A$3),ETAPP!A$1:A$32,0))&amp;INDEX(ETAPP!B$1:B$32,MATCH(COUNTIF(Q18:AC18,PIV!A$4),ETAPP!A$1:A$32,0))&amp;INDEX(ETAPP!B$1:B$32,MATCH(COUNTIF(Q18:AC18,PIV!A$5),ETAPP!A$1:A$32,0))&amp;INDEX(ETAPP!B$1:B$32,MATCH(COUNTIF(Q18:AC18,PIV!A$6),ETAPP!A$1:A$32,0))&amp;INDEX(ETAPP!B$1:B$32,MATCH(COUNTIF(Q18:AC18,PIV!A$7),ETAPP!A$1:A$32,0))&amp;INDEX(ETAPP!B$1:B$32,MATCH(COUNTIF(Q18:AC18,PIV!A$8),ETAPP!A$1:A$32,0))&amp;INDEX(ETAPP!B$1:B$32,MATCH(COUNTIF(Q18:AC18,PIV!A$9),ETAPP!A$1:A$32,0))&amp;INDEX(ETAPP!B$1:B$32,MATCH(COUNTIF(Q18:AC18,PIV!A$10),ETAPP!A$1:A$32,0))&amp;INDEX(ETAPP!B$1:B$32,MATCH(COUNTIF(Q18:AC18,PIV!A$11),ETAPP!A$1:A$32,0))&amp;INDEX(ETAPP!B$1:B$32,MATCH(COUNTIF(Q18:AC18,PIV!A$12),ETAPP!A$1:A$32,0))&amp;INDEX(ETAPP!B$1:B$32,MATCH(COUNTIF(Q18:AC18,PIV!A$13),ETAPP!A$1:A$32,0))&amp;INDEX(ETAPP!B$1:B$32,MATCH(COUNTIF(Q18:AC18,PIV!A$14),ETAPP!A$1:A$32,0))&amp;INDEX(ETAPP!B$1:B$32,MATCH(COUNTIF(Q18:AC18,PIV!A$15),ETAPP!A$1:A$32,0))&amp;INDEX(ETAPP!B$1:B$32,MATCH(COUNTIF(Q18:AC18,PIV!A$16),ETAPP!A$1:A$32,0))&amp;INDEX(ETAPP!B$1:B$32,MATCH(COUNTIF(Q18:AC18,PIV!A$17),ETAPP!A$1:A$32,0))&amp;INDEX(ETAPP!B$1:B$32,MATCH(COUNTIF(Q18:AC18,PIV!A$18),ETAPP!A$1:A$32,0))&amp;INDEX(ETAPP!B$1:B$32,MATCH(COUNTIF(Q18:AC18,PIV!A$19),ETAPP!A$1:A$32,0))</f>
        <v>A00CAA00AA0B000000C</v>
      </c>
      <c r="L18" s="604" t="str">
        <f t="shared" si="5"/>
        <v>192,0-A00CAA00AA0B000000C</v>
      </c>
      <c r="M18" s="605">
        <f t="shared" si="6"/>
        <v>11</v>
      </c>
      <c r="N18" s="605">
        <f t="shared" si="7"/>
        <v>51</v>
      </c>
      <c r="O18" s="604" t="str">
        <f t="shared" si="8"/>
        <v>192,0-A00CAA00AA0B000000C-051</v>
      </c>
      <c r="P18" s="606">
        <f t="shared" si="9"/>
        <v>54</v>
      </c>
      <c r="Q18" s="607">
        <f>IFERROR(INDEX('1'!C$300:C$400,MATCH("*"&amp;F18&amp;"*",'1'!B$300:B$400,0)),"  ")</f>
        <v>26</v>
      </c>
      <c r="R18" s="608">
        <f>IFERROR(INDEX('2'!C$300:C$400,MATCH("*"&amp;F18&amp;"*",'2'!B$300:B$400,0)),"  ")</f>
        <v>26</v>
      </c>
      <c r="S18" s="608" t="str">
        <f>IFERROR(INDEX('3'!C$300:C$400,MATCH("*"&amp;F18&amp;"*",'3'!B$300:B$400,0)),"  ")</f>
        <v xml:space="preserve">  </v>
      </c>
      <c r="T18" s="608">
        <f>IFERROR(INDEX('4'!C$300:C$400,MATCH("*"&amp;F18&amp;"*",'4'!B$300:B$400,0)),"  ")</f>
        <v>22</v>
      </c>
      <c r="U18" s="608">
        <f>IFERROR(INDEX('5'!C$300:C$400,MATCH("*"&amp;F18&amp;"*",'5'!B$300:B$400,0)),"  ")</f>
        <v>10</v>
      </c>
      <c r="V18" s="608">
        <f>IFERROR(INDEX('6'!C$300:C$381,MATCH("*"&amp;F18&amp;"*",'6'!B$300:B$381,0)),"  ")</f>
        <v>40</v>
      </c>
      <c r="W18" s="608">
        <f>IFERROR(INDEX('7'!C$300:C$400,MATCH("*"&amp;F18&amp;"*",'7'!B$300:B$400,0)),"  ")</f>
        <v>10</v>
      </c>
      <c r="X18" s="608" t="str">
        <f>IFERROR(INDEX('8'!C$300:C$400,MATCH("*"&amp;F18&amp;"*",'8'!B$300:B$400,0)),"  ")</f>
        <v xml:space="preserve">  </v>
      </c>
      <c r="Y18" s="608">
        <f>IFERROR(INDEX('9'!C$300:C$400,MATCH("*"&amp;F18&amp;"*",'9'!B$300:B$400,0)),"  ")</f>
        <v>16</v>
      </c>
      <c r="Z18" s="608" t="str">
        <f>IFERROR(INDEX('10'!C$300:C$400,MATCH("*"&amp;F18&amp;"*",'10'!B$300:B$400,0)),"  ")</f>
        <v xml:space="preserve">  </v>
      </c>
      <c r="AA18" s="607">
        <f>IFERROR(INDEX('11'!C$300:C$400,MATCH("*"&amp;F18&amp;"*",'11'!B$300:B$400,0)),"  ")</f>
        <v>26</v>
      </c>
      <c r="AB18" s="608">
        <f>IFERROR(INDEX('12'!C$300:C$400,MATCH("*"&amp;F18&amp;"*",'12'!B$300:B$400,0)),"  ")</f>
        <v>24</v>
      </c>
      <c r="AC18" s="608">
        <f>IFERROR(INDEX('13'!C$300:C$400,MATCH("*"&amp;F18&amp;"*",'13'!B$300:B$400,0)),"  ")</f>
        <v>14</v>
      </c>
      <c r="AD18" s="609">
        <f t="shared" si="10"/>
        <v>10</v>
      </c>
      <c r="AE18" s="609">
        <f t="shared" si="11"/>
        <v>1</v>
      </c>
      <c r="AF18" s="609">
        <f t="shared" si="12"/>
        <v>1</v>
      </c>
      <c r="AG18" s="610">
        <f t="shared" si="15"/>
        <v>2.9999999999999997E-4</v>
      </c>
      <c r="AH18" s="610">
        <f t="shared" si="16"/>
        <v>8.0000000000000004E-4</v>
      </c>
      <c r="AI18" s="610">
        <f t="shared" si="13"/>
        <v>2.9999999999999997E-4</v>
      </c>
      <c r="AJ18" s="610">
        <f t="shared" si="14"/>
        <v>8.0000000000000004E-4</v>
      </c>
      <c r="AK18" s="620"/>
    </row>
    <row r="19" spans="1:37" x14ac:dyDescent="0.2">
      <c r="A19" s="596" t="str">
        <f t="shared" si="0"/>
        <v/>
      </c>
      <c r="B19" s="597" t="str">
        <f t="shared" si="1"/>
        <v/>
      </c>
      <c r="C19" s="598" t="str">
        <f t="shared" si="2"/>
        <v/>
      </c>
      <c r="D19" s="599" t="str">
        <f t="shared" si="3"/>
        <v/>
      </c>
      <c r="E19" s="600">
        <f t="shared" si="4"/>
        <v>12</v>
      </c>
      <c r="F19" s="563" t="s">
        <v>219</v>
      </c>
      <c r="G19" s="601"/>
      <c r="H19" s="602"/>
      <c r="I19" s="1150"/>
      <c r="J19" s="603">
        <f t="array" ref="J19">(IF(COUNT(Q19,T19,V19,AB19)&lt;3,SUM(Q19,T19,V19,AB19),SUM(LARGE((Q19,T19,V19,AB19),{1;2;3}))))+(IF(COUNT(R19,Y19,Z19,AC19)&lt;3,SUM(R19,Y19,Z19,AC19),SUM(LARGE((R19,Y19,Z19,AC19),{1;2;3}))))+(IF(COUNT(S19,U19,W19,X19,AA19)&lt;3,SUM(S19,U19,W19,X19,AA19),SUM(LARGE((S19,U19,W19,X19,AA19),{1;2;3}))))</f>
        <v>192</v>
      </c>
      <c r="K19" s="604" t="str">
        <f>INDEX(ETAPP!B$1:B$32,MATCH(COUNTIF(Q19:AC19,PIV!A$1),ETAPP!A$1:A$32,0))&amp;INDEX(ETAPP!B$1:B$32,MATCH(COUNTIF(Q19:AC19,PIV!A$2),ETAPP!A$1:A$32,0))&amp;INDEX(ETAPP!B$1:B$32,MATCH(COUNTIF(Q19:AC19,PIV!A$3),ETAPP!A$1:A$32,0))&amp;INDEX(ETAPP!B$1:B$32,MATCH(COUNTIF(Q19:AC19,PIV!A$4),ETAPP!A$1:A$32,0))&amp;INDEX(ETAPP!B$1:B$32,MATCH(COUNTIF(Q19:AC19,PIV!A$5),ETAPP!A$1:A$32,0))&amp;INDEX(ETAPP!B$1:B$32,MATCH(COUNTIF(Q19:AC19,PIV!A$6),ETAPP!A$1:A$32,0))&amp;INDEX(ETAPP!B$1:B$32,MATCH(COUNTIF(Q19:AC19,PIV!A$7),ETAPP!A$1:A$32,0))&amp;INDEX(ETAPP!B$1:B$32,MATCH(COUNTIF(Q19:AC19,PIV!A$8),ETAPP!A$1:A$32,0))&amp;INDEX(ETAPP!B$1:B$32,MATCH(COUNTIF(Q19:AC19,PIV!A$9),ETAPP!A$1:A$32,0))&amp;INDEX(ETAPP!B$1:B$32,MATCH(COUNTIF(Q19:AC19,PIV!A$10),ETAPP!A$1:A$32,0))&amp;INDEX(ETAPP!B$1:B$32,MATCH(COUNTIF(Q19:AC19,PIV!A$11),ETAPP!A$1:A$32,0))&amp;INDEX(ETAPP!B$1:B$32,MATCH(COUNTIF(Q19:AC19,PIV!A$12),ETAPP!A$1:A$32,0))&amp;INDEX(ETAPP!B$1:B$32,MATCH(COUNTIF(Q19:AC19,PIV!A$13),ETAPP!A$1:A$32,0))&amp;INDEX(ETAPP!B$1:B$32,MATCH(COUNTIF(Q19:AC19,PIV!A$14),ETAPP!A$1:A$32,0))&amp;INDEX(ETAPP!B$1:B$32,MATCH(COUNTIF(Q19:AC19,PIV!A$15),ETAPP!A$1:A$32,0))&amp;INDEX(ETAPP!B$1:B$32,MATCH(COUNTIF(Q19:AC19,PIV!A$16),ETAPP!A$1:A$32,0))&amp;INDEX(ETAPP!B$1:B$32,MATCH(COUNTIF(Q19:AC19,PIV!A$17),ETAPP!A$1:A$32,0))&amp;INDEX(ETAPP!B$1:B$32,MATCH(COUNTIF(Q19:AC19,PIV!A$18),ETAPP!A$1:A$32,0))&amp;INDEX(ETAPP!B$1:B$32,MATCH(COUNTIF(Q19:AC19,PIV!A$19),ETAPP!A$1:A$32,0))</f>
        <v>0BBAA0A000AAA00000C</v>
      </c>
      <c r="L19" s="604" t="str">
        <f t="shared" si="5"/>
        <v>192,0-0BBAA0A000AAA00000C</v>
      </c>
      <c r="M19" s="605">
        <f t="shared" si="6"/>
        <v>12</v>
      </c>
      <c r="N19" s="605">
        <f t="shared" si="7"/>
        <v>27</v>
      </c>
      <c r="O19" s="604" t="str">
        <f t="shared" si="8"/>
        <v>192,0-0BBAA0A000AAA00000C-027</v>
      </c>
      <c r="P19" s="606">
        <f t="shared" si="9"/>
        <v>53</v>
      </c>
      <c r="Q19" s="607">
        <f>IFERROR(INDEX('1'!C$300:C$400,MATCH("*"&amp;F19&amp;"*",'1'!B$300:B$400,0)),"  ")</f>
        <v>34</v>
      </c>
      <c r="R19" s="608">
        <f>IFERROR(INDEX('2'!C$300:C$400,MATCH("*"&amp;F19&amp;"*",'2'!B$300:B$400,0)),"  ")</f>
        <v>24</v>
      </c>
      <c r="S19" s="608">
        <f>IFERROR(INDEX('3'!C$300:C$400,MATCH("*"&amp;F19&amp;"*",'3'!B$300:B$400,0)),"  ")</f>
        <v>12</v>
      </c>
      <c r="T19" s="608">
        <f>IFERROR(INDEX('4'!C$300:C$400,MATCH("*"&amp;F19&amp;"*",'4'!B$300:B$400,0)),"  ")</f>
        <v>30</v>
      </c>
      <c r="U19" s="608" t="str">
        <f>IFERROR(INDEX('5'!C$300:C$400,MATCH("*"&amp;F19&amp;"*",'5'!B$300:B$400,0)),"  ")</f>
        <v xml:space="preserve">  </v>
      </c>
      <c r="V19" s="608">
        <f>IFERROR(INDEX('6'!C$300:C$381,MATCH("*"&amp;F19&amp;"*",'6'!B$300:B$381,0)),"  ")</f>
        <v>34</v>
      </c>
      <c r="W19" s="608" t="str">
        <f>IFERROR(INDEX('7'!C$300:C$400,MATCH("*"&amp;F19&amp;"*",'7'!B$300:B$400,0)),"  ")</f>
        <v xml:space="preserve">  </v>
      </c>
      <c r="X19" s="608" t="str">
        <f>IFERROR(INDEX('8'!C$300:C$400,MATCH("*"&amp;F19&amp;"*",'8'!B$300:B$400,0)),"  ")</f>
        <v xml:space="preserve">  </v>
      </c>
      <c r="Y19" s="608">
        <f>IFERROR(INDEX('9'!C$300:C$400,MATCH("*"&amp;F19&amp;"*",'9'!B$300:B$400,0)),"  ")</f>
        <v>20</v>
      </c>
      <c r="Z19" s="608">
        <f>IFERROR(INDEX('10'!C$300:C$400,MATCH("*"&amp;F19&amp;"*",'10'!B$300:B$400,0)),"  ")</f>
        <v>10</v>
      </c>
      <c r="AA19" s="607">
        <f>IFERROR(INDEX('11'!C$300:C$400,MATCH("*"&amp;F19&amp;"*",'11'!B$300:B$400,0)),"  ")</f>
        <v>8</v>
      </c>
      <c r="AB19" s="608">
        <f>IFERROR(INDEX('12'!C$300:C$400,MATCH("*"&amp;F19&amp;"*",'12'!B$300:B$400,0)),"  ")</f>
        <v>26</v>
      </c>
      <c r="AC19" s="608">
        <f>IFERROR(INDEX('13'!C$300:C$400,MATCH("*"&amp;F19&amp;"*",'13'!B$300:B$400,0)),"  ")</f>
        <v>30</v>
      </c>
      <c r="AD19" s="609">
        <f t="shared" si="10"/>
        <v>10</v>
      </c>
      <c r="AE19" s="609">
        <f t="shared" si="11"/>
        <v>4</v>
      </c>
      <c r="AF19" s="609">
        <f t="shared" si="12"/>
        <v>0</v>
      </c>
      <c r="AG19" s="610">
        <f t="shared" si="15"/>
        <v>10.000999999999999</v>
      </c>
      <c r="AH19" s="610">
        <f t="shared" si="16"/>
        <v>8.0000000000000004E-4</v>
      </c>
      <c r="AI19" s="610">
        <f t="shared" si="13"/>
        <v>5.0000000000000001E-4</v>
      </c>
      <c r="AJ19" s="610">
        <f t="shared" si="14"/>
        <v>6.9999999999999999E-4</v>
      </c>
      <c r="AK19" s="546"/>
    </row>
    <row r="20" spans="1:37" x14ac:dyDescent="0.2">
      <c r="A20" s="596">
        <f t="shared" si="0"/>
        <v>1</v>
      </c>
      <c r="B20" s="597">
        <f t="shared" si="1"/>
        <v>13</v>
      </c>
      <c r="C20" s="598" t="str">
        <f t="shared" si="2"/>
        <v/>
      </c>
      <c r="D20" s="599" t="str">
        <f t="shared" si="3"/>
        <v/>
      </c>
      <c r="E20" s="600">
        <f t="shared" si="4"/>
        <v>13</v>
      </c>
      <c r="F20" s="612" t="s">
        <v>244</v>
      </c>
      <c r="G20" s="601" t="s">
        <v>218</v>
      </c>
      <c r="H20" s="602"/>
      <c r="I20" s="1150"/>
      <c r="J20" s="603">
        <f t="array" ref="J20">(IF(COUNT(Q20,T20,V20,AB20)&lt;3,SUM(Q20,T20,V20,AB20),SUM(LARGE((Q20,T20,V20,AB20),{1;2;3}))))+(IF(COUNT(R20,Y20,Z20,AC20)&lt;3,SUM(R20,Y20,Z20,AC20),SUM(LARGE((R20,Y20,Z20,AC20),{1;2;3}))))+(IF(COUNT(S20,U20,W20,X20,AA20)&lt;3,SUM(S20,U20,W20,X20,AA20),SUM(LARGE((S20,U20,W20,X20,AA20),{1;2;3}))))</f>
        <v>184</v>
      </c>
      <c r="K20" s="604" t="str">
        <f>INDEX(ETAPP!B$1:B$32,MATCH(COUNTIF(Q20:AC20,PIV!A$1),ETAPP!A$1:A$32,0))&amp;INDEX(ETAPP!B$1:B$32,MATCH(COUNTIF(Q20:AC20,PIV!A$2),ETAPP!A$1:A$32,0))&amp;INDEX(ETAPP!B$1:B$32,MATCH(COUNTIF(Q20:AC20,PIV!A$3),ETAPP!A$1:A$32,0))&amp;INDEX(ETAPP!B$1:B$32,MATCH(COUNTIF(Q20:AC20,PIV!A$4),ETAPP!A$1:A$32,0))&amp;INDEX(ETAPP!B$1:B$32,MATCH(COUNTIF(Q20:AC20,PIV!A$5),ETAPP!A$1:A$32,0))&amp;INDEX(ETAPP!B$1:B$32,MATCH(COUNTIF(Q20:AC20,PIV!A$6),ETAPP!A$1:A$32,0))&amp;INDEX(ETAPP!B$1:B$32,MATCH(COUNTIF(Q20:AC20,PIV!A$7),ETAPP!A$1:A$32,0))&amp;INDEX(ETAPP!B$1:B$32,MATCH(COUNTIF(Q20:AC20,PIV!A$8),ETAPP!A$1:A$32,0))&amp;INDEX(ETAPP!B$1:B$32,MATCH(COUNTIF(Q20:AC20,PIV!A$9),ETAPP!A$1:A$32,0))&amp;INDEX(ETAPP!B$1:B$32,MATCH(COUNTIF(Q20:AC20,PIV!A$10),ETAPP!A$1:A$32,0))&amp;INDEX(ETAPP!B$1:B$32,MATCH(COUNTIF(Q20:AC20,PIV!A$11),ETAPP!A$1:A$32,0))&amp;INDEX(ETAPP!B$1:B$32,MATCH(COUNTIF(Q20:AC20,PIV!A$12),ETAPP!A$1:A$32,0))&amp;INDEX(ETAPP!B$1:B$32,MATCH(COUNTIF(Q20:AC20,PIV!A$13),ETAPP!A$1:A$32,0))&amp;INDEX(ETAPP!B$1:B$32,MATCH(COUNTIF(Q20:AC20,PIV!A$14),ETAPP!A$1:A$32,0))&amp;INDEX(ETAPP!B$1:B$32,MATCH(COUNTIF(Q20:AC20,PIV!A$15),ETAPP!A$1:A$32,0))&amp;INDEX(ETAPP!B$1:B$32,MATCH(COUNTIF(Q20:AC20,PIV!A$16),ETAPP!A$1:A$32,0))&amp;INDEX(ETAPP!B$1:B$32,MATCH(COUNTIF(Q20:AC20,PIV!A$17),ETAPP!A$1:A$32,0))&amp;INDEX(ETAPP!B$1:B$32,MATCH(COUNTIF(Q20:AC20,PIV!A$18),ETAPP!A$1:A$32,0))&amp;INDEX(ETAPP!B$1:B$32,MATCH(COUNTIF(Q20:AC20,PIV!A$19),ETAPP!A$1:A$32,0))</f>
        <v>00A00D0AC00000A0A0B</v>
      </c>
      <c r="L20" s="604" t="str">
        <f t="shared" si="5"/>
        <v>184,0-00A00D0AC00000A0A0B</v>
      </c>
      <c r="M20" s="605">
        <f t="shared" si="6"/>
        <v>13</v>
      </c>
      <c r="N20" s="605">
        <f t="shared" si="7"/>
        <v>12</v>
      </c>
      <c r="O20" s="604" t="str">
        <f t="shared" si="8"/>
        <v>184,0-00A00D0AC00000A0A0B-012</v>
      </c>
      <c r="P20" s="606">
        <f t="shared" si="9"/>
        <v>52</v>
      </c>
      <c r="Q20" s="607" t="str">
        <f>IFERROR(INDEX('1'!C$300:C$400,MATCH("*"&amp;F20&amp;"*",'1'!B$300:B$400,0)),"  ")</f>
        <v xml:space="preserve">  </v>
      </c>
      <c r="R20" s="608">
        <f>IFERROR(INDEX('2'!C$300:C$400,MATCH("*"&amp;F20&amp;"*",'2'!B$300:B$400,0)),"  ")</f>
        <v>16</v>
      </c>
      <c r="S20" s="608">
        <f>IFERROR(INDEX('3'!C$300:C$400,MATCH("*"&amp;F20&amp;"*",'3'!B$300:B$400,0)),"  ")</f>
        <v>30</v>
      </c>
      <c r="T20" s="608">
        <f>IFERROR(INDEX('4'!C$300:C$400,MATCH("*"&amp;F20&amp;"*",'4'!B$300:B$400,0)),"  ")</f>
        <v>22</v>
      </c>
      <c r="U20" s="608">
        <f>IFERROR(INDEX('5'!C$300:C$400,MATCH("*"&amp;F20&amp;"*",'5'!B$300:B$400,0)),"  ")</f>
        <v>1</v>
      </c>
      <c r="V20" s="608">
        <f>IFERROR(INDEX('6'!C$300:C$381,MATCH("*"&amp;F20&amp;"*",'6'!B$300:B$381,0)),"  ")</f>
        <v>16</v>
      </c>
      <c r="W20" s="608">
        <f>IFERROR(INDEX('7'!C$300:C$400,MATCH("*"&amp;F20&amp;"*",'7'!B$300:B$400,0)),"  ")</f>
        <v>22</v>
      </c>
      <c r="X20" s="608">
        <f>IFERROR(INDEX('8'!C$300:C$400,MATCH("*"&amp;F20&amp;"*",'8'!B$300:B$400,0)),"  ")</f>
        <v>4</v>
      </c>
      <c r="Y20" s="608">
        <f>IFERROR(INDEX('9'!C$300:C$400,MATCH("*"&amp;F20&amp;"*",'9'!B$300:B$400,0)),"  ")</f>
        <v>22</v>
      </c>
      <c r="Z20" s="608" t="str">
        <f>IFERROR(INDEX('10'!C$300:C$400,MATCH("*"&amp;F20&amp;"*",'10'!B$300:B$400,0)),"  ")</f>
        <v xml:space="preserve">  </v>
      </c>
      <c r="AA20" s="607">
        <f>IFERROR(INDEX('11'!C$300:C$400,MATCH("*"&amp;F20&amp;"*",'11'!B$300:B$400,0)),"  ")</f>
        <v>22</v>
      </c>
      <c r="AB20" s="608">
        <f>IFERROR(INDEX('12'!C$300:C$400,MATCH("*"&amp;F20&amp;"*",'12'!B$300:B$400,0)),"  ")</f>
        <v>18</v>
      </c>
      <c r="AC20" s="608">
        <f>IFERROR(INDEX('13'!C$300:C$400,MATCH("*"&amp;F20&amp;"*",'13'!B$300:B$400,0)),"  ")</f>
        <v>16</v>
      </c>
      <c r="AD20" s="609">
        <f t="shared" si="10"/>
        <v>11</v>
      </c>
      <c r="AE20" s="609">
        <f t="shared" si="11"/>
        <v>1</v>
      </c>
      <c r="AF20" s="609">
        <f t="shared" si="12"/>
        <v>0</v>
      </c>
      <c r="AG20" s="610">
        <f t="shared" si="15"/>
        <v>1E-4</v>
      </c>
      <c r="AH20" s="610">
        <f t="shared" si="16"/>
        <v>4.0007999999999999</v>
      </c>
      <c r="AI20" s="610">
        <f t="shared" si="13"/>
        <v>1.0004999999999999</v>
      </c>
      <c r="AJ20" s="610">
        <f t="shared" si="14"/>
        <v>4.0007999999999999</v>
      </c>
      <c r="AK20" s="546"/>
    </row>
    <row r="21" spans="1:37" x14ac:dyDescent="0.2">
      <c r="A21" s="596" t="str">
        <f t="shared" si="0"/>
        <v/>
      </c>
      <c r="B21" s="597" t="str">
        <f t="shared" si="1"/>
        <v/>
      </c>
      <c r="C21" s="598" t="str">
        <f t="shared" si="2"/>
        <v/>
      </c>
      <c r="D21" s="599" t="str">
        <f t="shared" si="3"/>
        <v/>
      </c>
      <c r="E21" s="600">
        <f t="shared" si="4"/>
        <v>14</v>
      </c>
      <c r="F21" s="612" t="s">
        <v>220</v>
      </c>
      <c r="G21" s="601"/>
      <c r="H21" s="602"/>
      <c r="I21" s="1150"/>
      <c r="J21" s="603">
        <f t="array" ref="J21">(IF(COUNT(Q21,T21,V21,AB21)&lt;3,SUM(Q21,T21,V21,AB21),SUM(LARGE((Q21,T21,V21,AB21),{1;2;3}))))+(IF(COUNT(R21,Y21,Z21,AC21)&lt;3,SUM(R21,Y21,Z21,AC21),SUM(LARGE((R21,Y21,Z21,AC21),{1;2;3}))))+(IF(COUNT(S21,U21,W21,X21,AA21)&lt;3,SUM(S21,U21,W21,X21,AA21),SUM(LARGE((S21,U21,W21,X21,AA21),{1;2;3}))))</f>
        <v>182</v>
      </c>
      <c r="K21" s="604" t="str">
        <f>INDEX(ETAPP!B$1:B$32,MATCH(COUNTIF(Q21:AC21,PIV!A$1),ETAPP!A$1:A$32,0))&amp;INDEX(ETAPP!B$1:B$32,MATCH(COUNTIF(Q21:AC21,PIV!A$2),ETAPP!A$1:A$32,0))&amp;INDEX(ETAPP!B$1:B$32,MATCH(COUNTIF(Q21:AC21,PIV!A$3),ETAPP!A$1:A$32,0))&amp;INDEX(ETAPP!B$1:B$32,MATCH(COUNTIF(Q21:AC21,PIV!A$4),ETAPP!A$1:A$32,0))&amp;INDEX(ETAPP!B$1:B$32,MATCH(COUNTIF(Q21:AC21,PIV!A$5),ETAPP!A$1:A$32,0))&amp;INDEX(ETAPP!B$1:B$32,MATCH(COUNTIF(Q21:AC21,PIV!A$6),ETAPP!A$1:A$32,0))&amp;INDEX(ETAPP!B$1:B$32,MATCH(COUNTIF(Q21:AC21,PIV!A$7),ETAPP!A$1:A$32,0))&amp;INDEX(ETAPP!B$1:B$32,MATCH(COUNTIF(Q21:AC21,PIV!A$8),ETAPP!A$1:A$32,0))&amp;INDEX(ETAPP!B$1:B$32,MATCH(COUNTIF(Q21:AC21,PIV!A$9),ETAPP!A$1:A$32,0))&amp;INDEX(ETAPP!B$1:B$32,MATCH(COUNTIF(Q21:AC21,PIV!A$10),ETAPP!A$1:A$32,0))&amp;INDEX(ETAPP!B$1:B$32,MATCH(COUNTIF(Q21:AC21,PIV!A$11),ETAPP!A$1:A$32,0))&amp;INDEX(ETAPP!B$1:B$32,MATCH(COUNTIF(Q21:AC21,PIV!A$12),ETAPP!A$1:A$32,0))&amp;INDEX(ETAPP!B$1:B$32,MATCH(COUNTIF(Q21:AC21,PIV!A$13),ETAPP!A$1:A$32,0))&amp;INDEX(ETAPP!B$1:B$32,MATCH(COUNTIF(Q21:AC21,PIV!A$14),ETAPP!A$1:A$32,0))&amp;INDEX(ETAPP!B$1:B$32,MATCH(COUNTIF(Q21:AC21,PIV!A$15),ETAPP!A$1:A$32,0))&amp;INDEX(ETAPP!B$1:B$32,MATCH(COUNTIF(Q21:AC21,PIV!A$16),ETAPP!A$1:A$32,0))&amp;INDEX(ETAPP!B$1:B$32,MATCH(COUNTIF(Q21:AC21,PIV!A$17),ETAPP!A$1:A$32,0))&amp;INDEX(ETAPP!B$1:B$32,MATCH(COUNTIF(Q21:AC21,PIV!A$18),ETAPP!A$1:A$32,0))&amp;INDEX(ETAPP!B$1:B$32,MATCH(COUNTIF(Q21:AC21,PIV!A$19),ETAPP!A$1:A$32,0))</f>
        <v>A0A0AAAB00B0A0A0A0A</v>
      </c>
      <c r="L21" s="604" t="str">
        <f t="shared" si="5"/>
        <v>182,0-A0A0AAAB00B0A0A0A0A</v>
      </c>
      <c r="M21" s="605">
        <f t="shared" si="6"/>
        <v>14</v>
      </c>
      <c r="N21" s="605">
        <f t="shared" si="7"/>
        <v>55</v>
      </c>
      <c r="O21" s="604" t="str">
        <f t="shared" si="8"/>
        <v>182,0-A0A0AAAB00B0A0A0A0A-055</v>
      </c>
      <c r="P21" s="606">
        <f t="shared" si="9"/>
        <v>51</v>
      </c>
      <c r="Q21" s="607">
        <f>IFERROR(INDEX('1'!C$300:C$400,MATCH("*"&amp;F21&amp;"*",'1'!B$300:B$400,0)),"  ")</f>
        <v>22</v>
      </c>
      <c r="R21" s="608">
        <f>IFERROR(INDEX('2'!C$300:C$400,MATCH("*"&amp;F21&amp;"*",'2'!B$300:B$400,0)),"  ")</f>
        <v>40</v>
      </c>
      <c r="S21" s="608">
        <f>IFERROR(INDEX('3'!C$300:C$400,MATCH("*"&amp;F21&amp;"*",'3'!B$300:B$400,0)),"  ")</f>
        <v>1</v>
      </c>
      <c r="T21" s="608">
        <f>IFERROR(INDEX('4'!C$300:C$400,MATCH("*"&amp;F21&amp;"*",'4'!B$300:B$400,0)),"  ")</f>
        <v>18</v>
      </c>
      <c r="U21" s="608">
        <f>IFERROR(INDEX('5'!C$300:C$400,MATCH("*"&amp;F21&amp;"*",'5'!B$300:B$400,0)),"  ")</f>
        <v>18</v>
      </c>
      <c r="V21" s="608">
        <f>IFERROR(INDEX('6'!C$300:C$381,MATCH("*"&amp;F21&amp;"*",'6'!B$300:B$381,0)),"  ")</f>
        <v>30</v>
      </c>
      <c r="W21" s="608">
        <f>IFERROR(INDEX('7'!C$300:C$400,MATCH("*"&amp;F21&amp;"*",'7'!B$300:B$400,0)),"  ")</f>
        <v>12</v>
      </c>
      <c r="X21" s="608" t="str">
        <f>IFERROR(INDEX('8'!C$300:C$400,MATCH("*"&amp;F21&amp;"*",'8'!B$300:B$400,0)),"  ")</f>
        <v xml:space="preserve">  </v>
      </c>
      <c r="Y21" s="608">
        <f>IFERROR(INDEX('9'!C$300:C$400,MATCH("*"&amp;F21&amp;"*",'9'!B$300:B$400,0)),"  ")</f>
        <v>24</v>
      </c>
      <c r="Z21" s="608">
        <f>IFERROR(INDEX('10'!C$300:C$400,MATCH("*"&amp;F21&amp;"*",'10'!B$300:B$400,0)),"  ")</f>
        <v>8</v>
      </c>
      <c r="AA21" s="607">
        <f>IFERROR(INDEX('11'!C$300:C$400,MATCH("*"&amp;F21&amp;"*",'11'!B$300:B$400,0)),"  ")</f>
        <v>4</v>
      </c>
      <c r="AB21" s="608">
        <f>IFERROR(INDEX('12'!C$300:C$400,MATCH("*"&amp;F21&amp;"*",'12'!B$300:B$400,0)),"  ")</f>
        <v>20</v>
      </c>
      <c r="AC21" s="608">
        <f>IFERROR(INDEX('13'!C$300:C$400,MATCH("*"&amp;F21&amp;"*",'13'!B$300:B$400,0)),"  ")</f>
        <v>12</v>
      </c>
      <c r="AD21" s="609">
        <f t="shared" si="10"/>
        <v>12</v>
      </c>
      <c r="AE21" s="609">
        <f t="shared" si="11"/>
        <v>2</v>
      </c>
      <c r="AF21" s="609">
        <f t="shared" si="12"/>
        <v>1</v>
      </c>
      <c r="AG21" s="610">
        <f t="shared" si="15"/>
        <v>1.0003</v>
      </c>
      <c r="AH21" s="610">
        <f t="shared" si="16"/>
        <v>8.0000000000000004E-4</v>
      </c>
      <c r="AI21" s="610">
        <f t="shared" si="13"/>
        <v>8.0000000000000004E-4</v>
      </c>
      <c r="AJ21" s="610">
        <f t="shared" si="14"/>
        <v>1.0003</v>
      </c>
      <c r="AK21" s="546"/>
    </row>
    <row r="22" spans="1:37" x14ac:dyDescent="0.2">
      <c r="A22" s="596" t="str">
        <f t="shared" si="0"/>
        <v/>
      </c>
      <c r="B22" s="597" t="str">
        <f t="shared" si="1"/>
        <v/>
      </c>
      <c r="C22" s="598" t="str">
        <f t="shared" si="2"/>
        <v/>
      </c>
      <c r="D22" s="599" t="str">
        <f t="shared" si="3"/>
        <v/>
      </c>
      <c r="E22" s="600">
        <f t="shared" si="4"/>
        <v>15</v>
      </c>
      <c r="F22" s="563" t="s">
        <v>236</v>
      </c>
      <c r="G22" s="601"/>
      <c r="H22" s="602"/>
      <c r="I22" s="1150"/>
      <c r="J22" s="603">
        <f t="array" ref="J22">(IF(COUNT(Q22,T22,V22,AB22)&lt;3,SUM(Q22,T22,V22,AB22),SUM(LARGE((Q22,T22,V22,AB22),{1;2;3}))))+(IF(COUNT(R22,Y22,Z22,AC22)&lt;3,SUM(R22,Y22,Z22,AC22),SUM(LARGE((R22,Y22,Z22,AC22),{1;2;3}))))+(IF(COUNT(S22,U22,W22,X22,AA22)&lt;3,SUM(S22,U22,W22,X22,AA22),SUM(LARGE((S22,U22,W22,X22,AA22),{1;2;3}))))</f>
        <v>180</v>
      </c>
      <c r="K22" s="604" t="str">
        <f>INDEX(ETAPP!B$1:B$32,MATCH(COUNTIF(Q22:AC22,PIV!A$1),ETAPP!A$1:A$32,0))&amp;INDEX(ETAPP!B$1:B$32,MATCH(COUNTIF(Q22:AC22,PIV!A$2),ETAPP!A$1:A$32,0))&amp;INDEX(ETAPP!B$1:B$32,MATCH(COUNTIF(Q22:AC22,PIV!A$3),ETAPP!A$1:A$32,0))&amp;INDEX(ETAPP!B$1:B$32,MATCH(COUNTIF(Q22:AC22,PIV!A$4),ETAPP!A$1:A$32,0))&amp;INDEX(ETAPP!B$1:B$32,MATCH(COUNTIF(Q22:AC22,PIV!A$5),ETAPP!A$1:A$32,0))&amp;INDEX(ETAPP!B$1:B$32,MATCH(COUNTIF(Q22:AC22,PIV!A$6),ETAPP!A$1:A$32,0))&amp;INDEX(ETAPP!B$1:B$32,MATCH(COUNTIF(Q22:AC22,PIV!A$7),ETAPP!A$1:A$32,0))&amp;INDEX(ETAPP!B$1:B$32,MATCH(COUNTIF(Q22:AC22,PIV!A$8),ETAPP!A$1:A$32,0))&amp;INDEX(ETAPP!B$1:B$32,MATCH(COUNTIF(Q22:AC22,PIV!A$9),ETAPP!A$1:A$32,0))&amp;INDEX(ETAPP!B$1:B$32,MATCH(COUNTIF(Q22:AC22,PIV!A$10),ETAPP!A$1:A$32,0))&amp;INDEX(ETAPP!B$1:B$32,MATCH(COUNTIF(Q22:AC22,PIV!A$11),ETAPP!A$1:A$32,0))&amp;INDEX(ETAPP!B$1:B$32,MATCH(COUNTIF(Q22:AC22,PIV!A$12),ETAPP!A$1:A$32,0))&amp;INDEX(ETAPP!B$1:B$32,MATCH(COUNTIF(Q22:AC22,PIV!A$13),ETAPP!A$1:A$32,0))&amp;INDEX(ETAPP!B$1:B$32,MATCH(COUNTIF(Q22:AC22,PIV!A$14),ETAPP!A$1:A$32,0))&amp;INDEX(ETAPP!B$1:B$32,MATCH(COUNTIF(Q22:AC22,PIV!A$15),ETAPP!A$1:A$32,0))&amp;INDEX(ETAPP!B$1:B$32,MATCH(COUNTIF(Q22:AC22,PIV!A$16),ETAPP!A$1:A$32,0))&amp;INDEX(ETAPP!B$1:B$32,MATCH(COUNTIF(Q22:AC22,PIV!A$17),ETAPP!A$1:A$32,0))&amp;INDEX(ETAPP!B$1:B$32,MATCH(COUNTIF(Q22:AC22,PIV!A$18),ETAPP!A$1:A$32,0))&amp;INDEX(ETAPP!B$1:B$32,MATCH(COUNTIF(Q22:AC22,PIV!A$19),ETAPP!A$1:A$32,0))</f>
        <v>0000BC0AE0000000A0A</v>
      </c>
      <c r="L22" s="604" t="str">
        <f t="shared" si="5"/>
        <v>180,0-0000BC0AE0000000A0A</v>
      </c>
      <c r="M22" s="605">
        <f t="shared" si="6"/>
        <v>15</v>
      </c>
      <c r="N22" s="605">
        <f t="shared" si="7"/>
        <v>61</v>
      </c>
      <c r="O22" s="604" t="str">
        <f t="shared" si="8"/>
        <v>180,0-0000BC0AE0000000A0A-061</v>
      </c>
      <c r="P22" s="606">
        <f t="shared" si="9"/>
        <v>50</v>
      </c>
      <c r="Q22" s="607">
        <f>IFERROR(INDEX('1'!C$300:C$400,MATCH("*"&amp;F22&amp;"*",'1'!B$300:B$400,0)),"  ")</f>
        <v>24</v>
      </c>
      <c r="R22" s="608">
        <f>IFERROR(INDEX('2'!C$300:C$400,MATCH("*"&amp;F22&amp;"*",'2'!B$300:B$400,0)),"  ")</f>
        <v>16</v>
      </c>
      <c r="S22" s="608">
        <f>IFERROR(INDEX('3'!C$300:C$400,MATCH("*"&amp;F22&amp;"*",'3'!B$300:B$400,0)),"  ")</f>
        <v>22</v>
      </c>
      <c r="T22" s="608">
        <f>IFERROR(INDEX('4'!C$300:C$400,MATCH("*"&amp;F22&amp;"*",'4'!B$300:B$400,0)),"  ")</f>
        <v>22</v>
      </c>
      <c r="U22" s="608">
        <f>IFERROR(INDEX('5'!C$300:C$400,MATCH("*"&amp;F22&amp;"*",'5'!B$300:B$400,0)),"  ")</f>
        <v>16</v>
      </c>
      <c r="V22" s="608">
        <f>IFERROR(INDEX('6'!C$300:C$381,MATCH("*"&amp;F22&amp;"*",'6'!B$300:B$381,0)),"  ")</f>
        <v>16</v>
      </c>
      <c r="W22" s="608">
        <f>IFERROR(INDEX('7'!C$300:C$400,MATCH("*"&amp;F22&amp;"*",'7'!B$300:B$400,0)),"  ")</f>
        <v>16</v>
      </c>
      <c r="X22" s="608">
        <f>IFERROR(INDEX('8'!C$300:C$400,MATCH("*"&amp;F22&amp;"*",'8'!B$300:B$400,0)),"  ")</f>
        <v>24</v>
      </c>
      <c r="Y22" s="608">
        <f>IFERROR(INDEX('9'!C$300:C$400,MATCH("*"&amp;F22&amp;"*",'9'!B$300:B$400,0)),"  ")</f>
        <v>22</v>
      </c>
      <c r="Z22" s="608" t="str">
        <f>IFERROR(INDEX('10'!C$300:C$400,MATCH("*"&amp;F22&amp;"*",'10'!B$300:B$400,0)),"  ")</f>
        <v xml:space="preserve">  </v>
      </c>
      <c r="AA22" s="607">
        <f>IFERROR(INDEX('11'!C$300:C$400,MATCH("*"&amp;F22&amp;"*",'11'!B$300:B$400,0)),"  ")</f>
        <v>1</v>
      </c>
      <c r="AB22" s="608">
        <f>IFERROR(INDEX('12'!C$300:C$400,MATCH("*"&amp;F22&amp;"*",'12'!B$300:B$400,0)),"  ")</f>
        <v>18</v>
      </c>
      <c r="AC22" s="608">
        <f>IFERROR(INDEX('13'!C$300:C$400,MATCH("*"&amp;F22&amp;"*",'13'!B$300:B$400,0)),"  ")</f>
        <v>16</v>
      </c>
      <c r="AD22" s="609">
        <f t="shared" si="10"/>
        <v>12</v>
      </c>
      <c r="AE22" s="609">
        <f t="shared" si="11"/>
        <v>0</v>
      </c>
      <c r="AF22" s="609">
        <f t="shared" si="12"/>
        <v>0</v>
      </c>
      <c r="AG22" s="610">
        <f t="shared" si="15"/>
        <v>1E-3</v>
      </c>
      <c r="AH22" s="610">
        <f t="shared" si="16"/>
        <v>16.0002</v>
      </c>
      <c r="AI22" s="610">
        <f t="shared" si="13"/>
        <v>1.0011000000000001</v>
      </c>
      <c r="AJ22" s="610">
        <f t="shared" si="14"/>
        <v>16.000499999999999</v>
      </c>
      <c r="AK22" s="546"/>
    </row>
    <row r="23" spans="1:37" x14ac:dyDescent="0.2">
      <c r="A23" s="596" t="str">
        <f t="shared" si="0"/>
        <v/>
      </c>
      <c r="B23" s="597" t="str">
        <f t="shared" si="1"/>
        <v/>
      </c>
      <c r="C23" s="598">
        <f t="shared" si="2"/>
        <v>2</v>
      </c>
      <c r="D23" s="599">
        <f t="shared" si="3"/>
        <v>16</v>
      </c>
      <c r="E23" s="600">
        <f t="shared" si="4"/>
        <v>16</v>
      </c>
      <c r="F23" s="563" t="s">
        <v>228</v>
      </c>
      <c r="G23" s="601"/>
      <c r="H23" s="619" t="s">
        <v>229</v>
      </c>
      <c r="I23" s="1152"/>
      <c r="J23" s="603">
        <f t="array" ref="J23">(IF(COUNT(Q23,T23,V23,AB23)&lt;3,SUM(Q23,T23,V23,AB23),SUM(LARGE((Q23,T23,V23,AB23),{1;2;3}))))+(IF(COUNT(R23,Y23,Z23,AC23)&lt;3,SUM(R23,Y23,Z23,AC23),SUM(LARGE((R23,Y23,Z23,AC23),{1;2;3}))))+(IF(COUNT(S23,U23,W23,X23,AA23)&lt;3,SUM(S23,U23,W23,X23,AA23),SUM(LARGE((S23,U23,W23,X23,AA23),{1;2;3}))))</f>
        <v>174</v>
      </c>
      <c r="K23" s="604" t="str">
        <f>INDEX(ETAPP!B$1:B$32,MATCH(COUNTIF(Q23:AC23,PIV!A$1),ETAPP!A$1:A$32,0))&amp;INDEX(ETAPP!B$1:B$32,MATCH(COUNTIF(Q23:AC23,PIV!A$2),ETAPP!A$1:A$32,0))&amp;INDEX(ETAPP!B$1:B$32,MATCH(COUNTIF(Q23:AC23,PIV!A$3),ETAPP!A$1:A$32,0))&amp;INDEX(ETAPP!B$1:B$32,MATCH(COUNTIF(Q23:AC23,PIV!A$4),ETAPP!A$1:A$32,0))&amp;INDEX(ETAPP!B$1:B$32,MATCH(COUNTIF(Q23:AC23,PIV!A$5),ETAPP!A$1:A$32,0))&amp;INDEX(ETAPP!B$1:B$32,MATCH(COUNTIF(Q23:AC23,PIV!A$6),ETAPP!A$1:A$32,0))&amp;INDEX(ETAPP!B$1:B$32,MATCH(COUNTIF(Q23:AC23,PIV!A$7),ETAPP!A$1:A$32,0))&amp;INDEX(ETAPP!B$1:B$32,MATCH(COUNTIF(Q23:AC23,PIV!A$8),ETAPP!A$1:A$32,0))&amp;INDEX(ETAPP!B$1:B$32,MATCH(COUNTIF(Q23:AC23,PIV!A$9),ETAPP!A$1:A$32,0))&amp;INDEX(ETAPP!B$1:B$32,MATCH(COUNTIF(Q23:AC23,PIV!A$10),ETAPP!A$1:A$32,0))&amp;INDEX(ETAPP!B$1:B$32,MATCH(COUNTIF(Q23:AC23,PIV!A$11),ETAPP!A$1:A$32,0))&amp;INDEX(ETAPP!B$1:B$32,MATCH(COUNTIF(Q23:AC23,PIV!A$12),ETAPP!A$1:A$32,0))&amp;INDEX(ETAPP!B$1:B$32,MATCH(COUNTIF(Q23:AC23,PIV!A$13),ETAPP!A$1:A$32,0))&amp;INDEX(ETAPP!B$1:B$32,MATCH(COUNTIF(Q23:AC23,PIV!A$14),ETAPP!A$1:A$32,0))&amp;INDEX(ETAPP!B$1:B$32,MATCH(COUNTIF(Q23:AC23,PIV!A$15),ETAPP!A$1:A$32,0))&amp;INDEX(ETAPP!B$1:B$32,MATCH(COUNTIF(Q23:AC23,PIV!A$16),ETAPP!A$1:A$32,0))&amp;INDEX(ETAPP!B$1:B$32,MATCH(COUNTIF(Q23:AC23,PIV!A$17),ETAPP!A$1:A$32,0))&amp;INDEX(ETAPP!B$1:B$32,MATCH(COUNTIF(Q23:AC23,PIV!A$18),ETAPP!A$1:A$32,0))&amp;INDEX(ETAPP!B$1:B$32,MATCH(COUNTIF(Q23:AC23,PIV!A$19),ETAPP!A$1:A$32,0))</f>
        <v>0AABB0A000A0000AD00</v>
      </c>
      <c r="L23" s="604" t="str">
        <f t="shared" si="5"/>
        <v>174,0-0AABB0A000A0000AD00</v>
      </c>
      <c r="M23" s="605">
        <f t="shared" si="6"/>
        <v>16</v>
      </c>
      <c r="N23" s="605">
        <f t="shared" si="7"/>
        <v>39</v>
      </c>
      <c r="O23" s="604" t="str">
        <f t="shared" si="8"/>
        <v>174,0-0AABB0A000A0000AD00-039</v>
      </c>
      <c r="P23" s="606">
        <f t="shared" si="9"/>
        <v>49</v>
      </c>
      <c r="Q23" s="607">
        <f>IFERROR(INDEX('1'!C$300:C$400,MATCH("*"&amp;F23&amp;"*",'1'!B$300:B$400,0)),"  ")</f>
        <v>24</v>
      </c>
      <c r="R23" s="608">
        <f>IFERROR(INDEX('2'!C$300:C$400,MATCH("*"&amp;F23&amp;"*",'2'!B$300:B$400,0)),"  ")</f>
        <v>26</v>
      </c>
      <c r="S23" s="608">
        <f>IFERROR(INDEX('3'!C$300:C$400,MATCH("*"&amp;F23&amp;"*",'3'!B$300:B$400,0)),"  ")</f>
        <v>1</v>
      </c>
      <c r="T23" s="608">
        <f>IFERROR(INDEX('4'!C$300:C$400,MATCH("*"&amp;F23&amp;"*",'4'!B$300:B$400,0)),"  ")</f>
        <v>30</v>
      </c>
      <c r="U23" s="608">
        <f>IFERROR(INDEX('5'!C$300:C$400,MATCH("*"&amp;F23&amp;"*",'5'!B$300:B$400,0)),"  ")</f>
        <v>1</v>
      </c>
      <c r="V23" s="608">
        <f>IFERROR(INDEX('6'!C$300:C$381,MATCH("*"&amp;F23&amp;"*",'6'!B$300:B$381,0)),"  ")</f>
        <v>34</v>
      </c>
      <c r="W23" s="608">
        <f>IFERROR(INDEX('7'!C$300:C$400,MATCH("*"&amp;F23&amp;"*",'7'!B$300:B$400,0)),"  ")</f>
        <v>1</v>
      </c>
      <c r="X23" s="608">
        <f>IFERROR(INDEX('8'!C$300:C$400,MATCH("*"&amp;F23&amp;"*",'8'!B$300:B$400,0)),"  ")</f>
        <v>12</v>
      </c>
      <c r="Y23" s="608">
        <f>IFERROR(INDEX('9'!C$300:C$400,MATCH("*"&amp;F23&amp;"*",'9'!B$300:B$400,0)),"  ")</f>
        <v>20</v>
      </c>
      <c r="Z23" s="608">
        <f>IFERROR(INDEX('10'!C$300:C$400,MATCH("*"&amp;F23&amp;"*",'10'!B$300:B$400,0)),"  ")</f>
        <v>2</v>
      </c>
      <c r="AA23" s="607">
        <f>IFERROR(INDEX('11'!C$300:C$400,MATCH("*"&amp;F23&amp;"*",'11'!B$300:B$400,0)),"  ")</f>
        <v>1</v>
      </c>
      <c r="AB23" s="608">
        <f>IFERROR(INDEX('12'!C$300:C$400,MATCH("*"&amp;F23&amp;"*",'12'!B$300:B$400,0)),"  ")</f>
        <v>26</v>
      </c>
      <c r="AC23" s="608">
        <f>IFERROR(INDEX('13'!C$300:C$400,MATCH("*"&amp;F23&amp;"*",'13'!B$300:B$400,0)),"  ")</f>
        <v>24</v>
      </c>
      <c r="AD23" s="609">
        <f t="shared" si="10"/>
        <v>13</v>
      </c>
      <c r="AE23" s="609">
        <f t="shared" si="11"/>
        <v>2</v>
      </c>
      <c r="AF23" s="609">
        <f t="shared" si="12"/>
        <v>0</v>
      </c>
      <c r="AG23" s="610">
        <f t="shared" si="15"/>
        <v>1.0003</v>
      </c>
      <c r="AH23" s="610">
        <f t="shared" si="16"/>
        <v>12.0008</v>
      </c>
      <c r="AI23" s="610">
        <f t="shared" si="13"/>
        <v>1.0003</v>
      </c>
      <c r="AJ23" s="610">
        <f t="shared" si="14"/>
        <v>1.0004999999999999</v>
      </c>
      <c r="AK23" s="546"/>
    </row>
    <row r="24" spans="1:37" x14ac:dyDescent="0.2">
      <c r="A24" s="596" t="str">
        <f t="shared" si="0"/>
        <v/>
      </c>
      <c r="B24" s="597" t="str">
        <f t="shared" si="1"/>
        <v/>
      </c>
      <c r="C24" s="598" t="str">
        <f t="shared" si="2"/>
        <v/>
      </c>
      <c r="D24" s="599" t="str">
        <f t="shared" si="3"/>
        <v/>
      </c>
      <c r="E24" s="600">
        <f t="shared" si="4"/>
        <v>17</v>
      </c>
      <c r="F24" s="563" t="s">
        <v>232</v>
      </c>
      <c r="G24" s="601"/>
      <c r="H24" s="602"/>
      <c r="I24" s="1150"/>
      <c r="J24" s="603">
        <f t="array" ref="J24">(IF(COUNT(Q24,T24,V24,AB24)&lt;3,SUM(Q24,T24,V24,AB24),SUM(LARGE((Q24,T24,V24,AB24),{1;2;3}))))+(IF(COUNT(R24,Y24,Z24,AC24)&lt;3,SUM(R24,Y24,Z24,AC24),SUM(LARGE((R24,Y24,Z24,AC24),{1;2;3}))))+(IF(COUNT(S24,U24,W24,X24,AA24)&lt;3,SUM(S24,U24,W24,X24,AA24),SUM(LARGE((S24,U24,W24,X24,AA24),{1;2;3}))))</f>
        <v>166</v>
      </c>
      <c r="K24" s="604" t="str">
        <f>INDEX(ETAPP!B$1:B$32,MATCH(COUNTIF(Q24:AC24,PIV!A$1),ETAPP!A$1:A$32,0))&amp;INDEX(ETAPP!B$1:B$32,MATCH(COUNTIF(Q24:AC24,PIV!A$2),ETAPP!A$1:A$32,0))&amp;INDEX(ETAPP!B$1:B$32,MATCH(COUNTIF(Q24:AC24,PIV!A$3),ETAPP!A$1:A$32,0))&amp;INDEX(ETAPP!B$1:B$32,MATCH(COUNTIF(Q24:AC24,PIV!A$4),ETAPP!A$1:A$32,0))&amp;INDEX(ETAPP!B$1:B$32,MATCH(COUNTIF(Q24:AC24,PIV!A$5),ETAPP!A$1:A$32,0))&amp;INDEX(ETAPP!B$1:B$32,MATCH(COUNTIF(Q24:AC24,PIV!A$6),ETAPP!A$1:A$32,0))&amp;INDEX(ETAPP!B$1:B$32,MATCH(COUNTIF(Q24:AC24,PIV!A$7),ETAPP!A$1:A$32,0))&amp;INDEX(ETAPP!B$1:B$32,MATCH(COUNTIF(Q24:AC24,PIV!A$8),ETAPP!A$1:A$32,0))&amp;INDEX(ETAPP!B$1:B$32,MATCH(COUNTIF(Q24:AC24,PIV!A$9),ETAPP!A$1:A$32,0))&amp;INDEX(ETAPP!B$1:B$32,MATCH(COUNTIF(Q24:AC24,PIV!A$10),ETAPP!A$1:A$32,0))&amp;INDEX(ETAPP!B$1:B$32,MATCH(COUNTIF(Q24:AC24,PIV!A$11),ETAPP!A$1:A$32,0))&amp;INDEX(ETAPP!B$1:B$32,MATCH(COUNTIF(Q24:AC24,PIV!A$12),ETAPP!A$1:A$32,0))&amp;INDEX(ETAPP!B$1:B$32,MATCH(COUNTIF(Q24:AC24,PIV!A$13),ETAPP!A$1:A$32,0))&amp;INDEX(ETAPP!B$1:B$32,MATCH(COUNTIF(Q24:AC24,PIV!A$14),ETAPP!A$1:A$32,0))&amp;INDEX(ETAPP!B$1:B$32,MATCH(COUNTIF(Q24:AC24,PIV!A$15),ETAPP!A$1:A$32,0))&amp;INDEX(ETAPP!B$1:B$32,MATCH(COUNTIF(Q24:AC24,PIV!A$16),ETAPP!A$1:A$32,0))&amp;INDEX(ETAPP!B$1:B$32,MATCH(COUNTIF(Q24:AC24,PIV!A$17),ETAPP!A$1:A$32,0))&amp;INDEX(ETAPP!B$1:B$32,MATCH(COUNTIF(Q24:AC24,PIV!A$18),ETAPP!A$1:A$32,0))&amp;INDEX(ETAPP!B$1:B$32,MATCH(COUNTIF(Q24:AC24,PIV!A$19),ETAPP!A$1:A$32,0))</f>
        <v>A0AAAA0A00000A0000F</v>
      </c>
      <c r="L24" s="604" t="str">
        <f t="shared" si="5"/>
        <v>166,0-A0AAAA0A00000A0000F</v>
      </c>
      <c r="M24" s="605">
        <f t="shared" si="6"/>
        <v>17</v>
      </c>
      <c r="N24" s="605">
        <f t="shared" si="7"/>
        <v>58</v>
      </c>
      <c r="O24" s="604" t="str">
        <f t="shared" si="8"/>
        <v>166,0-A0AAAA0A00000A0000F-058</v>
      </c>
      <c r="P24" s="606">
        <f t="shared" si="9"/>
        <v>48</v>
      </c>
      <c r="Q24" s="607">
        <f>IFERROR(INDEX('1'!C$300:C$400,MATCH("*"&amp;F24&amp;"*",'1'!B$300:B$400,0)),"  ")</f>
        <v>22</v>
      </c>
      <c r="R24" s="608">
        <f>IFERROR(INDEX('2'!C$300:C$400,MATCH("*"&amp;F24&amp;"*",'2'!B$300:B$400,0)),"  ")</f>
        <v>40</v>
      </c>
      <c r="S24" s="608">
        <f>IFERROR(INDEX('3'!C$300:C$400,MATCH("*"&amp;F24&amp;"*",'3'!B$300:B$400,0)),"  ")</f>
        <v>26</v>
      </c>
      <c r="T24" s="608">
        <f>IFERROR(INDEX('4'!C$300:C$400,MATCH("*"&amp;F24&amp;"*",'4'!B$300:B$400,0)),"  ")</f>
        <v>18</v>
      </c>
      <c r="U24" s="608" t="str">
        <f>IFERROR(INDEX('5'!C$300:C$400,MATCH("*"&amp;F24&amp;"*",'5'!B$300:B$400,0)),"  ")</f>
        <v xml:space="preserve">  </v>
      </c>
      <c r="V24" s="608">
        <f>IFERROR(INDEX('6'!C$300:C$381,MATCH("*"&amp;F24&amp;"*",'6'!B$300:B$381,0)),"  ")</f>
        <v>30</v>
      </c>
      <c r="W24" s="608" t="str">
        <f>IFERROR(INDEX('7'!C$300:C$400,MATCH("*"&amp;F24&amp;"*",'7'!B$300:B$400,0)),"  ")</f>
        <v xml:space="preserve">  </v>
      </c>
      <c r="X24" s="608">
        <f>IFERROR(INDEX('8'!C$300:C$400,MATCH("*"&amp;F24&amp;"*",'8'!B$300:B$400,0)),"  ")</f>
        <v>6</v>
      </c>
      <c r="Y24" s="608">
        <f>IFERROR(INDEX('9'!C$300:C$400,MATCH("*"&amp;F24&amp;"*",'9'!B$300:B$400,0)),"  ")</f>
        <v>24</v>
      </c>
      <c r="Z24" s="608" t="str">
        <f>IFERROR(INDEX('10'!C$300:C$400,MATCH("*"&amp;F24&amp;"*",'10'!B$300:B$400,0)),"  ")</f>
        <v xml:space="preserve">  </v>
      </c>
      <c r="AA24" s="607" t="str">
        <f>IFERROR(INDEX('11'!C$300:C$400,MATCH("*"&amp;F24&amp;"*",'11'!B$300:B$400,0)),"  ")</f>
        <v xml:space="preserve">  </v>
      </c>
      <c r="AB24" s="608" t="str">
        <f>IFERROR(INDEX('12'!C$300:C$400,MATCH("*"&amp;F24&amp;"*",'12'!B$300:B$400,0)),"  ")</f>
        <v xml:space="preserve">  </v>
      </c>
      <c r="AC24" s="608" t="str">
        <f>IFERROR(INDEX('13'!C$300:C$400,MATCH("*"&amp;F24&amp;"*",'13'!B$300:B$400,0)),"  ")</f>
        <v xml:space="preserve">  </v>
      </c>
      <c r="AD24" s="609">
        <f t="shared" si="10"/>
        <v>7</v>
      </c>
      <c r="AE24" s="609">
        <f t="shared" si="11"/>
        <v>2</v>
      </c>
      <c r="AF24" s="609">
        <f t="shared" si="12"/>
        <v>1</v>
      </c>
      <c r="AG24" s="610">
        <f t="shared" si="15"/>
        <v>1E-3</v>
      </c>
      <c r="AH24" s="610">
        <f t="shared" si="16"/>
        <v>6.0007999999999999</v>
      </c>
      <c r="AI24" s="610">
        <f t="shared" si="13"/>
        <v>5.0000000000000001E-4</v>
      </c>
      <c r="AJ24" s="610">
        <f t="shared" si="14"/>
        <v>6.9999999999999999E-4</v>
      </c>
      <c r="AK24" s="546"/>
    </row>
    <row r="25" spans="1:37" x14ac:dyDescent="0.2">
      <c r="A25" s="596">
        <f t="shared" si="0"/>
        <v>2</v>
      </c>
      <c r="B25" s="597">
        <f t="shared" si="1"/>
        <v>18</v>
      </c>
      <c r="C25" s="598" t="str">
        <f t="shared" si="2"/>
        <v/>
      </c>
      <c r="D25" s="599" t="str">
        <f t="shared" si="3"/>
        <v/>
      </c>
      <c r="E25" s="600">
        <f t="shared" si="4"/>
        <v>18</v>
      </c>
      <c r="F25" s="563" t="s">
        <v>269</v>
      </c>
      <c r="G25" s="601" t="s">
        <v>218</v>
      </c>
      <c r="H25" s="602"/>
      <c r="I25" s="1150"/>
      <c r="J25" s="603">
        <f t="array" ref="J25">(IF(COUNT(Q25,T25,V25,AB25)&lt;3,SUM(Q25,T25,V25,AB25),SUM(LARGE((Q25,T25,V25,AB25),{1;2;3}))))+(IF(COUNT(R25,Y25,Z25,AC25)&lt;3,SUM(R25,Y25,Z25,AC25),SUM(LARGE((R25,Y25,Z25,AC25),{1;2;3}))))+(IF(COUNT(S25,U25,W25,X25,AA25)&lt;3,SUM(S25,U25,W25,X25,AA25),SUM(LARGE((S25,U25,W25,X25,AA25),{1;2;3}))))</f>
        <v>148</v>
      </c>
      <c r="K25" s="604" t="str">
        <f>INDEX(ETAPP!B$1:B$32,MATCH(COUNTIF(Q25:AC25,PIV!A$1),ETAPP!A$1:A$32,0))&amp;INDEX(ETAPP!B$1:B$32,MATCH(COUNTIF(Q25:AC25,PIV!A$2),ETAPP!A$1:A$32,0))&amp;INDEX(ETAPP!B$1:B$32,MATCH(COUNTIF(Q25:AC25,PIV!A$3),ETAPP!A$1:A$32,0))&amp;INDEX(ETAPP!B$1:B$32,MATCH(COUNTIF(Q25:AC25,PIV!A$4),ETAPP!A$1:A$32,0))&amp;INDEX(ETAPP!B$1:B$32,MATCH(COUNTIF(Q25:AC25,PIV!A$5),ETAPP!A$1:A$32,0))&amp;INDEX(ETAPP!B$1:B$32,MATCH(COUNTIF(Q25:AC25,PIV!A$6),ETAPP!A$1:A$32,0))&amp;INDEX(ETAPP!B$1:B$32,MATCH(COUNTIF(Q25:AC25,PIV!A$7),ETAPP!A$1:A$32,0))&amp;INDEX(ETAPP!B$1:B$32,MATCH(COUNTIF(Q25:AC25,PIV!A$8),ETAPP!A$1:A$32,0))&amp;INDEX(ETAPP!B$1:B$32,MATCH(COUNTIF(Q25:AC25,PIV!A$9),ETAPP!A$1:A$32,0))&amp;INDEX(ETAPP!B$1:B$32,MATCH(COUNTIF(Q25:AC25,PIV!A$10),ETAPP!A$1:A$32,0))&amp;INDEX(ETAPP!B$1:B$32,MATCH(COUNTIF(Q25:AC25,PIV!A$11),ETAPP!A$1:A$32,0))&amp;INDEX(ETAPP!B$1:B$32,MATCH(COUNTIF(Q25:AC25,PIV!A$12),ETAPP!A$1:A$32,0))&amp;INDEX(ETAPP!B$1:B$32,MATCH(COUNTIF(Q25:AC25,PIV!A$13),ETAPP!A$1:A$32,0))&amp;INDEX(ETAPP!B$1:B$32,MATCH(COUNTIF(Q25:AC25,PIV!A$14),ETAPP!A$1:A$32,0))&amp;INDEX(ETAPP!B$1:B$32,MATCH(COUNTIF(Q25:AC25,PIV!A$15),ETAPP!A$1:A$32,0))&amp;INDEX(ETAPP!B$1:B$32,MATCH(COUNTIF(Q25:AC25,PIV!A$16),ETAPP!A$1:A$32,0))&amp;INDEX(ETAPP!B$1:B$32,MATCH(COUNTIF(Q25:AC25,PIV!A$17),ETAPP!A$1:A$32,0))&amp;INDEX(ETAPP!B$1:B$32,MATCH(COUNTIF(Q25:AC25,PIV!A$18),ETAPP!A$1:A$32,0))&amp;INDEX(ETAPP!B$1:B$32,MATCH(COUNTIF(Q25:AC25,PIV!A$19),ETAPP!A$1:A$32,0))</f>
        <v>0A0AA0AAA00AA00000E</v>
      </c>
      <c r="L25" s="604" t="str">
        <f t="shared" si="5"/>
        <v>148,0-0A0AA0AAA00AA00000E</v>
      </c>
      <c r="M25" s="605">
        <f t="shared" si="6"/>
        <v>18</v>
      </c>
      <c r="N25" s="605">
        <f t="shared" si="7"/>
        <v>34</v>
      </c>
      <c r="O25" s="604" t="str">
        <f t="shared" si="8"/>
        <v>148,0-0A0AA0AAA00AA00000E-034</v>
      </c>
      <c r="P25" s="606">
        <f t="shared" si="9"/>
        <v>47</v>
      </c>
      <c r="Q25" s="607">
        <f>IFERROR(INDEX('1'!C$300:C$400,MATCH("*"&amp;F25&amp;"*",'1'!B$300:B$400,0)),"  ")</f>
        <v>18</v>
      </c>
      <c r="R25" s="608">
        <f>IFERROR(INDEX('2'!C$300:C$400,MATCH("*"&amp;F25&amp;"*",'2'!B$300:B$400,0)),"  ")</f>
        <v>8</v>
      </c>
      <c r="S25" s="608">
        <f>IFERROR(INDEX('3'!C$300:C$400,MATCH("*"&amp;F25&amp;"*",'3'!B$300:B$400,0)),"  ")</f>
        <v>10</v>
      </c>
      <c r="T25" s="608">
        <f>IFERROR(INDEX('4'!C$300:C$400,MATCH("*"&amp;F25&amp;"*",'4'!B$300:B$400,0)),"  ")</f>
        <v>34</v>
      </c>
      <c r="U25" s="608" t="str">
        <f>IFERROR(INDEX('5'!C$300:C$400,MATCH("*"&amp;F25&amp;"*",'5'!B$300:B$400,0)),"  ")</f>
        <v xml:space="preserve">  </v>
      </c>
      <c r="V25" s="608">
        <f>IFERROR(INDEX('6'!C$300:C$381,MATCH("*"&amp;F25&amp;"*",'6'!B$300:B$381,0)),"  ")</f>
        <v>24</v>
      </c>
      <c r="W25" s="608" t="str">
        <f>IFERROR(INDEX('7'!C$300:C$400,MATCH("*"&amp;F25&amp;"*",'7'!B$300:B$400,0)),"  ")</f>
        <v xml:space="preserve">  </v>
      </c>
      <c r="X25" s="608" t="str">
        <f>IFERROR(INDEX('8'!C$300:C$400,MATCH("*"&amp;F25&amp;"*",'8'!B$300:B$400,0)),"  ")</f>
        <v xml:space="preserve">  </v>
      </c>
      <c r="Y25" s="608">
        <f>IFERROR(INDEX('9'!C$300:C$400,MATCH("*"&amp;F25&amp;"*",'9'!B$300:B$400,0)),"  ")</f>
        <v>26</v>
      </c>
      <c r="Z25" s="608">
        <f>IFERROR(INDEX('10'!C$300:C$400,MATCH("*"&amp;F25&amp;"*",'10'!B$300:B$400,0)),"  ")</f>
        <v>16</v>
      </c>
      <c r="AA25" s="607" t="str">
        <f>IFERROR(INDEX('11'!C$300:C$400,MATCH("*"&amp;F25&amp;"*",'11'!B$300:B$400,0)),"  ")</f>
        <v xml:space="preserve">  </v>
      </c>
      <c r="AB25" s="608" t="str">
        <f>IFERROR(INDEX('12'!C$300:C$400,MATCH("*"&amp;F25&amp;"*",'12'!B$300:B$400,0)),"  ")</f>
        <v xml:space="preserve">  </v>
      </c>
      <c r="AC25" s="608">
        <f>IFERROR(INDEX('13'!C$300:C$400,MATCH("*"&amp;F25&amp;"*",'13'!B$300:B$400,0)),"  ")</f>
        <v>20</v>
      </c>
      <c r="AD25" s="609">
        <f t="shared" si="10"/>
        <v>8</v>
      </c>
      <c r="AE25" s="609">
        <f t="shared" si="11"/>
        <v>1</v>
      </c>
      <c r="AF25" s="609">
        <f t="shared" si="12"/>
        <v>0</v>
      </c>
      <c r="AG25" s="610">
        <f t="shared" si="15"/>
        <v>10.000299999999999</v>
      </c>
      <c r="AH25" s="610">
        <f t="shared" si="16"/>
        <v>8.0000000000000004E-4</v>
      </c>
      <c r="AI25" s="610">
        <f t="shared" si="13"/>
        <v>5.0000000000000001E-4</v>
      </c>
      <c r="AJ25" s="610">
        <f t="shared" si="14"/>
        <v>6.9999999999999999E-4</v>
      </c>
      <c r="AK25" s="546"/>
    </row>
    <row r="26" spans="1:37" x14ac:dyDescent="0.2">
      <c r="A26" s="596" t="str">
        <f t="shared" si="0"/>
        <v/>
      </c>
      <c r="B26" s="597" t="str">
        <f t="shared" si="1"/>
        <v/>
      </c>
      <c r="C26" s="598" t="str">
        <f t="shared" si="2"/>
        <v/>
      </c>
      <c r="D26" s="599" t="str">
        <f t="shared" si="3"/>
        <v/>
      </c>
      <c r="E26" s="600">
        <f t="shared" si="4"/>
        <v>19</v>
      </c>
      <c r="F26" s="617" t="s">
        <v>243</v>
      </c>
      <c r="G26" s="601"/>
      <c r="H26" s="602"/>
      <c r="I26" s="1150"/>
      <c r="J26" s="603">
        <f t="array" ref="J26">(IF(COUNT(Q26,T26,V26,AB26)&lt;3,SUM(Q26,T26,V26,AB26),SUM(LARGE((Q26,T26,V26,AB26),{1;2;3}))))+(IF(COUNT(R26,Y26,Z26,AC26)&lt;3,SUM(R26,Y26,Z26,AC26),SUM(LARGE((R26,Y26,Z26,AC26),{1;2;3}))))+(IF(COUNT(S26,U26,W26,X26,AA26)&lt;3,SUM(S26,U26,W26,X26,AA26),SUM(LARGE((S26,U26,W26,X26,AA26),{1;2;3}))))</f>
        <v>148</v>
      </c>
      <c r="K26" s="604" t="str">
        <f>INDEX(ETAPP!B$1:B$32,MATCH(COUNTIF(Q26:AC26,PIV!A$1),ETAPP!A$1:A$32,0))&amp;INDEX(ETAPP!B$1:B$32,MATCH(COUNTIF(Q26:AC26,PIV!A$2),ETAPP!A$1:A$32,0))&amp;INDEX(ETAPP!B$1:B$32,MATCH(COUNTIF(Q26:AC26,PIV!A$3),ETAPP!A$1:A$32,0))&amp;INDEX(ETAPP!B$1:B$32,MATCH(COUNTIF(Q26:AC26,PIV!A$4),ETAPP!A$1:A$32,0))&amp;INDEX(ETAPP!B$1:B$32,MATCH(COUNTIF(Q26:AC26,PIV!A$5),ETAPP!A$1:A$32,0))&amp;INDEX(ETAPP!B$1:B$32,MATCH(COUNTIF(Q26:AC26,PIV!A$6),ETAPP!A$1:A$32,0))&amp;INDEX(ETAPP!B$1:B$32,MATCH(COUNTIF(Q26:AC26,PIV!A$7),ETAPP!A$1:A$32,0))&amp;INDEX(ETAPP!B$1:B$32,MATCH(COUNTIF(Q26:AC26,PIV!A$8),ETAPP!A$1:A$32,0))&amp;INDEX(ETAPP!B$1:B$32,MATCH(COUNTIF(Q26:AC26,PIV!A$9),ETAPP!A$1:A$32,0))&amp;INDEX(ETAPP!B$1:B$32,MATCH(COUNTIF(Q26:AC26,PIV!A$10),ETAPP!A$1:A$32,0))&amp;INDEX(ETAPP!B$1:B$32,MATCH(COUNTIF(Q26:AC26,PIV!A$11),ETAPP!A$1:A$32,0))&amp;INDEX(ETAPP!B$1:B$32,MATCH(COUNTIF(Q26:AC26,PIV!A$12),ETAPP!A$1:A$32,0))&amp;INDEX(ETAPP!B$1:B$32,MATCH(COUNTIF(Q26:AC26,PIV!A$13),ETAPP!A$1:A$32,0))&amp;INDEX(ETAPP!B$1:B$32,MATCH(COUNTIF(Q26:AC26,PIV!A$14),ETAPP!A$1:A$32,0))&amp;INDEX(ETAPP!B$1:B$32,MATCH(COUNTIF(Q26:AC26,PIV!A$15),ETAPP!A$1:A$32,0))&amp;INDEX(ETAPP!B$1:B$32,MATCH(COUNTIF(Q26:AC26,PIV!A$16),ETAPP!A$1:A$32,0))&amp;INDEX(ETAPP!B$1:B$32,MATCH(COUNTIF(Q26:AC26,PIV!A$17),ETAPP!A$1:A$32,0))&amp;INDEX(ETAPP!B$1:B$32,MATCH(COUNTIF(Q26:AC26,PIV!A$18),ETAPP!A$1:A$32,0))&amp;INDEX(ETAPP!B$1:B$32,MATCH(COUNTIF(Q26:AC26,PIV!A$19),ETAPP!A$1:A$32,0))</f>
        <v>00A00AD000BA0B00B00</v>
      </c>
      <c r="L26" s="604" t="str">
        <f t="shared" si="5"/>
        <v>148,0-00A00AD000BA0B00B00</v>
      </c>
      <c r="M26" s="605">
        <f t="shared" si="6"/>
        <v>19</v>
      </c>
      <c r="N26" s="605">
        <f t="shared" si="7"/>
        <v>1</v>
      </c>
      <c r="O26" s="604" t="str">
        <f t="shared" si="8"/>
        <v>148,0-00A00AD000BA0B00B00-001</v>
      </c>
      <c r="P26" s="606">
        <f t="shared" si="9"/>
        <v>46</v>
      </c>
      <c r="Q26" s="607">
        <f>IFERROR(INDEX('1'!C$300:C$400,MATCH("*"&amp;F26&amp;"*",'1'!B$300:B$400,0)),"  ")</f>
        <v>20</v>
      </c>
      <c r="R26" s="608">
        <f>IFERROR(INDEX('2'!C$300:C$400,MATCH("*"&amp;F26&amp;"*",'2'!B$300:B$400,0)),"  ")</f>
        <v>12</v>
      </c>
      <c r="S26" s="608">
        <f>IFERROR(INDEX('3'!C$300:C$400,MATCH("*"&amp;F26&amp;"*",'3'!B$300:B$400,0)),"  ")</f>
        <v>1</v>
      </c>
      <c r="T26" s="608">
        <f>IFERROR(INDEX('4'!C$300:C$400,MATCH("*"&amp;F26&amp;"*",'4'!B$300:B$400,0)),"  ")</f>
        <v>20</v>
      </c>
      <c r="U26" s="608">
        <f>IFERROR(INDEX('5'!C$300:C$400,MATCH("*"&amp;F26&amp;"*",'5'!B$300:B$400,0)),"  ")</f>
        <v>6</v>
      </c>
      <c r="V26" s="608">
        <f>IFERROR(INDEX('6'!C$300:C$381,MATCH("*"&amp;F26&amp;"*",'6'!B$300:B$381,0)),"  ")</f>
        <v>22</v>
      </c>
      <c r="W26" s="608">
        <f>IFERROR(INDEX('7'!C$300:C$400,MATCH("*"&amp;F26&amp;"*",'7'!B$300:B$400,0)),"  ")</f>
        <v>30</v>
      </c>
      <c r="X26" s="608">
        <f>IFERROR(INDEX('8'!C$300:C$400,MATCH("*"&amp;F26&amp;"*",'8'!B$300:B$400,0)),"  ")</f>
        <v>1</v>
      </c>
      <c r="Y26" s="608">
        <f>IFERROR(INDEX('9'!C$300:C$400,MATCH("*"&amp;F26&amp;"*",'9'!B$300:B$400,0)),"  ")</f>
        <v>20</v>
      </c>
      <c r="Z26" s="608">
        <f>IFERROR(INDEX('10'!C$300:C$400,MATCH("*"&amp;F26&amp;"*",'10'!B$300:B$400,0)),"  ")</f>
        <v>10</v>
      </c>
      <c r="AA26" s="607">
        <f>IFERROR(INDEX('11'!C$300:C$400,MATCH("*"&amp;F26&amp;"*",'11'!B$300:B$400,0)),"  ")</f>
        <v>6</v>
      </c>
      <c r="AB26" s="608">
        <f>IFERROR(INDEX('12'!C$300:C$400,MATCH("*"&amp;F26&amp;"*",'12'!B$300:B$400,0)),"  ")</f>
        <v>20</v>
      </c>
      <c r="AC26" s="608">
        <f>IFERROR(INDEX('13'!C$300:C$400,MATCH("*"&amp;F26&amp;"*",'13'!B$300:B$400,0)),"  ")</f>
        <v>12</v>
      </c>
      <c r="AD26" s="609">
        <f t="shared" si="10"/>
        <v>13</v>
      </c>
      <c r="AE26" s="609">
        <f t="shared" si="11"/>
        <v>1</v>
      </c>
      <c r="AF26" s="609">
        <f t="shared" si="12"/>
        <v>0</v>
      </c>
      <c r="AG26" s="610">
        <f t="shared" si="15"/>
        <v>1.0003</v>
      </c>
      <c r="AH26" s="610">
        <f t="shared" si="16"/>
        <v>1.0007999999999999</v>
      </c>
      <c r="AI26" s="610">
        <f t="shared" si="13"/>
        <v>1.0003</v>
      </c>
      <c r="AJ26" s="610">
        <f t="shared" si="14"/>
        <v>1.0007999999999999</v>
      </c>
      <c r="AK26" s="616"/>
    </row>
    <row r="27" spans="1:37" x14ac:dyDescent="0.2">
      <c r="A27" s="596" t="str">
        <f t="shared" si="0"/>
        <v/>
      </c>
      <c r="B27" s="597" t="str">
        <f t="shared" si="1"/>
        <v/>
      </c>
      <c r="C27" s="598" t="str">
        <f t="shared" si="2"/>
        <v/>
      </c>
      <c r="D27" s="599" t="str">
        <f t="shared" si="3"/>
        <v/>
      </c>
      <c r="E27" s="600">
        <f t="shared" si="4"/>
        <v>20</v>
      </c>
      <c r="F27" s="563" t="s">
        <v>276</v>
      </c>
      <c r="G27" s="618"/>
      <c r="H27" s="602"/>
      <c r="I27" s="1150"/>
      <c r="J27" s="603">
        <f t="array" ref="J27">(IF(COUNT(Q27,T27,V27,AB27)&lt;3,SUM(Q27,T27,V27,AB27),SUM(LARGE((Q27,T27,V27,AB27),{1;2;3}))))+(IF(COUNT(R27,Y27,Z27,AC27)&lt;3,SUM(R27,Y27,Z27,AC27),SUM(LARGE((R27,Y27,Z27,AC27),{1;2;3}))))+(IF(COUNT(S27,U27,W27,X27,AA27)&lt;3,SUM(S27,U27,W27,X27,AA27),SUM(LARGE((S27,U27,W27,X27,AA27),{1;2;3}))))</f>
        <v>140</v>
      </c>
      <c r="K27" s="604" t="str">
        <f>INDEX(ETAPP!B$1:B$32,MATCH(COUNTIF(Q27:AC27,PIV!A$1),ETAPP!A$1:A$32,0))&amp;INDEX(ETAPP!B$1:B$32,MATCH(COUNTIF(Q27:AC27,PIV!A$2),ETAPP!A$1:A$32,0))&amp;INDEX(ETAPP!B$1:B$32,MATCH(COUNTIF(Q27:AC27,PIV!A$3),ETAPP!A$1:A$32,0))&amp;INDEX(ETAPP!B$1:B$32,MATCH(COUNTIF(Q27:AC27,PIV!A$4),ETAPP!A$1:A$32,0))&amp;INDEX(ETAPP!B$1:B$32,MATCH(COUNTIF(Q27:AC27,PIV!A$5),ETAPP!A$1:A$32,0))&amp;INDEX(ETAPP!B$1:B$32,MATCH(COUNTIF(Q27:AC27,PIV!A$6),ETAPP!A$1:A$32,0))&amp;INDEX(ETAPP!B$1:B$32,MATCH(COUNTIF(Q27:AC27,PIV!A$7),ETAPP!A$1:A$32,0))&amp;INDEX(ETAPP!B$1:B$32,MATCH(COUNTIF(Q27:AC27,PIV!A$8),ETAPP!A$1:A$32,0))&amp;INDEX(ETAPP!B$1:B$32,MATCH(COUNTIF(Q27:AC27,PIV!A$9),ETAPP!A$1:A$32,0))&amp;INDEX(ETAPP!B$1:B$32,MATCH(COUNTIF(Q27:AC27,PIV!A$10),ETAPP!A$1:A$32,0))&amp;INDEX(ETAPP!B$1:B$32,MATCH(COUNTIF(Q27:AC27,PIV!A$11),ETAPP!A$1:A$32,0))&amp;INDEX(ETAPP!B$1:B$32,MATCH(COUNTIF(Q27:AC27,PIV!A$12),ETAPP!A$1:A$32,0))&amp;INDEX(ETAPP!B$1:B$32,MATCH(COUNTIF(Q27:AC27,PIV!A$13),ETAPP!A$1:A$32,0))&amp;INDEX(ETAPP!B$1:B$32,MATCH(COUNTIF(Q27:AC27,PIV!A$14),ETAPP!A$1:A$32,0))&amp;INDEX(ETAPP!B$1:B$32,MATCH(COUNTIF(Q27:AC27,PIV!A$15),ETAPP!A$1:A$32,0))&amp;INDEX(ETAPP!B$1:B$32,MATCH(COUNTIF(Q27:AC27,PIV!A$16),ETAPP!A$1:A$32,0))&amp;INDEX(ETAPP!B$1:B$32,MATCH(COUNTIF(Q27:AC27,PIV!A$17),ETAPP!A$1:A$32,0))&amp;INDEX(ETAPP!B$1:B$32,MATCH(COUNTIF(Q27:AC27,PIV!A$18),ETAPP!A$1:A$32,0))&amp;INDEX(ETAPP!B$1:B$32,MATCH(COUNTIF(Q27:AC27,PIV!A$19),ETAPP!A$1:A$32,0))</f>
        <v>0A0AA0AAA000A00A00E</v>
      </c>
      <c r="L27" s="604" t="str">
        <f t="shared" si="5"/>
        <v>140,0-0A0AA0AAA000A00A00E</v>
      </c>
      <c r="M27" s="605">
        <f t="shared" si="6"/>
        <v>20</v>
      </c>
      <c r="N27" s="605">
        <f t="shared" si="7"/>
        <v>3</v>
      </c>
      <c r="O27" s="604" t="str">
        <f t="shared" si="8"/>
        <v>140,0-0A0AA0AAA000A00A00E-003</v>
      </c>
      <c r="P27" s="606">
        <f t="shared" si="9"/>
        <v>45</v>
      </c>
      <c r="Q27" s="607">
        <f>IFERROR(INDEX('1'!C$300:C$400,MATCH("*"&amp;F27&amp;"*",'1'!B$300:B$400,0)),"  ")</f>
        <v>18</v>
      </c>
      <c r="R27" s="608">
        <f>IFERROR(INDEX('2'!C$300:C$400,MATCH("*"&amp;F27&amp;"*",'2'!B$300:B$400,0)),"  ")</f>
        <v>8</v>
      </c>
      <c r="S27" s="608">
        <f>IFERROR(INDEX('3'!C$300:C$400,MATCH("*"&amp;F27&amp;"*",'3'!B$300:B$400,0)),"  ")</f>
        <v>2</v>
      </c>
      <c r="T27" s="608">
        <f>IFERROR(INDEX('4'!C$300:C$400,MATCH("*"&amp;F27&amp;"*",'4'!B$300:B$400,0)),"  ")</f>
        <v>34</v>
      </c>
      <c r="U27" s="608" t="str">
        <f>IFERROR(INDEX('5'!C$300:C$400,MATCH("*"&amp;F27&amp;"*",'5'!B$300:B$400,0)),"  ")</f>
        <v xml:space="preserve">  </v>
      </c>
      <c r="V27" s="608">
        <f>IFERROR(INDEX('6'!C$300:C$381,MATCH("*"&amp;F27&amp;"*",'6'!B$300:B$381,0)),"  ")</f>
        <v>24</v>
      </c>
      <c r="W27" s="608" t="str">
        <f>IFERROR(INDEX('7'!C$300:C$400,MATCH("*"&amp;F27&amp;"*",'7'!B$300:B$400,0)),"  ")</f>
        <v xml:space="preserve">  </v>
      </c>
      <c r="X27" s="608" t="str">
        <f>IFERROR(INDEX('8'!C$300:C$400,MATCH("*"&amp;F27&amp;"*",'8'!B$300:B$400,0)),"  ")</f>
        <v xml:space="preserve">  </v>
      </c>
      <c r="Y27" s="608">
        <f>IFERROR(INDEX('9'!C$300:C$400,MATCH("*"&amp;F27&amp;"*",'9'!B$300:B$400,0)),"  ")</f>
        <v>26</v>
      </c>
      <c r="Z27" s="608">
        <f>IFERROR(INDEX('10'!C$300:C$400,MATCH("*"&amp;F27&amp;"*",'10'!B$300:B$400,0)),"  ")</f>
        <v>16</v>
      </c>
      <c r="AA27" s="607" t="str">
        <f>IFERROR(INDEX('11'!C$300:C$400,MATCH("*"&amp;F27&amp;"*",'11'!B$300:B$400,0)),"  ")</f>
        <v xml:space="preserve">  </v>
      </c>
      <c r="AB27" s="608" t="str">
        <f>IFERROR(INDEX('12'!C$300:C$400,MATCH("*"&amp;F27&amp;"*",'12'!B$300:B$400,0)),"  ")</f>
        <v xml:space="preserve">  </v>
      </c>
      <c r="AC27" s="608">
        <f>IFERROR(INDEX('13'!C$300:C$400,MATCH("*"&amp;F27&amp;"*",'13'!B$300:B$400,0)),"  ")</f>
        <v>20</v>
      </c>
      <c r="AD27" s="609">
        <f t="shared" si="10"/>
        <v>8</v>
      </c>
      <c r="AE27" s="609">
        <f t="shared" si="11"/>
        <v>1</v>
      </c>
      <c r="AF27" s="609">
        <f t="shared" si="12"/>
        <v>0</v>
      </c>
      <c r="AG27" s="610">
        <f t="shared" si="15"/>
        <v>2.0003000000000002</v>
      </c>
      <c r="AH27" s="610">
        <f t="shared" si="16"/>
        <v>8.0000000000000004E-4</v>
      </c>
      <c r="AI27" s="610">
        <f t="shared" si="13"/>
        <v>5.0000000000000001E-4</v>
      </c>
      <c r="AJ27" s="610">
        <f t="shared" si="14"/>
        <v>6.9999999999999999E-4</v>
      </c>
      <c r="AK27" s="546"/>
    </row>
    <row r="28" spans="1:37" x14ac:dyDescent="0.2">
      <c r="A28" s="596" t="str">
        <f t="shared" si="0"/>
        <v/>
      </c>
      <c r="B28" s="597" t="str">
        <f t="shared" si="1"/>
        <v/>
      </c>
      <c r="C28" s="598" t="str">
        <f t="shared" si="2"/>
        <v/>
      </c>
      <c r="D28" s="599" t="str">
        <f t="shared" si="3"/>
        <v/>
      </c>
      <c r="E28" s="600">
        <f t="shared" si="4"/>
        <v>21</v>
      </c>
      <c r="F28" s="1146" t="s">
        <v>226</v>
      </c>
      <c r="G28" s="601"/>
      <c r="H28" s="602"/>
      <c r="I28" s="1150"/>
      <c r="J28" s="603">
        <f t="array" ref="J28">(IF(COUNT(Q28,T28,V28,AB28)&lt;3,SUM(Q28,T28,V28,AB28),SUM(LARGE((Q28,T28,V28,AB28),{1;2;3}))))+(IF(COUNT(R28,Y28,Z28,AC28)&lt;3,SUM(R28,Y28,Z28,AC28),SUM(LARGE((R28,Y28,Z28,AC28),{1;2;3}))))+(IF(COUNT(S28,U28,W28,X28,AA28)&lt;3,SUM(S28,U28,W28,X28,AA28),SUM(LARGE((S28,U28,W28,X28,AA28),{1;2;3}))))</f>
        <v>132</v>
      </c>
      <c r="K28" s="604" t="str">
        <f>INDEX(ETAPP!B$1:B$32,MATCH(COUNTIF(Q28:AC28,PIV!A$1),ETAPP!A$1:A$32,0))&amp;INDEX(ETAPP!B$1:B$32,MATCH(COUNTIF(Q28:AC28,PIV!A$2),ETAPP!A$1:A$32,0))&amp;INDEX(ETAPP!B$1:B$32,MATCH(COUNTIF(Q28:AC28,PIV!A$3),ETAPP!A$1:A$32,0))&amp;INDEX(ETAPP!B$1:B$32,MATCH(COUNTIF(Q28:AC28,PIV!A$4),ETAPP!A$1:A$32,0))&amp;INDEX(ETAPP!B$1:B$32,MATCH(COUNTIF(Q28:AC28,PIV!A$5),ETAPP!A$1:A$32,0))&amp;INDEX(ETAPP!B$1:B$32,MATCH(COUNTIF(Q28:AC28,PIV!A$6),ETAPP!A$1:A$32,0))&amp;INDEX(ETAPP!B$1:B$32,MATCH(COUNTIF(Q28:AC28,PIV!A$7),ETAPP!A$1:A$32,0))&amp;INDEX(ETAPP!B$1:B$32,MATCH(COUNTIF(Q28:AC28,PIV!A$8),ETAPP!A$1:A$32,0))&amp;INDEX(ETAPP!B$1:B$32,MATCH(COUNTIF(Q28:AC28,PIV!A$9),ETAPP!A$1:A$32,0))&amp;INDEX(ETAPP!B$1:B$32,MATCH(COUNTIF(Q28:AC28,PIV!A$10),ETAPP!A$1:A$32,0))&amp;INDEX(ETAPP!B$1:B$32,MATCH(COUNTIF(Q28:AC28,PIV!A$11),ETAPP!A$1:A$32,0))&amp;INDEX(ETAPP!B$1:B$32,MATCH(COUNTIF(Q28:AC28,PIV!A$12),ETAPP!A$1:A$32,0))&amp;INDEX(ETAPP!B$1:B$32,MATCH(COUNTIF(Q28:AC28,PIV!A$13),ETAPP!A$1:A$32,0))&amp;INDEX(ETAPP!B$1:B$32,MATCH(COUNTIF(Q28:AC28,PIV!A$14),ETAPP!A$1:A$32,0))&amp;INDEX(ETAPP!B$1:B$32,MATCH(COUNTIF(Q28:AC28,PIV!A$15),ETAPP!A$1:A$32,0))&amp;INDEX(ETAPP!B$1:B$32,MATCH(COUNTIF(Q28:AC28,PIV!A$16),ETAPP!A$1:A$32,0))&amp;INDEX(ETAPP!B$1:B$32,MATCH(COUNTIF(Q28:AC28,PIV!A$17),ETAPP!A$1:A$32,0))&amp;INDEX(ETAPP!B$1:B$32,MATCH(COUNTIF(Q28:AC28,PIV!A$18),ETAPP!A$1:A$32,0))&amp;INDEX(ETAPP!B$1:B$32,MATCH(COUNTIF(Q28:AC28,PIV!A$19),ETAPP!A$1:A$32,0))</f>
        <v>000A000CA00BB000A0C</v>
      </c>
      <c r="L28" s="604" t="str">
        <f t="shared" si="5"/>
        <v>132,0-000A000CA00BB000A0C</v>
      </c>
      <c r="M28" s="605">
        <f t="shared" si="6"/>
        <v>21</v>
      </c>
      <c r="N28" s="605">
        <f t="shared" si="7"/>
        <v>62</v>
      </c>
      <c r="O28" s="604" t="str">
        <f t="shared" si="8"/>
        <v>132,0-000A000CA00BB000A0C-062</v>
      </c>
      <c r="P28" s="606">
        <f t="shared" si="9"/>
        <v>44</v>
      </c>
      <c r="Q28" s="607">
        <f>IFERROR(INDEX('1'!C$300:C$400,MATCH("*"&amp;F28&amp;"*",'1'!B$300:B$400,0)),"  ")</f>
        <v>26</v>
      </c>
      <c r="R28" s="608">
        <f>IFERROR(INDEX('2'!C$300:C$400,MATCH("*"&amp;F28&amp;"*",'2'!B$300:B$400,0)),"  ")</f>
        <v>10</v>
      </c>
      <c r="S28" s="608">
        <f>IFERROR(INDEX('3'!C$300:C$400,MATCH("*"&amp;F28&amp;"*",'3'!B$300:B$400,0)),"  ")</f>
        <v>1</v>
      </c>
      <c r="T28" s="608">
        <f>IFERROR(INDEX('4'!C$300:C$400,MATCH("*"&amp;F28&amp;"*",'4'!B$300:B$400,0)),"  ")</f>
        <v>18</v>
      </c>
      <c r="U28" s="608">
        <f>IFERROR(INDEX('5'!C$300:C$400,MATCH("*"&amp;F28&amp;"*",'5'!B$300:B$400,0)),"  ")</f>
        <v>8</v>
      </c>
      <c r="V28" s="608">
        <f>IFERROR(INDEX('6'!C$300:C$381,MATCH("*"&amp;F28&amp;"*",'6'!B$300:B$381,0)),"  ")</f>
        <v>16</v>
      </c>
      <c r="W28" s="608">
        <f>IFERROR(INDEX('7'!C$300:C$400,MATCH("*"&amp;F28&amp;"*",'7'!B$300:B$400,0)),"  ")</f>
        <v>18</v>
      </c>
      <c r="X28" s="608">
        <f>IFERROR(INDEX('8'!C$300:C$400,MATCH("*"&amp;F28&amp;"*",'8'!B$300:B$400,0)),"  ")</f>
        <v>18</v>
      </c>
      <c r="Y28" s="608">
        <f>IFERROR(INDEX('9'!C$300:C$400,MATCH("*"&amp;F28&amp;"*",'9'!B$300:B$400,0)),"  ")</f>
        <v>10</v>
      </c>
      <c r="Z28" s="608" t="str">
        <f>IFERROR(INDEX('10'!C$300:C$400,MATCH("*"&amp;F28&amp;"*",'10'!B$300:B$400,0)),"  ")</f>
        <v xml:space="preserve">  </v>
      </c>
      <c r="AA28" s="607" t="str">
        <f>IFERROR(INDEX('11'!C$300:C$400,MATCH("*"&amp;F28&amp;"*",'11'!B$300:B$400,0)),"  ")</f>
        <v xml:space="preserve">  </v>
      </c>
      <c r="AB28" s="608" t="str">
        <f>IFERROR(INDEX('12'!C$300:C$400,MATCH("*"&amp;F28&amp;"*",'12'!B$300:B$400,0)),"  ")</f>
        <v xml:space="preserve">  </v>
      </c>
      <c r="AC28" s="608">
        <f>IFERROR(INDEX('13'!C$300:C$400,MATCH("*"&amp;F28&amp;"*",'13'!B$300:B$400,0)),"  ")</f>
        <v>8</v>
      </c>
      <c r="AD28" s="609">
        <f t="shared" si="10"/>
        <v>10</v>
      </c>
      <c r="AE28" s="609">
        <f t="shared" si="11"/>
        <v>0</v>
      </c>
      <c r="AF28" s="609">
        <f t="shared" si="12"/>
        <v>0</v>
      </c>
      <c r="AG28" s="610">
        <f t="shared" si="15"/>
        <v>1E-3</v>
      </c>
      <c r="AH28" s="610">
        <f t="shared" si="16"/>
        <v>10.0002</v>
      </c>
      <c r="AI28" s="610">
        <f t="shared" si="13"/>
        <v>1.1000000000000001E-3</v>
      </c>
      <c r="AJ28" s="610">
        <f t="shared" si="14"/>
        <v>1.0003</v>
      </c>
      <c r="AK28" s="546"/>
    </row>
    <row r="29" spans="1:37" x14ac:dyDescent="0.2">
      <c r="A29" s="596" t="str">
        <f t="shared" si="0"/>
        <v/>
      </c>
      <c r="B29" s="597" t="str">
        <f t="shared" si="1"/>
        <v/>
      </c>
      <c r="C29" s="598" t="str">
        <f t="shared" si="2"/>
        <v/>
      </c>
      <c r="D29" s="599" t="str">
        <f t="shared" si="3"/>
        <v/>
      </c>
      <c r="E29" s="600">
        <f t="shared" si="4"/>
        <v>22</v>
      </c>
      <c r="F29" s="612" t="s">
        <v>238</v>
      </c>
      <c r="G29" s="601"/>
      <c r="H29" s="602"/>
      <c r="I29" s="1150"/>
      <c r="J29" s="603">
        <f t="array" ref="J29">(IF(COUNT(Q29,T29,V29,AB29)&lt;3,SUM(Q29,T29,V29,AB29),SUM(LARGE((Q29,T29,V29,AB29),{1;2;3}))))+(IF(COUNT(R29,Y29,Z29,AC29)&lt;3,SUM(R29,Y29,Z29,AC29),SUM(LARGE((R29,Y29,Z29,AC29),{1;2;3}))))+(IF(COUNT(S29,U29,W29,X29,AA29)&lt;3,SUM(S29,U29,W29,X29,AA29),SUM(LARGE((S29,U29,W29,X29,AA29),{1;2;3}))))</f>
        <v>105</v>
      </c>
      <c r="K29" s="604" t="str">
        <f>INDEX(ETAPP!B$1:B$32,MATCH(COUNTIF(Q29:AC29,PIV!A$1),ETAPP!A$1:A$32,0))&amp;INDEX(ETAPP!B$1:B$32,MATCH(COUNTIF(Q29:AC29,PIV!A$2),ETAPP!A$1:A$32,0))&amp;INDEX(ETAPP!B$1:B$32,MATCH(COUNTIF(Q29:AC29,PIV!A$3),ETAPP!A$1:A$32,0))&amp;INDEX(ETAPP!B$1:B$32,MATCH(COUNTIF(Q29:AC29,PIV!A$4),ETAPP!A$1:A$32,0))&amp;INDEX(ETAPP!B$1:B$32,MATCH(COUNTIF(Q29:AC29,PIV!A$5),ETAPP!A$1:A$32,0))&amp;INDEX(ETAPP!B$1:B$32,MATCH(COUNTIF(Q29:AC29,PIV!A$6),ETAPP!A$1:A$32,0))&amp;INDEX(ETAPP!B$1:B$32,MATCH(COUNTIF(Q29:AC29,PIV!A$7),ETAPP!A$1:A$32,0))&amp;INDEX(ETAPP!B$1:B$32,MATCH(COUNTIF(Q29:AC29,PIV!A$8),ETAPP!A$1:A$32,0))&amp;INDEX(ETAPP!B$1:B$32,MATCH(COUNTIF(Q29:AC29,PIV!A$9),ETAPP!A$1:A$32,0))&amp;INDEX(ETAPP!B$1:B$32,MATCH(COUNTIF(Q29:AC29,PIV!A$10),ETAPP!A$1:A$32,0))&amp;INDEX(ETAPP!B$1:B$32,MATCH(COUNTIF(Q29:AC29,PIV!A$11),ETAPP!A$1:A$32,0))&amp;INDEX(ETAPP!B$1:B$32,MATCH(COUNTIF(Q29:AC29,PIV!A$12),ETAPP!A$1:A$32,0))&amp;INDEX(ETAPP!B$1:B$32,MATCH(COUNTIF(Q29:AC29,PIV!A$13),ETAPP!A$1:A$32,0))&amp;INDEX(ETAPP!B$1:B$32,MATCH(COUNTIF(Q29:AC29,PIV!A$14),ETAPP!A$1:A$32,0))&amp;INDEX(ETAPP!B$1:B$32,MATCH(COUNTIF(Q29:AC29,PIV!A$15),ETAPP!A$1:A$32,0))&amp;INDEX(ETAPP!B$1:B$32,MATCH(COUNTIF(Q29:AC29,PIV!A$16),ETAPP!A$1:A$32,0))&amp;INDEX(ETAPP!B$1:B$32,MATCH(COUNTIF(Q29:AC29,PIV!A$17),ETAPP!A$1:A$32,0))&amp;INDEX(ETAPP!B$1:B$32,MATCH(COUNTIF(Q29:AC29,PIV!A$18),ETAPP!A$1:A$32,0))&amp;INDEX(ETAPP!B$1:B$32,MATCH(COUNTIF(Q29:AC29,PIV!A$19),ETAPP!A$1:A$32,0))</f>
        <v>00000ACA000000A0A0F</v>
      </c>
      <c r="L29" s="604" t="str">
        <f t="shared" si="5"/>
        <v>105,0-00000ACA000000A0A0F</v>
      </c>
      <c r="M29" s="605">
        <f t="shared" si="6"/>
        <v>22</v>
      </c>
      <c r="N29" s="605">
        <f t="shared" si="7"/>
        <v>5</v>
      </c>
      <c r="O29" s="604" t="str">
        <f t="shared" si="8"/>
        <v>105,0-00000ACA000000A0A0F-005</v>
      </c>
      <c r="P29" s="606">
        <f t="shared" si="9"/>
        <v>43</v>
      </c>
      <c r="Q29" s="607">
        <f>IFERROR(INDEX('1'!C$300:C$400,MATCH("*"&amp;F29&amp;"*",'1'!B$300:B$400,0)),"  ")</f>
        <v>20</v>
      </c>
      <c r="R29" s="608" t="str">
        <f>IFERROR(INDEX('2'!C$300:C$400,MATCH("*"&amp;F29&amp;"*",'2'!B$300:B$400,0)),"  ")</f>
        <v xml:space="preserve">  </v>
      </c>
      <c r="S29" s="608">
        <f>IFERROR(INDEX('3'!C$300:C$400,MATCH("*"&amp;F29&amp;"*",'3'!B$300:B$400,0)),"  ")</f>
        <v>1</v>
      </c>
      <c r="T29" s="608">
        <f>IFERROR(INDEX('4'!C$300:C$400,MATCH("*"&amp;F29&amp;"*",'4'!B$300:B$400,0)),"  ")</f>
        <v>20</v>
      </c>
      <c r="U29" s="608" t="str">
        <f>IFERROR(INDEX('5'!C$300:C$400,MATCH("*"&amp;F29&amp;"*",'5'!B$300:B$400,0)),"  ")</f>
        <v xml:space="preserve">  </v>
      </c>
      <c r="V29" s="608">
        <f>IFERROR(INDEX('6'!C$300:C$381,MATCH("*"&amp;F29&amp;"*",'6'!B$300:B$381,0)),"  ")</f>
        <v>22</v>
      </c>
      <c r="W29" s="608">
        <f>IFERROR(INDEX('7'!C$300:C$400,MATCH("*"&amp;F29&amp;"*",'7'!B$300:B$400,0)),"  ")</f>
        <v>4</v>
      </c>
      <c r="X29" s="608" t="str">
        <f>IFERROR(INDEX('8'!C$300:C$400,MATCH("*"&amp;F29&amp;"*",'8'!B$300:B$400,0)),"  ")</f>
        <v xml:space="preserve">  </v>
      </c>
      <c r="Y29" s="608" t="str">
        <f>IFERROR(INDEX('9'!C$300:C$400,MATCH("*"&amp;F29&amp;"*",'9'!B$300:B$400,0)),"  ")</f>
        <v xml:space="preserve">  </v>
      </c>
      <c r="Z29" s="608">
        <f>IFERROR(INDEX('10'!C$300:C$400,MATCH("*"&amp;F29&amp;"*",'10'!B$300:B$400,0)),"  ")</f>
        <v>20</v>
      </c>
      <c r="AA29" s="607" t="str">
        <f>IFERROR(INDEX('11'!C$300:C$400,MATCH("*"&amp;F29&amp;"*",'11'!B$300:B$400,0)),"  ")</f>
        <v xml:space="preserve">  </v>
      </c>
      <c r="AB29" s="608" t="str">
        <f>IFERROR(INDEX('12'!C$300:C$400,MATCH("*"&amp;F29&amp;"*",'12'!B$300:B$400,0)),"  ")</f>
        <v xml:space="preserve">  </v>
      </c>
      <c r="AC29" s="608">
        <f>IFERROR(INDEX('13'!C$300:C$400,MATCH("*"&amp;F29&amp;"*",'13'!B$300:B$400,0)),"  ")</f>
        <v>18</v>
      </c>
      <c r="AD29" s="609">
        <f t="shared" si="10"/>
        <v>7</v>
      </c>
      <c r="AE29" s="609">
        <f t="shared" si="11"/>
        <v>0</v>
      </c>
      <c r="AF29" s="609">
        <f t="shared" si="12"/>
        <v>0</v>
      </c>
      <c r="AG29" s="610">
        <f t="shared" si="15"/>
        <v>8.9999999999999998E-4</v>
      </c>
      <c r="AH29" s="610">
        <f t="shared" si="16"/>
        <v>2.0000000000000001E-4</v>
      </c>
      <c r="AI29" s="610">
        <f t="shared" si="13"/>
        <v>5.0000000000000001E-4</v>
      </c>
      <c r="AJ29" s="610">
        <f t="shared" si="14"/>
        <v>8.0000000000000004E-4</v>
      </c>
      <c r="AK29" s="546"/>
    </row>
    <row r="30" spans="1:37" x14ac:dyDescent="0.2">
      <c r="A30" s="596" t="str">
        <f t="shared" si="0"/>
        <v/>
      </c>
      <c r="B30" s="597" t="str">
        <f t="shared" si="1"/>
        <v/>
      </c>
      <c r="C30" s="598" t="str">
        <f t="shared" si="2"/>
        <v/>
      </c>
      <c r="D30" s="599" t="str">
        <f t="shared" si="3"/>
        <v/>
      </c>
      <c r="E30" s="600">
        <f t="shared" si="4"/>
        <v>23</v>
      </c>
      <c r="F30" s="563" t="s">
        <v>252</v>
      </c>
      <c r="G30" s="601"/>
      <c r="H30" s="602"/>
      <c r="I30" s="1150"/>
      <c r="J30" s="603">
        <f t="array" ref="J30">(IF(COUNT(Q30,T30,V30,AB30)&lt;3,SUM(Q30,T30,V30,AB30),SUM(LARGE((Q30,T30,V30,AB30),{1;2;3}))))+(IF(COUNT(R30,Y30,Z30,AC30)&lt;3,SUM(R30,Y30,Z30,AC30),SUM(LARGE((R30,Y30,Z30,AC30),{1;2;3}))))+(IF(COUNT(S30,U30,W30,X30,AA30)&lt;3,SUM(S30,U30,W30,X30,AA30),SUM(LARGE((S30,U30,W30,X30,AA30),{1;2;3}))))</f>
        <v>102</v>
      </c>
      <c r="K30" s="604" t="str">
        <f>INDEX(ETAPP!B$1:B$32,MATCH(COUNTIF(Q30:AC30,PIV!A$1),ETAPP!A$1:A$32,0))&amp;INDEX(ETAPP!B$1:B$32,MATCH(COUNTIF(Q30:AC30,PIV!A$2),ETAPP!A$1:A$32,0))&amp;INDEX(ETAPP!B$1:B$32,MATCH(COUNTIF(Q30:AC30,PIV!A$3),ETAPP!A$1:A$32,0))&amp;INDEX(ETAPP!B$1:B$32,MATCH(COUNTIF(Q30:AC30,PIV!A$4),ETAPP!A$1:A$32,0))&amp;INDEX(ETAPP!B$1:B$32,MATCH(COUNTIF(Q30:AC30,PIV!A$5),ETAPP!A$1:A$32,0))&amp;INDEX(ETAPP!B$1:B$32,MATCH(COUNTIF(Q30:AC30,PIV!A$6),ETAPP!A$1:A$32,0))&amp;INDEX(ETAPP!B$1:B$32,MATCH(COUNTIF(Q30:AC30,PIV!A$7),ETAPP!A$1:A$32,0))&amp;INDEX(ETAPP!B$1:B$32,MATCH(COUNTIF(Q30:AC30,PIV!A$8),ETAPP!A$1:A$32,0))&amp;INDEX(ETAPP!B$1:B$32,MATCH(COUNTIF(Q30:AC30,PIV!A$9),ETAPP!A$1:A$32,0))&amp;INDEX(ETAPP!B$1:B$32,MATCH(COUNTIF(Q30:AC30,PIV!A$10),ETAPP!A$1:A$32,0))&amp;INDEX(ETAPP!B$1:B$32,MATCH(COUNTIF(Q30:AC30,PIV!A$11),ETAPP!A$1:A$32,0))&amp;INDEX(ETAPP!B$1:B$32,MATCH(COUNTIF(Q30:AC30,PIV!A$12),ETAPP!A$1:A$32,0))&amp;INDEX(ETAPP!B$1:B$32,MATCH(COUNTIF(Q30:AC30,PIV!A$13),ETAPP!A$1:A$32,0))&amp;INDEX(ETAPP!B$1:B$32,MATCH(COUNTIF(Q30:AC30,PIV!A$14),ETAPP!A$1:A$32,0))&amp;INDEX(ETAPP!B$1:B$32,MATCH(COUNTIF(Q30:AC30,PIV!A$15),ETAPP!A$1:A$32,0))&amp;INDEX(ETAPP!B$1:B$32,MATCH(COUNTIF(Q30:AC30,PIV!A$16),ETAPP!A$1:A$32,0))&amp;INDEX(ETAPP!B$1:B$32,MATCH(COUNTIF(Q30:AC30,PIV!A$17),ETAPP!A$1:A$32,0))&amp;INDEX(ETAPP!B$1:B$32,MATCH(COUNTIF(Q30:AC30,PIV!A$18),ETAPP!A$1:A$32,0))&amp;INDEX(ETAPP!B$1:B$32,MATCH(COUNTIF(Q30:AC30,PIV!A$19),ETAPP!A$1:A$32,0))</f>
        <v>B0000A000000000000E</v>
      </c>
      <c r="L30" s="604" t="str">
        <f t="shared" si="5"/>
        <v>102,0-B0000A000000000000E</v>
      </c>
      <c r="M30" s="605">
        <f t="shared" si="6"/>
        <v>23</v>
      </c>
      <c r="N30" s="605">
        <f t="shared" si="7"/>
        <v>9</v>
      </c>
      <c r="O30" s="604" t="str">
        <f t="shared" si="8"/>
        <v>102,0-B0000A000000000000E-009</v>
      </c>
      <c r="P30" s="606">
        <f t="shared" si="9"/>
        <v>42</v>
      </c>
      <c r="Q30" s="607" t="str">
        <f>IFERROR(INDEX('1'!C$300:C$400,MATCH("*"&amp;F30&amp;"*",'1'!B$300:B$400,0)),"  ")</f>
        <v xml:space="preserve">  </v>
      </c>
      <c r="R30" s="608" t="str">
        <f>IFERROR(INDEX('2'!C$300:C$400,MATCH("*"&amp;F30&amp;"*",'2'!B$300:B$400,0)),"  ")</f>
        <v xml:space="preserve">  </v>
      </c>
      <c r="S30" s="608" t="str">
        <f>IFERROR(INDEX('3'!C$300:C$400,MATCH("*"&amp;F30&amp;"*",'3'!B$300:B$400,0)),"  ")</f>
        <v xml:space="preserve">  </v>
      </c>
      <c r="T30" s="608" t="str">
        <f>IFERROR(INDEX('4'!C$300:C$400,MATCH("*"&amp;F30&amp;"*",'4'!B$300:B$400,0)),"  ")</f>
        <v xml:space="preserve">  </v>
      </c>
      <c r="U30" s="608" t="str">
        <f>IFERROR(INDEX('5'!C$300:C$400,MATCH("*"&amp;F30&amp;"*",'5'!B$300:B$400,0)),"  ")</f>
        <v xml:space="preserve">  </v>
      </c>
      <c r="V30" s="608" t="str">
        <f>IFERROR(INDEX('6'!C$300:C$381,MATCH("*"&amp;F30&amp;"*",'6'!B$300:B$381,0)),"  ")</f>
        <v xml:space="preserve">  </v>
      </c>
      <c r="W30" s="608" t="str">
        <f>IFERROR(INDEX('7'!C$300:C$400,MATCH("*"&amp;F30&amp;"*",'7'!B$300:B$400,0)),"  ")</f>
        <v xml:space="preserve">  </v>
      </c>
      <c r="X30" s="608">
        <f>IFERROR(INDEX('8'!C$300:C$400,MATCH("*"&amp;F30&amp;"*",'8'!B$300:B$400,0)),"  ")</f>
        <v>22</v>
      </c>
      <c r="Y30" s="608">
        <f>IFERROR(INDEX('9'!C$300:C$400,MATCH("*"&amp;F30&amp;"*",'9'!B$300:B$400,0)),"  ")</f>
        <v>40</v>
      </c>
      <c r="Z30" s="608" t="str">
        <f>IFERROR(INDEX('10'!C$300:C$400,MATCH("*"&amp;F30&amp;"*",'10'!B$300:B$400,0)),"  ")</f>
        <v xml:space="preserve">  </v>
      </c>
      <c r="AA30" s="607">
        <f>IFERROR(INDEX('11'!C$300:C$400,MATCH("*"&amp;F30&amp;"*",'11'!B$300:B$400,0)),"  ")</f>
        <v>40</v>
      </c>
      <c r="AB30" s="608" t="str">
        <f>IFERROR(INDEX('12'!C$300:C$400,MATCH("*"&amp;F30&amp;"*",'12'!B$300:B$400,0)),"  ")</f>
        <v xml:space="preserve">  </v>
      </c>
      <c r="AC30" s="608" t="str">
        <f>IFERROR(INDEX('13'!C$300:C$400,MATCH("*"&amp;F30&amp;"*",'13'!B$300:B$400,0)),"  ")</f>
        <v xml:space="preserve">  </v>
      </c>
      <c r="AD30" s="609">
        <f t="shared" si="10"/>
        <v>3</v>
      </c>
      <c r="AE30" s="609">
        <f t="shared" si="11"/>
        <v>2</v>
      </c>
      <c r="AF30" s="609">
        <f t="shared" si="12"/>
        <v>2</v>
      </c>
      <c r="AG30" s="610">
        <f t="shared" si="15"/>
        <v>1E-4</v>
      </c>
      <c r="AH30" s="610">
        <f t="shared" si="16"/>
        <v>2.0000000000000001E-4</v>
      </c>
      <c r="AI30" s="610">
        <f t="shared" si="13"/>
        <v>2.9999999999999997E-4</v>
      </c>
      <c r="AJ30" s="610">
        <f t="shared" si="14"/>
        <v>5.0000000000000001E-4</v>
      </c>
      <c r="AK30" s="546"/>
    </row>
    <row r="31" spans="1:37" x14ac:dyDescent="0.2">
      <c r="A31" s="596" t="str">
        <f t="shared" si="0"/>
        <v/>
      </c>
      <c r="B31" s="597" t="str">
        <f t="shared" si="1"/>
        <v/>
      </c>
      <c r="C31" s="598" t="str">
        <f t="shared" si="2"/>
        <v/>
      </c>
      <c r="D31" s="599" t="str">
        <f t="shared" si="3"/>
        <v/>
      </c>
      <c r="E31" s="600">
        <f t="shared" si="4"/>
        <v>24</v>
      </c>
      <c r="F31" s="563" t="s">
        <v>233</v>
      </c>
      <c r="G31" s="601"/>
      <c r="H31" s="602"/>
      <c r="I31" s="1150"/>
      <c r="J31" s="603">
        <f t="array" ref="J31">(IF(COUNT(Q31,T31,V31,AB31)&lt;3,SUM(Q31,T31,V31,AB31),SUM(LARGE((Q31,T31,V31,AB31),{1;2;3}))))+(IF(COUNT(R31,Y31,Z31,AC31)&lt;3,SUM(R31,Y31,Z31,AC31),SUM(LARGE((R31,Y31,Z31,AC31),{1;2;3}))))+(IF(COUNT(S31,U31,W31,X31,AA31)&lt;3,SUM(S31,U31,W31,X31,AA31),SUM(LARGE((S31,U31,W31,X31,AA31),{1;2;3}))))</f>
        <v>91</v>
      </c>
      <c r="K31" s="604" t="str">
        <f>INDEX(ETAPP!B$1:B$32,MATCH(COUNTIF(Q31:AC31,PIV!A$1),ETAPP!A$1:A$32,0))&amp;INDEX(ETAPP!B$1:B$32,MATCH(COUNTIF(Q31:AC31,PIV!A$2),ETAPP!A$1:A$32,0))&amp;INDEX(ETAPP!B$1:B$32,MATCH(COUNTIF(Q31:AC31,PIV!A$3),ETAPP!A$1:A$32,0))&amp;INDEX(ETAPP!B$1:B$32,MATCH(COUNTIF(Q31:AC31,PIV!A$4),ETAPP!A$1:A$32,0))&amp;INDEX(ETAPP!B$1:B$32,MATCH(COUNTIF(Q31:AC31,PIV!A$5),ETAPP!A$1:A$32,0))&amp;INDEX(ETAPP!B$1:B$32,MATCH(COUNTIF(Q31:AC31,PIV!A$6),ETAPP!A$1:A$32,0))&amp;INDEX(ETAPP!B$1:B$32,MATCH(COUNTIF(Q31:AC31,PIV!A$7),ETAPP!A$1:A$32,0))&amp;INDEX(ETAPP!B$1:B$32,MATCH(COUNTIF(Q31:AC31,PIV!A$8),ETAPP!A$1:A$32,0))&amp;INDEX(ETAPP!B$1:B$32,MATCH(COUNTIF(Q31:AC31,PIV!A$9),ETAPP!A$1:A$32,0))&amp;INDEX(ETAPP!B$1:B$32,MATCH(COUNTIF(Q31:AC31,PIV!A$10),ETAPP!A$1:A$32,0))&amp;INDEX(ETAPP!B$1:B$32,MATCH(COUNTIF(Q31:AC31,PIV!A$11),ETAPP!A$1:A$32,0))&amp;INDEX(ETAPP!B$1:B$32,MATCH(COUNTIF(Q31:AC31,PIV!A$12),ETAPP!A$1:A$32,0))&amp;INDEX(ETAPP!B$1:B$32,MATCH(COUNTIF(Q31:AC31,PIV!A$13),ETAPP!A$1:A$32,0))&amp;INDEX(ETAPP!B$1:B$32,MATCH(COUNTIF(Q31:AC31,PIV!A$14),ETAPP!A$1:A$32,0))&amp;INDEX(ETAPP!B$1:B$32,MATCH(COUNTIF(Q31:AC31,PIV!A$15),ETAPP!A$1:A$32,0))&amp;INDEX(ETAPP!B$1:B$32,MATCH(COUNTIF(Q31:AC31,PIV!A$16),ETAPP!A$1:A$32,0))&amp;INDEX(ETAPP!B$1:B$32,MATCH(COUNTIF(Q31:AC31,PIV!A$17),ETAPP!A$1:A$32,0))&amp;INDEX(ETAPP!B$1:B$32,MATCH(COUNTIF(Q31:AC31,PIV!A$18),ETAPP!A$1:A$32,0))&amp;INDEX(ETAPP!B$1:B$32,MATCH(COUNTIF(Q31:AC31,PIV!A$19),ETAPP!A$1:A$32,0))</f>
        <v>0000AAAA00000A00A0G</v>
      </c>
      <c r="L31" s="604" t="str">
        <f t="shared" si="5"/>
        <v>091,0-0000AAAA00000A00A0G</v>
      </c>
      <c r="M31" s="605">
        <f t="shared" si="6"/>
        <v>24</v>
      </c>
      <c r="N31" s="605">
        <f t="shared" si="7"/>
        <v>53</v>
      </c>
      <c r="O31" s="604" t="str">
        <f t="shared" si="8"/>
        <v>091,0-0000AAAA00000A00A0G-053</v>
      </c>
      <c r="P31" s="606">
        <f t="shared" si="9"/>
        <v>41</v>
      </c>
      <c r="Q31" s="607" t="str">
        <f>IFERROR(INDEX('1'!C$300:C$400,MATCH("*"&amp;F31&amp;"*",'1'!B$300:B$400,0)),"  ")</f>
        <v xml:space="preserve">  </v>
      </c>
      <c r="R31" s="608" t="str">
        <f>IFERROR(INDEX('2'!C$300:C$400,MATCH("*"&amp;F31&amp;"*",'2'!B$300:B$400,0)),"  ")</f>
        <v xml:space="preserve">  </v>
      </c>
      <c r="S31" s="608">
        <f>IFERROR(INDEX('3'!C$300:C$400,MATCH("*"&amp;F31&amp;"*",'3'!B$300:B$400,0)),"  ")</f>
        <v>6</v>
      </c>
      <c r="T31" s="608" t="str">
        <f>IFERROR(INDEX('4'!C$300:C$400,MATCH("*"&amp;F31&amp;"*",'4'!B$300:B$400,0)),"  ")</f>
        <v xml:space="preserve">  </v>
      </c>
      <c r="U31" s="608">
        <f>IFERROR(INDEX('5'!C$300:C$400,MATCH("*"&amp;F31&amp;"*",'5'!B$300:B$400,0)),"  ")</f>
        <v>24</v>
      </c>
      <c r="V31" s="608">
        <f>IFERROR(INDEX('6'!C$300:C$381,MATCH("*"&amp;F31&amp;"*",'6'!B$300:B$381,0)),"  ")</f>
        <v>18</v>
      </c>
      <c r="W31" s="608">
        <f>IFERROR(INDEX('7'!C$300:C$400,MATCH("*"&amp;F31&amp;"*",'7'!B$300:B$400,0)),"  ")</f>
        <v>1</v>
      </c>
      <c r="X31" s="608" t="str">
        <f>IFERROR(INDEX('8'!C$300:C$400,MATCH("*"&amp;F31&amp;"*",'8'!B$300:B$400,0)),"  ")</f>
        <v xml:space="preserve">  </v>
      </c>
      <c r="Y31" s="608" t="str">
        <f>IFERROR(INDEX('9'!C$300:C$400,MATCH("*"&amp;F31&amp;"*",'9'!B$300:B$400,0)),"  ")</f>
        <v xml:space="preserve">  </v>
      </c>
      <c r="Z31" s="608" t="str">
        <f>IFERROR(INDEX('10'!C$300:C$400,MATCH("*"&amp;F31&amp;"*",'10'!B$300:B$400,0)),"  ")</f>
        <v xml:space="preserve">  </v>
      </c>
      <c r="AA31" s="607" t="str">
        <f>IFERROR(INDEX('11'!C$300:C$400,MATCH("*"&amp;F31&amp;"*",'11'!B$300:B$400,0)),"  ")</f>
        <v xml:space="preserve">  </v>
      </c>
      <c r="AB31" s="608">
        <f>IFERROR(INDEX('12'!C$300:C$400,MATCH("*"&amp;F31&amp;"*",'12'!B$300:B$400,0)),"  ")</f>
        <v>20</v>
      </c>
      <c r="AC31" s="608">
        <f>IFERROR(INDEX('13'!C$300:C$400,MATCH("*"&amp;F31&amp;"*",'13'!B$300:B$400,0)),"  ")</f>
        <v>22</v>
      </c>
      <c r="AD31" s="609">
        <f t="shared" si="10"/>
        <v>6</v>
      </c>
      <c r="AE31" s="609">
        <f t="shared" si="11"/>
        <v>0</v>
      </c>
      <c r="AF31" s="609">
        <f t="shared" si="12"/>
        <v>0</v>
      </c>
      <c r="AG31" s="610">
        <f t="shared" si="15"/>
        <v>1E-4</v>
      </c>
      <c r="AH31" s="610">
        <f t="shared" si="16"/>
        <v>2.0000000000000001E-4</v>
      </c>
      <c r="AI31" s="610">
        <f t="shared" si="13"/>
        <v>8.0000000000000004E-4</v>
      </c>
      <c r="AJ31" s="610">
        <f t="shared" si="14"/>
        <v>1.1000000000000001E-3</v>
      </c>
      <c r="AK31" s="620"/>
    </row>
    <row r="32" spans="1:37" x14ac:dyDescent="0.2">
      <c r="A32" s="596" t="str">
        <f t="shared" si="0"/>
        <v/>
      </c>
      <c r="B32" s="597" t="str">
        <f t="shared" si="1"/>
        <v/>
      </c>
      <c r="C32" s="598" t="str">
        <f t="shared" si="2"/>
        <v/>
      </c>
      <c r="D32" s="599" t="str">
        <f t="shared" si="3"/>
        <v/>
      </c>
      <c r="E32" s="600">
        <f t="shared" si="4"/>
        <v>25</v>
      </c>
      <c r="F32" s="612" t="s">
        <v>240</v>
      </c>
      <c r="G32" s="601"/>
      <c r="H32" s="602"/>
      <c r="I32" s="1150"/>
      <c r="J32" s="603">
        <f t="array" ref="J32">(IF(COUNT(Q32,T32,V32,AB32)&lt;3,SUM(Q32,T32,V32,AB32),SUM(LARGE((Q32,T32,V32,AB32),{1;2;3}))))+(IF(COUNT(R32,Y32,Z32,AC32)&lt;3,SUM(R32,Y32,Z32,AC32),SUM(LARGE((R32,Y32,Z32,AC32),{1;2;3}))))+(IF(COUNT(S32,U32,W32,X32,AA32)&lt;3,SUM(S32,U32,W32,X32,AA32),SUM(LARGE((S32,U32,W32,X32,AA32),{1;2;3}))))</f>
        <v>83</v>
      </c>
      <c r="K32" s="604" t="str">
        <f>INDEX(ETAPP!B$1:B$32,MATCH(COUNTIF(Q32:AC32,PIV!A$1),ETAPP!A$1:A$32,0))&amp;INDEX(ETAPP!B$1:B$32,MATCH(COUNTIF(Q32:AC32,PIV!A$2),ETAPP!A$1:A$32,0))&amp;INDEX(ETAPP!B$1:B$32,MATCH(COUNTIF(Q32:AC32,PIV!A$3),ETAPP!A$1:A$32,0))&amp;INDEX(ETAPP!B$1:B$32,MATCH(COUNTIF(Q32:AC32,PIV!A$4),ETAPP!A$1:A$32,0))&amp;INDEX(ETAPP!B$1:B$32,MATCH(COUNTIF(Q32:AC32,PIV!A$5),ETAPP!A$1:A$32,0))&amp;INDEX(ETAPP!B$1:B$32,MATCH(COUNTIF(Q32:AC32,PIV!A$6),ETAPP!A$1:A$32,0))&amp;INDEX(ETAPP!B$1:B$32,MATCH(COUNTIF(Q32:AC32,PIV!A$7),ETAPP!A$1:A$32,0))&amp;INDEX(ETAPP!B$1:B$32,MATCH(COUNTIF(Q32:AC32,PIV!A$8),ETAPP!A$1:A$32,0))&amp;INDEX(ETAPP!B$1:B$32,MATCH(COUNTIF(Q32:AC32,PIV!A$9),ETAPP!A$1:A$32,0))&amp;INDEX(ETAPP!B$1:B$32,MATCH(COUNTIF(Q32:AC32,PIV!A$10),ETAPP!A$1:A$32,0))&amp;INDEX(ETAPP!B$1:B$32,MATCH(COUNTIF(Q32:AC32,PIV!A$11),ETAPP!A$1:A$32,0))&amp;INDEX(ETAPP!B$1:B$32,MATCH(COUNTIF(Q32:AC32,PIV!A$12),ETAPP!A$1:A$32,0))&amp;INDEX(ETAPP!B$1:B$32,MATCH(COUNTIF(Q32:AC32,PIV!A$13),ETAPP!A$1:A$32,0))&amp;INDEX(ETAPP!B$1:B$32,MATCH(COUNTIF(Q32:AC32,PIV!A$14),ETAPP!A$1:A$32,0))&amp;INDEX(ETAPP!B$1:B$32,MATCH(COUNTIF(Q32:AC32,PIV!A$15),ETAPP!A$1:A$32,0))&amp;INDEX(ETAPP!B$1:B$32,MATCH(COUNTIF(Q32:AC32,PIV!A$16),ETAPP!A$1:A$32,0))&amp;INDEX(ETAPP!B$1:B$32,MATCH(COUNTIF(Q32:AC32,PIV!A$17),ETAPP!A$1:A$32,0))&amp;INDEX(ETAPP!B$1:B$32,MATCH(COUNTIF(Q32:AC32,PIV!A$18),ETAPP!A$1:A$32,0))&amp;INDEX(ETAPP!B$1:B$32,MATCH(COUNTIF(Q32:AC32,PIV!A$19),ETAPP!A$1:A$32,0))</f>
        <v>00000BB000A00A00A0F</v>
      </c>
      <c r="L32" s="604" t="str">
        <f t="shared" si="5"/>
        <v>083,0-00000BB000A00A00A0F</v>
      </c>
      <c r="M32" s="605">
        <f t="shared" si="6"/>
        <v>25</v>
      </c>
      <c r="N32" s="605">
        <f t="shared" si="7"/>
        <v>8</v>
      </c>
      <c r="O32" s="604" t="str">
        <f t="shared" si="8"/>
        <v>083,0-00000BB000A00A00A0F-008</v>
      </c>
      <c r="P32" s="606">
        <f t="shared" si="9"/>
        <v>40</v>
      </c>
      <c r="Q32" s="607">
        <f>IFERROR(INDEX('1'!C$300:C$400,MATCH("*"&amp;F32&amp;"*",'1'!B$300:B$400,0)),"  ")</f>
        <v>20</v>
      </c>
      <c r="R32" s="608">
        <f>IFERROR(INDEX('2'!C$300:C$400,MATCH("*"&amp;F32&amp;"*",'2'!B$300:B$400,0)),"  ")</f>
        <v>12</v>
      </c>
      <c r="S32" s="608">
        <f>IFERROR(INDEX('3'!C$300:C$400,MATCH("*"&amp;F32&amp;"*",'3'!B$300:B$400,0)),"  ")</f>
        <v>1</v>
      </c>
      <c r="T32" s="608">
        <f>IFERROR(INDEX('4'!C$300:C$400,MATCH("*"&amp;F32&amp;"*",'4'!B$300:B$400,0)),"  ")</f>
        <v>20</v>
      </c>
      <c r="U32" s="608" t="str">
        <f>IFERROR(INDEX('5'!C$300:C$400,MATCH("*"&amp;F32&amp;"*",'5'!B$300:B$400,0)),"  ")</f>
        <v xml:space="preserve">  </v>
      </c>
      <c r="V32" s="608">
        <f>IFERROR(INDEX('6'!C$300:C$381,MATCH("*"&amp;F32&amp;"*",'6'!B$300:B$381,0)),"  ")</f>
        <v>22</v>
      </c>
      <c r="W32" s="608">
        <f>IFERROR(INDEX('7'!C$300:C$400,MATCH("*"&amp;F32&amp;"*",'7'!B$300:B$400,0)),"  ")</f>
        <v>6</v>
      </c>
      <c r="X32" s="608" t="str">
        <f>IFERROR(INDEX('8'!C$300:C$400,MATCH("*"&amp;F32&amp;"*",'8'!B$300:B$400,0)),"  ")</f>
        <v xml:space="preserve">  </v>
      </c>
      <c r="Y32" s="608" t="str">
        <f>IFERROR(INDEX('9'!C$300:C$400,MATCH("*"&amp;F32&amp;"*",'9'!B$300:B$400,0)),"  ")</f>
        <v xml:space="preserve">  </v>
      </c>
      <c r="Z32" s="608" t="str">
        <f>IFERROR(INDEX('10'!C$300:C$400,MATCH("*"&amp;F32&amp;"*",'10'!B$300:B$400,0)),"  ")</f>
        <v xml:space="preserve">  </v>
      </c>
      <c r="AA32" s="607" t="str">
        <f>IFERROR(INDEX('11'!C$300:C$400,MATCH("*"&amp;F32&amp;"*",'11'!B$300:B$400,0)),"  ")</f>
        <v xml:space="preserve">  </v>
      </c>
      <c r="AB32" s="608">
        <f>IFERROR(INDEX('12'!C$300:C$400,MATCH("*"&amp;F32&amp;"*",'12'!B$300:B$400,0)),"  ")</f>
        <v>22</v>
      </c>
      <c r="AC32" s="608" t="str">
        <f>IFERROR(INDEX('13'!C$300:C$400,MATCH("*"&amp;F32&amp;"*",'13'!B$300:B$400,0)),"  ")</f>
        <v xml:space="preserve">  </v>
      </c>
      <c r="AD32" s="609">
        <f t="shared" si="10"/>
        <v>7</v>
      </c>
      <c r="AE32" s="609">
        <f t="shared" si="11"/>
        <v>0</v>
      </c>
      <c r="AF32" s="609">
        <f t="shared" si="12"/>
        <v>0</v>
      </c>
      <c r="AG32" s="610">
        <f t="shared" si="15"/>
        <v>8.9999999999999998E-4</v>
      </c>
      <c r="AH32" s="610">
        <f t="shared" si="16"/>
        <v>8.0000000000000004E-4</v>
      </c>
      <c r="AI32" s="610">
        <f t="shared" si="13"/>
        <v>5.0000000000000001E-4</v>
      </c>
      <c r="AJ32" s="610">
        <f t="shared" si="14"/>
        <v>8.0000000000000004E-4</v>
      </c>
      <c r="AK32" s="546"/>
    </row>
    <row r="33" spans="1:37" x14ac:dyDescent="0.2">
      <c r="A33" s="596" t="str">
        <f t="shared" si="0"/>
        <v/>
      </c>
      <c r="B33" s="597" t="str">
        <f t="shared" si="1"/>
        <v/>
      </c>
      <c r="C33" s="598" t="str">
        <f t="shared" si="2"/>
        <v/>
      </c>
      <c r="D33" s="599" t="str">
        <f t="shared" si="3"/>
        <v/>
      </c>
      <c r="E33" s="600">
        <f t="shared" si="4"/>
        <v>26</v>
      </c>
      <c r="F33" s="612" t="s">
        <v>136</v>
      </c>
      <c r="G33" s="601"/>
      <c r="H33" s="602"/>
      <c r="I33" s="1150"/>
      <c r="J33" s="603">
        <f t="array" ref="J33">(IF(COUNT(Q33,T33,V33,AB33)&lt;3,SUM(Q33,T33,V33,AB33),SUM(LARGE((Q33,T33,V33,AB33),{1;2;3}))))+(IF(COUNT(R33,Y33,Z33,AC33)&lt;3,SUM(R33,Y33,Z33,AC33),SUM(LARGE((R33,Y33,Z33,AC33),{1;2;3}))))+(IF(COUNT(S33,U33,W33,X33,AA33)&lt;3,SUM(S33,U33,W33,X33,AA33),SUM(LARGE((S33,U33,W33,X33,AA33),{1;2;3}))))</f>
        <v>72</v>
      </c>
      <c r="K33" s="604" t="str">
        <f>INDEX(ETAPP!B$1:B$32,MATCH(COUNTIF(Q33:AC33,PIV!A$1),ETAPP!A$1:A$32,0))&amp;INDEX(ETAPP!B$1:B$32,MATCH(COUNTIF(Q33:AC33,PIV!A$2),ETAPP!A$1:A$32,0))&amp;INDEX(ETAPP!B$1:B$32,MATCH(COUNTIF(Q33:AC33,PIV!A$3),ETAPP!A$1:A$32,0))&amp;INDEX(ETAPP!B$1:B$32,MATCH(COUNTIF(Q33:AC33,PIV!A$4),ETAPP!A$1:A$32,0))&amp;INDEX(ETAPP!B$1:B$32,MATCH(COUNTIF(Q33:AC33,PIV!A$5),ETAPP!A$1:A$32,0))&amp;INDEX(ETAPP!B$1:B$32,MATCH(COUNTIF(Q33:AC33,PIV!A$6),ETAPP!A$1:A$32,0))&amp;INDEX(ETAPP!B$1:B$32,MATCH(COUNTIF(Q33:AC33,PIV!A$7),ETAPP!A$1:A$32,0))&amp;INDEX(ETAPP!B$1:B$32,MATCH(COUNTIF(Q33:AC33,PIV!A$8),ETAPP!A$1:A$32,0))&amp;INDEX(ETAPP!B$1:B$32,MATCH(COUNTIF(Q33:AC33,PIV!A$9),ETAPP!A$1:A$32,0))&amp;INDEX(ETAPP!B$1:B$32,MATCH(COUNTIF(Q33:AC33,PIV!A$10),ETAPP!A$1:A$32,0))&amp;INDEX(ETAPP!B$1:B$32,MATCH(COUNTIF(Q33:AC33,PIV!A$11),ETAPP!A$1:A$32,0))&amp;INDEX(ETAPP!B$1:B$32,MATCH(COUNTIF(Q33:AC33,PIV!A$12),ETAPP!A$1:A$32,0))&amp;INDEX(ETAPP!B$1:B$32,MATCH(COUNTIF(Q33:AC33,PIV!A$13),ETAPP!A$1:A$32,0))&amp;INDEX(ETAPP!B$1:B$32,MATCH(COUNTIF(Q33:AC33,PIV!A$14),ETAPP!A$1:A$32,0))&amp;INDEX(ETAPP!B$1:B$32,MATCH(COUNTIF(Q33:AC33,PIV!A$15),ETAPP!A$1:A$32,0))&amp;INDEX(ETAPP!B$1:B$32,MATCH(COUNTIF(Q33:AC33,PIV!A$16),ETAPP!A$1:A$32,0))&amp;INDEX(ETAPP!B$1:B$32,MATCH(COUNTIF(Q33:AC33,PIV!A$17),ETAPP!A$1:A$32,0))&amp;INDEX(ETAPP!B$1:B$32,MATCH(COUNTIF(Q33:AC33,PIV!A$18),ETAPP!A$1:A$32,0))&amp;INDEX(ETAPP!B$1:B$32,MATCH(COUNTIF(Q33:AC33,PIV!A$19),ETAPP!A$1:A$32,0))</f>
        <v>A00000000B0000A000D</v>
      </c>
      <c r="L33" s="604" t="str">
        <f t="shared" si="5"/>
        <v>072,0-A00000000B0000A000D</v>
      </c>
      <c r="M33" s="605">
        <f t="shared" si="6"/>
        <v>26</v>
      </c>
      <c r="N33" s="605">
        <f t="shared" si="7"/>
        <v>44</v>
      </c>
      <c r="O33" s="604" t="str">
        <f t="shared" si="8"/>
        <v>072,0-A00000000B0000A000D-044</v>
      </c>
      <c r="P33" s="606">
        <f t="shared" si="9"/>
        <v>39</v>
      </c>
      <c r="Q33" s="607" t="str">
        <f>IFERROR(INDEX('1'!C$300:C$400,MATCH("*"&amp;F33&amp;"*",'1'!B$300:B$400,0)),"  ")</f>
        <v xml:space="preserve">  </v>
      </c>
      <c r="R33" s="608">
        <f>IFERROR(INDEX('2'!C$300:C$400,MATCH("*"&amp;F33&amp;"*",'2'!B$300:B$400,0)),"  ")</f>
        <v>14</v>
      </c>
      <c r="S33" s="608" t="str">
        <f>IFERROR(INDEX('3'!C$300:C$400,MATCH("*"&amp;F33&amp;"*",'3'!B$300:B$400,0)),"  ")</f>
        <v xml:space="preserve">  </v>
      </c>
      <c r="T33" s="608" t="str">
        <f>IFERROR(INDEX('4'!C$300:C$400,MATCH("*"&amp;F33&amp;"*",'4'!B$300:B$400,0)),"  ")</f>
        <v xml:space="preserve">  </v>
      </c>
      <c r="U33" s="608">
        <f>IFERROR(INDEX('5'!C$300:C$400,MATCH("*"&amp;F33&amp;"*",'5'!B$300:B$400,0)),"  ")</f>
        <v>4</v>
      </c>
      <c r="V33" s="608" t="str">
        <f>IFERROR(INDEX('6'!C$300:C$381,MATCH("*"&amp;F33&amp;"*",'6'!B$300:B$381,0)),"  ")</f>
        <v xml:space="preserve">  </v>
      </c>
      <c r="W33" s="608" t="str">
        <f>IFERROR(INDEX('7'!C$300:C$400,MATCH("*"&amp;F33&amp;"*",'7'!B$300:B$400,0)),"  ")</f>
        <v xml:space="preserve">  </v>
      </c>
      <c r="X33" s="608" t="str">
        <f>IFERROR(INDEX('8'!C$300:C$400,MATCH("*"&amp;F33&amp;"*",'8'!B$300:B$400,0)),"  ")</f>
        <v xml:space="preserve">  </v>
      </c>
      <c r="Y33" s="608">
        <f>IFERROR(INDEX('9'!C$300:C$400,MATCH("*"&amp;F33&amp;"*",'9'!B$300:B$400,0)),"  ")</f>
        <v>40</v>
      </c>
      <c r="Z33" s="608">
        <f>IFERROR(INDEX('10'!C$300:C$400,MATCH("*"&amp;F33&amp;"*",'10'!B$300:B$400,0)),"  ")</f>
        <v>14</v>
      </c>
      <c r="AA33" s="607" t="str">
        <f>IFERROR(INDEX('11'!C$300:C$400,MATCH("*"&amp;F33&amp;"*",'11'!B$300:B$400,0)),"  ")</f>
        <v xml:space="preserve">  </v>
      </c>
      <c r="AB33" s="608" t="str">
        <f>IFERROR(INDEX('12'!C$300:C$400,MATCH("*"&amp;F33&amp;"*",'12'!B$300:B$400,0)),"  ")</f>
        <v xml:space="preserve">  </v>
      </c>
      <c r="AC33" s="608" t="str">
        <f>IFERROR(INDEX('13'!C$300:C$400,MATCH("*"&amp;F33&amp;"*",'13'!B$300:B$400,0)),"  ")</f>
        <v xml:space="preserve">  </v>
      </c>
      <c r="AD33" s="609">
        <f t="shared" si="10"/>
        <v>4</v>
      </c>
      <c r="AE33" s="609">
        <f t="shared" si="11"/>
        <v>1</v>
      </c>
      <c r="AF33" s="609">
        <f t="shared" si="12"/>
        <v>1</v>
      </c>
      <c r="AG33" s="610">
        <f t="shared" si="15"/>
        <v>1E-4</v>
      </c>
      <c r="AH33" s="610">
        <f t="shared" si="16"/>
        <v>4.0000000000000002E-4</v>
      </c>
      <c r="AI33" s="610">
        <f t="shared" si="13"/>
        <v>2.9999999999999997E-4</v>
      </c>
      <c r="AJ33" s="610">
        <f t="shared" si="14"/>
        <v>6.9999999999999999E-4</v>
      </c>
      <c r="AK33" s="546"/>
    </row>
    <row r="34" spans="1:37" x14ac:dyDescent="0.2">
      <c r="A34" s="596" t="str">
        <f t="shared" si="0"/>
        <v/>
      </c>
      <c r="B34" s="597" t="str">
        <f t="shared" si="1"/>
        <v/>
      </c>
      <c r="C34" s="598" t="str">
        <f t="shared" si="2"/>
        <v/>
      </c>
      <c r="D34" s="599" t="str">
        <f t="shared" si="3"/>
        <v/>
      </c>
      <c r="E34" s="600">
        <f t="shared" si="4"/>
        <v>27</v>
      </c>
      <c r="F34" s="563" t="s">
        <v>235</v>
      </c>
      <c r="G34" s="601"/>
      <c r="H34" s="602"/>
      <c r="I34" s="1150"/>
      <c r="J34" s="603">
        <f t="array" ref="J34">(IF(COUNT(Q34,T34,V34,AB34)&lt;3,SUM(Q34,T34,V34,AB34),SUM(LARGE((Q34,T34,V34,AB34),{1;2;3}))))+(IF(COUNT(R34,Y34,Z34,AC34)&lt;3,SUM(R34,Y34,Z34,AC34),SUM(LARGE((R34,Y34,Z34,AC34),{1;2;3}))))+(IF(COUNT(S34,U34,W34,X34,AA34)&lt;3,SUM(S34,U34,W34,X34,AA34),SUM(LARGE((S34,U34,W34,X34,AA34),{1;2;3}))))</f>
        <v>66</v>
      </c>
      <c r="K34" s="604" t="str">
        <f>INDEX(ETAPP!B$1:B$32,MATCH(COUNTIF(Q34:AC34,PIV!A$1),ETAPP!A$1:A$32,0))&amp;INDEX(ETAPP!B$1:B$32,MATCH(COUNTIF(Q34:AC34,PIV!A$2),ETAPP!A$1:A$32,0))&amp;INDEX(ETAPP!B$1:B$32,MATCH(COUNTIF(Q34:AC34,PIV!A$3),ETAPP!A$1:A$32,0))&amp;INDEX(ETAPP!B$1:B$32,MATCH(COUNTIF(Q34:AC34,PIV!A$4),ETAPP!A$1:A$32,0))&amp;INDEX(ETAPP!B$1:B$32,MATCH(COUNTIF(Q34:AC34,PIV!A$5),ETAPP!A$1:A$32,0))&amp;INDEX(ETAPP!B$1:B$32,MATCH(COUNTIF(Q34:AC34,PIV!A$6),ETAPP!A$1:A$32,0))&amp;INDEX(ETAPP!B$1:B$32,MATCH(COUNTIF(Q34:AC34,PIV!A$7),ETAPP!A$1:A$32,0))&amp;INDEX(ETAPP!B$1:B$32,MATCH(COUNTIF(Q34:AC34,PIV!A$8),ETAPP!A$1:A$32,0))&amp;INDEX(ETAPP!B$1:B$32,MATCH(COUNTIF(Q34:AC34,PIV!A$9),ETAPP!A$1:A$32,0))&amp;INDEX(ETAPP!B$1:B$32,MATCH(COUNTIF(Q34:AC34,PIV!A$10),ETAPP!A$1:A$32,0))&amp;INDEX(ETAPP!B$1:B$32,MATCH(COUNTIF(Q34:AC34,PIV!A$11),ETAPP!A$1:A$32,0))&amp;INDEX(ETAPP!B$1:B$32,MATCH(COUNTIF(Q34:AC34,PIV!A$12),ETAPP!A$1:A$32,0))&amp;INDEX(ETAPP!B$1:B$32,MATCH(COUNTIF(Q34:AC34,PIV!A$13),ETAPP!A$1:A$32,0))&amp;INDEX(ETAPP!B$1:B$32,MATCH(COUNTIF(Q34:AC34,PIV!A$14),ETAPP!A$1:A$32,0))&amp;INDEX(ETAPP!B$1:B$32,MATCH(COUNTIF(Q34:AC34,PIV!A$15),ETAPP!A$1:A$32,0))&amp;INDEX(ETAPP!B$1:B$32,MATCH(COUNTIF(Q34:AC34,PIV!A$16),ETAPP!A$1:A$32,0))&amp;INDEX(ETAPP!B$1:B$32,MATCH(COUNTIF(Q34:AC34,PIV!A$17),ETAPP!A$1:A$32,0))&amp;INDEX(ETAPP!B$1:B$32,MATCH(COUNTIF(Q34:AC34,PIV!A$18),ETAPP!A$1:A$32,0))&amp;INDEX(ETAPP!B$1:B$32,MATCH(COUNTIF(Q34:AC34,PIV!A$19),ETAPP!A$1:A$32,0))</f>
        <v>000A00B00000000000E</v>
      </c>
      <c r="L34" s="604" t="str">
        <f t="shared" si="5"/>
        <v>066,0-000A00B00000000000E</v>
      </c>
      <c r="M34" s="605">
        <f t="shared" si="6"/>
        <v>27</v>
      </c>
      <c r="N34" s="605">
        <f t="shared" si="7"/>
        <v>47</v>
      </c>
      <c r="O34" s="604" t="str">
        <f t="shared" si="8"/>
        <v>066,0-000A00B00000000000E-047</v>
      </c>
      <c r="P34" s="606">
        <f t="shared" si="9"/>
        <v>38</v>
      </c>
      <c r="Q34" s="607" t="str">
        <f>IFERROR(INDEX('1'!C$300:C$400,MATCH("*"&amp;F34&amp;"*",'1'!B$300:B$400,0)),"  ")</f>
        <v xml:space="preserve">  </v>
      </c>
      <c r="R34" s="608" t="str">
        <f>IFERROR(INDEX('2'!C$300:C$400,MATCH("*"&amp;F34&amp;"*",'2'!B$300:B$400,0)),"  ")</f>
        <v xml:space="preserve">  </v>
      </c>
      <c r="S34" s="608" t="str">
        <f>IFERROR(INDEX('3'!C$300:C$400,MATCH("*"&amp;F34&amp;"*",'3'!B$300:B$400,0)),"  ")</f>
        <v xml:space="preserve">  </v>
      </c>
      <c r="T34" s="608" t="str">
        <f>IFERROR(INDEX('4'!C$300:C$400,MATCH("*"&amp;F34&amp;"*",'4'!B$300:B$400,0)),"  ")</f>
        <v xml:space="preserve">  </v>
      </c>
      <c r="U34" s="608">
        <f>IFERROR(INDEX('5'!C$300:C$400,MATCH("*"&amp;F34&amp;"*",'5'!B$300:B$400,0)),"  ")</f>
        <v>20</v>
      </c>
      <c r="V34" s="608" t="str">
        <f>IFERROR(INDEX('6'!C$300:C$381,MATCH("*"&amp;F34&amp;"*",'6'!B$300:B$381,0)),"  ")</f>
        <v xml:space="preserve">  </v>
      </c>
      <c r="W34" s="608" t="str">
        <f>IFERROR(INDEX('7'!C$300:C$400,MATCH("*"&amp;F34&amp;"*",'7'!B$300:B$400,0)),"  ")</f>
        <v xml:space="preserve">  </v>
      </c>
      <c r="X34" s="608" t="str">
        <f>IFERROR(INDEX('8'!C$300:C$400,MATCH("*"&amp;F34&amp;"*",'8'!B$300:B$400,0)),"  ")</f>
        <v xml:space="preserve">  </v>
      </c>
      <c r="Y34" s="608" t="str">
        <f>IFERROR(INDEX('9'!C$300:C$400,MATCH("*"&amp;F34&amp;"*",'9'!B$300:B$400,0)),"  ")</f>
        <v xml:space="preserve">  </v>
      </c>
      <c r="Z34" s="608">
        <f>IFERROR(INDEX('10'!C$300:C$400,MATCH("*"&amp;F34&amp;"*",'10'!B$300:B$400,0)),"  ")</f>
        <v>20</v>
      </c>
      <c r="AA34" s="607" t="str">
        <f>IFERROR(INDEX('11'!C$300:C$400,MATCH("*"&amp;F34&amp;"*",'11'!B$300:B$400,0)),"  ")</f>
        <v xml:space="preserve">  </v>
      </c>
      <c r="AB34" s="608">
        <f>IFERROR(INDEX('12'!C$300:C$400,MATCH("*"&amp;F34&amp;"*",'12'!B$300:B$400,0)),"  ")</f>
        <v>26</v>
      </c>
      <c r="AC34" s="608" t="str">
        <f>IFERROR(INDEX('13'!C$300:C$400,MATCH("*"&amp;F34&amp;"*",'13'!B$300:B$400,0)),"  ")</f>
        <v xml:space="preserve">  </v>
      </c>
      <c r="AD34" s="609">
        <f t="shared" si="10"/>
        <v>3</v>
      </c>
      <c r="AE34" s="609">
        <f t="shared" si="11"/>
        <v>0</v>
      </c>
      <c r="AF34" s="609">
        <f t="shared" si="12"/>
        <v>0</v>
      </c>
      <c r="AG34" s="610">
        <f t="shared" si="15"/>
        <v>1E-4</v>
      </c>
      <c r="AH34" s="610">
        <f t="shared" si="16"/>
        <v>2.0000000000000001E-4</v>
      </c>
      <c r="AI34" s="610">
        <f t="shared" si="13"/>
        <v>2.9999999999999997E-4</v>
      </c>
      <c r="AJ34" s="610">
        <f t="shared" si="14"/>
        <v>6.9999999999999999E-4</v>
      </c>
      <c r="AK34" s="546"/>
    </row>
    <row r="35" spans="1:37" x14ac:dyDescent="0.2">
      <c r="A35" s="596" t="str">
        <f t="shared" si="0"/>
        <v/>
      </c>
      <c r="B35" s="597" t="str">
        <f t="shared" si="1"/>
        <v/>
      </c>
      <c r="C35" s="598" t="str">
        <f t="shared" si="2"/>
        <v/>
      </c>
      <c r="D35" s="599" t="str">
        <f t="shared" si="3"/>
        <v/>
      </c>
      <c r="E35" s="600">
        <f t="shared" si="4"/>
        <v>28</v>
      </c>
      <c r="F35" s="563" t="s">
        <v>245</v>
      </c>
      <c r="G35" s="601"/>
      <c r="H35" s="602"/>
      <c r="I35" s="1150"/>
      <c r="J35" s="603">
        <f t="array" ref="J35">(IF(COUNT(Q35,T35,V35,AB35)&lt;3,SUM(Q35,T35,V35,AB35),SUM(LARGE((Q35,T35,V35,AB35),{1;2;3}))))+(IF(COUNT(R35,Y35,Z35,AC35)&lt;3,SUM(R35,Y35,Z35,AC35),SUM(LARGE((R35,Y35,Z35,AC35),{1;2;3}))))+(IF(COUNT(S35,U35,W35,X35,AA35)&lt;3,SUM(S35,U35,W35,X35,AA35),SUM(LARGE((S35,U35,W35,X35,AA35),{1;2;3}))))</f>
        <v>62</v>
      </c>
      <c r="K35" s="604" t="str">
        <f>INDEX(ETAPP!B$1:B$32,MATCH(COUNTIF(Q35:AC35,PIV!A$1),ETAPP!A$1:A$32,0))&amp;INDEX(ETAPP!B$1:B$32,MATCH(COUNTIF(Q35:AC35,PIV!A$2),ETAPP!A$1:A$32,0))&amp;INDEX(ETAPP!B$1:B$32,MATCH(COUNTIF(Q35:AC35,PIV!A$3),ETAPP!A$1:A$32,0))&amp;INDEX(ETAPP!B$1:B$32,MATCH(COUNTIF(Q35:AC35,PIV!A$4),ETAPP!A$1:A$32,0))&amp;INDEX(ETAPP!B$1:B$32,MATCH(COUNTIF(Q35:AC35,PIV!A$5),ETAPP!A$1:A$32,0))&amp;INDEX(ETAPP!B$1:B$32,MATCH(COUNTIF(Q35:AC35,PIV!A$6),ETAPP!A$1:A$32,0))&amp;INDEX(ETAPP!B$1:B$32,MATCH(COUNTIF(Q35:AC35,PIV!A$7),ETAPP!A$1:A$32,0))&amp;INDEX(ETAPP!B$1:B$32,MATCH(COUNTIF(Q35:AC35,PIV!A$8),ETAPP!A$1:A$32,0))&amp;INDEX(ETAPP!B$1:B$32,MATCH(COUNTIF(Q35:AC35,PIV!A$9),ETAPP!A$1:A$32,0))&amp;INDEX(ETAPP!B$1:B$32,MATCH(COUNTIF(Q35:AC35,PIV!A$10),ETAPP!A$1:A$32,0))&amp;INDEX(ETAPP!B$1:B$32,MATCH(COUNTIF(Q35:AC35,PIV!A$11),ETAPP!A$1:A$32,0))&amp;INDEX(ETAPP!B$1:B$32,MATCH(COUNTIF(Q35:AC35,PIV!A$12),ETAPP!A$1:A$32,0))&amp;INDEX(ETAPP!B$1:B$32,MATCH(COUNTIF(Q35:AC35,PIV!A$13),ETAPP!A$1:A$32,0))&amp;INDEX(ETAPP!B$1:B$32,MATCH(COUNTIF(Q35:AC35,PIV!A$14),ETAPP!A$1:A$32,0))&amp;INDEX(ETAPP!B$1:B$32,MATCH(COUNTIF(Q35:AC35,PIV!A$15),ETAPP!A$1:A$32,0))&amp;INDEX(ETAPP!B$1:B$32,MATCH(COUNTIF(Q35:AC35,PIV!A$16),ETAPP!A$1:A$32,0))&amp;INDEX(ETAPP!B$1:B$32,MATCH(COUNTIF(Q35:AC35,PIV!A$17),ETAPP!A$1:A$32,0))&amp;INDEX(ETAPP!B$1:B$32,MATCH(COUNTIF(Q35:AC35,PIV!A$18),ETAPP!A$1:A$32,0))&amp;INDEX(ETAPP!B$1:B$32,MATCH(COUNTIF(Q35:AC35,PIV!A$19),ETAPP!A$1:A$32,0))</f>
        <v>00A0000A0A00000000E</v>
      </c>
      <c r="L35" s="604" t="str">
        <f t="shared" si="5"/>
        <v>062,0-00A0000A0A00000000E</v>
      </c>
      <c r="M35" s="605">
        <f t="shared" si="6"/>
        <v>28</v>
      </c>
      <c r="N35" s="605">
        <f t="shared" si="7"/>
        <v>7</v>
      </c>
      <c r="O35" s="604" t="str">
        <f t="shared" si="8"/>
        <v>062,0-00A0000A0A00000000E-007</v>
      </c>
      <c r="P35" s="606">
        <f t="shared" si="9"/>
        <v>37</v>
      </c>
      <c r="Q35" s="607" t="str">
        <f>IFERROR(INDEX('1'!C$300:C$400,MATCH("*"&amp;F35&amp;"*",'1'!B$300:B$400,0)),"  ")</f>
        <v xml:space="preserve">  </v>
      </c>
      <c r="R35" s="608" t="str">
        <f>IFERROR(INDEX('2'!C$300:C$400,MATCH("*"&amp;F35&amp;"*",'2'!B$300:B$400,0)),"  ")</f>
        <v xml:space="preserve">  </v>
      </c>
      <c r="S35" s="608" t="str">
        <f>IFERROR(INDEX('3'!C$300:C$400,MATCH("*"&amp;F35&amp;"*",'3'!B$300:B$400,0)),"  ")</f>
        <v xml:space="preserve">  </v>
      </c>
      <c r="T35" s="608" t="str">
        <f>IFERROR(INDEX('4'!C$300:C$400,MATCH("*"&amp;F35&amp;"*",'4'!B$300:B$400,0)),"  ")</f>
        <v xml:space="preserve">  </v>
      </c>
      <c r="U35" s="608">
        <f>IFERROR(INDEX('5'!C$300:C$400,MATCH("*"&amp;F35&amp;"*",'5'!B$300:B$400,0)),"  ")</f>
        <v>14</v>
      </c>
      <c r="V35" s="608">
        <f>IFERROR(INDEX('6'!C$300:C$381,MATCH("*"&amp;F35&amp;"*",'6'!B$300:B$381,0)),"  ")</f>
        <v>18</v>
      </c>
      <c r="W35" s="608" t="str">
        <f>IFERROR(INDEX('7'!C$300:C$400,MATCH("*"&amp;F35&amp;"*",'7'!B$300:B$400,0)),"  ")</f>
        <v xml:space="preserve">  </v>
      </c>
      <c r="X35" s="608" t="str">
        <f>IFERROR(INDEX('8'!C$300:C$400,MATCH("*"&amp;F35&amp;"*",'8'!B$300:B$400,0)),"  ")</f>
        <v xml:space="preserve">  </v>
      </c>
      <c r="Y35" s="608" t="str">
        <f>IFERROR(INDEX('9'!C$300:C$400,MATCH("*"&amp;F35&amp;"*",'9'!B$300:B$400,0)),"  ")</f>
        <v xml:space="preserve">  </v>
      </c>
      <c r="Z35" s="608" t="str">
        <f>IFERROR(INDEX('10'!C$300:C$400,MATCH("*"&amp;F35&amp;"*",'10'!B$300:B$400,0)),"  ")</f>
        <v xml:space="preserve">  </v>
      </c>
      <c r="AA35" s="607" t="str">
        <f>IFERROR(INDEX('11'!C$300:C$400,MATCH("*"&amp;F35&amp;"*",'11'!B$300:B$400,0)),"  ")</f>
        <v xml:space="preserve">  </v>
      </c>
      <c r="AB35" s="608">
        <f>IFERROR(INDEX('12'!C$300:C$400,MATCH("*"&amp;F35&amp;"*",'12'!B$300:B$400,0)),"  ")</f>
        <v>30</v>
      </c>
      <c r="AC35" s="608" t="str">
        <f>IFERROR(INDEX('13'!C$300:C$400,MATCH("*"&amp;F35&amp;"*",'13'!B$300:B$400,0)),"  ")</f>
        <v xml:space="preserve">  </v>
      </c>
      <c r="AD35" s="609">
        <f t="shared" si="10"/>
        <v>3</v>
      </c>
      <c r="AE35" s="609">
        <f t="shared" si="11"/>
        <v>1</v>
      </c>
      <c r="AF35" s="609">
        <f t="shared" si="12"/>
        <v>0</v>
      </c>
      <c r="AG35" s="610">
        <f t="shared" si="15"/>
        <v>1E-4</v>
      </c>
      <c r="AH35" s="610">
        <f t="shared" si="16"/>
        <v>2.0000000000000001E-4</v>
      </c>
      <c r="AI35" s="610">
        <f t="shared" si="13"/>
        <v>2.9999999999999997E-4</v>
      </c>
      <c r="AJ35" s="610">
        <f t="shared" si="14"/>
        <v>6.9999999999999999E-4</v>
      </c>
      <c r="AK35" s="620"/>
    </row>
    <row r="36" spans="1:37" x14ac:dyDescent="0.2">
      <c r="A36" s="596" t="str">
        <f t="shared" si="0"/>
        <v/>
      </c>
      <c r="B36" s="597" t="str">
        <f t="shared" si="1"/>
        <v/>
      </c>
      <c r="C36" s="598" t="str">
        <f t="shared" si="2"/>
        <v/>
      </c>
      <c r="D36" s="599" t="str">
        <f t="shared" si="3"/>
        <v/>
      </c>
      <c r="E36" s="600">
        <f t="shared" si="4"/>
        <v>29</v>
      </c>
      <c r="F36" s="612" t="s">
        <v>258</v>
      </c>
      <c r="G36" s="601"/>
      <c r="H36" s="602"/>
      <c r="I36" s="1150"/>
      <c r="J36" s="603">
        <f t="array" ref="J36">(IF(COUNT(Q36,T36,V36,AB36)&lt;3,SUM(Q36,T36,V36,AB36),SUM(LARGE((Q36,T36,V36,AB36),{1;2;3}))))+(IF(COUNT(R36,Y36,Z36,AC36)&lt;3,SUM(R36,Y36,Z36,AC36),SUM(LARGE((R36,Y36,Z36,AC36),{1;2;3}))))+(IF(COUNT(S36,U36,W36,X36,AA36)&lt;3,SUM(S36,U36,W36,X36,AA36),SUM(LARGE((S36,U36,W36,X36,AA36),{1;2;3}))))</f>
        <v>62</v>
      </c>
      <c r="K36" s="604" t="str">
        <f>INDEX(ETAPP!B$1:B$32,MATCH(COUNTIF(Q36:AC36,PIV!A$1),ETAPP!A$1:A$32,0))&amp;INDEX(ETAPP!B$1:B$32,MATCH(COUNTIF(Q36:AC36,PIV!A$2),ETAPP!A$1:A$32,0))&amp;INDEX(ETAPP!B$1:B$32,MATCH(COUNTIF(Q36:AC36,PIV!A$3),ETAPP!A$1:A$32,0))&amp;INDEX(ETAPP!B$1:B$32,MATCH(COUNTIF(Q36:AC36,PIV!A$4),ETAPP!A$1:A$32,0))&amp;INDEX(ETAPP!B$1:B$32,MATCH(COUNTIF(Q36:AC36,PIV!A$5),ETAPP!A$1:A$32,0))&amp;INDEX(ETAPP!B$1:B$32,MATCH(COUNTIF(Q36:AC36,PIV!A$6),ETAPP!A$1:A$32,0))&amp;INDEX(ETAPP!B$1:B$32,MATCH(COUNTIF(Q36:AC36,PIV!A$7),ETAPP!A$1:A$32,0))&amp;INDEX(ETAPP!B$1:B$32,MATCH(COUNTIF(Q36:AC36,PIV!A$8),ETAPP!A$1:A$32,0))&amp;INDEX(ETAPP!B$1:B$32,MATCH(COUNTIF(Q36:AC36,PIV!A$9),ETAPP!A$1:A$32,0))&amp;INDEX(ETAPP!B$1:B$32,MATCH(COUNTIF(Q36:AC36,PIV!A$10),ETAPP!A$1:A$32,0))&amp;INDEX(ETAPP!B$1:B$32,MATCH(COUNTIF(Q36:AC36,PIV!A$11),ETAPP!A$1:A$32,0))&amp;INDEX(ETAPP!B$1:B$32,MATCH(COUNTIF(Q36:AC36,PIV!A$12),ETAPP!A$1:A$32,0))&amp;INDEX(ETAPP!B$1:B$32,MATCH(COUNTIF(Q36:AC36,PIV!A$13),ETAPP!A$1:A$32,0))&amp;INDEX(ETAPP!B$1:B$32,MATCH(COUNTIF(Q36:AC36,PIV!A$14),ETAPP!A$1:A$32,0))&amp;INDEX(ETAPP!B$1:B$32,MATCH(COUNTIF(Q36:AC36,PIV!A$15),ETAPP!A$1:A$32,0))&amp;INDEX(ETAPP!B$1:B$32,MATCH(COUNTIF(Q36:AC36,PIV!A$16),ETAPP!A$1:A$32,0))&amp;INDEX(ETAPP!B$1:B$32,MATCH(COUNTIF(Q36:AC36,PIV!A$17),ETAPP!A$1:A$32,0))&amp;INDEX(ETAPP!B$1:B$32,MATCH(COUNTIF(Q36:AC36,PIV!A$18),ETAPP!A$1:A$32,0))&amp;INDEX(ETAPP!B$1:B$32,MATCH(COUNTIF(Q36:AC36,PIV!A$19),ETAPP!A$1:A$32,0))</f>
        <v>00000B0A0000000000E</v>
      </c>
      <c r="L36" s="604" t="str">
        <f t="shared" si="5"/>
        <v>062,0-00000B0A0000000000E</v>
      </c>
      <c r="M36" s="605">
        <f t="shared" si="6"/>
        <v>29</v>
      </c>
      <c r="N36" s="605">
        <f t="shared" si="7"/>
        <v>59</v>
      </c>
      <c r="O36" s="604" t="str">
        <f t="shared" si="8"/>
        <v>062,0-00000B0A0000000000E-059</v>
      </c>
      <c r="P36" s="606">
        <f t="shared" si="9"/>
        <v>36</v>
      </c>
      <c r="Q36" s="607">
        <f>IFERROR(INDEX('1'!C$300:C$400,MATCH("*"&amp;F36&amp;"*",'1'!B$300:B$400,0)),"  ")</f>
        <v>18</v>
      </c>
      <c r="R36" s="608">
        <f>IFERROR(INDEX('2'!C$300:C$400,MATCH("*"&amp;F36&amp;"*",'2'!B$300:B$400,0)),"  ")</f>
        <v>22</v>
      </c>
      <c r="S36" s="608" t="str">
        <f>IFERROR(INDEX('3'!C$300:C$400,MATCH("*"&amp;F36&amp;"*",'3'!B$300:B$400,0)),"  ")</f>
        <v xml:space="preserve">  </v>
      </c>
      <c r="T36" s="608" t="str">
        <f>IFERROR(INDEX('4'!C$300:C$400,MATCH("*"&amp;F36&amp;"*",'4'!B$300:B$400,0)),"  ")</f>
        <v xml:space="preserve">  </v>
      </c>
      <c r="U36" s="608" t="str">
        <f>IFERROR(INDEX('5'!C$300:C$400,MATCH("*"&amp;F36&amp;"*",'5'!B$300:B$400,0)),"  ")</f>
        <v xml:space="preserve">  </v>
      </c>
      <c r="V36" s="608" t="str">
        <f>IFERROR(INDEX('6'!C$300:C$381,MATCH("*"&amp;F36&amp;"*",'6'!B$300:B$381,0)),"  ")</f>
        <v xml:space="preserve">  </v>
      </c>
      <c r="W36" s="608" t="str">
        <f>IFERROR(INDEX('7'!C$300:C$400,MATCH("*"&amp;F36&amp;"*",'7'!B$300:B$400,0)),"  ")</f>
        <v xml:space="preserve">  </v>
      </c>
      <c r="X36" s="608" t="str">
        <f>IFERROR(INDEX('8'!C$300:C$400,MATCH("*"&amp;F36&amp;"*",'8'!B$300:B$400,0)),"  ")</f>
        <v xml:space="preserve">  </v>
      </c>
      <c r="Y36" s="608" t="str">
        <f>IFERROR(INDEX('9'!C$300:C$400,MATCH("*"&amp;F36&amp;"*",'9'!B$300:B$400,0)),"  ")</f>
        <v xml:space="preserve">  </v>
      </c>
      <c r="Z36" s="608">
        <f>IFERROR(INDEX('10'!C$300:C$400,MATCH("*"&amp;F36&amp;"*",'10'!B$300:B$400,0)),"  ")</f>
        <v>22</v>
      </c>
      <c r="AA36" s="607" t="str">
        <f>IFERROR(INDEX('11'!C$300:C$400,MATCH("*"&amp;F36&amp;"*",'11'!B$300:B$400,0)),"  ")</f>
        <v xml:space="preserve">  </v>
      </c>
      <c r="AB36" s="608" t="str">
        <f>IFERROR(INDEX('12'!C$300:C$400,MATCH("*"&amp;F36&amp;"*",'12'!B$300:B$400,0)),"  ")</f>
        <v xml:space="preserve">  </v>
      </c>
      <c r="AC36" s="608" t="str">
        <f>IFERROR(INDEX('13'!C$300:C$400,MATCH("*"&amp;F36&amp;"*",'13'!B$300:B$400,0)),"  ")</f>
        <v xml:space="preserve">  </v>
      </c>
      <c r="AD36" s="609">
        <f t="shared" si="10"/>
        <v>3</v>
      </c>
      <c r="AE36" s="609">
        <f t="shared" si="11"/>
        <v>0</v>
      </c>
      <c r="AF36" s="609">
        <f t="shared" si="12"/>
        <v>0</v>
      </c>
      <c r="AG36" s="610">
        <f t="shared" si="15"/>
        <v>2.9999999999999997E-4</v>
      </c>
      <c r="AH36" s="610">
        <f t="shared" si="16"/>
        <v>4.0000000000000002E-4</v>
      </c>
      <c r="AI36" s="610">
        <f t="shared" si="13"/>
        <v>2.9999999999999997E-4</v>
      </c>
      <c r="AJ36" s="610">
        <f t="shared" si="14"/>
        <v>5.0000000000000001E-4</v>
      </c>
      <c r="AK36" s="546"/>
    </row>
    <row r="37" spans="1:37" x14ac:dyDescent="0.2">
      <c r="A37" s="596" t="str">
        <f t="shared" si="0"/>
        <v/>
      </c>
      <c r="B37" s="597" t="str">
        <f t="shared" si="1"/>
        <v/>
      </c>
      <c r="C37" s="598" t="str">
        <f t="shared" si="2"/>
        <v/>
      </c>
      <c r="D37" s="599" t="str">
        <f t="shared" si="3"/>
        <v/>
      </c>
      <c r="E37" s="600">
        <f t="shared" si="4"/>
        <v>30</v>
      </c>
      <c r="F37" s="563" t="s">
        <v>241</v>
      </c>
      <c r="G37" s="601"/>
      <c r="H37" s="602"/>
      <c r="I37" s="1150"/>
      <c r="J37" s="603">
        <f t="array" ref="J37">(IF(COUNT(Q37,T37,V37,AB37)&lt;3,SUM(Q37,T37,V37,AB37),SUM(LARGE((Q37,T37,V37,AB37),{1;2;3}))))+(IF(COUNT(R37,Y37,Z37,AC37)&lt;3,SUM(R37,Y37,Z37,AC37),SUM(LARGE((R37,Y37,Z37,AC37),{1;2;3}))))+(IF(COUNT(S37,U37,W37,X37,AA37)&lt;3,SUM(S37,U37,W37,X37,AA37),SUM(LARGE((S37,U37,W37,X37,AA37),{1;2;3}))))</f>
        <v>59</v>
      </c>
      <c r="K37" s="604" t="str">
        <f>INDEX(ETAPP!B$1:B$32,MATCH(COUNTIF(Q37:AC37,PIV!A$1),ETAPP!A$1:A$32,0))&amp;INDEX(ETAPP!B$1:B$32,MATCH(COUNTIF(Q37:AC37,PIV!A$2),ETAPP!A$1:A$32,0))&amp;INDEX(ETAPP!B$1:B$32,MATCH(COUNTIF(Q37:AC37,PIV!A$3),ETAPP!A$1:A$32,0))&amp;INDEX(ETAPP!B$1:B$32,MATCH(COUNTIF(Q37:AC37,PIV!A$4),ETAPP!A$1:A$32,0))&amp;INDEX(ETAPP!B$1:B$32,MATCH(COUNTIF(Q37:AC37,PIV!A$5),ETAPP!A$1:A$32,0))&amp;INDEX(ETAPP!B$1:B$32,MATCH(COUNTIF(Q37:AC37,PIV!A$6),ETAPP!A$1:A$32,0))&amp;INDEX(ETAPP!B$1:B$32,MATCH(COUNTIF(Q37:AC37,PIV!A$7),ETAPP!A$1:A$32,0))&amp;INDEX(ETAPP!B$1:B$32,MATCH(COUNTIF(Q37:AC37,PIV!A$8),ETAPP!A$1:A$32,0))&amp;INDEX(ETAPP!B$1:B$32,MATCH(COUNTIF(Q37:AC37,PIV!A$9),ETAPP!A$1:A$32,0))&amp;INDEX(ETAPP!B$1:B$32,MATCH(COUNTIF(Q37:AC37,PIV!A$10),ETAPP!A$1:A$32,0))&amp;INDEX(ETAPP!B$1:B$32,MATCH(COUNTIF(Q37:AC37,PIV!A$11),ETAPP!A$1:A$32,0))&amp;INDEX(ETAPP!B$1:B$32,MATCH(COUNTIF(Q37:AC37,PIV!A$12),ETAPP!A$1:A$32,0))&amp;INDEX(ETAPP!B$1:B$32,MATCH(COUNTIF(Q37:AC37,PIV!A$13),ETAPP!A$1:A$32,0))&amp;INDEX(ETAPP!B$1:B$32,MATCH(COUNTIF(Q37:AC37,PIV!A$14),ETAPP!A$1:A$32,0))&amp;INDEX(ETAPP!B$1:B$32,MATCH(COUNTIF(Q37:AC37,PIV!A$15),ETAPP!A$1:A$32,0))&amp;INDEX(ETAPP!B$1:B$32,MATCH(COUNTIF(Q37:AC37,PIV!A$16),ETAPP!A$1:A$32,0))&amp;INDEX(ETAPP!B$1:B$32,MATCH(COUNTIF(Q37:AC37,PIV!A$17),ETAPP!A$1:A$32,0))&amp;INDEX(ETAPP!B$1:B$32,MATCH(COUNTIF(Q37:AC37,PIV!A$18),ETAPP!A$1:A$32,0))&amp;INDEX(ETAPP!B$1:B$32,MATCH(COUNTIF(Q37:AC37,PIV!A$19),ETAPP!A$1:A$32,0))</f>
        <v>000A0000AA00000AA0C</v>
      </c>
      <c r="L37" s="604" t="str">
        <f t="shared" si="5"/>
        <v>059,0-000A0000AA00000AA0C</v>
      </c>
      <c r="M37" s="605">
        <f t="shared" si="6"/>
        <v>30</v>
      </c>
      <c r="N37" s="605">
        <f t="shared" si="7"/>
        <v>6</v>
      </c>
      <c r="O37" s="604" t="str">
        <f t="shared" si="8"/>
        <v>059,0-000A0000AA00000AA0C-006</v>
      </c>
      <c r="P37" s="606">
        <f t="shared" si="9"/>
        <v>35</v>
      </c>
      <c r="Q37" s="607">
        <f>IFERROR(INDEX('1'!C$300:C$400,MATCH("*"&amp;F37&amp;"*",'1'!B$300:B$400,0)),"  ")</f>
        <v>26</v>
      </c>
      <c r="R37" s="608" t="str">
        <f>IFERROR(INDEX('2'!C$300:C$400,MATCH("*"&amp;F37&amp;"*",'2'!B$300:B$400,0)),"  ")</f>
        <v xml:space="preserve">  </v>
      </c>
      <c r="S37" s="608" t="str">
        <f>IFERROR(INDEX('3'!C$300:C$400,MATCH("*"&amp;F37&amp;"*",'3'!B$300:B$400,0)),"  ")</f>
        <v xml:space="preserve">  </v>
      </c>
      <c r="T37" s="608" t="str">
        <f>IFERROR(INDEX('4'!C$300:C$400,MATCH("*"&amp;F37&amp;"*",'4'!B$300:B$400,0)),"  ")</f>
        <v xml:space="preserve">  </v>
      </c>
      <c r="U37" s="608">
        <f>IFERROR(INDEX('5'!C$300:C$400,MATCH("*"&amp;F37&amp;"*",'5'!B$300:B$400,0)),"  ")</f>
        <v>1</v>
      </c>
      <c r="V37" s="608" t="str">
        <f>IFERROR(INDEX('6'!C$300:C$381,MATCH("*"&amp;F37&amp;"*",'6'!B$300:B$381,0)),"  ")</f>
        <v xml:space="preserve">  </v>
      </c>
      <c r="W37" s="608" t="str">
        <f>IFERROR(INDEX('7'!C$300:C$400,MATCH("*"&amp;F37&amp;"*",'7'!B$300:B$400,0)),"  ")</f>
        <v xml:space="preserve">  </v>
      </c>
      <c r="X37" s="608" t="str">
        <f>IFERROR(INDEX('8'!C$300:C$400,MATCH("*"&amp;F37&amp;"*",'8'!B$300:B$400,0)),"  ")</f>
        <v xml:space="preserve">  </v>
      </c>
      <c r="Y37" s="608" t="str">
        <f>IFERROR(INDEX('9'!C$300:C$400,MATCH("*"&amp;F37&amp;"*",'9'!B$300:B$400,0)),"  ")</f>
        <v xml:space="preserve">  </v>
      </c>
      <c r="Z37" s="608">
        <f>IFERROR(INDEX('10'!C$300:C$400,MATCH("*"&amp;F37&amp;"*",'10'!B$300:B$400,0)),"  ")</f>
        <v>2</v>
      </c>
      <c r="AA37" s="607" t="str">
        <f>IFERROR(INDEX('11'!C$300:C$400,MATCH("*"&amp;F37&amp;"*",'11'!B$300:B$400,0)),"  ")</f>
        <v xml:space="preserve">  </v>
      </c>
      <c r="AB37" s="608">
        <f>IFERROR(INDEX('12'!C$300:C$400,MATCH("*"&amp;F37&amp;"*",'12'!B$300:B$400,0)),"  ")</f>
        <v>16</v>
      </c>
      <c r="AC37" s="608">
        <f>IFERROR(INDEX('13'!C$300:C$400,MATCH("*"&amp;F37&amp;"*",'13'!B$300:B$400,0)),"  ")</f>
        <v>14</v>
      </c>
      <c r="AD37" s="609">
        <f t="shared" si="10"/>
        <v>5</v>
      </c>
      <c r="AE37" s="609">
        <f t="shared" si="11"/>
        <v>0</v>
      </c>
      <c r="AF37" s="609">
        <f t="shared" si="12"/>
        <v>0</v>
      </c>
      <c r="AG37" s="610">
        <f t="shared" si="15"/>
        <v>2.9999999999999997E-4</v>
      </c>
      <c r="AH37" s="610">
        <f t="shared" si="16"/>
        <v>2.0000000000000001E-4</v>
      </c>
      <c r="AI37" s="610">
        <f t="shared" si="13"/>
        <v>2.9999999999999997E-4</v>
      </c>
      <c r="AJ37" s="610">
        <f t="shared" si="14"/>
        <v>6.9999999999999999E-4</v>
      </c>
      <c r="AK37" s="546"/>
    </row>
    <row r="38" spans="1:37" x14ac:dyDescent="0.2">
      <c r="A38" s="596">
        <f t="shared" si="0"/>
        <v>3</v>
      </c>
      <c r="B38" s="597">
        <f t="shared" si="1"/>
        <v>31</v>
      </c>
      <c r="C38" s="598" t="str">
        <f t="shared" si="2"/>
        <v/>
      </c>
      <c r="D38" s="599" t="str">
        <f t="shared" si="3"/>
        <v/>
      </c>
      <c r="E38" s="600">
        <f t="shared" si="4"/>
        <v>31</v>
      </c>
      <c r="F38" s="612" t="s">
        <v>217</v>
      </c>
      <c r="G38" s="601" t="s">
        <v>218</v>
      </c>
      <c r="H38" s="602"/>
      <c r="I38" s="1150"/>
      <c r="J38" s="603">
        <f t="array" ref="J38">(IF(COUNT(Q38,T38,V38,AB38)&lt;3,SUM(Q38,T38,V38,AB38),SUM(LARGE((Q38,T38,V38,AB38),{1;2;3}))))+(IF(COUNT(R38,Y38,Z38,AC38)&lt;3,SUM(R38,Y38,Z38,AC38),SUM(LARGE((R38,Y38,Z38,AC38),{1;2;3}))))+(IF(COUNT(S38,U38,W38,X38,AA38)&lt;3,SUM(S38,U38,W38,X38,AA38),SUM(LARGE((S38,U38,W38,X38,AA38),{1;2;3}))))</f>
        <v>59</v>
      </c>
      <c r="K38" s="604" t="str">
        <f>INDEX(ETAPP!B$1:B$32,MATCH(COUNTIF(Q38:AC38,PIV!A$1),ETAPP!A$1:A$32,0))&amp;INDEX(ETAPP!B$1:B$32,MATCH(COUNTIF(Q38:AC38,PIV!A$2),ETAPP!A$1:A$32,0))&amp;INDEX(ETAPP!B$1:B$32,MATCH(COUNTIF(Q38:AC38,PIV!A$3),ETAPP!A$1:A$32,0))&amp;INDEX(ETAPP!B$1:B$32,MATCH(COUNTIF(Q38:AC38,PIV!A$4),ETAPP!A$1:A$32,0))&amp;INDEX(ETAPP!B$1:B$32,MATCH(COUNTIF(Q38:AC38,PIV!A$5),ETAPP!A$1:A$32,0))&amp;INDEX(ETAPP!B$1:B$32,MATCH(COUNTIF(Q38:AC38,PIV!A$6),ETAPP!A$1:A$32,0))&amp;INDEX(ETAPP!B$1:B$32,MATCH(COUNTIF(Q38:AC38,PIV!A$7),ETAPP!A$1:A$32,0))&amp;INDEX(ETAPP!B$1:B$32,MATCH(COUNTIF(Q38:AC38,PIV!A$8),ETAPP!A$1:A$32,0))&amp;INDEX(ETAPP!B$1:B$32,MATCH(COUNTIF(Q38:AC38,PIV!A$9),ETAPP!A$1:A$32,0))&amp;INDEX(ETAPP!B$1:B$32,MATCH(COUNTIF(Q38:AC38,PIV!A$10),ETAPP!A$1:A$32,0))&amp;INDEX(ETAPP!B$1:B$32,MATCH(COUNTIF(Q38:AC38,PIV!A$11),ETAPP!A$1:A$32,0))&amp;INDEX(ETAPP!B$1:B$32,MATCH(COUNTIF(Q38:AC38,PIV!A$12),ETAPP!A$1:A$32,0))&amp;INDEX(ETAPP!B$1:B$32,MATCH(COUNTIF(Q38:AC38,PIV!A$13),ETAPP!A$1:A$32,0))&amp;INDEX(ETAPP!B$1:B$32,MATCH(COUNTIF(Q38:AC38,PIV!A$14),ETAPP!A$1:A$32,0))&amp;INDEX(ETAPP!B$1:B$32,MATCH(COUNTIF(Q38:AC38,PIV!A$15),ETAPP!A$1:A$32,0))&amp;INDEX(ETAPP!B$1:B$32,MATCH(COUNTIF(Q38:AC38,PIV!A$16),ETAPP!A$1:A$32,0))&amp;INDEX(ETAPP!B$1:B$32,MATCH(COUNTIF(Q38:AC38,PIV!A$17),ETAPP!A$1:A$32,0))&amp;INDEX(ETAPP!B$1:B$32,MATCH(COUNTIF(Q38:AC38,PIV!A$18),ETAPP!A$1:A$32,0))&amp;INDEX(ETAPP!B$1:B$32,MATCH(COUNTIF(Q38:AC38,PIV!A$19),ETAPP!A$1:A$32,0))</f>
        <v>0000A0000AA0A000A0C</v>
      </c>
      <c r="L38" s="604" t="str">
        <f t="shared" si="5"/>
        <v>059,0-0000A0000AA0A000A0C</v>
      </c>
      <c r="M38" s="605">
        <f t="shared" si="6"/>
        <v>31</v>
      </c>
      <c r="N38" s="605">
        <f t="shared" si="7"/>
        <v>24</v>
      </c>
      <c r="O38" s="604" t="str">
        <f t="shared" si="8"/>
        <v>059,0-0000A0000AA0A000A0C-024</v>
      </c>
      <c r="P38" s="606">
        <f t="shared" si="9"/>
        <v>34</v>
      </c>
      <c r="Q38" s="607" t="str">
        <f>IFERROR(INDEX('1'!C$300:C$400,MATCH("*"&amp;F38&amp;"*",'1'!B$300:B$400,0)),"  ")</f>
        <v xml:space="preserve">  </v>
      </c>
      <c r="R38" s="608" t="str">
        <f>IFERROR(INDEX('2'!C$300:C$400,MATCH("*"&amp;F38&amp;"*",'2'!B$300:B$400,0)),"  ")</f>
        <v xml:space="preserve">  </v>
      </c>
      <c r="S38" s="608" t="str">
        <f>IFERROR(INDEX('3'!C$300:C$400,MATCH("*"&amp;F38&amp;"*",'3'!B$300:B$400,0)),"  ")</f>
        <v xml:space="preserve">  </v>
      </c>
      <c r="T38" s="608" t="str">
        <f>IFERROR(INDEX('4'!C$300:C$400,MATCH("*"&amp;F38&amp;"*",'4'!B$300:B$400,0)),"  ")</f>
        <v xml:space="preserve">  </v>
      </c>
      <c r="U38" s="608">
        <f>IFERROR(INDEX('5'!C$300:C$400,MATCH("*"&amp;F38&amp;"*",'5'!B$300:B$400,0)),"  ")</f>
        <v>1</v>
      </c>
      <c r="V38" s="608" t="str">
        <f>IFERROR(INDEX('6'!C$300:C$381,MATCH("*"&amp;F38&amp;"*",'6'!B$300:B$381,0)),"  ")</f>
        <v xml:space="preserve">  </v>
      </c>
      <c r="W38" s="608" t="str">
        <f>IFERROR(INDEX('7'!C$300:C$400,MATCH("*"&amp;F38&amp;"*",'7'!B$300:B$400,0)),"  ")</f>
        <v xml:space="preserve">  </v>
      </c>
      <c r="X38" s="608" t="str">
        <f>IFERROR(INDEX('8'!C$300:C$400,MATCH("*"&amp;F38&amp;"*",'8'!B$300:B$400,0)),"  ")</f>
        <v xml:space="preserve">  </v>
      </c>
      <c r="Y38" s="608">
        <f>IFERROR(INDEX('9'!C$300:C$400,MATCH("*"&amp;F38&amp;"*",'9'!B$300:B$400,0)),"  ")</f>
        <v>14</v>
      </c>
      <c r="Z38" s="608">
        <f>IFERROR(INDEX('10'!C$300:C$400,MATCH("*"&amp;F38&amp;"*",'10'!B$300:B$400,0)),"  ")</f>
        <v>12</v>
      </c>
      <c r="AA38" s="607" t="str">
        <f>IFERROR(INDEX('11'!C$300:C$400,MATCH("*"&amp;F38&amp;"*",'11'!B$300:B$400,0)),"  ")</f>
        <v xml:space="preserve">  </v>
      </c>
      <c r="AB38" s="608">
        <f>IFERROR(INDEX('12'!C$300:C$400,MATCH("*"&amp;F38&amp;"*",'12'!B$300:B$400,0)),"  ")</f>
        <v>24</v>
      </c>
      <c r="AC38" s="608">
        <f>IFERROR(INDEX('13'!C$300:C$400,MATCH("*"&amp;F38&amp;"*",'13'!B$300:B$400,0)),"  ")</f>
        <v>8</v>
      </c>
      <c r="AD38" s="609">
        <f t="shared" si="10"/>
        <v>5</v>
      </c>
      <c r="AE38" s="609">
        <f t="shared" si="11"/>
        <v>0</v>
      </c>
      <c r="AF38" s="609">
        <f t="shared" si="12"/>
        <v>0</v>
      </c>
      <c r="AG38" s="610">
        <f t="shared" si="15"/>
        <v>1E-4</v>
      </c>
      <c r="AH38" s="610">
        <f t="shared" si="16"/>
        <v>2.0000000000000001E-4</v>
      </c>
      <c r="AI38" s="610">
        <f t="shared" si="13"/>
        <v>2.9999999999999997E-4</v>
      </c>
      <c r="AJ38" s="610">
        <f t="shared" si="14"/>
        <v>6.9999999999999999E-4</v>
      </c>
      <c r="AK38" s="546"/>
    </row>
    <row r="39" spans="1:37" x14ac:dyDescent="0.2">
      <c r="A39" s="596">
        <f t="shared" si="0"/>
        <v>4</v>
      </c>
      <c r="B39" s="597">
        <f t="shared" si="1"/>
        <v>32</v>
      </c>
      <c r="C39" s="598" t="str">
        <f t="shared" si="2"/>
        <v/>
      </c>
      <c r="D39" s="599" t="str">
        <f t="shared" si="3"/>
        <v/>
      </c>
      <c r="E39" s="600">
        <f t="shared" si="4"/>
        <v>32</v>
      </c>
      <c r="F39" s="612" t="s">
        <v>273</v>
      </c>
      <c r="G39" s="601" t="s">
        <v>218</v>
      </c>
      <c r="H39" s="602"/>
      <c r="I39" s="1150"/>
      <c r="J39" s="603">
        <f t="array" ref="J39">(IF(COUNT(Q39,T39,V39,AB39)&lt;3,SUM(Q39,T39,V39,AB39),SUM(LARGE((Q39,T39,V39,AB39),{1;2;3}))))+(IF(COUNT(R39,Y39,Z39,AC39)&lt;3,SUM(R39,Y39,Z39,AC39),SUM(LARGE((R39,Y39,Z39,AC39),{1;2;3}))))+(IF(COUNT(S39,U39,W39,X39,AA39)&lt;3,SUM(S39,U39,W39,X39,AA39),SUM(LARGE((S39,U39,W39,X39,AA39),{1;2;3}))))</f>
        <v>47</v>
      </c>
      <c r="K39" s="604" t="str">
        <f>INDEX(ETAPP!B$1:B$32,MATCH(COUNTIF(Q39:AC39,PIV!A$1),ETAPP!A$1:A$32,0))&amp;INDEX(ETAPP!B$1:B$32,MATCH(COUNTIF(Q39:AC39,PIV!A$2),ETAPP!A$1:A$32,0))&amp;INDEX(ETAPP!B$1:B$32,MATCH(COUNTIF(Q39:AC39,PIV!A$3),ETAPP!A$1:A$32,0))&amp;INDEX(ETAPP!B$1:B$32,MATCH(COUNTIF(Q39:AC39,PIV!A$4),ETAPP!A$1:A$32,0))&amp;INDEX(ETAPP!B$1:B$32,MATCH(COUNTIF(Q39:AC39,PIV!A$5),ETAPP!A$1:A$32,0))&amp;INDEX(ETAPP!B$1:B$32,MATCH(COUNTIF(Q39:AC39,PIV!A$6),ETAPP!A$1:A$32,0))&amp;INDEX(ETAPP!B$1:B$32,MATCH(COUNTIF(Q39:AC39,PIV!A$7),ETAPP!A$1:A$32,0))&amp;INDEX(ETAPP!B$1:B$32,MATCH(COUNTIF(Q39:AC39,PIV!A$8),ETAPP!A$1:A$32,0))&amp;INDEX(ETAPP!B$1:B$32,MATCH(COUNTIF(Q39:AC39,PIV!A$9),ETAPP!A$1:A$32,0))&amp;INDEX(ETAPP!B$1:B$32,MATCH(COUNTIF(Q39:AC39,PIV!A$10),ETAPP!A$1:A$32,0))&amp;INDEX(ETAPP!B$1:B$32,MATCH(COUNTIF(Q39:AC39,PIV!A$11),ETAPP!A$1:A$32,0))&amp;INDEX(ETAPP!B$1:B$32,MATCH(COUNTIF(Q39:AC39,PIV!A$12),ETAPP!A$1:A$32,0))&amp;INDEX(ETAPP!B$1:B$32,MATCH(COUNTIF(Q39:AC39,PIV!A$13),ETAPP!A$1:A$32,0))&amp;INDEX(ETAPP!B$1:B$32,MATCH(COUNTIF(Q39:AC39,PIV!A$14),ETAPP!A$1:A$32,0))&amp;INDEX(ETAPP!B$1:B$32,MATCH(COUNTIF(Q39:AC39,PIV!A$15),ETAPP!A$1:A$32,0))&amp;INDEX(ETAPP!B$1:B$32,MATCH(COUNTIF(Q39:AC39,PIV!A$16),ETAPP!A$1:A$32,0))&amp;INDEX(ETAPP!B$1:B$32,MATCH(COUNTIF(Q39:AC39,PIV!A$17),ETAPP!A$1:A$32,0))&amp;INDEX(ETAPP!B$1:B$32,MATCH(COUNTIF(Q39:AC39,PIV!A$18),ETAPP!A$1:A$32,0))&amp;INDEX(ETAPP!B$1:B$32,MATCH(COUNTIF(Q39:AC39,PIV!A$19),ETAPP!A$1:A$32,0))</f>
        <v>0000AA0000000000A0E</v>
      </c>
      <c r="L39" s="604" t="str">
        <f t="shared" si="5"/>
        <v>047,0-0000AA0000000000A0E</v>
      </c>
      <c r="M39" s="605">
        <f t="shared" si="6"/>
        <v>32</v>
      </c>
      <c r="N39" s="605">
        <f t="shared" si="7"/>
        <v>13</v>
      </c>
      <c r="O39" s="604" t="str">
        <f t="shared" si="8"/>
        <v>047,0-0000AA0000000000A0E-013</v>
      </c>
      <c r="P39" s="606">
        <f t="shared" si="9"/>
        <v>33</v>
      </c>
      <c r="Q39" s="607" t="str">
        <f>IFERROR(INDEX('1'!C$300:C$400,MATCH("*"&amp;F39&amp;"*",'1'!B$300:B$400,0)),"  ")</f>
        <v xml:space="preserve">  </v>
      </c>
      <c r="R39" s="608">
        <f>IFERROR(INDEX('2'!C$300:C$400,MATCH("*"&amp;F39&amp;"*",'2'!B$300:B$400,0)),"  ")</f>
        <v>22</v>
      </c>
      <c r="S39" s="608">
        <f>IFERROR(INDEX('3'!C$300:C$400,MATCH("*"&amp;F39&amp;"*",'3'!B$300:B$400,0)),"  ")</f>
        <v>1</v>
      </c>
      <c r="T39" s="608">
        <f>IFERROR(INDEX('4'!C$300:C$400,MATCH("*"&amp;F39&amp;"*",'4'!B$300:B$400,0)),"  ")</f>
        <v>24</v>
      </c>
      <c r="U39" s="608" t="str">
        <f>IFERROR(INDEX('5'!C$300:C$400,MATCH("*"&amp;F39&amp;"*",'5'!B$300:B$400,0)),"  ")</f>
        <v xml:space="preserve">  </v>
      </c>
      <c r="V39" s="608" t="str">
        <f>IFERROR(INDEX('6'!C$300:C$381,MATCH("*"&amp;F39&amp;"*",'6'!B$300:B$381,0)),"  ")</f>
        <v xml:space="preserve">  </v>
      </c>
      <c r="W39" s="608" t="str">
        <f>IFERROR(INDEX('7'!C$300:C$400,MATCH("*"&amp;F39&amp;"*",'7'!B$300:B$400,0)),"  ")</f>
        <v xml:space="preserve">  </v>
      </c>
      <c r="X39" s="608" t="str">
        <f>IFERROR(INDEX('8'!C$300:C$400,MATCH("*"&amp;F39&amp;"*",'8'!B$300:B$400,0)),"  ")</f>
        <v xml:space="preserve">  </v>
      </c>
      <c r="Y39" s="608" t="str">
        <f>IFERROR(INDEX('9'!C$300:C$400,MATCH("*"&amp;F39&amp;"*",'9'!B$300:B$400,0)),"  ")</f>
        <v xml:space="preserve">  </v>
      </c>
      <c r="Z39" s="608" t="str">
        <f>IFERROR(INDEX('10'!C$300:C$400,MATCH("*"&amp;F39&amp;"*",'10'!B$300:B$400,0)),"  ")</f>
        <v xml:space="preserve">  </v>
      </c>
      <c r="AA39" s="607" t="str">
        <f>IFERROR(INDEX('11'!C$300:C$400,MATCH("*"&amp;F39&amp;"*",'11'!B$300:B$400,0)),"  ")</f>
        <v xml:space="preserve">  </v>
      </c>
      <c r="AB39" s="608" t="str">
        <f>IFERROR(INDEX('12'!C$300:C$400,MATCH("*"&amp;F39&amp;"*",'12'!B$300:B$400,0)),"  ")</f>
        <v xml:space="preserve">  </v>
      </c>
      <c r="AC39" s="608" t="str">
        <f>IFERROR(INDEX('13'!C$300:C$400,MATCH("*"&amp;F39&amp;"*",'13'!B$300:B$400,0)),"  ")</f>
        <v xml:space="preserve">  </v>
      </c>
      <c r="AD39" s="609">
        <f t="shared" si="10"/>
        <v>3</v>
      </c>
      <c r="AE39" s="609">
        <f t="shared" si="11"/>
        <v>0</v>
      </c>
      <c r="AF39" s="609">
        <f t="shared" si="12"/>
        <v>0</v>
      </c>
      <c r="AG39" s="610">
        <f t="shared" si="15"/>
        <v>1E-4</v>
      </c>
      <c r="AH39" s="610">
        <f t="shared" si="16"/>
        <v>5.9999999999999995E-4</v>
      </c>
      <c r="AI39" s="610">
        <f t="shared" si="13"/>
        <v>5.0000000000000001E-4</v>
      </c>
      <c r="AJ39" s="610">
        <f t="shared" si="14"/>
        <v>6.9999999999999999E-4</v>
      </c>
      <c r="AK39" s="546"/>
    </row>
    <row r="40" spans="1:37" x14ac:dyDescent="0.2">
      <c r="A40" s="596" t="str">
        <f t="shared" ref="A40:A71" si="17">IFERROR(RANK(B40,B$8:B$71,1),"")</f>
        <v/>
      </c>
      <c r="B40" s="597" t="str">
        <f t="shared" ref="B40:B71" si="18">IF(G40="n",M40,"")</f>
        <v/>
      </c>
      <c r="C40" s="598" t="str">
        <f t="shared" ref="C40:C71" si="19">IFERROR(RANK(D40,D$8:D$71,1),"")</f>
        <v/>
      </c>
      <c r="D40" s="599" t="str">
        <f t="shared" ref="D40:D71" si="20">IF(H40="j",M40,"")</f>
        <v/>
      </c>
      <c r="E40" s="600">
        <f t="shared" ref="E40:E71" si="21">RANK(M40,M$8:M$71,1)</f>
        <v>33</v>
      </c>
      <c r="F40" s="563" t="s">
        <v>230</v>
      </c>
      <c r="G40" s="601"/>
      <c r="H40" s="602"/>
      <c r="I40" s="1150"/>
      <c r="J40" s="603">
        <f t="array" ref="J40">(IF(COUNT(Q40,T40,V40,AB40)&lt;3,SUM(Q40,T40,V40,AB40),SUM(LARGE((Q40,T40,V40,AB40),{1;2;3}))))+(IF(COUNT(R40,Y40,Z40,AC40)&lt;3,SUM(R40,Y40,Z40,AC40),SUM(LARGE((R40,Y40,Z40,AC40),{1;2;3}))))+(IF(COUNT(S40,U40,W40,X40,AA40)&lt;3,SUM(S40,U40,W40,X40,AA40),SUM(LARGE((S40,U40,W40,X40,AA40),{1;2;3}))))</f>
        <v>43</v>
      </c>
      <c r="K40" s="604" t="str">
        <f>INDEX(ETAPP!B$1:B$32,MATCH(COUNTIF(Q40:AC40,PIV!A$1),ETAPP!A$1:A$32,0))&amp;INDEX(ETAPP!B$1:B$32,MATCH(COUNTIF(Q40:AC40,PIV!A$2),ETAPP!A$1:A$32,0))&amp;INDEX(ETAPP!B$1:B$32,MATCH(COUNTIF(Q40:AC40,PIV!A$3),ETAPP!A$1:A$32,0))&amp;INDEX(ETAPP!B$1:B$32,MATCH(COUNTIF(Q40:AC40,PIV!A$4),ETAPP!A$1:A$32,0))&amp;INDEX(ETAPP!B$1:B$32,MATCH(COUNTIF(Q40:AC40,PIV!A$5),ETAPP!A$1:A$32,0))&amp;INDEX(ETAPP!B$1:B$32,MATCH(COUNTIF(Q40:AC40,PIV!A$6),ETAPP!A$1:A$32,0))&amp;INDEX(ETAPP!B$1:B$32,MATCH(COUNTIF(Q40:AC40,PIV!A$7),ETAPP!A$1:A$32,0))&amp;INDEX(ETAPP!B$1:B$32,MATCH(COUNTIF(Q40:AC40,PIV!A$8),ETAPP!A$1:A$32,0))&amp;INDEX(ETAPP!B$1:B$32,MATCH(COUNTIF(Q40:AC40,PIV!A$9),ETAPP!A$1:A$32,0))&amp;INDEX(ETAPP!B$1:B$32,MATCH(COUNTIF(Q40:AC40,PIV!A$10),ETAPP!A$1:A$32,0))&amp;INDEX(ETAPP!B$1:B$32,MATCH(COUNTIF(Q40:AC40,PIV!A$11),ETAPP!A$1:A$32,0))&amp;INDEX(ETAPP!B$1:B$32,MATCH(COUNTIF(Q40:AC40,PIV!A$12),ETAPP!A$1:A$32,0))&amp;INDEX(ETAPP!B$1:B$32,MATCH(COUNTIF(Q40:AC40,PIV!A$13),ETAPP!A$1:A$32,0))&amp;INDEX(ETAPP!B$1:B$32,MATCH(COUNTIF(Q40:AC40,PIV!A$14),ETAPP!A$1:A$32,0))&amp;INDEX(ETAPP!B$1:B$32,MATCH(COUNTIF(Q40:AC40,PIV!A$15),ETAPP!A$1:A$32,0))&amp;INDEX(ETAPP!B$1:B$32,MATCH(COUNTIF(Q40:AC40,PIV!A$16),ETAPP!A$1:A$32,0))&amp;INDEX(ETAPP!B$1:B$32,MATCH(COUNTIF(Q40:AC40,PIV!A$17),ETAPP!A$1:A$32,0))&amp;INDEX(ETAPP!B$1:B$32,MATCH(COUNTIF(Q40:AC40,PIV!A$18),ETAPP!A$1:A$32,0))&amp;INDEX(ETAPP!B$1:B$32,MATCH(COUNTIF(Q40:AC40,PIV!A$19),ETAPP!A$1:A$32,0))</f>
        <v>00000AA000000000A0E</v>
      </c>
      <c r="L40" s="604" t="str">
        <f t="shared" ref="L40:L71" si="22">TEXT(J40,"000,0")&amp;"-"&amp;K40</f>
        <v>043,0-00000AA000000000A0E</v>
      </c>
      <c r="M40" s="605">
        <f t="shared" ref="M40:M71" si="23">COUNTIF(L$8:L$71,"&gt;="&amp;L40)</f>
        <v>33</v>
      </c>
      <c r="N40" s="605">
        <f t="shared" ref="N40:N71" si="24">COUNTIF(F$8:F$71,"&gt;="&amp;F40)</f>
        <v>36</v>
      </c>
      <c r="O40" s="604" t="str">
        <f t="shared" ref="O40:O71" si="25">TEXT(J40,"000,0")&amp;"-"&amp;K40&amp;"-"&amp;TEXT(N40,"000")</f>
        <v>043,0-00000AA000000000A0E-036</v>
      </c>
      <c r="P40" s="606">
        <f t="shared" ref="P40:P71" si="26">COUNTIF(O$8:O$71,"&lt;="&amp;O40)</f>
        <v>32</v>
      </c>
      <c r="Q40" s="607">
        <f>IFERROR(INDEX('1'!C$300:C$400,MATCH("*"&amp;F40&amp;"*",'1'!B$300:B$400,0)),"  ")</f>
        <v>20</v>
      </c>
      <c r="R40" s="608" t="str">
        <f>IFERROR(INDEX('2'!C$300:C$400,MATCH("*"&amp;F40&amp;"*",'2'!B$300:B$400,0)),"  ")</f>
        <v xml:space="preserve">  </v>
      </c>
      <c r="S40" s="608">
        <f>IFERROR(INDEX('3'!C$300:C$400,MATCH("*"&amp;F40&amp;"*",'3'!B$300:B$400,0)),"  ")</f>
        <v>1</v>
      </c>
      <c r="T40" s="608" t="str">
        <f>IFERROR(INDEX('4'!C$300:C$400,MATCH("*"&amp;F40&amp;"*",'4'!B$300:B$400,0)),"  ")</f>
        <v xml:space="preserve">  </v>
      </c>
      <c r="U40" s="608" t="str">
        <f>IFERROR(INDEX('5'!C$300:C$400,MATCH("*"&amp;F40&amp;"*",'5'!B$300:B$400,0)),"  ")</f>
        <v xml:space="preserve">  </v>
      </c>
      <c r="V40" s="608" t="str">
        <f>IFERROR(INDEX('6'!C$300:C$381,MATCH("*"&amp;F40&amp;"*",'6'!B$300:B$381,0)),"  ")</f>
        <v xml:space="preserve">  </v>
      </c>
      <c r="W40" s="608" t="str">
        <f>IFERROR(INDEX('7'!C$300:C$400,MATCH("*"&amp;F40&amp;"*",'7'!B$300:B$400,0)),"  ")</f>
        <v xml:space="preserve">  </v>
      </c>
      <c r="X40" s="608" t="str">
        <f>IFERROR(INDEX('8'!C$300:C$400,MATCH("*"&amp;F40&amp;"*",'8'!B$300:B$400,0)),"  ")</f>
        <v xml:space="preserve">  </v>
      </c>
      <c r="Y40" s="608" t="str">
        <f>IFERROR(INDEX('9'!C$300:C$400,MATCH("*"&amp;F40&amp;"*",'9'!B$300:B$400,0)),"  ")</f>
        <v xml:space="preserve">  </v>
      </c>
      <c r="Z40" s="608" t="str">
        <f>IFERROR(INDEX('10'!C$300:C$400,MATCH("*"&amp;F40&amp;"*",'10'!B$300:B$400,0)),"  ")</f>
        <v xml:space="preserve">  </v>
      </c>
      <c r="AA40" s="607" t="str">
        <f>IFERROR(INDEX('11'!C$300:C$400,MATCH("*"&amp;F40&amp;"*",'11'!B$300:B$400,0)),"  ")</f>
        <v xml:space="preserve">  </v>
      </c>
      <c r="AB40" s="608">
        <f>IFERROR(INDEX('12'!C$300:C$400,MATCH("*"&amp;F40&amp;"*",'12'!B$300:B$400,0)),"  ")</f>
        <v>22</v>
      </c>
      <c r="AC40" s="608" t="str">
        <f>IFERROR(INDEX('13'!C$300:C$400,MATCH("*"&amp;F40&amp;"*",'13'!B$300:B$400,0)),"  ")</f>
        <v xml:space="preserve">  </v>
      </c>
      <c r="AD40" s="609">
        <f t="shared" ref="AD40:AD71" si="27">COUNTIF(Q40:AC40,"&gt;=0")</f>
        <v>3</v>
      </c>
      <c r="AE40" s="609">
        <f t="shared" ref="AE40:AE71" si="28">COUNTIF(Q40:AC40,"&gt;=30")</f>
        <v>0</v>
      </c>
      <c r="AF40" s="609">
        <f t="shared" ref="AF40:AF71" si="29">COUNTIF(Q40:AC40,"=40")</f>
        <v>0</v>
      </c>
      <c r="AG40" s="610">
        <f t="shared" si="15"/>
        <v>8.9999999999999998E-4</v>
      </c>
      <c r="AH40" s="610">
        <f t="shared" si="16"/>
        <v>2.0000000000000001E-4</v>
      </c>
      <c r="AI40" s="610">
        <f t="shared" ref="AI40:AI71" si="30">MIN(IF($S40="  ",FALSE,$S40)+$S$7/10000,IF($U40="  ",FALSE,$U40)+$U$7/10000,IF($W40="  ",FALSE,$W40)+$W$7/10000,IF($X40="  ",FALSE,$X40)+$X$7/10000,IF($AA40="  ",FALSE,$AA40)+$AA$7/10000)</f>
        <v>5.0000000000000001E-4</v>
      </c>
      <c r="AJ40" s="610">
        <f t="shared" ref="AJ40:AJ71" si="31">MIN(IF((IF($S40="  ",FALSE,$S40)+$S$7/10000)=AI40,333,IF($S40="  ",FALSE,$S40)+$S$7/10000),IF((IF($U40="  ",FALSE,$U40)+$U$7/10000)=AI40,333,IF($U40="  ",FALSE,$U40)+$U$7/10000),IF((IF($W40="  ",FALSE,$W40)+$W$7/10000)=AI40,333,IF($W40="  ",FALSE,$W40)+$W$7/10000),IF((IF($X40="  ",FALSE,$X40)+$X$7/10000)=AI40,333,IF($X40="  ",FALSE,$X40)+$X$7/10000),IF((IF($AA40="  ",FALSE,$AA40)+$AA$7/10000)=AI40,333,IF($AA40="  ",FALSE,$AA40)+$AA$7/10000))</f>
        <v>6.9999999999999999E-4</v>
      </c>
      <c r="AK40" s="546"/>
    </row>
    <row r="41" spans="1:37" x14ac:dyDescent="0.2">
      <c r="A41" s="596" t="str">
        <f t="shared" si="17"/>
        <v/>
      </c>
      <c r="B41" s="597" t="str">
        <f t="shared" si="18"/>
        <v/>
      </c>
      <c r="C41" s="598" t="str">
        <f t="shared" si="19"/>
        <v/>
      </c>
      <c r="D41" s="599" t="str">
        <f t="shared" si="20"/>
        <v/>
      </c>
      <c r="E41" s="600">
        <f t="shared" si="21"/>
        <v>34</v>
      </c>
      <c r="F41" s="563" t="s">
        <v>225</v>
      </c>
      <c r="G41" s="601"/>
      <c r="H41" s="602"/>
      <c r="I41" s="1150"/>
      <c r="J41" s="603">
        <f t="array" ref="J41">(IF(COUNT(Q41,T41,V41,AB41)&lt;3,SUM(Q41,T41,V41,AB41),SUM(LARGE((Q41,T41,V41,AB41),{1;2;3}))))+(IF(COUNT(R41,Y41,Z41,AC41)&lt;3,SUM(R41,Y41,Z41,AC41),SUM(LARGE((R41,Y41,Z41,AC41),{1;2;3}))))+(IF(COUNT(S41,U41,W41,X41,AA41)&lt;3,SUM(S41,U41,W41,X41,AA41),SUM(LARGE((S41,U41,W41,X41,AA41),{1;2;3}))))</f>
        <v>42</v>
      </c>
      <c r="K41" s="604" t="str">
        <f>INDEX(ETAPP!B$1:B$32,MATCH(COUNTIF(Q41:AC41,PIV!A$1),ETAPP!A$1:A$32,0))&amp;INDEX(ETAPP!B$1:B$32,MATCH(COUNTIF(Q41:AC41,PIV!A$2),ETAPP!A$1:A$32,0))&amp;INDEX(ETAPP!B$1:B$32,MATCH(COUNTIF(Q41:AC41,PIV!A$3),ETAPP!A$1:A$32,0))&amp;INDEX(ETAPP!B$1:B$32,MATCH(COUNTIF(Q41:AC41,PIV!A$4),ETAPP!A$1:A$32,0))&amp;INDEX(ETAPP!B$1:B$32,MATCH(COUNTIF(Q41:AC41,PIV!A$5),ETAPP!A$1:A$32,0))&amp;INDEX(ETAPP!B$1:B$32,MATCH(COUNTIF(Q41:AC41,PIV!A$6),ETAPP!A$1:A$32,0))&amp;INDEX(ETAPP!B$1:B$32,MATCH(COUNTIF(Q41:AC41,PIV!A$7),ETAPP!A$1:A$32,0))&amp;INDEX(ETAPP!B$1:B$32,MATCH(COUNTIF(Q41:AC41,PIV!A$8),ETAPP!A$1:A$32,0))&amp;INDEX(ETAPP!B$1:B$32,MATCH(COUNTIF(Q41:AC41,PIV!A$9),ETAPP!A$1:A$32,0))&amp;INDEX(ETAPP!B$1:B$32,MATCH(COUNTIF(Q41:AC41,PIV!A$10),ETAPP!A$1:A$32,0))&amp;INDEX(ETAPP!B$1:B$32,MATCH(COUNTIF(Q41:AC41,PIV!A$11),ETAPP!A$1:A$32,0))&amp;INDEX(ETAPP!B$1:B$32,MATCH(COUNTIF(Q41:AC41,PIV!A$12),ETAPP!A$1:A$32,0))&amp;INDEX(ETAPP!B$1:B$32,MATCH(COUNTIF(Q41:AC41,PIV!A$13),ETAPP!A$1:A$32,0))&amp;INDEX(ETAPP!B$1:B$32,MATCH(COUNTIF(Q41:AC41,PIV!A$14),ETAPP!A$1:A$32,0))&amp;INDEX(ETAPP!B$1:B$32,MATCH(COUNTIF(Q41:AC41,PIV!A$15),ETAPP!A$1:A$32,0))&amp;INDEX(ETAPP!B$1:B$32,MATCH(COUNTIF(Q41:AC41,PIV!A$16),ETAPP!A$1:A$32,0))&amp;INDEX(ETAPP!B$1:B$32,MATCH(COUNTIF(Q41:AC41,PIV!A$17),ETAPP!A$1:A$32,0))&amp;INDEX(ETAPP!B$1:B$32,MATCH(COUNTIF(Q41:AC41,PIV!A$18),ETAPP!A$1:A$32,0))&amp;INDEX(ETAPP!B$1:B$32,MATCH(COUNTIF(Q41:AC41,PIV!A$19),ETAPP!A$1:A$32,0))</f>
        <v>0000000AA0000A00B0C</v>
      </c>
      <c r="L41" s="604" t="str">
        <f t="shared" si="22"/>
        <v>042,0-0000000AA0000A00B0C</v>
      </c>
      <c r="M41" s="605">
        <f t="shared" si="23"/>
        <v>34</v>
      </c>
      <c r="N41" s="605">
        <f t="shared" si="24"/>
        <v>11</v>
      </c>
      <c r="O41" s="604" t="str">
        <f t="shared" si="25"/>
        <v>042,0-0000000AA0000A00B0C-011</v>
      </c>
      <c r="P41" s="606">
        <f t="shared" si="26"/>
        <v>31</v>
      </c>
      <c r="Q41" s="607" t="str">
        <f>IFERROR(INDEX('1'!C$300:C$400,MATCH("*"&amp;F41&amp;"*",'1'!B$300:B$400,0)),"  ")</f>
        <v xml:space="preserve">  </v>
      </c>
      <c r="R41" s="608" t="str">
        <f>IFERROR(INDEX('2'!C$300:C$400,MATCH("*"&amp;F41&amp;"*",'2'!B$300:B$400,0)),"  ")</f>
        <v xml:space="preserve">  </v>
      </c>
      <c r="S41" s="608" t="str">
        <f>IFERROR(INDEX('3'!C$300:C$400,MATCH("*"&amp;F41&amp;"*",'3'!B$300:B$400,0)),"  ")</f>
        <v xml:space="preserve">  </v>
      </c>
      <c r="T41" s="608" t="str">
        <f>IFERROR(INDEX('4'!C$300:C$400,MATCH("*"&amp;F41&amp;"*",'4'!B$300:B$400,0)),"  ")</f>
        <v xml:space="preserve">  </v>
      </c>
      <c r="U41" s="608">
        <f>IFERROR(INDEX('5'!C$300:C$400,MATCH("*"&amp;F41&amp;"*",'5'!B$300:B$400,0)),"  ")</f>
        <v>1</v>
      </c>
      <c r="V41" s="608">
        <f>IFERROR(INDEX('6'!C$300:C$381,MATCH("*"&amp;F41&amp;"*",'6'!B$300:B$381,0)),"  ")</f>
        <v>18</v>
      </c>
      <c r="W41" s="608">
        <f>IFERROR(INDEX('7'!C$300:C$400,MATCH("*"&amp;F41&amp;"*",'7'!B$300:B$400,0)),"  ")</f>
        <v>1</v>
      </c>
      <c r="X41" s="608" t="str">
        <f>IFERROR(INDEX('8'!C$300:C$400,MATCH("*"&amp;F41&amp;"*",'8'!B$300:B$400,0)),"  ")</f>
        <v xml:space="preserve">  </v>
      </c>
      <c r="Y41" s="608" t="str">
        <f>IFERROR(INDEX('9'!C$300:C$400,MATCH("*"&amp;F41&amp;"*",'9'!B$300:B$400,0)),"  ")</f>
        <v xml:space="preserve">  </v>
      </c>
      <c r="Z41" s="608" t="str">
        <f>IFERROR(INDEX('10'!C$300:C$400,MATCH("*"&amp;F41&amp;"*",'10'!B$300:B$400,0)),"  ")</f>
        <v xml:space="preserve">  </v>
      </c>
      <c r="AA41" s="607" t="str">
        <f>IFERROR(INDEX('11'!C$300:C$400,MATCH("*"&amp;F41&amp;"*",'11'!B$300:B$400,0)),"  ")</f>
        <v xml:space="preserve">  </v>
      </c>
      <c r="AB41" s="608">
        <f>IFERROR(INDEX('12'!C$300:C$400,MATCH("*"&amp;F41&amp;"*",'12'!B$300:B$400,0)),"  ")</f>
        <v>16</v>
      </c>
      <c r="AC41" s="608">
        <f>IFERROR(INDEX('13'!C$300:C$400,MATCH("*"&amp;F41&amp;"*",'13'!B$300:B$400,0)),"  ")</f>
        <v>6</v>
      </c>
      <c r="AD41" s="609">
        <f t="shared" si="27"/>
        <v>5</v>
      </c>
      <c r="AE41" s="609">
        <f t="shared" si="28"/>
        <v>0</v>
      </c>
      <c r="AF41" s="609">
        <f t="shared" si="29"/>
        <v>0</v>
      </c>
      <c r="AG41" s="610">
        <f t="shared" ref="AG41:AG71" si="32">MIN(IF($Q41="  ",FALSE,$Q41)+$Q$7/10000,IF($S41="  ",FALSE,$S41)+$S$7/10000,IF($Y41="  ",FALSE,$Y41)+$Y$7/10000,IF($Z41="  ",FALSE,$Z41)+$Z$7/10000)</f>
        <v>1E-4</v>
      </c>
      <c r="AH41" s="610">
        <f t="shared" ref="AH41:AH71" si="33">MIN(IF($R41="  ",FALSE,$R41)+$R$7/10000,IF($T41="  ",FALSE,$T41)+$T$7/10000,IF($V41="  ",FALSE,$V41)+$V$7/10000,IF($X41="  ",FALSE,$X41)+$X$7/10000)</f>
        <v>2.0000000000000001E-4</v>
      </c>
      <c r="AI41" s="610">
        <f t="shared" si="30"/>
        <v>2.9999999999999997E-4</v>
      </c>
      <c r="AJ41" s="610">
        <f t="shared" si="31"/>
        <v>8.0000000000000004E-4</v>
      </c>
      <c r="AK41" s="546"/>
    </row>
    <row r="42" spans="1:37" x14ac:dyDescent="0.2">
      <c r="A42" s="596" t="str">
        <f t="shared" si="17"/>
        <v/>
      </c>
      <c r="B42" s="597" t="str">
        <f t="shared" si="18"/>
        <v/>
      </c>
      <c r="C42" s="598" t="str">
        <f t="shared" si="19"/>
        <v/>
      </c>
      <c r="D42" s="599" t="str">
        <f t="shared" si="20"/>
        <v/>
      </c>
      <c r="E42" s="600">
        <f t="shared" si="21"/>
        <v>35</v>
      </c>
      <c r="F42" s="563" t="s">
        <v>253</v>
      </c>
      <c r="G42" s="590"/>
      <c r="H42" s="611"/>
      <c r="I42" s="1151"/>
      <c r="J42" s="603">
        <f t="array" ref="J42">(IF(COUNT(Q42,T42,V42,AB42)&lt;3,SUM(Q42,T42,V42,AB42),SUM(LARGE((Q42,T42,V42,AB42),{1;2;3}))))+(IF(COUNT(R42,Y42,Z42,AC42)&lt;3,SUM(R42,Y42,Z42,AC42),SUM(LARGE((R42,Y42,Z42,AC42),{1;2;3}))))+(IF(COUNT(S42,U42,W42,X42,AA42)&lt;3,SUM(S42,U42,W42,X42,AA42),SUM(LARGE((S42,U42,W42,X42,AA42),{1;2;3}))))</f>
        <v>34</v>
      </c>
      <c r="K42" s="604" t="str">
        <f>INDEX(ETAPP!B$1:B$32,MATCH(COUNTIF(Q42:AC42,PIV!A$1),ETAPP!A$1:A$32,0))&amp;INDEX(ETAPP!B$1:B$32,MATCH(COUNTIF(Q42:AC42,PIV!A$2),ETAPP!A$1:A$32,0))&amp;INDEX(ETAPP!B$1:B$32,MATCH(COUNTIF(Q42:AC42,PIV!A$3),ETAPP!A$1:A$32,0))&amp;INDEX(ETAPP!B$1:B$32,MATCH(COUNTIF(Q42:AC42,PIV!A$4),ETAPP!A$1:A$32,0))&amp;INDEX(ETAPP!B$1:B$32,MATCH(COUNTIF(Q42:AC42,PIV!A$5),ETAPP!A$1:A$32,0))&amp;INDEX(ETAPP!B$1:B$32,MATCH(COUNTIF(Q42:AC42,PIV!A$6),ETAPP!A$1:A$32,0))&amp;INDEX(ETAPP!B$1:B$32,MATCH(COUNTIF(Q42:AC42,PIV!A$7),ETAPP!A$1:A$32,0))&amp;INDEX(ETAPP!B$1:B$32,MATCH(COUNTIF(Q42:AC42,PIV!A$8),ETAPP!A$1:A$32,0))&amp;INDEX(ETAPP!B$1:B$32,MATCH(COUNTIF(Q42:AC42,PIV!A$9),ETAPP!A$1:A$32,0))&amp;INDEX(ETAPP!B$1:B$32,MATCH(COUNTIF(Q42:AC42,PIV!A$10),ETAPP!A$1:A$32,0))&amp;INDEX(ETAPP!B$1:B$32,MATCH(COUNTIF(Q42:AC42,PIV!A$11),ETAPP!A$1:A$32,0))&amp;INDEX(ETAPP!B$1:B$32,MATCH(COUNTIF(Q42:AC42,PIV!A$12),ETAPP!A$1:A$32,0))&amp;INDEX(ETAPP!B$1:B$32,MATCH(COUNTIF(Q42:AC42,PIV!A$13),ETAPP!A$1:A$32,0))&amp;INDEX(ETAPP!B$1:B$32,MATCH(COUNTIF(Q42:AC42,PIV!A$14),ETAPP!A$1:A$32,0))&amp;INDEX(ETAPP!B$1:B$32,MATCH(COUNTIF(Q42:AC42,PIV!A$15),ETAPP!A$1:A$32,0))&amp;INDEX(ETAPP!B$1:B$32,MATCH(COUNTIF(Q42:AC42,PIV!A$16),ETAPP!A$1:A$32,0))&amp;INDEX(ETAPP!B$1:B$32,MATCH(COUNTIF(Q42:AC42,PIV!A$17),ETAPP!A$1:A$32,0))&amp;INDEX(ETAPP!B$1:B$32,MATCH(COUNTIF(Q42:AC42,PIV!A$18),ETAPP!A$1:A$32,0))&amp;INDEX(ETAPP!B$1:B$32,MATCH(COUNTIF(Q42:AC42,PIV!A$19),ETAPP!A$1:A$32,0))</f>
        <v>0A0000000000000000G</v>
      </c>
      <c r="L42" s="604" t="str">
        <f t="shared" si="22"/>
        <v>034,0-0A0000000000000000G</v>
      </c>
      <c r="M42" s="605">
        <f t="shared" si="23"/>
        <v>35</v>
      </c>
      <c r="N42" s="605">
        <f t="shared" si="24"/>
        <v>20</v>
      </c>
      <c r="O42" s="604" t="str">
        <f t="shared" si="25"/>
        <v>034,0-0A0000000000000000G-020</v>
      </c>
      <c r="P42" s="606">
        <f t="shared" si="26"/>
        <v>30</v>
      </c>
      <c r="Q42" s="607" t="str">
        <f>IFERROR(INDEX('1'!C$300:C$400,MATCH("*"&amp;F42&amp;"*",'1'!B$300:B$400,0)),"  ")</f>
        <v xml:space="preserve">  </v>
      </c>
      <c r="R42" s="608" t="str">
        <f>IFERROR(INDEX('2'!C$300:C$400,MATCH("*"&amp;F42&amp;"*",'2'!B$300:B$400,0)),"  ")</f>
        <v xml:space="preserve">  </v>
      </c>
      <c r="S42" s="608" t="str">
        <f>IFERROR(INDEX('3'!C$300:C$400,MATCH("*"&amp;F42&amp;"*",'3'!B$300:B$400,0)),"  ")</f>
        <v xml:space="preserve">  </v>
      </c>
      <c r="T42" s="608" t="str">
        <f>IFERROR(INDEX('4'!C$300:C$400,MATCH("*"&amp;F42&amp;"*",'4'!B$300:B$400,0)),"  ")</f>
        <v xml:space="preserve">  </v>
      </c>
      <c r="U42" s="608" t="str">
        <f>IFERROR(INDEX('5'!C$300:C$400,MATCH("*"&amp;F42&amp;"*",'5'!B$300:B$400,0)),"  ")</f>
        <v xml:space="preserve">  </v>
      </c>
      <c r="V42" s="608" t="str">
        <f>IFERROR(INDEX('6'!C$300:C$381,MATCH("*"&amp;F42&amp;"*",'6'!B$300:B$381,0)),"  ")</f>
        <v xml:space="preserve">  </v>
      </c>
      <c r="W42" s="608" t="str">
        <f>IFERROR(INDEX('7'!C$300:C$400,MATCH("*"&amp;F42&amp;"*",'7'!B$300:B$400,0)),"  ")</f>
        <v xml:space="preserve">  </v>
      </c>
      <c r="X42" s="608" t="str">
        <f>IFERROR(INDEX('8'!C$300:C$400,MATCH("*"&amp;F42&amp;"*",'8'!B$300:B$400,0)),"  ")</f>
        <v xml:space="preserve">  </v>
      </c>
      <c r="Y42" s="608" t="str">
        <f>IFERROR(INDEX('9'!C$300:C$400,MATCH("*"&amp;F42&amp;"*",'9'!B$300:B$400,0)),"  ")</f>
        <v xml:space="preserve">  </v>
      </c>
      <c r="Z42" s="608">
        <f>IFERROR(INDEX('10'!C$300:C$400,MATCH("*"&amp;F42&amp;"*",'10'!B$300:B$400,0)),"  ")</f>
        <v>34</v>
      </c>
      <c r="AA42" s="607" t="str">
        <f>IFERROR(INDEX('11'!C$300:C$400,MATCH("*"&amp;F42&amp;"*",'11'!B$300:B$400,0)),"  ")</f>
        <v xml:space="preserve">  </v>
      </c>
      <c r="AB42" s="608" t="str">
        <f>IFERROR(INDEX('12'!C$300:C$400,MATCH("*"&amp;F42&amp;"*",'12'!B$300:B$400,0)),"  ")</f>
        <v xml:space="preserve">  </v>
      </c>
      <c r="AC42" s="608" t="str">
        <f>IFERROR(INDEX('13'!C$300:C$400,MATCH("*"&amp;F42&amp;"*",'13'!B$300:B$400,0)),"  ")</f>
        <v xml:space="preserve">  </v>
      </c>
      <c r="AD42" s="609">
        <f t="shared" si="27"/>
        <v>1</v>
      </c>
      <c r="AE42" s="609">
        <f t="shared" si="28"/>
        <v>1</v>
      </c>
      <c r="AF42" s="609">
        <f t="shared" si="29"/>
        <v>0</v>
      </c>
      <c r="AG42" s="610">
        <f t="shared" si="32"/>
        <v>1E-4</v>
      </c>
      <c r="AH42" s="610">
        <f t="shared" si="33"/>
        <v>2.0000000000000001E-4</v>
      </c>
      <c r="AI42" s="610">
        <f t="shared" si="30"/>
        <v>2.9999999999999997E-4</v>
      </c>
      <c r="AJ42" s="610">
        <f t="shared" si="31"/>
        <v>5.0000000000000001E-4</v>
      </c>
      <c r="AK42" s="546"/>
    </row>
    <row r="43" spans="1:37" x14ac:dyDescent="0.2">
      <c r="A43" s="596" t="str">
        <f t="shared" si="17"/>
        <v/>
      </c>
      <c r="B43" s="597" t="str">
        <f t="shared" si="18"/>
        <v/>
      </c>
      <c r="C43" s="598" t="str">
        <f t="shared" si="19"/>
        <v/>
      </c>
      <c r="D43" s="599" t="str">
        <f t="shared" si="20"/>
        <v/>
      </c>
      <c r="E43" s="600">
        <f t="shared" si="21"/>
        <v>36</v>
      </c>
      <c r="F43" s="615" t="s">
        <v>328</v>
      </c>
      <c r="G43" s="601"/>
      <c r="H43" s="602"/>
      <c r="I43" s="1150"/>
      <c r="J43" s="603">
        <f t="array" ref="J43">(IF(COUNT(Q43,T43,V43,AB43)&lt;3,SUM(Q43,T43,V43,AB43),SUM(LARGE((Q43,T43,V43,AB43),{1;2;3}))))+(IF(COUNT(R43,Y43,Z43,AC43)&lt;3,SUM(R43,Y43,Z43,AC43),SUM(LARGE((R43,Y43,Z43,AC43),{1;2;3}))))+(IF(COUNT(S43,U43,W43,X43,AA43)&lt;3,SUM(S43,U43,W43,X43,AA43),SUM(LARGE((S43,U43,W43,X43,AA43),{1;2;3}))))</f>
        <v>32</v>
      </c>
      <c r="K43" s="604" t="str">
        <f>INDEX(ETAPP!B$1:B$32,MATCH(COUNTIF(Q43:AC43,PIV!A$1),ETAPP!A$1:A$32,0))&amp;INDEX(ETAPP!B$1:B$32,MATCH(COUNTIF(Q43:AC43,PIV!A$2),ETAPP!A$1:A$32,0))&amp;INDEX(ETAPP!B$1:B$32,MATCH(COUNTIF(Q43:AC43,PIV!A$3),ETAPP!A$1:A$32,0))&amp;INDEX(ETAPP!B$1:B$32,MATCH(COUNTIF(Q43:AC43,PIV!A$4),ETAPP!A$1:A$32,0))&amp;INDEX(ETAPP!B$1:B$32,MATCH(COUNTIF(Q43:AC43,PIV!A$5),ETAPP!A$1:A$32,0))&amp;INDEX(ETAPP!B$1:B$32,MATCH(COUNTIF(Q43:AC43,PIV!A$6),ETAPP!A$1:A$32,0))&amp;INDEX(ETAPP!B$1:B$32,MATCH(COUNTIF(Q43:AC43,PIV!A$7),ETAPP!A$1:A$32,0))&amp;INDEX(ETAPP!B$1:B$32,MATCH(COUNTIF(Q43:AC43,PIV!A$8),ETAPP!A$1:A$32,0))&amp;INDEX(ETAPP!B$1:B$32,MATCH(COUNTIF(Q43:AC43,PIV!A$9),ETAPP!A$1:A$32,0))&amp;INDEX(ETAPP!B$1:B$32,MATCH(COUNTIF(Q43:AC43,PIV!A$10),ETAPP!A$1:A$32,0))&amp;INDEX(ETAPP!B$1:B$32,MATCH(COUNTIF(Q43:AC43,PIV!A$11),ETAPP!A$1:A$32,0))&amp;INDEX(ETAPP!B$1:B$32,MATCH(COUNTIF(Q43:AC43,PIV!A$12),ETAPP!A$1:A$32,0))&amp;INDEX(ETAPP!B$1:B$32,MATCH(COUNTIF(Q43:AC43,PIV!A$13),ETAPP!A$1:A$32,0))&amp;INDEX(ETAPP!B$1:B$32,MATCH(COUNTIF(Q43:AC43,PIV!A$14),ETAPP!A$1:A$32,0))&amp;INDEX(ETAPP!B$1:B$32,MATCH(COUNTIF(Q43:AC43,PIV!A$15),ETAPP!A$1:A$32,0))&amp;INDEX(ETAPP!B$1:B$32,MATCH(COUNTIF(Q43:AC43,PIV!A$16),ETAPP!A$1:A$32,0))&amp;INDEX(ETAPP!B$1:B$32,MATCH(COUNTIF(Q43:AC43,PIV!A$17),ETAPP!A$1:A$32,0))&amp;INDEX(ETAPP!B$1:B$32,MATCH(COUNTIF(Q43:AC43,PIV!A$18),ETAPP!A$1:A$32,0))&amp;INDEX(ETAPP!B$1:B$32,MATCH(COUNTIF(Q43:AC43,PIV!A$19),ETAPP!A$1:A$32,0))</f>
        <v>0000000A0A00000000F</v>
      </c>
      <c r="L43" s="604" t="str">
        <f t="shared" si="22"/>
        <v>032,0-0000000A0A00000000F</v>
      </c>
      <c r="M43" s="605">
        <f t="shared" si="23"/>
        <v>36</v>
      </c>
      <c r="N43" s="605">
        <f t="shared" si="24"/>
        <v>30</v>
      </c>
      <c r="O43" s="604" t="str">
        <f t="shared" si="25"/>
        <v>032,0-0000000A0A00000000F-030</v>
      </c>
      <c r="P43" s="606">
        <f t="shared" si="26"/>
        <v>29</v>
      </c>
      <c r="Q43" s="607" t="str">
        <f>IFERROR(INDEX('1'!C$300:C$400,MATCH("*"&amp;F43&amp;"*",'1'!B$300:B$400,0)),"  ")</f>
        <v xml:space="preserve">  </v>
      </c>
      <c r="R43" s="608" t="str">
        <f>IFERROR(INDEX('2'!C$300:C$400,MATCH("*"&amp;F43&amp;"*",'2'!B$300:B$400,0)),"  ")</f>
        <v xml:space="preserve">  </v>
      </c>
      <c r="S43" s="608" t="str">
        <f>IFERROR(INDEX('3'!C$300:C$400,MATCH("*"&amp;F43&amp;"*",'3'!B$300:B$400,0)),"  ")</f>
        <v xml:space="preserve">  </v>
      </c>
      <c r="T43" s="608" t="str">
        <f>IFERROR(INDEX('4'!C$300:C$400,MATCH("*"&amp;F43&amp;"*",'4'!B$300:B$400,0)),"  ")</f>
        <v xml:space="preserve">  </v>
      </c>
      <c r="U43" s="608" t="str">
        <f>IFERROR(INDEX('5'!C$300:C$400,MATCH("*"&amp;F43&amp;"*",'5'!B$300:B$400,0)),"  ")</f>
        <v xml:space="preserve">  </v>
      </c>
      <c r="V43" s="608" t="str">
        <f>IFERROR(INDEX('6'!C$300:C$381,MATCH("*"&amp;F43&amp;"*",'6'!B$300:B$381,0)),"  ")</f>
        <v xml:space="preserve">  </v>
      </c>
      <c r="W43" s="608" t="str">
        <f>IFERROR(INDEX('7'!C$300:C$400,MATCH("*"&amp;F43&amp;"*",'7'!B$300:B$400,0)),"  ")</f>
        <v xml:space="preserve">  </v>
      </c>
      <c r="X43" s="608" t="str">
        <f>IFERROR(INDEX('8'!C$300:C$400,MATCH("*"&amp;F43&amp;"*",'8'!B$300:B$400,0)),"  ")</f>
        <v xml:space="preserve">  </v>
      </c>
      <c r="Y43" s="608" t="str">
        <f>IFERROR(INDEX('9'!C$300:C$400,MATCH("*"&amp;F43&amp;"*",'9'!B$300:B$400,0)),"  ")</f>
        <v xml:space="preserve">  </v>
      </c>
      <c r="Z43" s="608" t="str">
        <f>IFERROR(INDEX('10'!C$300:C$400,MATCH("*"&amp;F43&amp;"*",'10'!B$300:B$400,0)),"  ")</f>
        <v xml:space="preserve">  </v>
      </c>
      <c r="AA43" s="607">
        <f>IFERROR(INDEX('11'!C$300:C$400,MATCH("*"&amp;F43&amp;"*",'11'!B$300:B$400,0)),"  ")</f>
        <v>18</v>
      </c>
      <c r="AB43" s="608">
        <f>IFERROR(INDEX('12'!C$300:C$400,MATCH("*"&amp;F43&amp;"*",'12'!B$300:B$400,0)),"  ")</f>
        <v>14</v>
      </c>
      <c r="AC43" s="608" t="str">
        <f>IFERROR(INDEX('13'!C$300:C$400,MATCH("*"&amp;F43&amp;"*",'13'!B$300:B$400,0)),"  ")</f>
        <v xml:space="preserve">  </v>
      </c>
      <c r="AD43" s="609">
        <f t="shared" si="27"/>
        <v>2</v>
      </c>
      <c r="AE43" s="609">
        <f t="shared" si="28"/>
        <v>0</v>
      </c>
      <c r="AF43" s="609">
        <f t="shared" si="29"/>
        <v>0</v>
      </c>
      <c r="AG43" s="610">
        <f t="shared" si="32"/>
        <v>1E-4</v>
      </c>
      <c r="AH43" s="610">
        <f t="shared" si="33"/>
        <v>2.0000000000000001E-4</v>
      </c>
      <c r="AI43" s="610">
        <f t="shared" si="30"/>
        <v>2.9999999999999997E-4</v>
      </c>
      <c r="AJ43" s="610">
        <f t="shared" si="31"/>
        <v>5.0000000000000001E-4</v>
      </c>
      <c r="AK43" s="546"/>
    </row>
    <row r="44" spans="1:37" x14ac:dyDescent="0.2">
      <c r="A44" s="596" t="str">
        <f t="shared" si="17"/>
        <v/>
      </c>
      <c r="B44" s="597" t="str">
        <f t="shared" si="18"/>
        <v/>
      </c>
      <c r="C44" s="598" t="str">
        <f t="shared" si="19"/>
        <v/>
      </c>
      <c r="D44" s="599" t="str">
        <f t="shared" si="20"/>
        <v/>
      </c>
      <c r="E44" s="600">
        <f t="shared" si="21"/>
        <v>37</v>
      </c>
      <c r="F44" s="563" t="s">
        <v>267</v>
      </c>
      <c r="G44" s="601"/>
      <c r="H44" s="602"/>
      <c r="I44" s="1150"/>
      <c r="J44" s="603">
        <f t="array" ref="J44">(IF(COUNT(Q44,T44,V44,AB44)&lt;3,SUM(Q44,T44,V44,AB44),SUM(LARGE((Q44,T44,V44,AB44),{1;2;3}))))+(IF(COUNT(R44,Y44,Z44,AC44)&lt;3,SUM(R44,Y44,Z44,AC44),SUM(LARGE((R44,Y44,Z44,AC44),{1;2;3}))))+(IF(COUNT(S44,U44,W44,X44,AA44)&lt;3,SUM(S44,U44,W44,X44,AA44),SUM(LARGE((S44,U44,W44,X44,AA44),{1;2;3}))))</f>
        <v>30</v>
      </c>
      <c r="K44" s="604" t="str">
        <f>INDEX(ETAPP!B$1:B$32,MATCH(COUNTIF(Q44:AC44,PIV!A$1),ETAPP!A$1:A$32,0))&amp;INDEX(ETAPP!B$1:B$32,MATCH(COUNTIF(Q44:AC44,PIV!A$2),ETAPP!A$1:A$32,0))&amp;INDEX(ETAPP!B$1:B$32,MATCH(COUNTIF(Q44:AC44,PIV!A$3),ETAPP!A$1:A$32,0))&amp;INDEX(ETAPP!B$1:B$32,MATCH(COUNTIF(Q44:AC44,PIV!A$4),ETAPP!A$1:A$32,0))&amp;INDEX(ETAPP!B$1:B$32,MATCH(COUNTIF(Q44:AC44,PIV!A$5),ETAPP!A$1:A$32,0))&amp;INDEX(ETAPP!B$1:B$32,MATCH(COUNTIF(Q44:AC44,PIV!A$6),ETAPP!A$1:A$32,0))&amp;INDEX(ETAPP!B$1:B$32,MATCH(COUNTIF(Q44:AC44,PIV!A$7),ETAPP!A$1:A$32,0))&amp;INDEX(ETAPP!B$1:B$32,MATCH(COUNTIF(Q44:AC44,PIV!A$8),ETAPP!A$1:A$32,0))&amp;INDEX(ETAPP!B$1:B$32,MATCH(COUNTIF(Q44:AC44,PIV!A$9),ETAPP!A$1:A$32,0))&amp;INDEX(ETAPP!B$1:B$32,MATCH(COUNTIF(Q44:AC44,PIV!A$10),ETAPP!A$1:A$32,0))&amp;INDEX(ETAPP!B$1:B$32,MATCH(COUNTIF(Q44:AC44,PIV!A$11),ETAPP!A$1:A$32,0))&amp;INDEX(ETAPP!B$1:B$32,MATCH(COUNTIF(Q44:AC44,PIV!A$12),ETAPP!A$1:A$32,0))&amp;INDEX(ETAPP!B$1:B$32,MATCH(COUNTIF(Q44:AC44,PIV!A$13),ETAPP!A$1:A$32,0))&amp;INDEX(ETAPP!B$1:B$32,MATCH(COUNTIF(Q44:AC44,PIV!A$14),ETAPP!A$1:A$32,0))&amp;INDEX(ETAPP!B$1:B$32,MATCH(COUNTIF(Q44:AC44,PIV!A$15),ETAPP!A$1:A$32,0))&amp;INDEX(ETAPP!B$1:B$32,MATCH(COUNTIF(Q44:AC44,PIV!A$16),ETAPP!A$1:A$32,0))&amp;INDEX(ETAPP!B$1:B$32,MATCH(COUNTIF(Q44:AC44,PIV!A$17),ETAPP!A$1:A$32,0))&amp;INDEX(ETAPP!B$1:B$32,MATCH(COUNTIF(Q44:AC44,PIV!A$18),ETAPP!A$1:A$32,0))&amp;INDEX(ETAPP!B$1:B$32,MATCH(COUNTIF(Q44:AC44,PIV!A$19),ETAPP!A$1:A$32,0))</f>
        <v>00A000000000000000G</v>
      </c>
      <c r="L44" s="604" t="str">
        <f t="shared" si="22"/>
        <v>030,0-00A000000000000000G</v>
      </c>
      <c r="M44" s="605">
        <f t="shared" si="23"/>
        <v>37</v>
      </c>
      <c r="N44" s="605">
        <f t="shared" si="24"/>
        <v>41</v>
      </c>
      <c r="O44" s="604" t="str">
        <f t="shared" si="25"/>
        <v>030,0-00A000000000000000G-041</v>
      </c>
      <c r="P44" s="606">
        <f t="shared" si="26"/>
        <v>28</v>
      </c>
      <c r="Q44" s="607" t="str">
        <f>IFERROR(INDEX('1'!C$300:C$400,MATCH("*"&amp;F44&amp;"*",'1'!B$300:B$400,0)),"  ")</f>
        <v xml:space="preserve">  </v>
      </c>
      <c r="R44" s="608" t="str">
        <f>IFERROR(INDEX('2'!C$300:C$400,MATCH("*"&amp;F44&amp;"*",'2'!B$300:B$400,0)),"  ")</f>
        <v xml:space="preserve">  </v>
      </c>
      <c r="S44" s="608" t="str">
        <f>IFERROR(INDEX('3'!C$300:C$400,MATCH("*"&amp;F44&amp;"*",'3'!B$300:B$400,0)),"  ")</f>
        <v xml:space="preserve">  </v>
      </c>
      <c r="T44" s="608" t="str">
        <f>IFERROR(INDEX('4'!C$300:C$400,MATCH("*"&amp;F44&amp;"*",'4'!B$300:B$400,0)),"  ")</f>
        <v xml:space="preserve">  </v>
      </c>
      <c r="U44" s="608" t="str">
        <f>IFERROR(INDEX('5'!C$300:C$400,MATCH("*"&amp;F44&amp;"*",'5'!B$300:B$400,0)),"  ")</f>
        <v xml:space="preserve">  </v>
      </c>
      <c r="V44" s="608">
        <f>IFERROR(INDEX('6'!C$300:C$381,MATCH("*"&amp;F44&amp;"*",'6'!B$300:B$381,0)),"  ")</f>
        <v>30</v>
      </c>
      <c r="W44" s="608" t="str">
        <f>IFERROR(INDEX('7'!C$300:C$400,MATCH("*"&amp;F44&amp;"*",'7'!B$300:B$400,0)),"  ")</f>
        <v xml:space="preserve">  </v>
      </c>
      <c r="X44" s="608" t="str">
        <f>IFERROR(INDEX('8'!C$300:C$400,MATCH("*"&amp;F44&amp;"*",'8'!B$300:B$400,0)),"  ")</f>
        <v xml:space="preserve">  </v>
      </c>
      <c r="Y44" s="608" t="str">
        <f>IFERROR(INDEX('9'!C$300:C$400,MATCH("*"&amp;F44&amp;"*",'9'!B$300:B$400,0)),"  ")</f>
        <v xml:space="preserve">  </v>
      </c>
      <c r="Z44" s="608" t="str">
        <f>IFERROR(INDEX('10'!C$300:C$400,MATCH("*"&amp;F44&amp;"*",'10'!B$300:B$400,0)),"  ")</f>
        <v xml:space="preserve">  </v>
      </c>
      <c r="AA44" s="607" t="str">
        <f>IFERROR(INDEX('11'!C$300:C$400,MATCH("*"&amp;F44&amp;"*",'11'!B$300:B$400,0)),"  ")</f>
        <v xml:space="preserve">  </v>
      </c>
      <c r="AB44" s="608" t="str">
        <f>IFERROR(INDEX('12'!C$300:C$400,MATCH("*"&amp;F44&amp;"*",'12'!B$300:B$400,0)),"  ")</f>
        <v xml:space="preserve">  </v>
      </c>
      <c r="AC44" s="608" t="str">
        <f>IFERROR(INDEX('13'!C$300:C$400,MATCH("*"&amp;F44&amp;"*",'13'!B$300:B$400,0)),"  ")</f>
        <v xml:space="preserve">  </v>
      </c>
      <c r="AD44" s="609">
        <f t="shared" si="27"/>
        <v>1</v>
      </c>
      <c r="AE44" s="609">
        <f t="shared" si="28"/>
        <v>1</v>
      </c>
      <c r="AF44" s="609">
        <f t="shared" si="29"/>
        <v>0</v>
      </c>
      <c r="AG44" s="610">
        <f t="shared" si="32"/>
        <v>1E-4</v>
      </c>
      <c r="AH44" s="610">
        <f t="shared" si="33"/>
        <v>2.0000000000000001E-4</v>
      </c>
      <c r="AI44" s="610">
        <f t="shared" si="30"/>
        <v>2.9999999999999997E-4</v>
      </c>
      <c r="AJ44" s="610">
        <f t="shared" si="31"/>
        <v>5.0000000000000001E-4</v>
      </c>
      <c r="AK44" s="546"/>
    </row>
    <row r="45" spans="1:37" x14ac:dyDescent="0.2">
      <c r="A45" s="596" t="str">
        <f t="shared" si="17"/>
        <v/>
      </c>
      <c r="B45" s="597" t="str">
        <f t="shared" si="18"/>
        <v/>
      </c>
      <c r="C45" s="598" t="str">
        <f t="shared" si="19"/>
        <v/>
      </c>
      <c r="D45" s="599" t="str">
        <f t="shared" si="20"/>
        <v/>
      </c>
      <c r="E45" s="600">
        <f t="shared" si="21"/>
        <v>38</v>
      </c>
      <c r="F45" s="563" t="s">
        <v>260</v>
      </c>
      <c r="G45" s="601"/>
      <c r="H45" s="602"/>
      <c r="I45" s="1150"/>
      <c r="J45" s="603">
        <f t="array" ref="J45">(IF(COUNT(Q45,T45,V45,AB45)&lt;3,SUM(Q45,T45,V45,AB45),SUM(LARGE((Q45,T45,V45,AB45),{1;2;3}))))+(IF(COUNT(R45,Y45,Z45,AC45)&lt;3,SUM(R45,Y45,Z45,AC45),SUM(LARGE((R45,Y45,Z45,AC45),{1;2;3}))))+(IF(COUNT(S45,U45,W45,X45,AA45)&lt;3,SUM(S45,U45,W45,X45,AA45),SUM(LARGE((S45,U45,W45,X45,AA45),{1;2;3}))))</f>
        <v>28</v>
      </c>
      <c r="K45" s="604" t="str">
        <f>INDEX(ETAPP!B$1:B$32,MATCH(COUNTIF(Q45:AC45,PIV!A$1),ETAPP!A$1:A$32,0))&amp;INDEX(ETAPP!B$1:B$32,MATCH(COUNTIF(Q45:AC45,PIV!A$2),ETAPP!A$1:A$32,0))&amp;INDEX(ETAPP!B$1:B$32,MATCH(COUNTIF(Q45:AC45,PIV!A$3),ETAPP!A$1:A$32,0))&amp;INDEX(ETAPP!B$1:B$32,MATCH(COUNTIF(Q45:AC45,PIV!A$4),ETAPP!A$1:A$32,0))&amp;INDEX(ETAPP!B$1:B$32,MATCH(COUNTIF(Q45:AC45,PIV!A$5),ETAPP!A$1:A$32,0))&amp;INDEX(ETAPP!B$1:B$32,MATCH(COUNTIF(Q45:AC45,PIV!A$6),ETAPP!A$1:A$32,0))&amp;INDEX(ETAPP!B$1:B$32,MATCH(COUNTIF(Q45:AC45,PIV!A$7),ETAPP!A$1:A$32,0))&amp;INDEX(ETAPP!B$1:B$32,MATCH(COUNTIF(Q45:AC45,PIV!A$8),ETAPP!A$1:A$32,0))&amp;INDEX(ETAPP!B$1:B$32,MATCH(COUNTIF(Q45:AC45,PIV!A$9),ETAPP!A$1:A$32,0))&amp;INDEX(ETAPP!B$1:B$32,MATCH(COUNTIF(Q45:AC45,PIV!A$10),ETAPP!A$1:A$32,0))&amp;INDEX(ETAPP!B$1:B$32,MATCH(COUNTIF(Q45:AC45,PIV!A$11),ETAPP!A$1:A$32,0))&amp;INDEX(ETAPP!B$1:B$32,MATCH(COUNTIF(Q45:AC45,PIV!A$12),ETAPP!A$1:A$32,0))&amp;INDEX(ETAPP!B$1:B$32,MATCH(COUNTIF(Q45:AC45,PIV!A$13),ETAPP!A$1:A$32,0))&amp;INDEX(ETAPP!B$1:B$32,MATCH(COUNTIF(Q45:AC45,PIV!A$14),ETAPP!A$1:A$32,0))&amp;INDEX(ETAPP!B$1:B$32,MATCH(COUNTIF(Q45:AC45,PIV!A$15),ETAPP!A$1:A$32,0))&amp;INDEX(ETAPP!B$1:B$32,MATCH(COUNTIF(Q45:AC45,PIV!A$16),ETAPP!A$1:A$32,0))&amp;INDEX(ETAPP!B$1:B$32,MATCH(COUNTIF(Q45:AC45,PIV!A$17),ETAPP!A$1:A$32,0))&amp;INDEX(ETAPP!B$1:B$32,MATCH(COUNTIF(Q45:AC45,PIV!A$18),ETAPP!A$1:A$32,0))&amp;INDEX(ETAPP!B$1:B$32,MATCH(COUNTIF(Q45:AC45,PIV!A$19),ETAPP!A$1:A$32,0))</f>
        <v>0000000A000A000000F</v>
      </c>
      <c r="L45" s="604" t="str">
        <f t="shared" si="22"/>
        <v>028,0-0000000A000A000000F</v>
      </c>
      <c r="M45" s="605">
        <f t="shared" si="23"/>
        <v>38</v>
      </c>
      <c r="N45" s="605">
        <f t="shared" si="24"/>
        <v>57</v>
      </c>
      <c r="O45" s="604" t="str">
        <f t="shared" si="25"/>
        <v>028,0-0000000A000A000000F-057</v>
      </c>
      <c r="P45" s="606">
        <f t="shared" si="26"/>
        <v>27</v>
      </c>
      <c r="Q45" s="607" t="str">
        <f>IFERROR(INDEX('1'!C$300:C$400,MATCH("*"&amp;F45&amp;"*",'1'!B$300:B$400,0)),"  ")</f>
        <v xml:space="preserve">  </v>
      </c>
      <c r="R45" s="608">
        <f>IFERROR(INDEX('2'!C$300:C$400,MATCH("*"&amp;F45&amp;"*",'2'!B$300:B$400,0)),"  ")</f>
        <v>18</v>
      </c>
      <c r="S45" s="608" t="str">
        <f>IFERROR(INDEX('3'!C$300:C$400,MATCH("*"&amp;F45&amp;"*",'3'!B$300:B$400,0)),"  ")</f>
        <v xml:space="preserve">  </v>
      </c>
      <c r="T45" s="608" t="str">
        <f>IFERROR(INDEX('4'!C$300:C$400,MATCH("*"&amp;F45&amp;"*",'4'!B$300:B$400,0)),"  ")</f>
        <v xml:space="preserve">  </v>
      </c>
      <c r="U45" s="608" t="str">
        <f>IFERROR(INDEX('5'!C$300:C$400,MATCH("*"&amp;F45&amp;"*",'5'!B$300:B$400,0)),"  ")</f>
        <v xml:space="preserve">  </v>
      </c>
      <c r="V45" s="608" t="str">
        <f>IFERROR(INDEX('6'!C$300:C$381,MATCH("*"&amp;F45&amp;"*",'6'!B$300:B$381,0)),"  ")</f>
        <v xml:space="preserve">  </v>
      </c>
      <c r="W45" s="608" t="str">
        <f>IFERROR(INDEX('7'!C$300:C$400,MATCH("*"&amp;F45&amp;"*",'7'!B$300:B$400,0)),"  ")</f>
        <v xml:space="preserve">  </v>
      </c>
      <c r="X45" s="608" t="str">
        <f>IFERROR(INDEX('8'!C$300:C$400,MATCH("*"&amp;F45&amp;"*",'8'!B$300:B$400,0)),"  ")</f>
        <v xml:space="preserve">  </v>
      </c>
      <c r="Y45" s="608">
        <f>IFERROR(INDEX('9'!C$300:C$400,MATCH("*"&amp;F45&amp;"*",'9'!B$300:B$400,0)),"  ")</f>
        <v>10</v>
      </c>
      <c r="Z45" s="608" t="str">
        <f>IFERROR(INDEX('10'!C$300:C$400,MATCH("*"&amp;F45&amp;"*",'10'!B$300:B$400,0)),"  ")</f>
        <v xml:space="preserve">  </v>
      </c>
      <c r="AA45" s="607" t="str">
        <f>IFERROR(INDEX('11'!C$300:C$400,MATCH("*"&amp;F45&amp;"*",'11'!B$300:B$400,0)),"  ")</f>
        <v xml:space="preserve">  </v>
      </c>
      <c r="AB45" s="608" t="str">
        <f>IFERROR(INDEX('12'!C$300:C$400,MATCH("*"&amp;F45&amp;"*",'12'!B$300:B$400,0)),"  ")</f>
        <v xml:space="preserve">  </v>
      </c>
      <c r="AC45" s="608" t="str">
        <f>IFERROR(INDEX('13'!C$300:C$400,MATCH("*"&amp;F45&amp;"*",'13'!B$300:B$400,0)),"  ")</f>
        <v xml:space="preserve">  </v>
      </c>
      <c r="AD45" s="609">
        <f t="shared" si="27"/>
        <v>2</v>
      </c>
      <c r="AE45" s="609">
        <f t="shared" si="28"/>
        <v>0</v>
      </c>
      <c r="AF45" s="609">
        <f t="shared" si="29"/>
        <v>0</v>
      </c>
      <c r="AG45" s="610">
        <f t="shared" si="32"/>
        <v>1E-4</v>
      </c>
      <c r="AH45" s="610">
        <f t="shared" si="33"/>
        <v>4.0000000000000002E-4</v>
      </c>
      <c r="AI45" s="610">
        <f t="shared" si="30"/>
        <v>2.9999999999999997E-4</v>
      </c>
      <c r="AJ45" s="610">
        <f t="shared" si="31"/>
        <v>5.0000000000000001E-4</v>
      </c>
      <c r="AK45" s="546"/>
    </row>
    <row r="46" spans="1:37" x14ac:dyDescent="0.2">
      <c r="A46" s="596" t="str">
        <f t="shared" si="17"/>
        <v/>
      </c>
      <c r="B46" s="597" t="str">
        <f t="shared" si="18"/>
        <v/>
      </c>
      <c r="C46" s="598" t="str">
        <f t="shared" si="19"/>
        <v/>
      </c>
      <c r="D46" s="599" t="str">
        <f t="shared" si="20"/>
        <v/>
      </c>
      <c r="E46" s="600">
        <f t="shared" si="21"/>
        <v>39</v>
      </c>
      <c r="F46" s="563" t="s">
        <v>237</v>
      </c>
      <c r="G46" s="601"/>
      <c r="H46" s="602"/>
      <c r="I46" s="1150"/>
      <c r="J46" s="603">
        <f t="array" ref="J46">(IF(COUNT(Q46,T46,V46,AB46)&lt;3,SUM(Q46,T46,V46,AB46),SUM(LARGE((Q46,T46,V46,AB46),{1;2;3}))))+(IF(COUNT(R46,Y46,Z46,AC46)&lt;3,SUM(R46,Y46,Z46,AC46),SUM(LARGE((R46,Y46,Z46,AC46),{1;2;3}))))+(IF(COUNT(S46,U46,W46,X46,AA46)&lt;3,SUM(S46,U46,W46,X46,AA46),SUM(LARGE((S46,U46,W46,X46,AA46),{1;2;3}))))</f>
        <v>28</v>
      </c>
      <c r="K46" s="604" t="str">
        <f>INDEX(ETAPP!B$1:B$32,MATCH(COUNTIF(Q46:AC46,PIV!A$1),ETAPP!A$1:A$32,0))&amp;INDEX(ETAPP!B$1:B$32,MATCH(COUNTIF(Q46:AC46,PIV!A$2),ETAPP!A$1:A$32,0))&amp;INDEX(ETAPP!B$1:B$32,MATCH(COUNTIF(Q46:AC46,PIV!A$3),ETAPP!A$1:A$32,0))&amp;INDEX(ETAPP!B$1:B$32,MATCH(COUNTIF(Q46:AC46,PIV!A$4),ETAPP!A$1:A$32,0))&amp;INDEX(ETAPP!B$1:B$32,MATCH(COUNTIF(Q46:AC46,PIV!A$5),ETAPP!A$1:A$32,0))&amp;INDEX(ETAPP!B$1:B$32,MATCH(COUNTIF(Q46:AC46,PIV!A$6),ETAPP!A$1:A$32,0))&amp;INDEX(ETAPP!B$1:B$32,MATCH(COUNTIF(Q46:AC46,PIV!A$7),ETAPP!A$1:A$32,0))&amp;INDEX(ETAPP!B$1:B$32,MATCH(COUNTIF(Q46:AC46,PIV!A$8),ETAPP!A$1:A$32,0))&amp;INDEX(ETAPP!B$1:B$32,MATCH(COUNTIF(Q46:AC46,PIV!A$9),ETAPP!A$1:A$32,0))&amp;INDEX(ETAPP!B$1:B$32,MATCH(COUNTIF(Q46:AC46,PIV!A$10),ETAPP!A$1:A$32,0))&amp;INDEX(ETAPP!B$1:B$32,MATCH(COUNTIF(Q46:AC46,PIV!A$11),ETAPP!A$1:A$32,0))&amp;INDEX(ETAPP!B$1:B$32,MATCH(COUNTIF(Q46:AC46,PIV!A$12),ETAPP!A$1:A$32,0))&amp;INDEX(ETAPP!B$1:B$32,MATCH(COUNTIF(Q46:AC46,PIV!A$13),ETAPP!A$1:A$32,0))&amp;INDEX(ETAPP!B$1:B$32,MATCH(COUNTIF(Q46:AC46,PIV!A$14),ETAPP!A$1:A$32,0))&amp;INDEX(ETAPP!B$1:B$32,MATCH(COUNTIF(Q46:AC46,PIV!A$15),ETAPP!A$1:A$32,0))&amp;INDEX(ETAPP!B$1:B$32,MATCH(COUNTIF(Q46:AC46,PIV!A$16),ETAPP!A$1:A$32,0))&amp;INDEX(ETAPP!B$1:B$32,MATCH(COUNTIF(Q46:AC46,PIV!A$17),ETAPP!A$1:A$32,0))&amp;INDEX(ETAPP!B$1:B$32,MATCH(COUNTIF(Q46:AC46,PIV!A$18),ETAPP!A$1:A$32,0))&amp;INDEX(ETAPP!B$1:B$32,MATCH(COUNTIF(Q46:AC46,PIV!A$19),ETAPP!A$1:A$32,0))</f>
        <v>00000000A0000AA0B0C</v>
      </c>
      <c r="L46" s="604" t="str">
        <f t="shared" si="22"/>
        <v>028,0-00000000A0000AA0B0C</v>
      </c>
      <c r="M46" s="605">
        <f t="shared" si="23"/>
        <v>39</v>
      </c>
      <c r="N46" s="605">
        <f t="shared" si="24"/>
        <v>50</v>
      </c>
      <c r="O46" s="604" t="str">
        <f t="shared" si="25"/>
        <v>028,0-00000000A0000AA0B0C-050</v>
      </c>
      <c r="P46" s="606">
        <f t="shared" si="26"/>
        <v>26</v>
      </c>
      <c r="Q46" s="607" t="str">
        <f>IFERROR(INDEX('1'!C$300:C$400,MATCH("*"&amp;F46&amp;"*",'1'!B$300:B$400,0)),"  ")</f>
        <v xml:space="preserve">  </v>
      </c>
      <c r="R46" s="608" t="str">
        <f>IFERROR(INDEX('2'!C$300:C$400,MATCH("*"&amp;F46&amp;"*",'2'!B$300:B$400,0)),"  ")</f>
        <v xml:space="preserve">  </v>
      </c>
      <c r="S46" s="608" t="str">
        <f>IFERROR(INDEX('3'!C$300:C$400,MATCH("*"&amp;F46&amp;"*",'3'!B$300:B$400,0)),"  ")</f>
        <v xml:space="preserve">  </v>
      </c>
      <c r="T46" s="608" t="str">
        <f>IFERROR(INDEX('4'!C$300:C$400,MATCH("*"&amp;F46&amp;"*",'4'!B$300:B$400,0)),"  ")</f>
        <v xml:space="preserve">  </v>
      </c>
      <c r="U46" s="608">
        <f>IFERROR(INDEX('5'!C$300:C$400,MATCH("*"&amp;F46&amp;"*",'5'!B$300:B$400,0)),"  ")</f>
        <v>1</v>
      </c>
      <c r="V46" s="608" t="str">
        <f>IFERROR(INDEX('6'!C$300:C$381,MATCH("*"&amp;F46&amp;"*",'6'!B$300:B$381,0)),"  ")</f>
        <v xml:space="preserve">  </v>
      </c>
      <c r="W46" s="608">
        <f>IFERROR(INDEX('7'!C$300:C$400,MATCH("*"&amp;F46&amp;"*",'7'!B$300:B$400,0)),"  ")</f>
        <v>1</v>
      </c>
      <c r="X46" s="608" t="str">
        <f>IFERROR(INDEX('8'!C$300:C$400,MATCH("*"&amp;F46&amp;"*",'8'!B$300:B$400,0)),"  ")</f>
        <v xml:space="preserve">  </v>
      </c>
      <c r="Y46" s="608" t="str">
        <f>IFERROR(INDEX('9'!C$300:C$400,MATCH("*"&amp;F46&amp;"*",'9'!B$300:B$400,0)),"  ")</f>
        <v xml:space="preserve">  </v>
      </c>
      <c r="Z46" s="608">
        <f>IFERROR(INDEX('10'!C$300:C$400,MATCH("*"&amp;F46&amp;"*",'10'!B$300:B$400,0)),"  ")</f>
        <v>4</v>
      </c>
      <c r="AA46" s="607" t="str">
        <f>IFERROR(INDEX('11'!C$300:C$400,MATCH("*"&amp;F46&amp;"*",'11'!B$300:B$400,0)),"  ")</f>
        <v xml:space="preserve">  </v>
      </c>
      <c r="AB46" s="608">
        <f>IFERROR(INDEX('12'!C$300:C$400,MATCH("*"&amp;F46&amp;"*",'12'!B$300:B$400,0)),"  ")</f>
        <v>16</v>
      </c>
      <c r="AC46" s="608">
        <f>IFERROR(INDEX('13'!C$300:C$400,MATCH("*"&amp;F46&amp;"*",'13'!B$300:B$400,0)),"  ")</f>
        <v>6</v>
      </c>
      <c r="AD46" s="609">
        <f t="shared" si="27"/>
        <v>5</v>
      </c>
      <c r="AE46" s="609">
        <f t="shared" si="28"/>
        <v>0</v>
      </c>
      <c r="AF46" s="609">
        <f t="shared" si="29"/>
        <v>0</v>
      </c>
      <c r="AG46" s="610">
        <f t="shared" si="32"/>
        <v>1E-4</v>
      </c>
      <c r="AH46" s="610">
        <f t="shared" si="33"/>
        <v>2.0000000000000001E-4</v>
      </c>
      <c r="AI46" s="610">
        <f t="shared" si="30"/>
        <v>2.9999999999999997E-4</v>
      </c>
      <c r="AJ46" s="610">
        <f t="shared" si="31"/>
        <v>8.0000000000000004E-4</v>
      </c>
      <c r="AK46" s="546"/>
    </row>
    <row r="47" spans="1:37" x14ac:dyDescent="0.2">
      <c r="A47" s="596" t="str">
        <f t="shared" si="17"/>
        <v/>
      </c>
      <c r="B47" s="597" t="str">
        <f t="shared" si="18"/>
        <v/>
      </c>
      <c r="C47" s="598" t="str">
        <f t="shared" si="19"/>
        <v/>
      </c>
      <c r="D47" s="599" t="str">
        <f t="shared" si="20"/>
        <v/>
      </c>
      <c r="E47" s="600">
        <f t="shared" si="21"/>
        <v>40</v>
      </c>
      <c r="F47" s="563" t="s">
        <v>272</v>
      </c>
      <c r="G47" s="601"/>
      <c r="H47" s="619"/>
      <c r="I47" s="1152" t="s">
        <v>607</v>
      </c>
      <c r="J47" s="603">
        <f t="array" ref="J47">(IF(COUNT(Q47,T47,V47,AB47)&lt;3,SUM(Q47,T47,V47,AB47),SUM(LARGE((Q47,T47,V47,AB47),{1;2;3}))))+(IF(COUNT(R47,Y47,Z47,AC47)&lt;3,SUM(R47,Y47,Z47,AC47),SUM(LARGE((R47,Y47,Z47,AC47),{1;2;3}))))+(IF(COUNT(S47,U47,W47,X47,AA47)&lt;3,SUM(S47,U47,W47,X47,AA47),SUM(LARGE((S47,U47,W47,X47,AA47),{1;2;3}))))</f>
        <v>26</v>
      </c>
      <c r="K47" s="604" t="str">
        <f>INDEX(ETAPP!B$1:B$32,MATCH(COUNTIF(Q47:AC47,PIV!A$1),ETAPP!A$1:A$32,0))&amp;INDEX(ETAPP!B$1:B$32,MATCH(COUNTIF(Q47:AC47,PIV!A$2),ETAPP!A$1:A$32,0))&amp;INDEX(ETAPP!B$1:B$32,MATCH(COUNTIF(Q47:AC47,PIV!A$3),ETAPP!A$1:A$32,0))&amp;INDEX(ETAPP!B$1:B$32,MATCH(COUNTIF(Q47:AC47,PIV!A$4),ETAPP!A$1:A$32,0))&amp;INDEX(ETAPP!B$1:B$32,MATCH(COUNTIF(Q47:AC47,PIV!A$5),ETAPP!A$1:A$32,0))&amp;INDEX(ETAPP!B$1:B$32,MATCH(COUNTIF(Q47:AC47,PIV!A$6),ETAPP!A$1:A$32,0))&amp;INDEX(ETAPP!B$1:B$32,MATCH(COUNTIF(Q47:AC47,PIV!A$7),ETAPP!A$1:A$32,0))&amp;INDEX(ETAPP!B$1:B$32,MATCH(COUNTIF(Q47:AC47,PIV!A$8),ETAPP!A$1:A$32,0))&amp;INDEX(ETAPP!B$1:B$32,MATCH(COUNTIF(Q47:AC47,PIV!A$9),ETAPP!A$1:A$32,0))&amp;INDEX(ETAPP!B$1:B$32,MATCH(COUNTIF(Q47:AC47,PIV!A$10),ETAPP!A$1:A$32,0))&amp;INDEX(ETAPP!B$1:B$32,MATCH(COUNTIF(Q47:AC47,PIV!A$11),ETAPP!A$1:A$32,0))&amp;INDEX(ETAPP!B$1:B$32,MATCH(COUNTIF(Q47:AC47,PIV!A$12),ETAPP!A$1:A$32,0))&amp;INDEX(ETAPP!B$1:B$32,MATCH(COUNTIF(Q47:AC47,PIV!A$13),ETAPP!A$1:A$32,0))&amp;INDEX(ETAPP!B$1:B$32,MATCH(COUNTIF(Q47:AC47,PIV!A$14),ETAPP!A$1:A$32,0))&amp;INDEX(ETAPP!B$1:B$32,MATCH(COUNTIF(Q47:AC47,PIV!A$15),ETAPP!A$1:A$32,0))&amp;INDEX(ETAPP!B$1:B$32,MATCH(COUNTIF(Q47:AC47,PIV!A$16),ETAPP!A$1:A$32,0))&amp;INDEX(ETAPP!B$1:B$32,MATCH(COUNTIF(Q47:AC47,PIV!A$17),ETAPP!A$1:A$32,0))&amp;INDEX(ETAPP!B$1:B$32,MATCH(COUNTIF(Q47:AC47,PIV!A$18),ETAPP!A$1:A$32,0))&amp;INDEX(ETAPP!B$1:B$32,MATCH(COUNTIF(Q47:AC47,PIV!A$19),ETAPP!A$1:A$32,0))</f>
        <v>000A00000000000000G</v>
      </c>
      <c r="L47" s="604" t="str">
        <f t="shared" si="22"/>
        <v>026,0-000A00000000000000G</v>
      </c>
      <c r="M47" s="605">
        <f t="shared" si="23"/>
        <v>40</v>
      </c>
      <c r="N47" s="605">
        <f t="shared" si="24"/>
        <v>15</v>
      </c>
      <c r="O47" s="604" t="str">
        <f t="shared" si="25"/>
        <v>026,0-000A00000000000000G-015</v>
      </c>
      <c r="P47" s="606">
        <f t="shared" si="26"/>
        <v>25</v>
      </c>
      <c r="Q47" s="607" t="str">
        <f>IFERROR(INDEX('1'!C$300:C$400,MATCH("*"&amp;F47&amp;"*",'1'!B$300:B$400,0)),"  ")</f>
        <v xml:space="preserve">  </v>
      </c>
      <c r="R47" s="608" t="str">
        <f>IFERROR(INDEX('2'!C$300:C$400,MATCH("*"&amp;F47&amp;"*",'2'!B$300:B$400,0)),"  ")</f>
        <v xml:space="preserve">  </v>
      </c>
      <c r="S47" s="608" t="str">
        <f>IFERROR(INDEX('3'!C$300:C$400,MATCH("*"&amp;F47&amp;"*",'3'!B$300:B$400,0)),"  ")</f>
        <v xml:space="preserve">  </v>
      </c>
      <c r="T47" s="608" t="str">
        <f>IFERROR(INDEX('4'!C$300:C$400,MATCH("*"&amp;F47&amp;"*",'4'!B$300:B$400,0)),"  ")</f>
        <v xml:space="preserve">  </v>
      </c>
      <c r="U47" s="608" t="str">
        <f>IFERROR(INDEX('5'!C$300:C$400,MATCH("*"&amp;F47&amp;"*",'5'!B$300:B$400,0)),"  ")</f>
        <v xml:space="preserve">  </v>
      </c>
      <c r="V47" s="608" t="str">
        <f>IFERROR(INDEX('6'!C$300:C$381,MATCH("*"&amp;F47&amp;"*",'6'!B$300:B$381,0)),"  ")</f>
        <v xml:space="preserve">  </v>
      </c>
      <c r="W47" s="608" t="str">
        <f>IFERROR(INDEX('7'!C$300:C$400,MATCH("*"&amp;F47&amp;"*",'7'!B$300:B$400,0)),"  ")</f>
        <v xml:space="preserve">  </v>
      </c>
      <c r="X47" s="608" t="str">
        <f>IFERROR(INDEX('8'!C$300:C$400,MATCH("*"&amp;F47&amp;"*",'8'!B$300:B$400,0)),"  ")</f>
        <v xml:space="preserve">  </v>
      </c>
      <c r="Y47" s="608" t="str">
        <f>IFERROR(INDEX('9'!C$300:C$400,MATCH("*"&amp;F47&amp;"*",'9'!B$300:B$400,0)),"  ")</f>
        <v xml:space="preserve">  </v>
      </c>
      <c r="Z47" s="608">
        <f>IFERROR(INDEX('10'!C$300:C$400,MATCH("*"&amp;F47&amp;"*",'10'!B$300:B$400,0)),"  ")</f>
        <v>26</v>
      </c>
      <c r="AA47" s="607" t="str">
        <f>IFERROR(INDEX('11'!C$300:C$400,MATCH("*"&amp;F47&amp;"*",'11'!B$300:B$400,0)),"  ")</f>
        <v xml:space="preserve">  </v>
      </c>
      <c r="AB47" s="608" t="str">
        <f>IFERROR(INDEX('12'!C$300:C$400,MATCH("*"&amp;F47&amp;"*",'12'!B$300:B$400,0)),"  ")</f>
        <v xml:space="preserve">  </v>
      </c>
      <c r="AC47" s="608" t="str">
        <f>IFERROR(INDEX('13'!C$300:C$400,MATCH("*"&amp;F47&amp;"*",'13'!B$300:B$400,0)),"  ")</f>
        <v xml:space="preserve">  </v>
      </c>
      <c r="AD47" s="609">
        <f t="shared" si="27"/>
        <v>1</v>
      </c>
      <c r="AE47" s="609">
        <f t="shared" si="28"/>
        <v>0</v>
      </c>
      <c r="AF47" s="609">
        <f t="shared" si="29"/>
        <v>0</v>
      </c>
      <c r="AG47" s="610">
        <f t="shared" si="32"/>
        <v>1E-4</v>
      </c>
      <c r="AH47" s="610">
        <f t="shared" si="33"/>
        <v>2.0000000000000001E-4</v>
      </c>
      <c r="AI47" s="610">
        <f t="shared" si="30"/>
        <v>2.9999999999999997E-4</v>
      </c>
      <c r="AJ47" s="610">
        <f t="shared" si="31"/>
        <v>5.0000000000000001E-4</v>
      </c>
      <c r="AK47" s="546"/>
    </row>
    <row r="48" spans="1:37" x14ac:dyDescent="0.2">
      <c r="A48" s="596" t="str">
        <f t="shared" si="17"/>
        <v/>
      </c>
      <c r="B48" s="597" t="str">
        <f t="shared" si="18"/>
        <v/>
      </c>
      <c r="C48" s="598" t="str">
        <f t="shared" si="19"/>
        <v/>
      </c>
      <c r="D48" s="599" t="str">
        <f t="shared" si="20"/>
        <v/>
      </c>
      <c r="E48" s="600">
        <f t="shared" si="21"/>
        <v>41</v>
      </c>
      <c r="F48" s="563" t="s">
        <v>247</v>
      </c>
      <c r="G48" s="590"/>
      <c r="H48" s="611"/>
      <c r="I48" s="1151"/>
      <c r="J48" s="603">
        <f t="array" ref="J48">(IF(COUNT(Q48,T48,V48,AB48)&lt;3,SUM(Q48,T48,V48,AB48),SUM(LARGE((Q48,T48,V48,AB48),{1;2;3}))))+(IF(COUNT(R48,Y48,Z48,AC48)&lt;3,SUM(R48,Y48,Z48,AC48),SUM(LARGE((R48,Y48,Z48,AC48),{1;2;3}))))+(IF(COUNT(S48,U48,W48,X48,AA48)&lt;3,SUM(S48,U48,W48,X48,AA48),SUM(LARGE((S48,U48,W48,X48,AA48),{1;2;3}))))</f>
        <v>26</v>
      </c>
      <c r="K48" s="604" t="str">
        <f>INDEX(ETAPP!B$1:B$32,MATCH(COUNTIF(Q48:AC48,PIV!A$1),ETAPP!A$1:A$32,0))&amp;INDEX(ETAPP!B$1:B$32,MATCH(COUNTIF(Q48:AC48,PIV!A$2),ETAPP!A$1:A$32,0))&amp;INDEX(ETAPP!B$1:B$32,MATCH(COUNTIF(Q48:AC48,PIV!A$3),ETAPP!A$1:A$32,0))&amp;INDEX(ETAPP!B$1:B$32,MATCH(COUNTIF(Q48:AC48,PIV!A$4),ETAPP!A$1:A$32,0))&amp;INDEX(ETAPP!B$1:B$32,MATCH(COUNTIF(Q48:AC48,PIV!A$5),ETAPP!A$1:A$32,0))&amp;INDEX(ETAPP!B$1:B$32,MATCH(COUNTIF(Q48:AC48,PIV!A$6),ETAPP!A$1:A$32,0))&amp;INDEX(ETAPP!B$1:B$32,MATCH(COUNTIF(Q48:AC48,PIV!A$7),ETAPP!A$1:A$32,0))&amp;INDEX(ETAPP!B$1:B$32,MATCH(COUNTIF(Q48:AC48,PIV!A$8),ETAPP!A$1:A$32,0))&amp;INDEX(ETAPP!B$1:B$32,MATCH(COUNTIF(Q48:AC48,PIV!A$9),ETAPP!A$1:A$32,0))&amp;INDEX(ETAPP!B$1:B$32,MATCH(COUNTIF(Q48:AC48,PIV!A$10),ETAPP!A$1:A$32,0))&amp;INDEX(ETAPP!B$1:B$32,MATCH(COUNTIF(Q48:AC48,PIV!A$11),ETAPP!A$1:A$32,0))&amp;INDEX(ETAPP!B$1:B$32,MATCH(COUNTIF(Q48:AC48,PIV!A$12),ETAPP!A$1:A$32,0))&amp;INDEX(ETAPP!B$1:B$32,MATCH(COUNTIF(Q48:AC48,PIV!A$13),ETAPP!A$1:A$32,0))&amp;INDEX(ETAPP!B$1:B$32,MATCH(COUNTIF(Q48:AC48,PIV!A$14),ETAPP!A$1:A$32,0))&amp;INDEX(ETAPP!B$1:B$32,MATCH(COUNTIF(Q48:AC48,PIV!A$15),ETAPP!A$1:A$32,0))&amp;INDEX(ETAPP!B$1:B$32,MATCH(COUNTIF(Q48:AC48,PIV!A$16),ETAPP!A$1:A$32,0))&amp;INDEX(ETAPP!B$1:B$32,MATCH(COUNTIF(Q48:AC48,PIV!A$17),ETAPP!A$1:A$32,0))&amp;INDEX(ETAPP!B$1:B$32,MATCH(COUNTIF(Q48:AC48,PIV!A$18),ETAPP!A$1:A$32,0))&amp;INDEX(ETAPP!B$1:B$32,MATCH(COUNTIF(Q48:AC48,PIV!A$19),ETAPP!A$1:A$32,0))</f>
        <v>00000000A00A000000F</v>
      </c>
      <c r="L48" s="604" t="str">
        <f t="shared" si="22"/>
        <v>026,0-00000000A00A000000F</v>
      </c>
      <c r="M48" s="605">
        <f t="shared" si="23"/>
        <v>41</v>
      </c>
      <c r="N48" s="605">
        <f t="shared" si="24"/>
        <v>18</v>
      </c>
      <c r="O48" s="604" t="str">
        <f t="shared" si="25"/>
        <v>026,0-00000000A00A000000F-018</v>
      </c>
      <c r="P48" s="606">
        <f t="shared" si="26"/>
        <v>24</v>
      </c>
      <c r="Q48" s="607" t="str">
        <f>IFERROR(INDEX('1'!C$300:C$400,MATCH("*"&amp;F48&amp;"*",'1'!B$300:B$400,0)),"  ")</f>
        <v xml:space="preserve">  </v>
      </c>
      <c r="R48" s="608" t="str">
        <f>IFERROR(INDEX('2'!C$300:C$400,MATCH("*"&amp;F48&amp;"*",'2'!B$300:B$400,0)),"  ")</f>
        <v xml:space="preserve">  </v>
      </c>
      <c r="S48" s="608" t="str">
        <f>IFERROR(INDEX('3'!C$300:C$400,MATCH("*"&amp;F48&amp;"*",'3'!B$300:B$400,0)),"  ")</f>
        <v xml:space="preserve">  </v>
      </c>
      <c r="T48" s="608" t="str">
        <f>IFERROR(INDEX('4'!C$300:C$400,MATCH("*"&amp;F48&amp;"*",'4'!B$300:B$400,0)),"  ")</f>
        <v xml:space="preserve">  </v>
      </c>
      <c r="U48" s="608" t="str">
        <f>IFERROR(INDEX('5'!C$300:C$400,MATCH("*"&amp;F48&amp;"*",'5'!B$300:B$400,0)),"  ")</f>
        <v xml:space="preserve">  </v>
      </c>
      <c r="V48" s="608" t="str">
        <f>IFERROR(INDEX('6'!C$300:C$381,MATCH("*"&amp;F48&amp;"*",'6'!B$300:B$381,0)),"  ")</f>
        <v xml:space="preserve">  </v>
      </c>
      <c r="W48" s="608" t="str">
        <f>IFERROR(INDEX('7'!C$300:C$400,MATCH("*"&amp;F48&amp;"*",'7'!B$300:B$400,0)),"  ")</f>
        <v xml:space="preserve">  </v>
      </c>
      <c r="X48" s="608" t="str">
        <f>IFERROR(INDEX('8'!C$300:C$400,MATCH("*"&amp;F48&amp;"*",'8'!B$300:B$400,0)),"  ")</f>
        <v xml:space="preserve">  </v>
      </c>
      <c r="Y48" s="608" t="str">
        <f>IFERROR(INDEX('9'!C$300:C$400,MATCH("*"&amp;F48&amp;"*",'9'!B$300:B$400,0)),"  ")</f>
        <v xml:space="preserve">  </v>
      </c>
      <c r="Z48" s="608" t="str">
        <f>IFERROR(INDEX('10'!C$300:C$400,MATCH("*"&amp;F48&amp;"*",'10'!B$300:B$400,0)),"  ")</f>
        <v xml:space="preserve">  </v>
      </c>
      <c r="AA48" s="607" t="str">
        <f>IFERROR(INDEX('11'!C$300:C$400,MATCH("*"&amp;F48&amp;"*",'11'!B$300:B$400,0)),"  ")</f>
        <v xml:space="preserve">  </v>
      </c>
      <c r="AB48" s="608">
        <f>IFERROR(INDEX('12'!C$300:C$400,MATCH("*"&amp;F48&amp;"*",'12'!B$300:B$400,0)),"  ")</f>
        <v>16</v>
      </c>
      <c r="AC48" s="608">
        <f>IFERROR(INDEX('13'!C$300:C$400,MATCH("*"&amp;F48&amp;"*",'13'!B$300:B$400,0)),"  ")</f>
        <v>10</v>
      </c>
      <c r="AD48" s="609">
        <f t="shared" si="27"/>
        <v>2</v>
      </c>
      <c r="AE48" s="609">
        <f t="shared" si="28"/>
        <v>0</v>
      </c>
      <c r="AF48" s="609">
        <f t="shared" si="29"/>
        <v>0</v>
      </c>
      <c r="AG48" s="610">
        <f t="shared" si="32"/>
        <v>1E-4</v>
      </c>
      <c r="AH48" s="610">
        <f t="shared" si="33"/>
        <v>2.0000000000000001E-4</v>
      </c>
      <c r="AI48" s="610">
        <f t="shared" si="30"/>
        <v>2.9999999999999997E-4</v>
      </c>
      <c r="AJ48" s="610">
        <f t="shared" si="31"/>
        <v>5.0000000000000001E-4</v>
      </c>
      <c r="AK48" s="546"/>
    </row>
    <row r="49" spans="1:37" x14ac:dyDescent="0.2">
      <c r="A49" s="596" t="str">
        <f t="shared" si="17"/>
        <v/>
      </c>
      <c r="B49" s="597" t="str">
        <f t="shared" si="18"/>
        <v/>
      </c>
      <c r="C49" s="598" t="str">
        <f t="shared" si="19"/>
        <v/>
      </c>
      <c r="D49" s="599" t="str">
        <f t="shared" si="20"/>
        <v/>
      </c>
      <c r="E49" s="600">
        <f t="shared" si="21"/>
        <v>42</v>
      </c>
      <c r="F49" s="563" t="s">
        <v>264</v>
      </c>
      <c r="G49" s="601" t="s">
        <v>576</v>
      </c>
      <c r="H49" s="602"/>
      <c r="I49" s="1150"/>
      <c r="J49" s="603">
        <f t="array" ref="J49">(IF(COUNT(Q49,T49,V49,AB49)&lt;3,SUM(Q49,T49,V49,AB49),SUM(LARGE((Q49,T49,V49,AB49),{1;2;3}))))+(IF(COUNT(R49,Y49,Z49,AC49)&lt;3,SUM(R49,Y49,Z49,AC49),SUM(LARGE((R49,Y49,Z49,AC49),{1;2;3}))))+(IF(COUNT(S49,U49,W49,X49,AA49)&lt;3,SUM(S49,U49,W49,X49,AA49),SUM(LARGE((S49,U49,W49,X49,AA49),{1;2;3}))))</f>
        <v>24</v>
      </c>
      <c r="K49" s="604" t="str">
        <f>INDEX(ETAPP!B$1:B$32,MATCH(COUNTIF(Q49:AC49,PIV!A$1),ETAPP!A$1:A$32,0))&amp;INDEX(ETAPP!B$1:B$32,MATCH(COUNTIF(Q49:AC49,PIV!A$2),ETAPP!A$1:A$32,0))&amp;INDEX(ETAPP!B$1:B$32,MATCH(COUNTIF(Q49:AC49,PIV!A$3),ETAPP!A$1:A$32,0))&amp;INDEX(ETAPP!B$1:B$32,MATCH(COUNTIF(Q49:AC49,PIV!A$4),ETAPP!A$1:A$32,0))&amp;INDEX(ETAPP!B$1:B$32,MATCH(COUNTIF(Q49:AC49,PIV!A$5),ETAPP!A$1:A$32,0))&amp;INDEX(ETAPP!B$1:B$32,MATCH(COUNTIF(Q49:AC49,PIV!A$6),ETAPP!A$1:A$32,0))&amp;INDEX(ETAPP!B$1:B$32,MATCH(COUNTIF(Q49:AC49,PIV!A$7),ETAPP!A$1:A$32,0))&amp;INDEX(ETAPP!B$1:B$32,MATCH(COUNTIF(Q49:AC49,PIV!A$8),ETAPP!A$1:A$32,0))&amp;INDEX(ETAPP!B$1:B$32,MATCH(COUNTIF(Q49:AC49,PIV!A$9),ETAPP!A$1:A$32,0))&amp;INDEX(ETAPP!B$1:B$32,MATCH(COUNTIF(Q49:AC49,PIV!A$10),ETAPP!A$1:A$32,0))&amp;INDEX(ETAPP!B$1:B$32,MATCH(COUNTIF(Q49:AC49,PIV!A$11),ETAPP!A$1:A$32,0))&amp;INDEX(ETAPP!B$1:B$32,MATCH(COUNTIF(Q49:AC49,PIV!A$12),ETAPP!A$1:A$32,0))&amp;INDEX(ETAPP!B$1:B$32,MATCH(COUNTIF(Q49:AC49,PIV!A$13),ETAPP!A$1:A$32,0))&amp;INDEX(ETAPP!B$1:B$32,MATCH(COUNTIF(Q49:AC49,PIV!A$14),ETAPP!A$1:A$32,0))&amp;INDEX(ETAPP!B$1:B$32,MATCH(COUNTIF(Q49:AC49,PIV!A$15),ETAPP!A$1:A$32,0))&amp;INDEX(ETAPP!B$1:B$32,MATCH(COUNTIF(Q49:AC49,PIV!A$16),ETAPP!A$1:A$32,0))&amp;INDEX(ETAPP!B$1:B$32,MATCH(COUNTIF(Q49:AC49,PIV!A$17),ETAPP!A$1:A$32,0))&amp;INDEX(ETAPP!B$1:B$32,MATCH(COUNTIF(Q49:AC49,PIV!A$18),ETAPP!A$1:A$32,0))&amp;INDEX(ETAPP!B$1:B$32,MATCH(COUNTIF(Q49:AC49,PIV!A$19),ETAPP!A$1:A$32,0))</f>
        <v>0000A0000000000000G</v>
      </c>
      <c r="L49" s="604" t="str">
        <f t="shared" si="22"/>
        <v>024,0-0000A0000000000000G</v>
      </c>
      <c r="M49" s="605">
        <f t="shared" si="23"/>
        <v>42</v>
      </c>
      <c r="N49" s="605">
        <f t="shared" si="24"/>
        <v>63</v>
      </c>
      <c r="O49" s="604" t="str">
        <f t="shared" si="25"/>
        <v>024,0-0000A0000000000000G-063</v>
      </c>
      <c r="P49" s="606">
        <f t="shared" si="26"/>
        <v>23</v>
      </c>
      <c r="Q49" s="607" t="str">
        <f>IFERROR(INDEX('1'!C$300:C$400,MATCH("*"&amp;F49&amp;"*",'1'!B$300:B$400,0)),"  ")</f>
        <v xml:space="preserve">  </v>
      </c>
      <c r="R49" s="608" t="str">
        <f>IFERROR(INDEX('2'!C$300:C$400,MATCH("*"&amp;F49&amp;"*",'2'!B$300:B$400,0)),"  ")</f>
        <v xml:space="preserve">  </v>
      </c>
      <c r="S49" s="608" t="str">
        <f>IFERROR(INDEX('3'!C$300:C$400,MATCH("*"&amp;F49&amp;"*",'3'!B$300:B$400,0)),"  ")</f>
        <v xml:space="preserve">  </v>
      </c>
      <c r="T49" s="608" t="str">
        <f>IFERROR(INDEX('4'!C$300:C$400,MATCH("*"&amp;F49&amp;"*",'4'!B$300:B$400,0)),"  ")</f>
        <v xml:space="preserve">  </v>
      </c>
      <c r="U49" s="608" t="str">
        <f>IFERROR(INDEX('5'!C$300:C$400,MATCH("*"&amp;F49&amp;"*",'5'!B$300:B$400,0)),"  ")</f>
        <v xml:space="preserve">  </v>
      </c>
      <c r="V49" s="608">
        <f>IFERROR(INDEX('6'!C$300:C$381,MATCH("*"&amp;F49&amp;"*",'6'!B$300:B$381,0)),"  ")</f>
        <v>24</v>
      </c>
      <c r="W49" s="608" t="str">
        <f>IFERROR(INDEX('7'!C$300:C$400,MATCH("*"&amp;F49&amp;"*",'7'!B$300:B$400,0)),"  ")</f>
        <v xml:space="preserve">  </v>
      </c>
      <c r="X49" s="608" t="str">
        <f>IFERROR(INDEX('8'!C$300:C$400,MATCH("*"&amp;F49&amp;"*",'8'!B$300:B$400,0)),"  ")</f>
        <v xml:space="preserve">  </v>
      </c>
      <c r="Y49" s="608" t="str">
        <f>IFERROR(INDEX('9'!C$300:C$400,MATCH("*"&amp;F49&amp;"*",'9'!B$300:B$400,0)),"  ")</f>
        <v xml:space="preserve">  </v>
      </c>
      <c r="Z49" s="608" t="str">
        <f>IFERROR(INDEX('10'!C$300:C$400,MATCH("*"&amp;F49&amp;"*",'10'!B$300:B$400,0)),"  ")</f>
        <v xml:space="preserve">  </v>
      </c>
      <c r="AA49" s="607" t="str">
        <f>IFERROR(INDEX('11'!C$300:C$400,MATCH("*"&amp;F49&amp;"*",'11'!B$300:B$400,0)),"  ")</f>
        <v xml:space="preserve">  </v>
      </c>
      <c r="AB49" s="608" t="str">
        <f>IFERROR(INDEX('12'!C$300:C$400,MATCH("*"&amp;F49&amp;"*",'12'!B$300:B$400,0)),"  ")</f>
        <v xml:space="preserve">  </v>
      </c>
      <c r="AC49" s="608" t="str">
        <f>IFERROR(INDEX('13'!C$300:C$400,MATCH("*"&amp;F49&amp;"*",'13'!B$300:B$400,0)),"  ")</f>
        <v xml:space="preserve">  </v>
      </c>
      <c r="AD49" s="609">
        <f t="shared" si="27"/>
        <v>1</v>
      </c>
      <c r="AE49" s="609">
        <f t="shared" si="28"/>
        <v>0</v>
      </c>
      <c r="AF49" s="609">
        <f t="shared" si="29"/>
        <v>0</v>
      </c>
      <c r="AG49" s="610">
        <f t="shared" si="32"/>
        <v>1E-4</v>
      </c>
      <c r="AH49" s="610">
        <f t="shared" si="33"/>
        <v>2.0000000000000001E-4</v>
      </c>
      <c r="AI49" s="610">
        <f t="shared" si="30"/>
        <v>2.9999999999999997E-4</v>
      </c>
      <c r="AJ49" s="610">
        <f t="shared" si="31"/>
        <v>5.0000000000000001E-4</v>
      </c>
      <c r="AK49" s="620"/>
    </row>
    <row r="50" spans="1:37" x14ac:dyDescent="0.2">
      <c r="A50" s="596" t="str">
        <f t="shared" si="17"/>
        <v/>
      </c>
      <c r="B50" s="597" t="str">
        <f t="shared" si="18"/>
        <v/>
      </c>
      <c r="C50" s="598" t="str">
        <f t="shared" si="19"/>
        <v/>
      </c>
      <c r="D50" s="599" t="str">
        <f t="shared" si="20"/>
        <v/>
      </c>
      <c r="E50" s="600">
        <f t="shared" si="21"/>
        <v>43</v>
      </c>
      <c r="F50" s="563" t="s">
        <v>224</v>
      </c>
      <c r="G50" s="601"/>
      <c r="H50" s="602"/>
      <c r="I50" s="1150"/>
      <c r="J50" s="603">
        <f t="array" ref="J50">(IF(COUNT(Q50,T50,V50,AB50)&lt;3,SUM(Q50,T50,V50,AB50),SUM(LARGE((Q50,T50,V50,AB50),{1;2;3}))))+(IF(COUNT(R50,Y50,Z50,AC50)&lt;3,SUM(R50,Y50,Z50,AC50),SUM(LARGE((R50,Y50,Z50,AC50),{1;2;3}))))+(IF(COUNT(S50,U50,W50,X50,AA50)&lt;3,SUM(S50,U50,W50,X50,AA50),SUM(LARGE((S50,U50,W50,X50,AA50),{1;2;3}))))</f>
        <v>23</v>
      </c>
      <c r="K50" s="604" t="str">
        <f>INDEX(ETAPP!B$1:B$32,MATCH(COUNTIF(Q50:AC50,PIV!A$1),ETAPP!A$1:A$32,0))&amp;INDEX(ETAPP!B$1:B$32,MATCH(COUNTIF(Q50:AC50,PIV!A$2),ETAPP!A$1:A$32,0))&amp;INDEX(ETAPP!B$1:B$32,MATCH(COUNTIF(Q50:AC50,PIV!A$3),ETAPP!A$1:A$32,0))&amp;INDEX(ETAPP!B$1:B$32,MATCH(COUNTIF(Q50:AC50,PIV!A$4),ETAPP!A$1:A$32,0))&amp;INDEX(ETAPP!B$1:B$32,MATCH(COUNTIF(Q50:AC50,PIV!A$5),ETAPP!A$1:A$32,0))&amp;INDEX(ETAPP!B$1:B$32,MATCH(COUNTIF(Q50:AC50,PIV!A$6),ETAPP!A$1:A$32,0))&amp;INDEX(ETAPP!B$1:B$32,MATCH(COUNTIF(Q50:AC50,PIV!A$7),ETAPP!A$1:A$32,0))&amp;INDEX(ETAPP!B$1:B$32,MATCH(COUNTIF(Q50:AC50,PIV!A$8),ETAPP!A$1:A$32,0))&amp;INDEX(ETAPP!B$1:B$32,MATCH(COUNTIF(Q50:AC50,PIV!A$9),ETAPP!A$1:A$32,0))&amp;INDEX(ETAPP!B$1:B$32,MATCH(COUNTIF(Q50:AC50,PIV!A$10),ETAPP!A$1:A$32,0))&amp;INDEX(ETAPP!B$1:B$32,MATCH(COUNTIF(Q50:AC50,PIV!A$11),ETAPP!A$1:A$32,0))&amp;INDEX(ETAPP!B$1:B$32,MATCH(COUNTIF(Q50:AC50,PIV!A$12),ETAPP!A$1:A$32,0))&amp;INDEX(ETAPP!B$1:B$32,MATCH(COUNTIF(Q50:AC50,PIV!A$13),ETAPP!A$1:A$32,0))&amp;INDEX(ETAPP!B$1:B$32,MATCH(COUNTIF(Q50:AC50,PIV!A$14),ETAPP!A$1:A$32,0))&amp;INDEX(ETAPP!B$1:B$32,MATCH(COUNTIF(Q50:AC50,PIV!A$15),ETAPP!A$1:A$32,0))&amp;INDEX(ETAPP!B$1:B$32,MATCH(COUNTIF(Q50:AC50,PIV!A$16),ETAPP!A$1:A$32,0))&amp;INDEX(ETAPP!B$1:B$32,MATCH(COUNTIF(Q50:AC50,PIV!A$17),ETAPP!A$1:A$32,0))&amp;INDEX(ETAPP!B$1:B$32,MATCH(COUNTIF(Q50:AC50,PIV!A$18),ETAPP!A$1:A$32,0))&amp;INDEX(ETAPP!B$1:B$32,MATCH(COUNTIF(Q50:AC50,PIV!A$19),ETAPP!A$1:A$32,0))</f>
        <v>00000A0000000000A0F</v>
      </c>
      <c r="L50" s="604" t="str">
        <f t="shared" si="22"/>
        <v>023,0-00000A0000000000A0F</v>
      </c>
      <c r="M50" s="605">
        <f t="shared" si="23"/>
        <v>43</v>
      </c>
      <c r="N50" s="605">
        <f t="shared" si="24"/>
        <v>40</v>
      </c>
      <c r="O50" s="604" t="str">
        <f t="shared" si="25"/>
        <v>023,0-00000A0000000000A0F-040</v>
      </c>
      <c r="P50" s="606">
        <f t="shared" si="26"/>
        <v>22</v>
      </c>
      <c r="Q50" s="607" t="str">
        <f>IFERROR(INDEX('1'!C$300:C$400,MATCH("*"&amp;F50&amp;"*",'1'!B$300:B$400,0)),"  ")</f>
        <v xml:space="preserve">  </v>
      </c>
      <c r="R50" s="608" t="str">
        <f>IFERROR(INDEX('2'!C$300:C$400,MATCH("*"&amp;F50&amp;"*",'2'!B$300:B$400,0)),"  ")</f>
        <v xml:space="preserve">  </v>
      </c>
      <c r="S50" s="608" t="str">
        <f>IFERROR(INDEX('3'!C$300:C$400,MATCH("*"&amp;F50&amp;"*",'3'!B$300:B$400,0)),"  ")</f>
        <v xml:space="preserve">  </v>
      </c>
      <c r="T50" s="608" t="str">
        <f>IFERROR(INDEX('4'!C$300:C$400,MATCH("*"&amp;F50&amp;"*",'4'!B$300:B$400,0)),"  ")</f>
        <v xml:space="preserve">  </v>
      </c>
      <c r="U50" s="608">
        <f>IFERROR(INDEX('5'!C$300:C$400,MATCH("*"&amp;F50&amp;"*",'5'!B$300:B$400,0)),"  ")</f>
        <v>1</v>
      </c>
      <c r="V50" s="608" t="str">
        <f>IFERROR(INDEX('6'!C$300:C$381,MATCH("*"&amp;F50&amp;"*",'6'!B$300:B$381,0)),"  ")</f>
        <v xml:space="preserve">  </v>
      </c>
      <c r="W50" s="608" t="str">
        <f>IFERROR(INDEX('7'!C$300:C$400,MATCH("*"&amp;F50&amp;"*",'7'!B$300:B$400,0)),"  ")</f>
        <v xml:space="preserve">  </v>
      </c>
      <c r="X50" s="608" t="str">
        <f>IFERROR(INDEX('8'!C$300:C$400,MATCH("*"&amp;F50&amp;"*",'8'!B$300:B$400,0)),"  ")</f>
        <v xml:space="preserve">  </v>
      </c>
      <c r="Y50" s="608" t="str">
        <f>IFERROR(INDEX('9'!C$300:C$400,MATCH("*"&amp;F50&amp;"*",'9'!B$300:B$400,0)),"  ")</f>
        <v xml:space="preserve">  </v>
      </c>
      <c r="Z50" s="608" t="str">
        <f>IFERROR(INDEX('10'!C$300:C$400,MATCH("*"&amp;F50&amp;"*",'10'!B$300:B$400,0)),"  ")</f>
        <v xml:space="preserve">  </v>
      </c>
      <c r="AA50" s="607" t="str">
        <f>IFERROR(INDEX('11'!C$300:C$400,MATCH("*"&amp;F50&amp;"*",'11'!B$300:B$400,0)),"  ")</f>
        <v xml:space="preserve">  </v>
      </c>
      <c r="AB50" s="608">
        <f>IFERROR(INDEX('12'!C$300:C$400,MATCH("*"&amp;F50&amp;"*",'12'!B$300:B$400,0)),"  ")</f>
        <v>22</v>
      </c>
      <c r="AC50" s="608" t="str">
        <f>IFERROR(INDEX('13'!C$300:C$400,MATCH("*"&amp;F50&amp;"*",'13'!B$300:B$400,0)),"  ")</f>
        <v xml:space="preserve">  </v>
      </c>
      <c r="AD50" s="609">
        <f t="shared" si="27"/>
        <v>2</v>
      </c>
      <c r="AE50" s="609">
        <f t="shared" si="28"/>
        <v>0</v>
      </c>
      <c r="AF50" s="609">
        <f t="shared" si="29"/>
        <v>0</v>
      </c>
      <c r="AG50" s="610">
        <f t="shared" si="32"/>
        <v>1E-4</v>
      </c>
      <c r="AH50" s="610">
        <f t="shared" si="33"/>
        <v>2.0000000000000001E-4</v>
      </c>
      <c r="AI50" s="610">
        <f t="shared" si="30"/>
        <v>2.9999999999999997E-4</v>
      </c>
      <c r="AJ50" s="610">
        <f t="shared" si="31"/>
        <v>6.9999999999999999E-4</v>
      </c>
      <c r="AK50" s="546"/>
    </row>
    <row r="51" spans="1:37" x14ac:dyDescent="0.2">
      <c r="A51" s="596" t="str">
        <f t="shared" si="17"/>
        <v/>
      </c>
      <c r="B51" s="597" t="str">
        <f t="shared" si="18"/>
        <v/>
      </c>
      <c r="C51" s="598" t="str">
        <f t="shared" si="19"/>
        <v/>
      </c>
      <c r="D51" s="599" t="str">
        <f t="shared" si="20"/>
        <v/>
      </c>
      <c r="E51" s="600">
        <f t="shared" si="21"/>
        <v>44</v>
      </c>
      <c r="F51" s="563" t="s">
        <v>331</v>
      </c>
      <c r="G51" s="601"/>
      <c r="H51" s="602"/>
      <c r="I51" s="1150"/>
      <c r="J51" s="603">
        <f t="array" ref="J51">(IF(COUNT(Q51,T51,V51,AB51)&lt;3,SUM(Q51,T51,V51,AB51),SUM(LARGE((Q51,T51,V51,AB51),{1;2;3}))))+(IF(COUNT(R51,Y51,Z51,AC51)&lt;3,SUM(R51,Y51,Z51,AC51),SUM(LARGE((R51,Y51,Z51,AC51),{1;2;3}))))+(IF(COUNT(S51,U51,W51,X51,AA51)&lt;3,SUM(S51,U51,W51,X51,AA51),SUM(LARGE((S51,U51,W51,X51,AA51),{1;2;3}))))</f>
        <v>22</v>
      </c>
      <c r="K51" s="604" t="str">
        <f>INDEX(ETAPP!B$1:B$32,MATCH(COUNTIF(Q51:AC51,PIV!A$1),ETAPP!A$1:A$32,0))&amp;INDEX(ETAPP!B$1:B$32,MATCH(COUNTIF(Q51:AC51,PIV!A$2),ETAPP!A$1:A$32,0))&amp;INDEX(ETAPP!B$1:B$32,MATCH(COUNTIF(Q51:AC51,PIV!A$3),ETAPP!A$1:A$32,0))&amp;INDEX(ETAPP!B$1:B$32,MATCH(COUNTIF(Q51:AC51,PIV!A$4),ETAPP!A$1:A$32,0))&amp;INDEX(ETAPP!B$1:B$32,MATCH(COUNTIF(Q51:AC51,PIV!A$5),ETAPP!A$1:A$32,0))&amp;INDEX(ETAPP!B$1:B$32,MATCH(COUNTIF(Q51:AC51,PIV!A$6),ETAPP!A$1:A$32,0))&amp;INDEX(ETAPP!B$1:B$32,MATCH(COUNTIF(Q51:AC51,PIV!A$7),ETAPP!A$1:A$32,0))&amp;INDEX(ETAPP!B$1:B$32,MATCH(COUNTIF(Q51:AC51,PIV!A$8),ETAPP!A$1:A$32,0))&amp;INDEX(ETAPP!B$1:B$32,MATCH(COUNTIF(Q51:AC51,PIV!A$9),ETAPP!A$1:A$32,0))&amp;INDEX(ETAPP!B$1:B$32,MATCH(COUNTIF(Q51:AC51,PIV!A$10),ETAPP!A$1:A$32,0))&amp;INDEX(ETAPP!B$1:B$32,MATCH(COUNTIF(Q51:AC51,PIV!A$11),ETAPP!A$1:A$32,0))&amp;INDEX(ETAPP!B$1:B$32,MATCH(COUNTIF(Q51:AC51,PIV!A$12),ETAPP!A$1:A$32,0))&amp;INDEX(ETAPP!B$1:B$32,MATCH(COUNTIF(Q51:AC51,PIV!A$13),ETAPP!A$1:A$32,0))&amp;INDEX(ETAPP!B$1:B$32,MATCH(COUNTIF(Q51:AC51,PIV!A$14),ETAPP!A$1:A$32,0))&amp;INDEX(ETAPP!B$1:B$32,MATCH(COUNTIF(Q51:AC51,PIV!A$15),ETAPP!A$1:A$32,0))&amp;INDEX(ETAPP!B$1:B$32,MATCH(COUNTIF(Q51:AC51,PIV!A$16),ETAPP!A$1:A$32,0))&amp;INDEX(ETAPP!B$1:B$32,MATCH(COUNTIF(Q51:AC51,PIV!A$17),ETAPP!A$1:A$32,0))&amp;INDEX(ETAPP!B$1:B$32,MATCH(COUNTIF(Q51:AC51,PIV!A$18),ETAPP!A$1:A$32,0))&amp;INDEX(ETAPP!B$1:B$32,MATCH(COUNTIF(Q51:AC51,PIV!A$19),ETAPP!A$1:A$32,0))</f>
        <v>00000A000000000000G</v>
      </c>
      <c r="L51" s="604" t="str">
        <f t="shared" si="22"/>
        <v>022,0-00000A000000000000G</v>
      </c>
      <c r="M51" s="605">
        <f t="shared" si="23"/>
        <v>45</v>
      </c>
      <c r="N51" s="605">
        <f t="shared" si="24"/>
        <v>56</v>
      </c>
      <c r="O51" s="604" t="str">
        <f t="shared" si="25"/>
        <v>022,0-00000A000000000000G-056</v>
      </c>
      <c r="P51" s="606">
        <f t="shared" si="26"/>
        <v>21</v>
      </c>
      <c r="Q51" s="607">
        <f>IFERROR(INDEX('1'!C$300:C$400,MATCH("*"&amp;F51&amp;"*",'1'!B$300:B$400,0)),"  ")</f>
        <v>22</v>
      </c>
      <c r="R51" s="608" t="str">
        <f>IFERROR(INDEX('2'!C$300:C$400,MATCH("*"&amp;F51&amp;"*",'2'!B$300:B$400,0)),"  ")</f>
        <v xml:space="preserve">  </v>
      </c>
      <c r="S51" s="608" t="str">
        <f>IFERROR(INDEX('3'!C$300:C$400,MATCH("*"&amp;F51&amp;"*",'3'!B$300:B$400,0)),"  ")</f>
        <v xml:space="preserve">  </v>
      </c>
      <c r="T51" s="608" t="str">
        <f>IFERROR(INDEX('4'!C$300:C$400,MATCH("*"&amp;F51&amp;"*",'4'!B$300:B$400,0)),"  ")</f>
        <v xml:space="preserve">  </v>
      </c>
      <c r="U51" s="608" t="str">
        <f>IFERROR(INDEX('5'!C$300:C$400,MATCH("*"&amp;F51&amp;"*",'5'!B$300:B$400,0)),"  ")</f>
        <v xml:space="preserve">  </v>
      </c>
      <c r="V51" s="608" t="str">
        <f>IFERROR(INDEX('6'!C$300:C$381,MATCH("*"&amp;F51&amp;"*",'6'!B$300:B$381,0)),"  ")</f>
        <v xml:space="preserve">  </v>
      </c>
      <c r="W51" s="608" t="str">
        <f>IFERROR(INDEX('7'!C$300:C$400,MATCH("*"&amp;F51&amp;"*",'7'!B$300:B$400,0)),"  ")</f>
        <v xml:space="preserve">  </v>
      </c>
      <c r="X51" s="608" t="str">
        <f>IFERROR(INDEX('8'!C$300:C$400,MATCH("*"&amp;F51&amp;"*",'8'!B$300:B$400,0)),"  ")</f>
        <v xml:space="preserve">  </v>
      </c>
      <c r="Y51" s="608" t="str">
        <f>IFERROR(INDEX('9'!C$300:C$400,MATCH("*"&amp;F51&amp;"*",'9'!B$300:B$400,0)),"  ")</f>
        <v xml:space="preserve">  </v>
      </c>
      <c r="Z51" s="608" t="str">
        <f>IFERROR(INDEX('10'!C$300:C$400,MATCH("*"&amp;F51&amp;"*",'10'!B$300:B$400,0)),"  ")</f>
        <v xml:space="preserve">  </v>
      </c>
      <c r="AA51" s="607" t="str">
        <f>IFERROR(INDEX('11'!C$300:C$400,MATCH("*"&amp;F51&amp;"*",'11'!B$300:B$400,0)),"  ")</f>
        <v xml:space="preserve">  </v>
      </c>
      <c r="AB51" s="608" t="str">
        <f>IFERROR(INDEX('12'!C$300:C$400,MATCH("*"&amp;F51&amp;"*",'12'!B$300:B$400,0)),"  ")</f>
        <v xml:space="preserve">  </v>
      </c>
      <c r="AC51" s="608" t="str">
        <f>IFERROR(INDEX('13'!C$300:C$400,MATCH("*"&amp;F51&amp;"*",'13'!B$300:B$400,0)),"  ")</f>
        <v xml:space="preserve">  </v>
      </c>
      <c r="AD51" s="609">
        <f t="shared" si="27"/>
        <v>1</v>
      </c>
      <c r="AE51" s="609">
        <f t="shared" si="28"/>
        <v>0</v>
      </c>
      <c r="AF51" s="609">
        <f t="shared" si="29"/>
        <v>0</v>
      </c>
      <c r="AG51" s="610">
        <f t="shared" si="32"/>
        <v>2.9999999999999997E-4</v>
      </c>
      <c r="AH51" s="610">
        <f t="shared" si="33"/>
        <v>2.0000000000000001E-4</v>
      </c>
      <c r="AI51" s="610">
        <f t="shared" si="30"/>
        <v>2.9999999999999997E-4</v>
      </c>
      <c r="AJ51" s="610">
        <f t="shared" si="31"/>
        <v>5.0000000000000001E-4</v>
      </c>
      <c r="AK51" s="546"/>
    </row>
    <row r="52" spans="1:37" x14ac:dyDescent="0.2">
      <c r="A52" s="596" t="str">
        <f t="shared" si="17"/>
        <v/>
      </c>
      <c r="B52" s="597" t="str">
        <f t="shared" si="18"/>
        <v/>
      </c>
      <c r="C52" s="598" t="str">
        <f t="shared" si="19"/>
        <v/>
      </c>
      <c r="D52" s="599" t="str">
        <f t="shared" si="20"/>
        <v/>
      </c>
      <c r="E52" s="600">
        <f t="shared" si="21"/>
        <v>44</v>
      </c>
      <c r="F52" s="563" t="s">
        <v>587</v>
      </c>
      <c r="G52" s="590"/>
      <c r="H52" s="611"/>
      <c r="I52" s="1151" t="s">
        <v>607</v>
      </c>
      <c r="J52" s="603">
        <f t="array" ref="J52">(IF(COUNT(Q52,T52,V52,AB52)&lt;3,SUM(Q52,T52,V52,AB52),SUM(LARGE((Q52,T52,V52,AB52),{1;2;3}))))+(IF(COUNT(R52,Y52,Z52,AC52)&lt;3,SUM(R52,Y52,Z52,AC52),SUM(LARGE((R52,Y52,Z52,AC52),{1;2;3}))))+(IF(COUNT(S52,U52,W52,X52,AA52)&lt;3,SUM(S52,U52,W52,X52,AA52),SUM(LARGE((S52,U52,W52,X52,AA52),{1;2;3}))))</f>
        <v>22</v>
      </c>
      <c r="K52" s="604" t="str">
        <f>INDEX(ETAPP!B$1:B$32,MATCH(COUNTIF(Q52:AC52,PIV!A$1),ETAPP!A$1:A$32,0))&amp;INDEX(ETAPP!B$1:B$32,MATCH(COUNTIF(Q52:AC52,PIV!A$2),ETAPP!A$1:A$32,0))&amp;INDEX(ETAPP!B$1:B$32,MATCH(COUNTIF(Q52:AC52,PIV!A$3),ETAPP!A$1:A$32,0))&amp;INDEX(ETAPP!B$1:B$32,MATCH(COUNTIF(Q52:AC52,PIV!A$4),ETAPP!A$1:A$32,0))&amp;INDEX(ETAPP!B$1:B$32,MATCH(COUNTIF(Q52:AC52,PIV!A$5),ETAPP!A$1:A$32,0))&amp;INDEX(ETAPP!B$1:B$32,MATCH(COUNTIF(Q52:AC52,PIV!A$6),ETAPP!A$1:A$32,0))&amp;INDEX(ETAPP!B$1:B$32,MATCH(COUNTIF(Q52:AC52,PIV!A$7),ETAPP!A$1:A$32,0))&amp;INDEX(ETAPP!B$1:B$32,MATCH(COUNTIF(Q52:AC52,PIV!A$8),ETAPP!A$1:A$32,0))&amp;INDEX(ETAPP!B$1:B$32,MATCH(COUNTIF(Q52:AC52,PIV!A$9),ETAPP!A$1:A$32,0))&amp;INDEX(ETAPP!B$1:B$32,MATCH(COUNTIF(Q52:AC52,PIV!A$10),ETAPP!A$1:A$32,0))&amp;INDEX(ETAPP!B$1:B$32,MATCH(COUNTIF(Q52:AC52,PIV!A$11),ETAPP!A$1:A$32,0))&amp;INDEX(ETAPP!B$1:B$32,MATCH(COUNTIF(Q52:AC52,PIV!A$12),ETAPP!A$1:A$32,0))&amp;INDEX(ETAPP!B$1:B$32,MATCH(COUNTIF(Q52:AC52,PIV!A$13),ETAPP!A$1:A$32,0))&amp;INDEX(ETAPP!B$1:B$32,MATCH(COUNTIF(Q52:AC52,PIV!A$14),ETAPP!A$1:A$32,0))&amp;INDEX(ETAPP!B$1:B$32,MATCH(COUNTIF(Q52:AC52,PIV!A$15),ETAPP!A$1:A$32,0))&amp;INDEX(ETAPP!B$1:B$32,MATCH(COUNTIF(Q52:AC52,PIV!A$16),ETAPP!A$1:A$32,0))&amp;INDEX(ETAPP!B$1:B$32,MATCH(COUNTIF(Q52:AC52,PIV!A$17),ETAPP!A$1:A$32,0))&amp;INDEX(ETAPP!B$1:B$32,MATCH(COUNTIF(Q52:AC52,PIV!A$18),ETAPP!A$1:A$32,0))&amp;INDEX(ETAPP!B$1:B$32,MATCH(COUNTIF(Q52:AC52,PIV!A$19),ETAPP!A$1:A$32,0))</f>
        <v>00000A000000000000G</v>
      </c>
      <c r="L52" s="604" t="str">
        <f t="shared" si="22"/>
        <v>022,0-00000A000000000000G</v>
      </c>
      <c r="M52" s="605">
        <f t="shared" si="23"/>
        <v>45</v>
      </c>
      <c r="N52" s="605">
        <f t="shared" si="24"/>
        <v>19</v>
      </c>
      <c r="O52" s="604" t="str">
        <f t="shared" si="25"/>
        <v>022,0-00000A000000000000G-019</v>
      </c>
      <c r="P52" s="606">
        <f t="shared" si="26"/>
        <v>20</v>
      </c>
      <c r="Q52" s="607" t="str">
        <f>IFERROR(INDEX('1'!C$300:C$400,MATCH("*"&amp;F52&amp;"*",'1'!B$300:B$400,0)),"  ")</f>
        <v xml:space="preserve">  </v>
      </c>
      <c r="R52" s="608" t="str">
        <f>IFERROR(INDEX('2'!C$300:C$400,MATCH("*"&amp;F52&amp;"*",'2'!B$300:B$400,0)),"  ")</f>
        <v xml:space="preserve">  </v>
      </c>
      <c r="S52" s="608" t="str">
        <f>IFERROR(INDEX('3'!C$300:C$400,MATCH("*"&amp;F52&amp;"*",'3'!B$300:B$400,0)),"  ")</f>
        <v xml:space="preserve">  </v>
      </c>
      <c r="T52" s="608" t="str">
        <f>IFERROR(INDEX('4'!C$300:C$400,MATCH("*"&amp;F52&amp;"*",'4'!B$300:B$400,0)),"  ")</f>
        <v xml:space="preserve">  </v>
      </c>
      <c r="U52" s="608" t="str">
        <f>IFERROR(INDEX('5'!C$300:C$400,MATCH("*"&amp;F52&amp;"*",'5'!B$300:B$400,0)),"  ")</f>
        <v xml:space="preserve">  </v>
      </c>
      <c r="V52" s="608" t="str">
        <f>IFERROR(INDEX('6'!C$300:C$381,MATCH("*"&amp;F52&amp;"*",'6'!B$300:B$381,0)),"  ")</f>
        <v xml:space="preserve">  </v>
      </c>
      <c r="W52" s="608" t="str">
        <f>IFERROR(INDEX('7'!C$300:C$400,MATCH("*"&amp;F52&amp;"*",'7'!B$300:B$400,0)),"  ")</f>
        <v xml:space="preserve">  </v>
      </c>
      <c r="X52" s="608" t="str">
        <f>IFERROR(INDEX('8'!C$300:C$400,MATCH("*"&amp;F52&amp;"*",'8'!B$300:B$400,0)),"  ")</f>
        <v xml:space="preserve">  </v>
      </c>
      <c r="Y52" s="608" t="str">
        <f>IFERROR(INDEX('9'!C$300:C$400,MATCH("*"&amp;F52&amp;"*",'9'!B$300:B$400,0)),"  ")</f>
        <v xml:space="preserve">  </v>
      </c>
      <c r="Z52" s="608">
        <f>IFERROR(INDEX('10'!C$300:C$400,MATCH("*"&amp;F52&amp;"*",'10'!B$300:B$400,0)),"  ")</f>
        <v>22</v>
      </c>
      <c r="AA52" s="607" t="str">
        <f>IFERROR(INDEX('11'!C$300:C$400,MATCH("*"&amp;F52&amp;"*",'11'!B$300:B$400,0)),"  ")</f>
        <v xml:space="preserve">  </v>
      </c>
      <c r="AB52" s="608" t="str">
        <f>IFERROR(INDEX('12'!C$300:C$400,MATCH("*"&amp;F52&amp;"*",'12'!B$300:B$400,0)),"  ")</f>
        <v xml:space="preserve">  </v>
      </c>
      <c r="AC52" s="608" t="str">
        <f>IFERROR(INDEX('13'!C$300:C$400,MATCH("*"&amp;F52&amp;"*",'13'!B$300:B$400,0)),"  ")</f>
        <v xml:space="preserve">  </v>
      </c>
      <c r="AD52" s="609">
        <f t="shared" si="27"/>
        <v>1</v>
      </c>
      <c r="AE52" s="609">
        <f t="shared" si="28"/>
        <v>0</v>
      </c>
      <c r="AF52" s="609">
        <f t="shared" si="29"/>
        <v>0</v>
      </c>
      <c r="AG52" s="610">
        <f t="shared" si="32"/>
        <v>1E-4</v>
      </c>
      <c r="AH52" s="610">
        <f t="shared" si="33"/>
        <v>2.0000000000000001E-4</v>
      </c>
      <c r="AI52" s="610">
        <f t="shared" si="30"/>
        <v>2.9999999999999997E-4</v>
      </c>
      <c r="AJ52" s="610">
        <f t="shared" si="31"/>
        <v>5.0000000000000001E-4</v>
      </c>
      <c r="AK52" s="546"/>
    </row>
    <row r="53" spans="1:37" x14ac:dyDescent="0.2">
      <c r="A53" s="596" t="str">
        <f t="shared" si="17"/>
        <v/>
      </c>
      <c r="B53" s="597" t="str">
        <f t="shared" si="18"/>
        <v/>
      </c>
      <c r="C53" s="598" t="str">
        <f t="shared" si="19"/>
        <v/>
      </c>
      <c r="D53" s="599" t="str">
        <f t="shared" si="20"/>
        <v/>
      </c>
      <c r="E53" s="600">
        <f t="shared" si="21"/>
        <v>46</v>
      </c>
      <c r="F53" s="563" t="s">
        <v>274</v>
      </c>
      <c r="G53" s="601"/>
      <c r="H53" s="602"/>
      <c r="I53" s="1150"/>
      <c r="J53" s="603">
        <f t="array" ref="J53">(IF(COUNT(Q53,T53,V53,AB53)&lt;3,SUM(Q53,T53,V53,AB53),SUM(LARGE((Q53,T53,V53,AB53),{1;2;3}))))+(IF(COUNT(R53,Y53,Z53,AC53)&lt;3,SUM(R53,Y53,Z53,AC53),SUM(LARGE((R53,Y53,Z53,AC53),{1;2;3}))))+(IF(COUNT(S53,U53,W53,X53,AA53)&lt;3,SUM(S53,U53,W53,X53,AA53),SUM(LARGE((S53,U53,W53,X53,AA53),{1;2;3}))))</f>
        <v>22</v>
      </c>
      <c r="K53" s="604" t="str">
        <f>INDEX(ETAPP!B$1:B$32,MATCH(COUNTIF(Q53:AC53,PIV!A$1),ETAPP!A$1:A$32,0))&amp;INDEX(ETAPP!B$1:B$32,MATCH(COUNTIF(Q53:AC53,PIV!A$2),ETAPP!A$1:A$32,0))&amp;INDEX(ETAPP!B$1:B$32,MATCH(COUNTIF(Q53:AC53,PIV!A$3),ETAPP!A$1:A$32,0))&amp;INDEX(ETAPP!B$1:B$32,MATCH(COUNTIF(Q53:AC53,PIV!A$4),ETAPP!A$1:A$32,0))&amp;INDEX(ETAPP!B$1:B$32,MATCH(COUNTIF(Q53:AC53,PIV!A$5),ETAPP!A$1:A$32,0))&amp;INDEX(ETAPP!B$1:B$32,MATCH(COUNTIF(Q53:AC53,PIV!A$6),ETAPP!A$1:A$32,0))&amp;INDEX(ETAPP!B$1:B$32,MATCH(COUNTIF(Q53:AC53,PIV!A$7),ETAPP!A$1:A$32,0))&amp;INDEX(ETAPP!B$1:B$32,MATCH(COUNTIF(Q53:AC53,PIV!A$8),ETAPP!A$1:A$32,0))&amp;INDEX(ETAPP!B$1:B$32,MATCH(COUNTIF(Q53:AC53,PIV!A$9),ETAPP!A$1:A$32,0))&amp;INDEX(ETAPP!B$1:B$32,MATCH(COUNTIF(Q53:AC53,PIV!A$10),ETAPP!A$1:A$32,0))&amp;INDEX(ETAPP!B$1:B$32,MATCH(COUNTIF(Q53:AC53,PIV!A$11),ETAPP!A$1:A$32,0))&amp;INDEX(ETAPP!B$1:B$32,MATCH(COUNTIF(Q53:AC53,PIV!A$12),ETAPP!A$1:A$32,0))&amp;INDEX(ETAPP!B$1:B$32,MATCH(COUNTIF(Q53:AC53,PIV!A$13),ETAPP!A$1:A$32,0))&amp;INDEX(ETAPP!B$1:B$32,MATCH(COUNTIF(Q53:AC53,PIV!A$14),ETAPP!A$1:A$32,0))&amp;INDEX(ETAPP!B$1:B$32,MATCH(COUNTIF(Q53:AC53,PIV!A$15),ETAPP!A$1:A$32,0))&amp;INDEX(ETAPP!B$1:B$32,MATCH(COUNTIF(Q53:AC53,PIV!A$16),ETAPP!A$1:A$32,0))&amp;INDEX(ETAPP!B$1:B$32,MATCH(COUNTIF(Q53:AC53,PIV!A$17),ETAPP!A$1:A$32,0))&amp;INDEX(ETAPP!B$1:B$32,MATCH(COUNTIF(Q53:AC53,PIV!A$18),ETAPP!A$1:A$32,0))&amp;INDEX(ETAPP!B$1:B$32,MATCH(COUNTIF(Q53:AC53,PIV!A$19),ETAPP!A$1:A$32,0))</f>
        <v>0000000A0000000AB0D</v>
      </c>
      <c r="L53" s="604" t="str">
        <f t="shared" si="22"/>
        <v>022,0-0000000A0000000AB0D</v>
      </c>
      <c r="M53" s="605">
        <f t="shared" si="23"/>
        <v>46</v>
      </c>
      <c r="N53" s="605">
        <f t="shared" si="24"/>
        <v>10</v>
      </c>
      <c r="O53" s="604" t="str">
        <f t="shared" si="25"/>
        <v>022,0-0000000A0000000AB0D-010</v>
      </c>
      <c r="P53" s="606">
        <f t="shared" si="26"/>
        <v>19</v>
      </c>
      <c r="Q53" s="607" t="str">
        <f>IFERROR(INDEX('1'!C$300:C$400,MATCH("*"&amp;F53&amp;"*",'1'!B$300:B$400,0)),"  ")</f>
        <v xml:space="preserve">  </v>
      </c>
      <c r="R53" s="608" t="str">
        <f>IFERROR(INDEX('2'!C$300:C$400,MATCH("*"&amp;F53&amp;"*",'2'!B$300:B$400,0)),"  ")</f>
        <v xml:space="preserve">  </v>
      </c>
      <c r="S53" s="608">
        <f>IFERROR(INDEX('3'!C$300:C$400,MATCH("*"&amp;F53&amp;"*",'3'!B$300:B$400,0)),"  ")</f>
        <v>1</v>
      </c>
      <c r="T53" s="608" t="str">
        <f>IFERROR(INDEX('4'!C$300:C$400,MATCH("*"&amp;F53&amp;"*",'4'!B$300:B$400,0)),"  ")</f>
        <v xml:space="preserve">  </v>
      </c>
      <c r="U53" s="608">
        <f>IFERROR(INDEX('5'!C$300:C$400,MATCH("*"&amp;F53&amp;"*",'5'!B$300:B$400,0)),"  ")</f>
        <v>1</v>
      </c>
      <c r="V53" s="608" t="str">
        <f>IFERROR(INDEX('6'!C$300:C$381,MATCH("*"&amp;F53&amp;"*",'6'!B$300:B$381,0)),"  ")</f>
        <v xml:space="preserve">  </v>
      </c>
      <c r="W53" s="608" t="str">
        <f>IFERROR(INDEX('7'!C$300:C$400,MATCH("*"&amp;F53&amp;"*",'7'!B$300:B$400,0)),"  ")</f>
        <v xml:space="preserve">  </v>
      </c>
      <c r="X53" s="608">
        <f>IFERROR(INDEX('8'!C$300:C$400,MATCH("*"&amp;F53&amp;"*",'8'!B$300:B$400,0)),"  ")</f>
        <v>2</v>
      </c>
      <c r="Y53" s="608" t="str">
        <f>IFERROR(INDEX('9'!C$300:C$400,MATCH("*"&amp;F53&amp;"*",'9'!B$300:B$400,0)),"  ")</f>
        <v xml:space="preserve">  </v>
      </c>
      <c r="Z53" s="608" t="str">
        <f>IFERROR(INDEX('10'!C$300:C$400,MATCH("*"&amp;F53&amp;"*",'10'!B$300:B$400,0)),"  ")</f>
        <v xml:space="preserve">  </v>
      </c>
      <c r="AA53" s="607" t="str">
        <f>IFERROR(INDEX('11'!C$300:C$400,MATCH("*"&amp;F53&amp;"*",'11'!B$300:B$400,0)),"  ")</f>
        <v xml:space="preserve">  </v>
      </c>
      <c r="AB53" s="608">
        <f>IFERROR(INDEX('12'!C$300:C$400,MATCH("*"&amp;F53&amp;"*",'12'!B$300:B$400,0)),"  ")</f>
        <v>18</v>
      </c>
      <c r="AC53" s="608" t="str">
        <f>IFERROR(INDEX('13'!C$300:C$400,MATCH("*"&amp;F53&amp;"*",'13'!B$300:B$400,0)),"  ")</f>
        <v xml:space="preserve">  </v>
      </c>
      <c r="AD53" s="609">
        <f t="shared" si="27"/>
        <v>4</v>
      </c>
      <c r="AE53" s="609">
        <f t="shared" si="28"/>
        <v>0</v>
      </c>
      <c r="AF53" s="609">
        <f t="shared" si="29"/>
        <v>0</v>
      </c>
      <c r="AG53" s="610">
        <f t="shared" si="32"/>
        <v>1E-4</v>
      </c>
      <c r="AH53" s="610">
        <f t="shared" si="33"/>
        <v>2.0000000000000001E-4</v>
      </c>
      <c r="AI53" s="610">
        <f t="shared" si="30"/>
        <v>6.9999999999999999E-4</v>
      </c>
      <c r="AJ53" s="610">
        <f t="shared" si="31"/>
        <v>1.1000000000000001E-3</v>
      </c>
      <c r="AK53" s="546"/>
    </row>
    <row r="54" spans="1:37" x14ac:dyDescent="0.2">
      <c r="A54" s="596">
        <f t="shared" si="17"/>
        <v>5</v>
      </c>
      <c r="B54" s="597">
        <f t="shared" si="18"/>
        <v>50</v>
      </c>
      <c r="C54" s="598" t="str">
        <f t="shared" si="19"/>
        <v/>
      </c>
      <c r="D54" s="599" t="str">
        <f t="shared" si="20"/>
        <v/>
      </c>
      <c r="E54" s="600">
        <f t="shared" si="21"/>
        <v>47</v>
      </c>
      <c r="F54" s="563" t="s">
        <v>255</v>
      </c>
      <c r="G54" s="601" t="s">
        <v>218</v>
      </c>
      <c r="H54" s="602"/>
      <c r="I54" s="1150"/>
      <c r="J54" s="603">
        <f t="array" ref="J54">(IF(COUNT(Q54,T54,V54,AB54)&lt;3,SUM(Q54,T54,V54,AB54),SUM(LARGE((Q54,T54,V54,AB54),{1;2;3}))))+(IF(COUNT(R54,Y54,Z54,AC54)&lt;3,SUM(R54,Y54,Z54,AC54),SUM(LARGE((R54,Y54,Z54,AC54),{1;2;3}))))+(IF(COUNT(S54,U54,W54,X54,AA54)&lt;3,SUM(S54,U54,W54,X54,AA54),SUM(LARGE((S54,U54,W54,X54,AA54),{1;2;3}))))</f>
        <v>18</v>
      </c>
      <c r="K54" s="604" t="str">
        <f>INDEX(ETAPP!B$1:B$32,MATCH(COUNTIF(Q54:AC54,PIV!A$1),ETAPP!A$1:A$32,0))&amp;INDEX(ETAPP!B$1:B$32,MATCH(COUNTIF(Q54:AC54,PIV!A$2),ETAPP!A$1:A$32,0))&amp;INDEX(ETAPP!B$1:B$32,MATCH(COUNTIF(Q54:AC54,PIV!A$3),ETAPP!A$1:A$32,0))&amp;INDEX(ETAPP!B$1:B$32,MATCH(COUNTIF(Q54:AC54,PIV!A$4),ETAPP!A$1:A$32,0))&amp;INDEX(ETAPP!B$1:B$32,MATCH(COUNTIF(Q54:AC54,PIV!A$5),ETAPP!A$1:A$32,0))&amp;INDEX(ETAPP!B$1:B$32,MATCH(COUNTIF(Q54:AC54,PIV!A$6),ETAPP!A$1:A$32,0))&amp;INDEX(ETAPP!B$1:B$32,MATCH(COUNTIF(Q54:AC54,PIV!A$7),ETAPP!A$1:A$32,0))&amp;INDEX(ETAPP!B$1:B$32,MATCH(COUNTIF(Q54:AC54,PIV!A$8),ETAPP!A$1:A$32,0))&amp;INDEX(ETAPP!B$1:B$32,MATCH(COUNTIF(Q54:AC54,PIV!A$9),ETAPP!A$1:A$32,0))&amp;INDEX(ETAPP!B$1:B$32,MATCH(COUNTIF(Q54:AC54,PIV!A$10),ETAPP!A$1:A$32,0))&amp;INDEX(ETAPP!B$1:B$32,MATCH(COUNTIF(Q54:AC54,PIV!A$11),ETAPP!A$1:A$32,0))&amp;INDEX(ETAPP!B$1:B$32,MATCH(COUNTIF(Q54:AC54,PIV!A$12),ETAPP!A$1:A$32,0))&amp;INDEX(ETAPP!B$1:B$32,MATCH(COUNTIF(Q54:AC54,PIV!A$13),ETAPP!A$1:A$32,0))&amp;INDEX(ETAPP!B$1:B$32,MATCH(COUNTIF(Q54:AC54,PIV!A$14),ETAPP!A$1:A$32,0))&amp;INDEX(ETAPP!B$1:B$32,MATCH(COUNTIF(Q54:AC54,PIV!A$15),ETAPP!A$1:A$32,0))&amp;INDEX(ETAPP!B$1:B$32,MATCH(COUNTIF(Q54:AC54,PIV!A$16),ETAPP!A$1:A$32,0))&amp;INDEX(ETAPP!B$1:B$32,MATCH(COUNTIF(Q54:AC54,PIV!A$17),ETAPP!A$1:A$32,0))&amp;INDEX(ETAPP!B$1:B$32,MATCH(COUNTIF(Q54:AC54,PIV!A$18),ETAPP!A$1:A$32,0))&amp;INDEX(ETAPP!B$1:B$32,MATCH(COUNTIF(Q54:AC54,PIV!A$19),ETAPP!A$1:A$32,0))</f>
        <v>0000000A0000000000G</v>
      </c>
      <c r="L54" s="604" t="str">
        <f t="shared" si="22"/>
        <v>018,0-0000000A0000000000G</v>
      </c>
      <c r="M54" s="605">
        <f t="shared" si="23"/>
        <v>50</v>
      </c>
      <c r="N54" s="605">
        <f t="shared" si="24"/>
        <v>52</v>
      </c>
      <c r="O54" s="604" t="str">
        <f t="shared" si="25"/>
        <v>018,0-0000000A0000000000G-052</v>
      </c>
      <c r="P54" s="606">
        <f t="shared" si="26"/>
        <v>18</v>
      </c>
      <c r="Q54" s="607" t="str">
        <f>IFERROR(INDEX('1'!C$300:C$400,MATCH("*"&amp;F54&amp;"*",'1'!B$300:B$400,0)),"  ")</f>
        <v xml:space="preserve">  </v>
      </c>
      <c r="R54" s="608" t="str">
        <f>IFERROR(INDEX('2'!C$300:C$400,MATCH("*"&amp;F54&amp;"*",'2'!B$300:B$400,0)),"  ")</f>
        <v xml:space="preserve">  </v>
      </c>
      <c r="S54" s="608" t="str">
        <f>IFERROR(INDEX('3'!C$300:C$400,MATCH("*"&amp;F54&amp;"*",'3'!B$300:B$400,0)),"  ")</f>
        <v xml:space="preserve">  </v>
      </c>
      <c r="T54" s="608" t="str">
        <f>IFERROR(INDEX('4'!C$300:C$400,MATCH("*"&amp;F54&amp;"*",'4'!B$300:B$400,0)),"  ")</f>
        <v xml:space="preserve">  </v>
      </c>
      <c r="U54" s="608" t="str">
        <f>IFERROR(INDEX('5'!C$300:C$400,MATCH("*"&amp;F54&amp;"*",'5'!B$300:B$400,0)),"  ")</f>
        <v xml:space="preserve">  </v>
      </c>
      <c r="V54" s="608" t="str">
        <f>IFERROR(INDEX('6'!C$300:C$381,MATCH("*"&amp;F54&amp;"*",'6'!B$300:B$381,0)),"  ")</f>
        <v xml:space="preserve">  </v>
      </c>
      <c r="W54" s="608" t="str">
        <f>IFERROR(INDEX('7'!C$300:C$400,MATCH("*"&amp;F54&amp;"*",'7'!B$300:B$400,0)),"  ")</f>
        <v xml:space="preserve">  </v>
      </c>
      <c r="X54" s="608" t="str">
        <f>IFERROR(INDEX('8'!C$300:C$400,MATCH("*"&amp;F54&amp;"*",'8'!B$300:B$400,0)),"  ")</f>
        <v xml:space="preserve">  </v>
      </c>
      <c r="Y54" s="608" t="str">
        <f>IFERROR(INDEX('9'!C$300:C$400,MATCH("*"&amp;F54&amp;"*",'9'!B$300:B$400,0)),"  ")</f>
        <v xml:space="preserve">  </v>
      </c>
      <c r="Z54" s="608" t="str">
        <f>IFERROR(INDEX('10'!C$300:C$400,MATCH("*"&amp;F54&amp;"*",'10'!B$300:B$400,0)),"  ")</f>
        <v xml:space="preserve">  </v>
      </c>
      <c r="AA54" s="607" t="str">
        <f>IFERROR(INDEX('11'!C$300:C$400,MATCH("*"&amp;F54&amp;"*",'11'!B$300:B$400,0)),"  ")</f>
        <v xml:space="preserve">  </v>
      </c>
      <c r="AB54" s="608" t="str">
        <f>IFERROR(INDEX('12'!C$300:C$400,MATCH("*"&amp;F54&amp;"*",'12'!B$300:B$400,0)),"  ")</f>
        <v xml:space="preserve">  </v>
      </c>
      <c r="AC54" s="608">
        <f>IFERROR(INDEX('13'!C$300:C$400,MATCH("*"&amp;F54&amp;"*",'13'!B$300:B$400,0)),"  ")</f>
        <v>18</v>
      </c>
      <c r="AD54" s="609">
        <f t="shared" si="27"/>
        <v>1</v>
      </c>
      <c r="AE54" s="609">
        <f t="shared" si="28"/>
        <v>0</v>
      </c>
      <c r="AF54" s="609">
        <f t="shared" si="29"/>
        <v>0</v>
      </c>
      <c r="AG54" s="610">
        <f t="shared" si="32"/>
        <v>1E-4</v>
      </c>
      <c r="AH54" s="610">
        <f t="shared" si="33"/>
        <v>2.0000000000000001E-4</v>
      </c>
      <c r="AI54" s="610">
        <f t="shared" si="30"/>
        <v>2.9999999999999997E-4</v>
      </c>
      <c r="AJ54" s="610">
        <f t="shared" si="31"/>
        <v>5.0000000000000001E-4</v>
      </c>
      <c r="AK54" s="546"/>
    </row>
    <row r="55" spans="1:37" x14ac:dyDescent="0.2">
      <c r="A55" s="596" t="str">
        <f t="shared" si="17"/>
        <v/>
      </c>
      <c r="B55" s="597" t="str">
        <f t="shared" si="18"/>
        <v/>
      </c>
      <c r="C55" s="598" t="str">
        <f t="shared" si="19"/>
        <v/>
      </c>
      <c r="D55" s="599" t="str">
        <f t="shared" si="20"/>
        <v/>
      </c>
      <c r="E55" s="600">
        <f t="shared" si="21"/>
        <v>47</v>
      </c>
      <c r="F55" s="612" t="s">
        <v>586</v>
      </c>
      <c r="G55" s="601"/>
      <c r="H55" s="602"/>
      <c r="I55" s="1152" t="s">
        <v>606</v>
      </c>
      <c r="J55" s="603">
        <f t="array" ref="J55">(IF(COUNT(Q55,T55,V55,AB55)&lt;3,SUM(Q55,T55,V55,AB55),SUM(LARGE((Q55,T55,V55,AB55),{1;2;3}))))+(IF(COUNT(R55,Y55,Z55,AC55)&lt;3,SUM(R55,Y55,Z55,AC55),SUM(LARGE((R55,Y55,Z55,AC55),{1;2;3}))))+(IF(COUNT(S55,U55,W55,X55,AA55)&lt;3,SUM(S55,U55,W55,X55,AA55),SUM(LARGE((S55,U55,W55,X55,AA55),{1;2;3}))))</f>
        <v>18</v>
      </c>
      <c r="K55" s="604" t="str">
        <f>INDEX(ETAPP!B$1:B$32,MATCH(COUNTIF(Q55:AC55,PIV!A$1),ETAPP!A$1:A$32,0))&amp;INDEX(ETAPP!B$1:B$32,MATCH(COUNTIF(Q55:AC55,PIV!A$2),ETAPP!A$1:A$32,0))&amp;INDEX(ETAPP!B$1:B$32,MATCH(COUNTIF(Q55:AC55,PIV!A$3),ETAPP!A$1:A$32,0))&amp;INDEX(ETAPP!B$1:B$32,MATCH(COUNTIF(Q55:AC55,PIV!A$4),ETAPP!A$1:A$32,0))&amp;INDEX(ETAPP!B$1:B$32,MATCH(COUNTIF(Q55:AC55,PIV!A$5),ETAPP!A$1:A$32,0))&amp;INDEX(ETAPP!B$1:B$32,MATCH(COUNTIF(Q55:AC55,PIV!A$6),ETAPP!A$1:A$32,0))&amp;INDEX(ETAPP!B$1:B$32,MATCH(COUNTIF(Q55:AC55,PIV!A$7),ETAPP!A$1:A$32,0))&amp;INDEX(ETAPP!B$1:B$32,MATCH(COUNTIF(Q55:AC55,PIV!A$8),ETAPP!A$1:A$32,0))&amp;INDEX(ETAPP!B$1:B$32,MATCH(COUNTIF(Q55:AC55,PIV!A$9),ETAPP!A$1:A$32,0))&amp;INDEX(ETAPP!B$1:B$32,MATCH(COUNTIF(Q55:AC55,PIV!A$10),ETAPP!A$1:A$32,0))&amp;INDEX(ETAPP!B$1:B$32,MATCH(COUNTIF(Q55:AC55,PIV!A$11),ETAPP!A$1:A$32,0))&amp;INDEX(ETAPP!B$1:B$32,MATCH(COUNTIF(Q55:AC55,PIV!A$12),ETAPP!A$1:A$32,0))&amp;INDEX(ETAPP!B$1:B$32,MATCH(COUNTIF(Q55:AC55,PIV!A$13),ETAPP!A$1:A$32,0))&amp;INDEX(ETAPP!B$1:B$32,MATCH(COUNTIF(Q55:AC55,PIV!A$14),ETAPP!A$1:A$32,0))&amp;INDEX(ETAPP!B$1:B$32,MATCH(COUNTIF(Q55:AC55,PIV!A$15),ETAPP!A$1:A$32,0))&amp;INDEX(ETAPP!B$1:B$32,MATCH(COUNTIF(Q55:AC55,PIV!A$16),ETAPP!A$1:A$32,0))&amp;INDEX(ETAPP!B$1:B$32,MATCH(COUNTIF(Q55:AC55,PIV!A$17),ETAPP!A$1:A$32,0))&amp;INDEX(ETAPP!B$1:B$32,MATCH(COUNTIF(Q55:AC55,PIV!A$18),ETAPP!A$1:A$32,0))&amp;INDEX(ETAPP!B$1:B$32,MATCH(COUNTIF(Q55:AC55,PIV!A$19),ETAPP!A$1:A$32,0))</f>
        <v>0000000A0000000000G</v>
      </c>
      <c r="L55" s="604" t="str">
        <f t="shared" si="22"/>
        <v>018,0-0000000A0000000000G</v>
      </c>
      <c r="M55" s="605">
        <f t="shared" si="23"/>
        <v>50</v>
      </c>
      <c r="N55" s="605">
        <f t="shared" si="24"/>
        <v>32</v>
      </c>
      <c r="O55" s="604" t="str">
        <f t="shared" si="25"/>
        <v>018,0-0000000A0000000000G-032</v>
      </c>
      <c r="P55" s="606">
        <f t="shared" si="26"/>
        <v>17</v>
      </c>
      <c r="Q55" s="607" t="str">
        <f>IFERROR(INDEX('1'!C$300:C$400,MATCH("*"&amp;F55&amp;"*",'1'!B$300:B$400,0)),"  ")</f>
        <v xml:space="preserve">  </v>
      </c>
      <c r="R55" s="608" t="str">
        <f>IFERROR(INDEX('2'!C$300:C$400,MATCH("*"&amp;F55&amp;"*",'2'!B$300:B$400,0)),"  ")</f>
        <v xml:space="preserve">  </v>
      </c>
      <c r="S55" s="608" t="str">
        <f>IFERROR(INDEX('3'!C$300:C$400,MATCH("*"&amp;F55&amp;"*",'3'!B$300:B$400,0)),"  ")</f>
        <v xml:space="preserve">  </v>
      </c>
      <c r="T55" s="608" t="str">
        <f>IFERROR(INDEX('4'!C$300:C$400,MATCH("*"&amp;F55&amp;"*",'4'!B$300:B$400,0)),"  ")</f>
        <v xml:space="preserve">  </v>
      </c>
      <c r="U55" s="608" t="str">
        <f>IFERROR(INDEX('5'!C$300:C$400,MATCH("*"&amp;F55&amp;"*",'5'!B$300:B$400,0)),"  ")</f>
        <v xml:space="preserve">  </v>
      </c>
      <c r="V55" s="608" t="str">
        <f>IFERROR(INDEX('6'!C$300:C$381,MATCH("*"&amp;F55&amp;"*",'6'!B$300:B$381,0)),"  ")</f>
        <v xml:space="preserve">  </v>
      </c>
      <c r="W55" s="608" t="str">
        <f>IFERROR(INDEX('7'!C$300:C$400,MATCH("*"&amp;F55&amp;"*",'7'!B$300:B$400,0)),"  ")</f>
        <v xml:space="preserve">  </v>
      </c>
      <c r="X55" s="608" t="str">
        <f>IFERROR(INDEX('8'!C$300:C$400,MATCH("*"&amp;F55&amp;"*",'8'!B$300:B$400,0)),"  ")</f>
        <v xml:space="preserve">  </v>
      </c>
      <c r="Y55" s="608" t="str">
        <f>IFERROR(INDEX('9'!C$300:C$400,MATCH("*"&amp;F55&amp;"*",'9'!B$300:B$400,0)),"  ")</f>
        <v xml:space="preserve">  </v>
      </c>
      <c r="Z55" s="608">
        <f>IFERROR(INDEX('10'!C$300:C$400,MATCH("*"&amp;F55&amp;"*",'10'!B$300:B$400,0)),"  ")</f>
        <v>18</v>
      </c>
      <c r="AA55" s="607" t="str">
        <f>IFERROR(INDEX('11'!C$300:C$400,MATCH("*"&amp;F55&amp;"*",'11'!B$300:B$400,0)),"  ")</f>
        <v xml:space="preserve">  </v>
      </c>
      <c r="AB55" s="608" t="str">
        <f>IFERROR(INDEX('12'!C$300:C$400,MATCH("*"&amp;F55&amp;"*",'12'!B$300:B$400,0)),"  ")</f>
        <v xml:space="preserve">  </v>
      </c>
      <c r="AC55" s="608" t="str">
        <f>IFERROR(INDEX('13'!C$300:C$400,MATCH("*"&amp;F55&amp;"*",'13'!B$300:B$400,0)),"  ")</f>
        <v xml:space="preserve">  </v>
      </c>
      <c r="AD55" s="609">
        <f t="shared" si="27"/>
        <v>1</v>
      </c>
      <c r="AE55" s="609">
        <f t="shared" si="28"/>
        <v>0</v>
      </c>
      <c r="AF55" s="609">
        <f t="shared" si="29"/>
        <v>0</v>
      </c>
      <c r="AG55" s="610">
        <f t="shared" si="32"/>
        <v>1E-4</v>
      </c>
      <c r="AH55" s="610">
        <f t="shared" si="33"/>
        <v>2.0000000000000001E-4</v>
      </c>
      <c r="AI55" s="610">
        <f t="shared" si="30"/>
        <v>2.9999999999999997E-4</v>
      </c>
      <c r="AJ55" s="610">
        <f t="shared" si="31"/>
        <v>5.0000000000000001E-4</v>
      </c>
      <c r="AK55" s="546"/>
    </row>
    <row r="56" spans="1:37" x14ac:dyDescent="0.2">
      <c r="A56" s="596" t="str">
        <f t="shared" si="17"/>
        <v/>
      </c>
      <c r="B56" s="597" t="str">
        <f t="shared" si="18"/>
        <v/>
      </c>
      <c r="C56" s="598" t="str">
        <f t="shared" si="19"/>
        <v/>
      </c>
      <c r="D56" s="599" t="str">
        <f t="shared" si="20"/>
        <v/>
      </c>
      <c r="E56" s="600">
        <f t="shared" si="21"/>
        <v>47</v>
      </c>
      <c r="F56" s="612" t="s">
        <v>588</v>
      </c>
      <c r="G56" s="601"/>
      <c r="H56" s="602"/>
      <c r="I56" s="1152" t="s">
        <v>606</v>
      </c>
      <c r="J56" s="603">
        <f t="array" ref="J56">(IF(COUNT(Q56,T56,V56,AB56)&lt;3,SUM(Q56,T56,V56,AB56),SUM(LARGE((Q56,T56,V56,AB56),{1;2;3}))))+(IF(COUNT(R56,Y56,Z56,AC56)&lt;3,SUM(R56,Y56,Z56,AC56),SUM(LARGE((R56,Y56,Z56,AC56),{1;2;3}))))+(IF(COUNT(S56,U56,W56,X56,AA56)&lt;3,SUM(S56,U56,W56,X56,AA56),SUM(LARGE((S56,U56,W56,X56,AA56),{1;2;3}))))</f>
        <v>18</v>
      </c>
      <c r="K56" s="604" t="str">
        <f>INDEX(ETAPP!B$1:B$32,MATCH(COUNTIF(Q56:AC56,PIV!A$1),ETAPP!A$1:A$32,0))&amp;INDEX(ETAPP!B$1:B$32,MATCH(COUNTIF(Q56:AC56,PIV!A$2),ETAPP!A$1:A$32,0))&amp;INDEX(ETAPP!B$1:B$32,MATCH(COUNTIF(Q56:AC56,PIV!A$3),ETAPP!A$1:A$32,0))&amp;INDEX(ETAPP!B$1:B$32,MATCH(COUNTIF(Q56:AC56,PIV!A$4),ETAPP!A$1:A$32,0))&amp;INDEX(ETAPP!B$1:B$32,MATCH(COUNTIF(Q56:AC56,PIV!A$5),ETAPP!A$1:A$32,0))&amp;INDEX(ETAPP!B$1:B$32,MATCH(COUNTIF(Q56:AC56,PIV!A$6),ETAPP!A$1:A$32,0))&amp;INDEX(ETAPP!B$1:B$32,MATCH(COUNTIF(Q56:AC56,PIV!A$7),ETAPP!A$1:A$32,0))&amp;INDEX(ETAPP!B$1:B$32,MATCH(COUNTIF(Q56:AC56,PIV!A$8),ETAPP!A$1:A$32,0))&amp;INDEX(ETAPP!B$1:B$32,MATCH(COUNTIF(Q56:AC56,PIV!A$9),ETAPP!A$1:A$32,0))&amp;INDEX(ETAPP!B$1:B$32,MATCH(COUNTIF(Q56:AC56,PIV!A$10),ETAPP!A$1:A$32,0))&amp;INDEX(ETAPP!B$1:B$32,MATCH(COUNTIF(Q56:AC56,PIV!A$11),ETAPP!A$1:A$32,0))&amp;INDEX(ETAPP!B$1:B$32,MATCH(COUNTIF(Q56:AC56,PIV!A$12),ETAPP!A$1:A$32,0))&amp;INDEX(ETAPP!B$1:B$32,MATCH(COUNTIF(Q56:AC56,PIV!A$13),ETAPP!A$1:A$32,0))&amp;INDEX(ETAPP!B$1:B$32,MATCH(COUNTIF(Q56:AC56,PIV!A$14),ETAPP!A$1:A$32,0))&amp;INDEX(ETAPP!B$1:B$32,MATCH(COUNTIF(Q56:AC56,PIV!A$15),ETAPP!A$1:A$32,0))&amp;INDEX(ETAPP!B$1:B$32,MATCH(COUNTIF(Q56:AC56,PIV!A$16),ETAPP!A$1:A$32,0))&amp;INDEX(ETAPP!B$1:B$32,MATCH(COUNTIF(Q56:AC56,PIV!A$17),ETAPP!A$1:A$32,0))&amp;INDEX(ETAPP!B$1:B$32,MATCH(COUNTIF(Q56:AC56,PIV!A$18),ETAPP!A$1:A$32,0))&amp;INDEX(ETAPP!B$1:B$32,MATCH(COUNTIF(Q56:AC56,PIV!A$19),ETAPP!A$1:A$32,0))</f>
        <v>0000000A0000000000G</v>
      </c>
      <c r="L56" s="604" t="str">
        <f t="shared" si="22"/>
        <v>018,0-0000000A0000000000G</v>
      </c>
      <c r="M56" s="605">
        <f t="shared" si="23"/>
        <v>50</v>
      </c>
      <c r="N56" s="605">
        <f t="shared" si="24"/>
        <v>31</v>
      </c>
      <c r="O56" s="604" t="str">
        <f t="shared" si="25"/>
        <v>018,0-0000000A0000000000G-031</v>
      </c>
      <c r="P56" s="606">
        <f t="shared" si="26"/>
        <v>16</v>
      </c>
      <c r="Q56" s="607" t="str">
        <f>IFERROR(INDEX('1'!C$300:C$400,MATCH("*"&amp;F56&amp;"*",'1'!B$300:B$400,0)),"  ")</f>
        <v xml:space="preserve">  </v>
      </c>
      <c r="R56" s="608" t="str">
        <f>IFERROR(INDEX('2'!C$300:C$400,MATCH("*"&amp;F56&amp;"*",'2'!B$300:B$400,0)),"  ")</f>
        <v xml:space="preserve">  </v>
      </c>
      <c r="S56" s="608" t="str">
        <f>IFERROR(INDEX('3'!C$300:C$400,MATCH("*"&amp;F56&amp;"*",'3'!B$300:B$400,0)),"  ")</f>
        <v xml:space="preserve">  </v>
      </c>
      <c r="T56" s="608" t="str">
        <f>IFERROR(INDEX('4'!C$300:C$400,MATCH("*"&amp;F56&amp;"*",'4'!B$300:B$400,0)),"  ")</f>
        <v xml:space="preserve">  </v>
      </c>
      <c r="U56" s="608" t="str">
        <f>IFERROR(INDEX('5'!C$300:C$400,MATCH("*"&amp;F56&amp;"*",'5'!B$300:B$400,0)),"  ")</f>
        <v xml:space="preserve">  </v>
      </c>
      <c r="V56" s="608" t="str">
        <f>IFERROR(INDEX('6'!C$300:C$381,MATCH("*"&amp;F56&amp;"*",'6'!B$300:B$381,0)),"  ")</f>
        <v xml:space="preserve">  </v>
      </c>
      <c r="W56" s="608" t="str">
        <f>IFERROR(INDEX('7'!C$300:C$400,MATCH("*"&amp;F56&amp;"*",'7'!B$300:B$400,0)),"  ")</f>
        <v xml:space="preserve">  </v>
      </c>
      <c r="X56" s="608" t="str">
        <f>IFERROR(INDEX('8'!C$300:C$400,MATCH("*"&amp;F56&amp;"*",'8'!B$300:B$400,0)),"  ")</f>
        <v xml:space="preserve">  </v>
      </c>
      <c r="Y56" s="608" t="str">
        <f>IFERROR(INDEX('9'!C$300:C$400,MATCH("*"&amp;F56&amp;"*",'9'!B$300:B$400,0)),"  ")</f>
        <v xml:space="preserve">  </v>
      </c>
      <c r="Z56" s="608">
        <f>IFERROR(INDEX('10'!C$300:C$400,MATCH("*"&amp;F56&amp;"*",'10'!B$300:B$400,0)),"  ")</f>
        <v>18</v>
      </c>
      <c r="AA56" s="607" t="str">
        <f>IFERROR(INDEX('11'!C$300:C$400,MATCH("*"&amp;F56&amp;"*",'11'!B$300:B$400,0)),"  ")</f>
        <v xml:space="preserve">  </v>
      </c>
      <c r="AB56" s="608" t="str">
        <f>IFERROR(INDEX('12'!C$300:C$400,MATCH("*"&amp;F56&amp;"*",'12'!B$300:B$400,0)),"  ")</f>
        <v xml:space="preserve">  </v>
      </c>
      <c r="AC56" s="608" t="str">
        <f>IFERROR(INDEX('13'!C$300:C$400,MATCH("*"&amp;F56&amp;"*",'13'!B$300:B$400,0)),"  ")</f>
        <v xml:space="preserve">  </v>
      </c>
      <c r="AD56" s="609">
        <f t="shared" si="27"/>
        <v>1</v>
      </c>
      <c r="AE56" s="609">
        <f t="shared" si="28"/>
        <v>0</v>
      </c>
      <c r="AF56" s="609">
        <f t="shared" si="29"/>
        <v>0</v>
      </c>
      <c r="AG56" s="610">
        <f t="shared" si="32"/>
        <v>1E-4</v>
      </c>
      <c r="AH56" s="610">
        <f t="shared" si="33"/>
        <v>2.0000000000000001E-4</v>
      </c>
      <c r="AI56" s="610">
        <f t="shared" si="30"/>
        <v>2.9999999999999997E-4</v>
      </c>
      <c r="AJ56" s="610">
        <f t="shared" si="31"/>
        <v>5.0000000000000001E-4</v>
      </c>
      <c r="AK56" s="546"/>
    </row>
    <row r="57" spans="1:37" x14ac:dyDescent="0.2">
      <c r="A57" s="596" t="str">
        <f t="shared" si="17"/>
        <v/>
      </c>
      <c r="B57" s="597" t="str">
        <f t="shared" si="18"/>
        <v/>
      </c>
      <c r="C57" s="598" t="str">
        <f t="shared" si="19"/>
        <v/>
      </c>
      <c r="D57" s="599" t="str">
        <f t="shared" si="20"/>
        <v/>
      </c>
      <c r="E57" s="600">
        <f t="shared" si="21"/>
        <v>47</v>
      </c>
      <c r="F57" s="615" t="s">
        <v>408</v>
      </c>
      <c r="G57" s="590"/>
      <c r="H57" s="611"/>
      <c r="I57" s="1151"/>
      <c r="J57" s="603">
        <f t="array" ref="J57">(IF(COUNT(Q57,T57,V57,AB57)&lt;3,SUM(Q57,T57,V57,AB57),SUM(LARGE((Q57,T57,V57,AB57),{1;2;3}))))+(IF(COUNT(R57,Y57,Z57,AC57)&lt;3,SUM(R57,Y57,Z57,AC57),SUM(LARGE((R57,Y57,Z57,AC57),{1;2;3}))))+(IF(COUNT(S57,U57,W57,X57,AA57)&lt;3,SUM(S57,U57,W57,X57,AA57),SUM(LARGE((S57,U57,W57,X57,AA57),{1;2;3}))))</f>
        <v>18</v>
      </c>
      <c r="K57" s="604" t="str">
        <f>INDEX(ETAPP!B$1:B$32,MATCH(COUNTIF(Q57:AC57,PIV!A$1),ETAPP!A$1:A$32,0))&amp;INDEX(ETAPP!B$1:B$32,MATCH(COUNTIF(Q57:AC57,PIV!A$2),ETAPP!A$1:A$32,0))&amp;INDEX(ETAPP!B$1:B$32,MATCH(COUNTIF(Q57:AC57,PIV!A$3),ETAPP!A$1:A$32,0))&amp;INDEX(ETAPP!B$1:B$32,MATCH(COUNTIF(Q57:AC57,PIV!A$4),ETAPP!A$1:A$32,0))&amp;INDEX(ETAPP!B$1:B$32,MATCH(COUNTIF(Q57:AC57,PIV!A$5),ETAPP!A$1:A$32,0))&amp;INDEX(ETAPP!B$1:B$32,MATCH(COUNTIF(Q57:AC57,PIV!A$6),ETAPP!A$1:A$32,0))&amp;INDEX(ETAPP!B$1:B$32,MATCH(COUNTIF(Q57:AC57,PIV!A$7),ETAPP!A$1:A$32,0))&amp;INDEX(ETAPP!B$1:B$32,MATCH(COUNTIF(Q57:AC57,PIV!A$8),ETAPP!A$1:A$32,0))&amp;INDEX(ETAPP!B$1:B$32,MATCH(COUNTIF(Q57:AC57,PIV!A$9),ETAPP!A$1:A$32,0))&amp;INDEX(ETAPP!B$1:B$32,MATCH(COUNTIF(Q57:AC57,PIV!A$10),ETAPP!A$1:A$32,0))&amp;INDEX(ETAPP!B$1:B$32,MATCH(COUNTIF(Q57:AC57,PIV!A$11),ETAPP!A$1:A$32,0))&amp;INDEX(ETAPP!B$1:B$32,MATCH(COUNTIF(Q57:AC57,PIV!A$12),ETAPP!A$1:A$32,0))&amp;INDEX(ETAPP!B$1:B$32,MATCH(COUNTIF(Q57:AC57,PIV!A$13),ETAPP!A$1:A$32,0))&amp;INDEX(ETAPP!B$1:B$32,MATCH(COUNTIF(Q57:AC57,PIV!A$14),ETAPP!A$1:A$32,0))&amp;INDEX(ETAPP!B$1:B$32,MATCH(COUNTIF(Q57:AC57,PIV!A$15),ETAPP!A$1:A$32,0))&amp;INDEX(ETAPP!B$1:B$32,MATCH(COUNTIF(Q57:AC57,PIV!A$16),ETAPP!A$1:A$32,0))&amp;INDEX(ETAPP!B$1:B$32,MATCH(COUNTIF(Q57:AC57,PIV!A$17),ETAPP!A$1:A$32,0))&amp;INDEX(ETAPP!B$1:B$32,MATCH(COUNTIF(Q57:AC57,PIV!A$18),ETAPP!A$1:A$32,0))&amp;INDEX(ETAPP!B$1:B$32,MATCH(COUNTIF(Q57:AC57,PIV!A$19),ETAPP!A$1:A$32,0))</f>
        <v>0000000A0000000000G</v>
      </c>
      <c r="L57" s="604" t="str">
        <f t="shared" si="22"/>
        <v>018,0-0000000A0000000000G</v>
      </c>
      <c r="M57" s="605">
        <f t="shared" si="23"/>
        <v>50</v>
      </c>
      <c r="N57" s="605">
        <f t="shared" si="24"/>
        <v>16</v>
      </c>
      <c r="O57" s="604" t="str">
        <f t="shared" si="25"/>
        <v>018,0-0000000A0000000000G-016</v>
      </c>
      <c r="P57" s="606">
        <f t="shared" si="26"/>
        <v>15</v>
      </c>
      <c r="Q57" s="607" t="str">
        <f>IFERROR(INDEX('1'!C$300:C$400,MATCH("*"&amp;F57&amp;"*",'1'!B$300:B$400,0)),"  ")</f>
        <v xml:space="preserve">  </v>
      </c>
      <c r="R57" s="608">
        <f>IFERROR(INDEX('2'!C$300:C$400,MATCH("*"&amp;F57&amp;"*",'2'!B$300:B$400,0)),"  ")</f>
        <v>18</v>
      </c>
      <c r="S57" s="608" t="str">
        <f>IFERROR(INDEX('3'!C$300:C$400,MATCH("*"&amp;F57&amp;"*",'3'!B$300:B$400,0)),"  ")</f>
        <v xml:space="preserve">  </v>
      </c>
      <c r="T57" s="608" t="str">
        <f>IFERROR(INDEX('4'!C$300:C$400,MATCH("*"&amp;F57&amp;"*",'4'!B$300:B$400,0)),"  ")</f>
        <v xml:space="preserve">  </v>
      </c>
      <c r="U57" s="608" t="str">
        <f>IFERROR(INDEX('5'!C$300:C$400,MATCH("*"&amp;F57&amp;"*",'5'!B$300:B$400,0)),"  ")</f>
        <v xml:space="preserve">  </v>
      </c>
      <c r="V57" s="608" t="str">
        <f>IFERROR(INDEX('6'!C$300:C$381,MATCH("*"&amp;F57&amp;"*",'6'!B$300:B$381,0)),"  ")</f>
        <v xml:space="preserve">  </v>
      </c>
      <c r="W57" s="608" t="str">
        <f>IFERROR(INDEX('7'!C$300:C$400,MATCH("*"&amp;F57&amp;"*",'7'!B$300:B$400,0)),"  ")</f>
        <v xml:space="preserve">  </v>
      </c>
      <c r="X57" s="608" t="str">
        <f>IFERROR(INDEX('8'!C$300:C$400,MATCH("*"&amp;F57&amp;"*",'8'!B$300:B$400,0)),"  ")</f>
        <v xml:space="preserve">  </v>
      </c>
      <c r="Y57" s="608" t="str">
        <f>IFERROR(INDEX('9'!C$300:C$400,MATCH("*"&amp;F57&amp;"*",'9'!B$300:B$400,0)),"  ")</f>
        <v xml:space="preserve">  </v>
      </c>
      <c r="Z57" s="608" t="str">
        <f>IFERROR(INDEX('10'!C$300:C$400,MATCH("*"&amp;F57&amp;"*",'10'!B$300:B$400,0)),"  ")</f>
        <v xml:space="preserve">  </v>
      </c>
      <c r="AA57" s="607" t="str">
        <f>IFERROR(INDEX('11'!C$300:C$400,MATCH("*"&amp;F57&amp;"*",'11'!B$300:B$400,0)),"  ")</f>
        <v xml:space="preserve">  </v>
      </c>
      <c r="AB57" s="608" t="str">
        <f>IFERROR(INDEX('12'!C$300:C$400,MATCH("*"&amp;F57&amp;"*",'12'!B$300:B$400,0)),"  ")</f>
        <v xml:space="preserve">  </v>
      </c>
      <c r="AC57" s="608" t="str">
        <f>IFERROR(INDEX('13'!C$300:C$400,MATCH("*"&amp;F57&amp;"*",'13'!B$300:B$400,0)),"  ")</f>
        <v xml:space="preserve">  </v>
      </c>
      <c r="AD57" s="609">
        <f t="shared" si="27"/>
        <v>1</v>
      </c>
      <c r="AE57" s="609">
        <f t="shared" si="28"/>
        <v>0</v>
      </c>
      <c r="AF57" s="609">
        <f t="shared" si="29"/>
        <v>0</v>
      </c>
      <c r="AG57" s="610">
        <f t="shared" si="32"/>
        <v>1E-4</v>
      </c>
      <c r="AH57" s="610">
        <f t="shared" si="33"/>
        <v>4.0000000000000002E-4</v>
      </c>
      <c r="AI57" s="610">
        <f t="shared" si="30"/>
        <v>2.9999999999999997E-4</v>
      </c>
      <c r="AJ57" s="610">
        <f t="shared" si="31"/>
        <v>5.0000000000000001E-4</v>
      </c>
      <c r="AK57" s="546"/>
    </row>
    <row r="58" spans="1:37" x14ac:dyDescent="0.2">
      <c r="A58" s="596" t="str">
        <f t="shared" si="17"/>
        <v/>
      </c>
      <c r="B58" s="597" t="str">
        <f t="shared" si="18"/>
        <v/>
      </c>
      <c r="C58" s="598" t="str">
        <f t="shared" si="19"/>
        <v/>
      </c>
      <c r="D58" s="599" t="str">
        <f t="shared" si="20"/>
        <v/>
      </c>
      <c r="E58" s="600">
        <f t="shared" si="21"/>
        <v>51</v>
      </c>
      <c r="F58" s="615" t="s">
        <v>507</v>
      </c>
      <c r="G58" s="601"/>
      <c r="H58" s="602"/>
      <c r="I58" s="1150"/>
      <c r="J58" s="603">
        <f t="array" ref="J58">(IF(COUNT(Q58,T58,V58,AB58)&lt;3,SUM(Q58,T58,V58,AB58),SUM(LARGE((Q58,T58,V58,AB58),{1;2;3}))))+(IF(COUNT(R58,Y58,Z58,AC58)&lt;3,SUM(R58,Y58,Z58,AC58),SUM(LARGE((R58,Y58,Z58,AC58),{1;2;3}))))+(IF(COUNT(S58,U58,W58,X58,AA58)&lt;3,SUM(S58,U58,W58,X58,AA58),SUM(LARGE((S58,U58,W58,X58,AA58),{1;2;3}))))</f>
        <v>16</v>
      </c>
      <c r="K58" s="604" t="str">
        <f>INDEX(ETAPP!B$1:B$32,MATCH(COUNTIF(Q58:AC58,PIV!A$1),ETAPP!A$1:A$32,0))&amp;INDEX(ETAPP!B$1:B$32,MATCH(COUNTIF(Q58:AC58,PIV!A$2),ETAPP!A$1:A$32,0))&amp;INDEX(ETAPP!B$1:B$32,MATCH(COUNTIF(Q58:AC58,PIV!A$3),ETAPP!A$1:A$32,0))&amp;INDEX(ETAPP!B$1:B$32,MATCH(COUNTIF(Q58:AC58,PIV!A$4),ETAPP!A$1:A$32,0))&amp;INDEX(ETAPP!B$1:B$32,MATCH(COUNTIF(Q58:AC58,PIV!A$5),ETAPP!A$1:A$32,0))&amp;INDEX(ETAPP!B$1:B$32,MATCH(COUNTIF(Q58:AC58,PIV!A$6),ETAPP!A$1:A$32,0))&amp;INDEX(ETAPP!B$1:B$32,MATCH(COUNTIF(Q58:AC58,PIV!A$7),ETAPP!A$1:A$32,0))&amp;INDEX(ETAPP!B$1:B$32,MATCH(COUNTIF(Q58:AC58,PIV!A$8),ETAPP!A$1:A$32,0))&amp;INDEX(ETAPP!B$1:B$32,MATCH(COUNTIF(Q58:AC58,PIV!A$9),ETAPP!A$1:A$32,0))&amp;INDEX(ETAPP!B$1:B$32,MATCH(COUNTIF(Q58:AC58,PIV!A$10),ETAPP!A$1:A$32,0))&amp;INDEX(ETAPP!B$1:B$32,MATCH(COUNTIF(Q58:AC58,PIV!A$11),ETAPP!A$1:A$32,0))&amp;INDEX(ETAPP!B$1:B$32,MATCH(COUNTIF(Q58:AC58,PIV!A$12),ETAPP!A$1:A$32,0))&amp;INDEX(ETAPP!B$1:B$32,MATCH(COUNTIF(Q58:AC58,PIV!A$13),ETAPP!A$1:A$32,0))&amp;INDEX(ETAPP!B$1:B$32,MATCH(COUNTIF(Q58:AC58,PIV!A$14),ETAPP!A$1:A$32,0))&amp;INDEX(ETAPP!B$1:B$32,MATCH(COUNTIF(Q58:AC58,PIV!A$15),ETAPP!A$1:A$32,0))&amp;INDEX(ETAPP!B$1:B$32,MATCH(COUNTIF(Q58:AC58,PIV!A$16),ETAPP!A$1:A$32,0))&amp;INDEX(ETAPP!B$1:B$32,MATCH(COUNTIF(Q58:AC58,PIV!A$17),ETAPP!A$1:A$32,0))&amp;INDEX(ETAPP!B$1:B$32,MATCH(COUNTIF(Q58:AC58,PIV!A$18),ETAPP!A$1:A$32,0))&amp;INDEX(ETAPP!B$1:B$32,MATCH(COUNTIF(Q58:AC58,PIV!A$19),ETAPP!A$1:A$32,0))</f>
        <v>000000000A00000A00F</v>
      </c>
      <c r="L58" s="604" t="str">
        <f t="shared" si="22"/>
        <v>016,0-000000000A00000A00F</v>
      </c>
      <c r="M58" s="605">
        <f t="shared" si="23"/>
        <v>51</v>
      </c>
      <c r="N58" s="605">
        <f t="shared" si="24"/>
        <v>49</v>
      </c>
      <c r="O58" s="604" t="str">
        <f t="shared" si="25"/>
        <v>016,0-000000000A00000A00F-049</v>
      </c>
      <c r="P58" s="606">
        <f t="shared" si="26"/>
        <v>14</v>
      </c>
      <c r="Q58" s="607" t="str">
        <f>IFERROR(INDEX('1'!C$300:C$400,MATCH("*"&amp;F58&amp;"*",'1'!B$300:B$400,0)),"  ")</f>
        <v xml:space="preserve">  </v>
      </c>
      <c r="R58" s="608" t="str">
        <f>IFERROR(INDEX('2'!C$300:C$400,MATCH("*"&amp;F58&amp;"*",'2'!B$300:B$400,0)),"  ")</f>
        <v xml:space="preserve">  </v>
      </c>
      <c r="S58" s="608" t="str">
        <f>IFERROR(INDEX('3'!C$300:C$400,MATCH("*"&amp;F58&amp;"*",'3'!B$300:B$400,0)),"  ")</f>
        <v xml:space="preserve">  </v>
      </c>
      <c r="T58" s="608" t="str">
        <f>IFERROR(INDEX('4'!C$300:C$400,MATCH("*"&amp;F58&amp;"*",'4'!B$300:B$400,0)),"  ")</f>
        <v xml:space="preserve">  </v>
      </c>
      <c r="U58" s="608" t="str">
        <f>IFERROR(INDEX('5'!C$300:C$400,MATCH("*"&amp;F58&amp;"*",'5'!B$300:B$400,0)),"  ")</f>
        <v xml:space="preserve">  </v>
      </c>
      <c r="V58" s="608" t="str">
        <f>IFERROR(INDEX('6'!C$300:C$381,MATCH("*"&amp;F58&amp;"*",'6'!B$300:B$381,0)),"  ")</f>
        <v xml:space="preserve">  </v>
      </c>
      <c r="W58" s="608" t="str">
        <f>IFERROR(INDEX('7'!C$300:C$400,MATCH("*"&amp;F58&amp;"*",'7'!B$300:B$400,0)),"  ")</f>
        <v xml:space="preserve">  </v>
      </c>
      <c r="X58" s="608" t="str">
        <f>IFERROR(INDEX('8'!C$300:C$400,MATCH("*"&amp;F58&amp;"*",'8'!B$300:B$400,0)),"  ")</f>
        <v xml:space="preserve">  </v>
      </c>
      <c r="Y58" s="608" t="str">
        <f>IFERROR(INDEX('9'!C$300:C$400,MATCH("*"&amp;F58&amp;"*",'9'!B$300:B$400,0)),"  ")</f>
        <v xml:space="preserve">  </v>
      </c>
      <c r="Z58" s="608" t="str">
        <f>IFERROR(INDEX('10'!C$300:C$400,MATCH("*"&amp;F58&amp;"*",'10'!B$300:B$400,0)),"  ")</f>
        <v xml:space="preserve">  </v>
      </c>
      <c r="AA58" s="607">
        <f>IFERROR(INDEX('11'!C$300:C$400,MATCH("*"&amp;F58&amp;"*",'11'!B$300:B$400,0)),"  ")</f>
        <v>2</v>
      </c>
      <c r="AB58" s="608">
        <f>IFERROR(INDEX('12'!C$300:C$400,MATCH("*"&amp;F58&amp;"*",'12'!B$300:B$400,0)),"  ")</f>
        <v>14</v>
      </c>
      <c r="AC58" s="608" t="str">
        <f>IFERROR(INDEX('13'!C$300:C$400,MATCH("*"&amp;F58&amp;"*",'13'!B$300:B$400,0)),"  ")</f>
        <v xml:space="preserve">  </v>
      </c>
      <c r="AD58" s="609">
        <f t="shared" si="27"/>
        <v>2</v>
      </c>
      <c r="AE58" s="609">
        <f t="shared" si="28"/>
        <v>0</v>
      </c>
      <c r="AF58" s="609">
        <f t="shared" si="29"/>
        <v>0</v>
      </c>
      <c r="AG58" s="610">
        <f t="shared" si="32"/>
        <v>1E-4</v>
      </c>
      <c r="AH58" s="610">
        <f t="shared" si="33"/>
        <v>2.0000000000000001E-4</v>
      </c>
      <c r="AI58" s="610">
        <f t="shared" si="30"/>
        <v>2.9999999999999997E-4</v>
      </c>
      <c r="AJ58" s="610">
        <f t="shared" si="31"/>
        <v>5.0000000000000001E-4</v>
      </c>
      <c r="AK58" s="546"/>
    </row>
    <row r="59" spans="1:37" x14ac:dyDescent="0.2">
      <c r="A59" s="596">
        <f t="shared" si="17"/>
        <v>6</v>
      </c>
      <c r="B59" s="597">
        <f t="shared" si="18"/>
        <v>53</v>
      </c>
      <c r="C59" s="598">
        <f t="shared" si="19"/>
        <v>3</v>
      </c>
      <c r="D59" s="599">
        <f t="shared" si="20"/>
        <v>53</v>
      </c>
      <c r="E59" s="600">
        <f t="shared" si="21"/>
        <v>52</v>
      </c>
      <c r="F59" s="612" t="s">
        <v>589</v>
      </c>
      <c r="G59" s="601" t="s">
        <v>218</v>
      </c>
      <c r="H59" s="619" t="s">
        <v>229</v>
      </c>
      <c r="I59" s="1152" t="s">
        <v>607</v>
      </c>
      <c r="J59" s="603">
        <f t="array" ref="J59">(IF(COUNT(Q59,T59,V59,AB59)&lt;3,SUM(Q59,T59,V59,AB59),SUM(LARGE((Q59,T59,V59,AB59),{1;2;3}))))+(IF(COUNT(R59,Y59,Z59,AC59)&lt;3,SUM(R59,Y59,Z59,AC59),SUM(LARGE((R59,Y59,Z59,AC59),{1;2;3}))))+(IF(COUNT(S59,U59,W59,X59,AA59)&lt;3,SUM(S59,U59,W59,X59,AA59),SUM(LARGE((S59,U59,W59,X59,AA59),{1;2;3}))))</f>
        <v>14</v>
      </c>
      <c r="K59" s="604" t="str">
        <f>INDEX(ETAPP!B$1:B$32,MATCH(COUNTIF(Q59:AC59,PIV!A$1),ETAPP!A$1:A$32,0))&amp;INDEX(ETAPP!B$1:B$32,MATCH(COUNTIF(Q59:AC59,PIV!A$2),ETAPP!A$1:A$32,0))&amp;INDEX(ETAPP!B$1:B$32,MATCH(COUNTIF(Q59:AC59,PIV!A$3),ETAPP!A$1:A$32,0))&amp;INDEX(ETAPP!B$1:B$32,MATCH(COUNTIF(Q59:AC59,PIV!A$4),ETAPP!A$1:A$32,0))&amp;INDEX(ETAPP!B$1:B$32,MATCH(COUNTIF(Q59:AC59,PIV!A$5),ETAPP!A$1:A$32,0))&amp;INDEX(ETAPP!B$1:B$32,MATCH(COUNTIF(Q59:AC59,PIV!A$6),ETAPP!A$1:A$32,0))&amp;INDEX(ETAPP!B$1:B$32,MATCH(COUNTIF(Q59:AC59,PIV!A$7),ETAPP!A$1:A$32,0))&amp;INDEX(ETAPP!B$1:B$32,MATCH(COUNTIF(Q59:AC59,PIV!A$8),ETAPP!A$1:A$32,0))&amp;INDEX(ETAPP!B$1:B$32,MATCH(COUNTIF(Q59:AC59,PIV!A$9),ETAPP!A$1:A$32,0))&amp;INDEX(ETAPP!B$1:B$32,MATCH(COUNTIF(Q59:AC59,PIV!A$10),ETAPP!A$1:A$32,0))&amp;INDEX(ETAPP!B$1:B$32,MATCH(COUNTIF(Q59:AC59,PIV!A$11),ETAPP!A$1:A$32,0))&amp;INDEX(ETAPP!B$1:B$32,MATCH(COUNTIF(Q59:AC59,PIV!A$12),ETAPP!A$1:A$32,0))&amp;INDEX(ETAPP!B$1:B$32,MATCH(COUNTIF(Q59:AC59,PIV!A$13),ETAPP!A$1:A$32,0))&amp;INDEX(ETAPP!B$1:B$32,MATCH(COUNTIF(Q59:AC59,PIV!A$14),ETAPP!A$1:A$32,0))&amp;INDEX(ETAPP!B$1:B$32,MATCH(COUNTIF(Q59:AC59,PIV!A$15),ETAPP!A$1:A$32,0))&amp;INDEX(ETAPP!B$1:B$32,MATCH(COUNTIF(Q59:AC59,PIV!A$16),ETAPP!A$1:A$32,0))&amp;INDEX(ETAPP!B$1:B$32,MATCH(COUNTIF(Q59:AC59,PIV!A$17),ETAPP!A$1:A$32,0))&amp;INDEX(ETAPP!B$1:B$32,MATCH(COUNTIF(Q59:AC59,PIV!A$18),ETAPP!A$1:A$32,0))&amp;INDEX(ETAPP!B$1:B$32,MATCH(COUNTIF(Q59:AC59,PIV!A$19),ETAPP!A$1:A$32,0))</f>
        <v>000000000A00000000G</v>
      </c>
      <c r="L59" s="604" t="str">
        <f t="shared" si="22"/>
        <v>014,0-000000000A00000000G</v>
      </c>
      <c r="M59" s="605">
        <f t="shared" si="23"/>
        <v>53</v>
      </c>
      <c r="N59" s="605">
        <f t="shared" si="24"/>
        <v>28</v>
      </c>
      <c r="O59" s="604" t="str">
        <f t="shared" si="25"/>
        <v>014,0-000000000A00000000G-028</v>
      </c>
      <c r="P59" s="606">
        <f t="shared" si="26"/>
        <v>13</v>
      </c>
      <c r="Q59" s="607" t="str">
        <f>IFERROR(INDEX('1'!C$300:C$400,MATCH("*"&amp;F59&amp;"*",'1'!B$300:B$400,0)),"  ")</f>
        <v xml:space="preserve">  </v>
      </c>
      <c r="R59" s="608" t="str">
        <f>IFERROR(INDEX('2'!C$300:C$400,MATCH("*"&amp;F59&amp;"*",'2'!B$300:B$400,0)),"  ")</f>
        <v xml:space="preserve">  </v>
      </c>
      <c r="S59" s="608" t="str">
        <f>IFERROR(INDEX('3'!C$300:C$400,MATCH("*"&amp;F59&amp;"*",'3'!B$300:B$400,0)),"  ")</f>
        <v xml:space="preserve">  </v>
      </c>
      <c r="T59" s="608" t="str">
        <f>IFERROR(INDEX('4'!C$300:C$400,MATCH("*"&amp;F59&amp;"*",'4'!B$300:B$400,0)),"  ")</f>
        <v xml:space="preserve">  </v>
      </c>
      <c r="U59" s="608" t="str">
        <f>IFERROR(INDEX('5'!C$300:C$400,MATCH("*"&amp;F59&amp;"*",'5'!B$300:B$400,0)),"  ")</f>
        <v xml:space="preserve">  </v>
      </c>
      <c r="V59" s="608" t="str">
        <f>IFERROR(INDEX('6'!C$300:C$381,MATCH("*"&amp;F59&amp;"*",'6'!B$300:B$381,0)),"  ")</f>
        <v xml:space="preserve">  </v>
      </c>
      <c r="W59" s="608" t="str">
        <f>IFERROR(INDEX('7'!C$300:C$400,MATCH("*"&amp;F59&amp;"*",'7'!B$300:B$400,0)),"  ")</f>
        <v xml:space="preserve">  </v>
      </c>
      <c r="X59" s="608" t="str">
        <f>IFERROR(INDEX('8'!C$300:C$400,MATCH("*"&amp;F59&amp;"*",'8'!B$300:B$400,0)),"  ")</f>
        <v xml:space="preserve">  </v>
      </c>
      <c r="Y59" s="608" t="str">
        <f>IFERROR(INDEX('9'!C$300:C$400,MATCH("*"&amp;F59&amp;"*",'9'!B$300:B$400,0)),"  ")</f>
        <v xml:space="preserve">  </v>
      </c>
      <c r="Z59" s="608">
        <f>IFERROR(INDEX('10'!C$300:C$400,MATCH("*"&amp;F59&amp;"*",'10'!B$300:B$400,0)),"  ")</f>
        <v>14</v>
      </c>
      <c r="AA59" s="607" t="str">
        <f>IFERROR(INDEX('11'!C$300:C$400,MATCH("*"&amp;F59&amp;"*",'11'!B$300:B$400,0)),"  ")</f>
        <v xml:space="preserve">  </v>
      </c>
      <c r="AB59" s="608" t="str">
        <f>IFERROR(INDEX('12'!C$300:C$400,MATCH("*"&amp;F59&amp;"*",'12'!B$300:B$400,0)),"  ")</f>
        <v xml:space="preserve">  </v>
      </c>
      <c r="AC59" s="608" t="str">
        <f>IFERROR(INDEX('13'!C$300:C$400,MATCH("*"&amp;F59&amp;"*",'13'!B$300:B$400,0)),"  ")</f>
        <v xml:space="preserve">  </v>
      </c>
      <c r="AD59" s="609">
        <f t="shared" si="27"/>
        <v>1</v>
      </c>
      <c r="AE59" s="609">
        <f t="shared" si="28"/>
        <v>0</v>
      </c>
      <c r="AF59" s="609">
        <f t="shared" si="29"/>
        <v>0</v>
      </c>
      <c r="AG59" s="610">
        <f t="shared" si="32"/>
        <v>1E-4</v>
      </c>
      <c r="AH59" s="610">
        <f t="shared" si="33"/>
        <v>2.0000000000000001E-4</v>
      </c>
      <c r="AI59" s="610">
        <f t="shared" si="30"/>
        <v>2.9999999999999997E-4</v>
      </c>
      <c r="AJ59" s="610">
        <f t="shared" si="31"/>
        <v>5.0000000000000001E-4</v>
      </c>
      <c r="AK59" s="546"/>
    </row>
    <row r="60" spans="1:37" x14ac:dyDescent="0.2">
      <c r="A60" s="596" t="str">
        <f t="shared" si="17"/>
        <v/>
      </c>
      <c r="B60" s="597" t="str">
        <f t="shared" si="18"/>
        <v/>
      </c>
      <c r="C60" s="598" t="str">
        <f t="shared" si="19"/>
        <v/>
      </c>
      <c r="D60" s="599" t="str">
        <f t="shared" si="20"/>
        <v/>
      </c>
      <c r="E60" s="600">
        <f t="shared" si="21"/>
        <v>52</v>
      </c>
      <c r="F60" s="563" t="s">
        <v>329</v>
      </c>
      <c r="G60" s="601"/>
      <c r="H60" s="602"/>
      <c r="I60" s="1150"/>
      <c r="J60" s="603">
        <f t="array" ref="J60">(IF(COUNT(Q60,T60,V60,AB60)&lt;3,SUM(Q60,T60,V60,AB60),SUM(LARGE((Q60,T60,V60,AB60),{1;2;3}))))+(IF(COUNT(R60,Y60,Z60,AC60)&lt;3,SUM(R60,Y60,Z60,AC60),SUM(LARGE((R60,Y60,Z60,AC60),{1;2;3}))))+(IF(COUNT(S60,U60,W60,X60,AA60)&lt;3,SUM(S60,U60,W60,X60,AA60),SUM(LARGE((S60,U60,W60,X60,AA60),{1;2;3}))))</f>
        <v>14</v>
      </c>
      <c r="K60" s="604" t="str">
        <f>INDEX(ETAPP!B$1:B$32,MATCH(COUNTIF(Q60:AC60,PIV!A$1),ETAPP!A$1:A$32,0))&amp;INDEX(ETAPP!B$1:B$32,MATCH(COUNTIF(Q60:AC60,PIV!A$2),ETAPP!A$1:A$32,0))&amp;INDEX(ETAPP!B$1:B$32,MATCH(COUNTIF(Q60:AC60,PIV!A$3),ETAPP!A$1:A$32,0))&amp;INDEX(ETAPP!B$1:B$32,MATCH(COUNTIF(Q60:AC60,PIV!A$4),ETAPP!A$1:A$32,0))&amp;INDEX(ETAPP!B$1:B$32,MATCH(COUNTIF(Q60:AC60,PIV!A$5),ETAPP!A$1:A$32,0))&amp;INDEX(ETAPP!B$1:B$32,MATCH(COUNTIF(Q60:AC60,PIV!A$6),ETAPP!A$1:A$32,0))&amp;INDEX(ETAPP!B$1:B$32,MATCH(COUNTIF(Q60:AC60,PIV!A$7),ETAPP!A$1:A$32,0))&amp;INDEX(ETAPP!B$1:B$32,MATCH(COUNTIF(Q60:AC60,PIV!A$8),ETAPP!A$1:A$32,0))&amp;INDEX(ETAPP!B$1:B$32,MATCH(COUNTIF(Q60:AC60,PIV!A$9),ETAPP!A$1:A$32,0))&amp;INDEX(ETAPP!B$1:B$32,MATCH(COUNTIF(Q60:AC60,PIV!A$10),ETAPP!A$1:A$32,0))&amp;INDEX(ETAPP!B$1:B$32,MATCH(COUNTIF(Q60:AC60,PIV!A$11),ETAPP!A$1:A$32,0))&amp;INDEX(ETAPP!B$1:B$32,MATCH(COUNTIF(Q60:AC60,PIV!A$12),ETAPP!A$1:A$32,0))&amp;INDEX(ETAPP!B$1:B$32,MATCH(COUNTIF(Q60:AC60,PIV!A$13),ETAPP!A$1:A$32,0))&amp;INDEX(ETAPP!B$1:B$32,MATCH(COUNTIF(Q60:AC60,PIV!A$14),ETAPP!A$1:A$32,0))&amp;INDEX(ETAPP!B$1:B$32,MATCH(COUNTIF(Q60:AC60,PIV!A$15),ETAPP!A$1:A$32,0))&amp;INDEX(ETAPP!B$1:B$32,MATCH(COUNTIF(Q60:AC60,PIV!A$16),ETAPP!A$1:A$32,0))&amp;INDEX(ETAPP!B$1:B$32,MATCH(COUNTIF(Q60:AC60,PIV!A$17),ETAPP!A$1:A$32,0))&amp;INDEX(ETAPP!B$1:B$32,MATCH(COUNTIF(Q60:AC60,PIV!A$18),ETAPP!A$1:A$32,0))&amp;INDEX(ETAPP!B$1:B$32,MATCH(COUNTIF(Q60:AC60,PIV!A$19),ETAPP!A$1:A$32,0))</f>
        <v>000000000A00000000G</v>
      </c>
      <c r="L60" s="604" t="str">
        <f t="shared" si="22"/>
        <v>014,0-000000000A00000000G</v>
      </c>
      <c r="M60" s="605">
        <f t="shared" si="23"/>
        <v>53</v>
      </c>
      <c r="N60" s="605">
        <f t="shared" si="24"/>
        <v>25</v>
      </c>
      <c r="O60" s="604" t="str">
        <f t="shared" si="25"/>
        <v>014,0-000000000A00000000G-025</v>
      </c>
      <c r="P60" s="606">
        <f t="shared" si="26"/>
        <v>12</v>
      </c>
      <c r="Q60" s="607" t="str">
        <f>IFERROR(INDEX('1'!C$300:C$400,MATCH("*"&amp;F60&amp;"*",'1'!B$300:B$400,0)),"  ")</f>
        <v xml:space="preserve">  </v>
      </c>
      <c r="R60" s="608" t="str">
        <f>IFERROR(INDEX('2'!C$300:C$400,MATCH("*"&amp;F60&amp;"*",'2'!B$300:B$400,0)),"  ")</f>
        <v xml:space="preserve">  </v>
      </c>
      <c r="S60" s="608" t="str">
        <f>IFERROR(INDEX('3'!C$300:C$400,MATCH("*"&amp;F60&amp;"*",'3'!B$300:B$400,0)),"  ")</f>
        <v xml:space="preserve">  </v>
      </c>
      <c r="T60" s="608" t="str">
        <f>IFERROR(INDEX('4'!C$300:C$400,MATCH("*"&amp;F60&amp;"*",'4'!B$300:B$400,0)),"  ")</f>
        <v xml:space="preserve">  </v>
      </c>
      <c r="U60" s="608" t="str">
        <f>IFERROR(INDEX('5'!C$300:C$400,MATCH("*"&amp;F60&amp;"*",'5'!B$300:B$400,0)),"  ")</f>
        <v xml:space="preserve">  </v>
      </c>
      <c r="V60" s="608" t="str">
        <f>IFERROR(INDEX('6'!C$300:C$381,MATCH("*"&amp;F60&amp;"*",'6'!B$300:B$381,0)),"  ")</f>
        <v xml:space="preserve">  </v>
      </c>
      <c r="W60" s="608" t="str">
        <f>IFERROR(INDEX('7'!C$300:C$400,MATCH("*"&amp;F60&amp;"*",'7'!B$300:B$400,0)),"  ")</f>
        <v xml:space="preserve">  </v>
      </c>
      <c r="X60" s="608" t="str">
        <f>IFERROR(INDEX('8'!C$300:C$400,MATCH("*"&amp;F60&amp;"*",'8'!B$300:B$400,0)),"  ")</f>
        <v xml:space="preserve">  </v>
      </c>
      <c r="Y60" s="608" t="str">
        <f>IFERROR(INDEX('9'!C$300:C$400,MATCH("*"&amp;F60&amp;"*",'9'!B$300:B$400,0)),"  ")</f>
        <v xml:space="preserve">  </v>
      </c>
      <c r="Z60" s="608" t="str">
        <f>IFERROR(INDEX('10'!C$300:C$400,MATCH("*"&amp;F60&amp;"*",'10'!B$300:B$400,0)),"  ")</f>
        <v xml:space="preserve">  </v>
      </c>
      <c r="AA60" s="607" t="str">
        <f>IFERROR(INDEX('11'!C$300:C$400,MATCH("*"&amp;F60&amp;"*",'11'!B$300:B$400,0)),"  ")</f>
        <v xml:space="preserve">  </v>
      </c>
      <c r="AB60" s="608">
        <f>IFERROR(INDEX('12'!C$300:C$400,MATCH("*"&amp;F60&amp;"*",'12'!B$300:B$400,0)),"  ")</f>
        <v>14</v>
      </c>
      <c r="AC60" s="608" t="str">
        <f>IFERROR(INDEX('13'!C$300:C$400,MATCH("*"&amp;F60&amp;"*",'13'!B$300:B$400,0)),"  ")</f>
        <v xml:space="preserve">  </v>
      </c>
      <c r="AD60" s="609">
        <f t="shared" si="27"/>
        <v>1</v>
      </c>
      <c r="AE60" s="609">
        <f t="shared" si="28"/>
        <v>0</v>
      </c>
      <c r="AF60" s="609">
        <f t="shared" si="29"/>
        <v>0</v>
      </c>
      <c r="AG60" s="610">
        <f t="shared" si="32"/>
        <v>1E-4</v>
      </c>
      <c r="AH60" s="610">
        <f t="shared" si="33"/>
        <v>2.0000000000000001E-4</v>
      </c>
      <c r="AI60" s="610">
        <f t="shared" si="30"/>
        <v>2.9999999999999997E-4</v>
      </c>
      <c r="AJ60" s="610">
        <f t="shared" si="31"/>
        <v>5.0000000000000001E-4</v>
      </c>
      <c r="AK60" s="546"/>
    </row>
    <row r="61" spans="1:37" x14ac:dyDescent="0.2">
      <c r="A61" s="596" t="str">
        <f t="shared" si="17"/>
        <v/>
      </c>
      <c r="B61" s="597" t="str">
        <f t="shared" si="18"/>
        <v/>
      </c>
      <c r="C61" s="598" t="str">
        <f t="shared" si="19"/>
        <v/>
      </c>
      <c r="D61" s="599" t="str">
        <f t="shared" si="20"/>
        <v/>
      </c>
      <c r="E61" s="600">
        <f t="shared" si="21"/>
        <v>54</v>
      </c>
      <c r="F61" s="563" t="s">
        <v>261</v>
      </c>
      <c r="G61" s="601"/>
      <c r="H61" s="602"/>
      <c r="I61" s="1150"/>
      <c r="J61" s="603">
        <f t="array" ref="J61">(IF(COUNT(Q61,T61,V61,AB61)&lt;3,SUM(Q61,T61,V61,AB61),SUM(LARGE((Q61,T61,V61,AB61),{1;2;3}))))+(IF(COUNT(R61,Y61,Z61,AC61)&lt;3,SUM(R61,Y61,Z61,AC61),SUM(LARGE((R61,Y61,Z61,AC61),{1;2;3}))))+(IF(COUNT(S61,U61,W61,X61,AA61)&lt;3,SUM(S61,U61,W61,X61,AA61),SUM(LARGE((S61,U61,W61,X61,AA61),{1;2;3}))))</f>
        <v>10</v>
      </c>
      <c r="K61" s="604" t="str">
        <f>INDEX(ETAPP!B$1:B$32,MATCH(COUNTIF(Q61:AC61,PIV!A$1),ETAPP!A$1:A$32,0))&amp;INDEX(ETAPP!B$1:B$32,MATCH(COUNTIF(Q61:AC61,PIV!A$2),ETAPP!A$1:A$32,0))&amp;INDEX(ETAPP!B$1:B$32,MATCH(COUNTIF(Q61:AC61,PIV!A$3),ETAPP!A$1:A$32,0))&amp;INDEX(ETAPP!B$1:B$32,MATCH(COUNTIF(Q61:AC61,PIV!A$4),ETAPP!A$1:A$32,0))&amp;INDEX(ETAPP!B$1:B$32,MATCH(COUNTIF(Q61:AC61,PIV!A$5),ETAPP!A$1:A$32,0))&amp;INDEX(ETAPP!B$1:B$32,MATCH(COUNTIF(Q61:AC61,PIV!A$6),ETAPP!A$1:A$32,0))&amp;INDEX(ETAPP!B$1:B$32,MATCH(COUNTIF(Q61:AC61,PIV!A$7),ETAPP!A$1:A$32,0))&amp;INDEX(ETAPP!B$1:B$32,MATCH(COUNTIF(Q61:AC61,PIV!A$8),ETAPP!A$1:A$32,0))&amp;INDEX(ETAPP!B$1:B$32,MATCH(COUNTIF(Q61:AC61,PIV!A$9),ETAPP!A$1:A$32,0))&amp;INDEX(ETAPP!B$1:B$32,MATCH(COUNTIF(Q61:AC61,PIV!A$10),ETAPP!A$1:A$32,0))&amp;INDEX(ETAPP!B$1:B$32,MATCH(COUNTIF(Q61:AC61,PIV!A$11),ETAPP!A$1:A$32,0))&amp;INDEX(ETAPP!B$1:B$32,MATCH(COUNTIF(Q61:AC61,PIV!A$12),ETAPP!A$1:A$32,0))&amp;INDEX(ETAPP!B$1:B$32,MATCH(COUNTIF(Q61:AC61,PIV!A$13),ETAPP!A$1:A$32,0))&amp;INDEX(ETAPP!B$1:B$32,MATCH(COUNTIF(Q61:AC61,PIV!A$14),ETAPP!A$1:A$32,0))&amp;INDEX(ETAPP!B$1:B$32,MATCH(COUNTIF(Q61:AC61,PIV!A$15),ETAPP!A$1:A$32,0))&amp;INDEX(ETAPP!B$1:B$32,MATCH(COUNTIF(Q61:AC61,PIV!A$16),ETAPP!A$1:A$32,0))&amp;INDEX(ETAPP!B$1:B$32,MATCH(COUNTIF(Q61:AC61,PIV!A$17),ETAPP!A$1:A$32,0))&amp;INDEX(ETAPP!B$1:B$32,MATCH(COUNTIF(Q61:AC61,PIV!A$18),ETAPP!A$1:A$32,0))&amp;INDEX(ETAPP!B$1:B$32,MATCH(COUNTIF(Q61:AC61,PIV!A$19),ETAPP!A$1:A$32,0))</f>
        <v>00000000000A000000G</v>
      </c>
      <c r="L61" s="604" t="str">
        <f t="shared" si="22"/>
        <v>010,0-00000000000A000000G</v>
      </c>
      <c r="M61" s="605">
        <f t="shared" si="23"/>
        <v>54</v>
      </c>
      <c r="N61" s="605">
        <f t="shared" si="24"/>
        <v>54</v>
      </c>
      <c r="O61" s="604" t="str">
        <f t="shared" si="25"/>
        <v>010,0-00000000000A000000G-054</v>
      </c>
      <c r="P61" s="606">
        <f t="shared" si="26"/>
        <v>11</v>
      </c>
      <c r="Q61" s="607" t="str">
        <f>IFERROR(INDEX('1'!C$300:C$400,MATCH("*"&amp;F61&amp;"*",'1'!B$300:B$400,0)),"  ")</f>
        <v xml:space="preserve">  </v>
      </c>
      <c r="R61" s="608">
        <f>IFERROR(INDEX('2'!C$300:C$400,MATCH("*"&amp;F61&amp;"*",'2'!B$300:B$400,0)),"  ")</f>
        <v>10</v>
      </c>
      <c r="S61" s="608" t="str">
        <f>IFERROR(INDEX('3'!C$300:C$400,MATCH("*"&amp;F61&amp;"*",'3'!B$300:B$400,0)),"  ")</f>
        <v xml:space="preserve">  </v>
      </c>
      <c r="T61" s="608" t="str">
        <f>IFERROR(INDEX('4'!C$300:C$400,MATCH("*"&amp;F61&amp;"*",'4'!B$300:B$400,0)),"  ")</f>
        <v xml:space="preserve">  </v>
      </c>
      <c r="U61" s="608" t="str">
        <f>IFERROR(INDEX('5'!C$300:C$400,MATCH("*"&amp;F61&amp;"*",'5'!B$300:B$400,0)),"  ")</f>
        <v xml:space="preserve">  </v>
      </c>
      <c r="V61" s="608" t="str">
        <f>IFERROR(INDEX('6'!C$300:C$381,MATCH("*"&amp;F61&amp;"*",'6'!B$300:B$381,0)),"  ")</f>
        <v xml:space="preserve">  </v>
      </c>
      <c r="W61" s="608" t="str">
        <f>IFERROR(INDEX('7'!C$300:C$400,MATCH("*"&amp;F61&amp;"*",'7'!B$300:B$400,0)),"  ")</f>
        <v xml:space="preserve">  </v>
      </c>
      <c r="X61" s="608" t="str">
        <f>IFERROR(INDEX('8'!C$300:C$400,MATCH("*"&amp;F61&amp;"*",'8'!B$300:B$400,0)),"  ")</f>
        <v xml:space="preserve">  </v>
      </c>
      <c r="Y61" s="608" t="str">
        <f>IFERROR(INDEX('9'!C$300:C$400,MATCH("*"&amp;F61&amp;"*",'9'!B$300:B$400,0)),"  ")</f>
        <v xml:space="preserve">  </v>
      </c>
      <c r="Z61" s="608" t="str">
        <f>IFERROR(INDEX('10'!C$300:C$400,MATCH("*"&amp;F61&amp;"*",'10'!B$300:B$400,0)),"  ")</f>
        <v xml:space="preserve">  </v>
      </c>
      <c r="AA61" s="607" t="str">
        <f>IFERROR(INDEX('11'!C$300:C$400,MATCH("*"&amp;F61&amp;"*",'11'!B$300:B$400,0)),"  ")</f>
        <v xml:space="preserve">  </v>
      </c>
      <c r="AB61" s="608" t="str">
        <f>IFERROR(INDEX('12'!C$300:C$400,MATCH("*"&amp;F61&amp;"*",'12'!B$300:B$400,0)),"  ")</f>
        <v xml:space="preserve">  </v>
      </c>
      <c r="AC61" s="608" t="str">
        <f>IFERROR(INDEX('13'!C$300:C$400,MATCH("*"&amp;F61&amp;"*",'13'!B$300:B$400,0)),"  ")</f>
        <v xml:space="preserve">  </v>
      </c>
      <c r="AD61" s="609">
        <f t="shared" si="27"/>
        <v>1</v>
      </c>
      <c r="AE61" s="609">
        <f t="shared" si="28"/>
        <v>0</v>
      </c>
      <c r="AF61" s="609">
        <f t="shared" si="29"/>
        <v>0</v>
      </c>
      <c r="AG61" s="610">
        <f t="shared" si="32"/>
        <v>1E-4</v>
      </c>
      <c r="AH61" s="610">
        <f t="shared" si="33"/>
        <v>4.0000000000000002E-4</v>
      </c>
      <c r="AI61" s="610">
        <f t="shared" si="30"/>
        <v>2.9999999999999997E-4</v>
      </c>
      <c r="AJ61" s="610">
        <f t="shared" si="31"/>
        <v>5.0000000000000001E-4</v>
      </c>
      <c r="AK61" s="546"/>
    </row>
    <row r="62" spans="1:37" x14ac:dyDescent="0.2">
      <c r="A62" s="596" t="str">
        <f t="shared" si="17"/>
        <v/>
      </c>
      <c r="B62" s="597" t="str">
        <f t="shared" si="18"/>
        <v/>
      </c>
      <c r="C62" s="598">
        <f t="shared" si="19"/>
        <v>4</v>
      </c>
      <c r="D62" s="599">
        <f t="shared" si="20"/>
        <v>55</v>
      </c>
      <c r="E62" s="600">
        <f t="shared" si="21"/>
        <v>55</v>
      </c>
      <c r="F62" s="563" t="s">
        <v>330</v>
      </c>
      <c r="G62" s="590"/>
      <c r="H62" s="611" t="s">
        <v>229</v>
      </c>
      <c r="I62" s="1151"/>
      <c r="J62" s="603">
        <f t="array" ref="J62">(IF(COUNT(Q62,T62,V62,AB62)&lt;3,SUM(Q62,T62,V62,AB62),SUM(LARGE((Q62,T62,V62,AB62),{1;2;3}))))+(IF(COUNT(R62,Y62,Z62,AC62)&lt;3,SUM(R62,Y62,Z62,AC62),SUM(LARGE((R62,Y62,Z62,AC62),{1;2;3}))))+(IF(COUNT(S62,U62,W62,X62,AA62)&lt;3,SUM(S62,U62,W62,X62,AA62),SUM(LARGE((S62,U62,W62,X62,AA62),{1;2;3}))))</f>
        <v>9</v>
      </c>
      <c r="K62" s="604" t="str">
        <f>INDEX(ETAPP!B$1:B$32,MATCH(COUNTIF(Q62:AC62,PIV!A$1),ETAPP!A$1:A$32,0))&amp;INDEX(ETAPP!B$1:B$32,MATCH(COUNTIF(Q62:AC62,PIV!A$2),ETAPP!A$1:A$32,0))&amp;INDEX(ETAPP!B$1:B$32,MATCH(COUNTIF(Q62:AC62,PIV!A$3),ETAPP!A$1:A$32,0))&amp;INDEX(ETAPP!B$1:B$32,MATCH(COUNTIF(Q62:AC62,PIV!A$4),ETAPP!A$1:A$32,0))&amp;INDEX(ETAPP!B$1:B$32,MATCH(COUNTIF(Q62:AC62,PIV!A$5),ETAPP!A$1:A$32,0))&amp;INDEX(ETAPP!B$1:B$32,MATCH(COUNTIF(Q62:AC62,PIV!A$6),ETAPP!A$1:A$32,0))&amp;INDEX(ETAPP!B$1:B$32,MATCH(COUNTIF(Q62:AC62,PIV!A$7),ETAPP!A$1:A$32,0))&amp;INDEX(ETAPP!B$1:B$32,MATCH(COUNTIF(Q62:AC62,PIV!A$8),ETAPP!A$1:A$32,0))&amp;INDEX(ETAPP!B$1:B$32,MATCH(COUNTIF(Q62:AC62,PIV!A$9),ETAPP!A$1:A$32,0))&amp;INDEX(ETAPP!B$1:B$32,MATCH(COUNTIF(Q62:AC62,PIV!A$10),ETAPP!A$1:A$32,0))&amp;INDEX(ETAPP!B$1:B$32,MATCH(COUNTIF(Q62:AC62,PIV!A$11),ETAPP!A$1:A$32,0))&amp;INDEX(ETAPP!B$1:B$32,MATCH(COUNTIF(Q62:AC62,PIV!A$12),ETAPP!A$1:A$32,0))&amp;INDEX(ETAPP!B$1:B$32,MATCH(COUNTIF(Q62:AC62,PIV!A$13),ETAPP!A$1:A$32,0))&amp;INDEX(ETAPP!B$1:B$32,MATCH(COUNTIF(Q62:AC62,PIV!A$14),ETAPP!A$1:A$32,0))&amp;INDEX(ETAPP!B$1:B$32,MATCH(COUNTIF(Q62:AC62,PIV!A$15),ETAPP!A$1:A$32,0))&amp;INDEX(ETAPP!B$1:B$32,MATCH(COUNTIF(Q62:AC62,PIV!A$16),ETAPP!A$1:A$32,0))&amp;INDEX(ETAPP!B$1:B$32,MATCH(COUNTIF(Q62:AC62,PIV!A$17),ETAPP!A$1:A$32,0))&amp;INDEX(ETAPP!B$1:B$32,MATCH(COUNTIF(Q62:AC62,PIV!A$18),ETAPP!A$1:A$32,0))&amp;INDEX(ETAPP!B$1:B$32,MATCH(COUNTIF(Q62:AC62,PIV!A$19),ETAPP!A$1:A$32,0))</f>
        <v>0000000000000A0AA0E</v>
      </c>
      <c r="L62" s="604" t="str">
        <f t="shared" si="22"/>
        <v>009,0-0000000000000A0AA0E</v>
      </c>
      <c r="M62" s="605">
        <f t="shared" si="23"/>
        <v>55</v>
      </c>
      <c r="N62" s="605">
        <f t="shared" si="24"/>
        <v>17</v>
      </c>
      <c r="O62" s="604" t="str">
        <f t="shared" si="25"/>
        <v>009,0-0000000000000A0AA0E-017</v>
      </c>
      <c r="P62" s="606">
        <f t="shared" si="26"/>
        <v>10</v>
      </c>
      <c r="Q62" s="607" t="str">
        <f>IFERROR(INDEX('1'!C$300:C$400,MATCH("*"&amp;F62&amp;"*",'1'!B$300:B$400,0)),"  ")</f>
        <v xml:space="preserve">  </v>
      </c>
      <c r="R62" s="608">
        <f>IFERROR(INDEX('2'!C$300:C$400,MATCH("*"&amp;F62&amp;"*",'2'!B$300:B$400,0)),"  ")</f>
        <v>6</v>
      </c>
      <c r="S62" s="608">
        <f>IFERROR(INDEX('3'!C$300:C$400,MATCH("*"&amp;F62&amp;"*",'3'!B$300:B$400,0)),"  ")</f>
        <v>1</v>
      </c>
      <c r="T62" s="608" t="str">
        <f>IFERROR(INDEX('4'!C$300:C$400,MATCH("*"&amp;F62&amp;"*",'4'!B$300:B$400,0)),"  ")</f>
        <v xml:space="preserve">  </v>
      </c>
      <c r="U62" s="608">
        <f>IFERROR(INDEX('5'!C$300:C$400,MATCH("*"&amp;F62&amp;"*",'5'!B$300:B$400,0)),"  ")</f>
        <v>2</v>
      </c>
      <c r="V62" s="608" t="str">
        <f>IFERROR(INDEX('6'!C$300:C$381,MATCH("*"&amp;F62&amp;"*",'6'!B$300:B$381,0)),"  ")</f>
        <v xml:space="preserve">  </v>
      </c>
      <c r="W62" s="608" t="str">
        <f>IFERROR(INDEX('7'!C$300:C$400,MATCH("*"&amp;F62&amp;"*",'7'!B$300:B$400,0)),"  ")</f>
        <v xml:space="preserve">  </v>
      </c>
      <c r="X62" s="608" t="str">
        <f>IFERROR(INDEX('8'!C$300:C$400,MATCH("*"&amp;F62&amp;"*",'8'!B$300:B$400,0)),"  ")</f>
        <v xml:space="preserve">  </v>
      </c>
      <c r="Y62" s="608" t="str">
        <f>IFERROR(INDEX('9'!C$300:C$400,MATCH("*"&amp;F62&amp;"*",'9'!B$300:B$400,0)),"  ")</f>
        <v xml:space="preserve">  </v>
      </c>
      <c r="Z62" s="608" t="str">
        <f>IFERROR(INDEX('10'!C$300:C$400,MATCH("*"&amp;F62&amp;"*",'10'!B$300:B$400,0)),"  ")</f>
        <v xml:space="preserve">  </v>
      </c>
      <c r="AA62" s="607" t="str">
        <f>IFERROR(INDEX('11'!C$300:C$400,MATCH("*"&amp;F62&amp;"*",'11'!B$300:B$400,0)),"  ")</f>
        <v xml:space="preserve">  </v>
      </c>
      <c r="AB62" s="608" t="str">
        <f>IFERROR(INDEX('12'!C$300:C$400,MATCH("*"&amp;F62&amp;"*",'12'!B$300:B$400,0)),"  ")</f>
        <v xml:space="preserve">  </v>
      </c>
      <c r="AC62" s="608" t="str">
        <f>IFERROR(INDEX('13'!C$300:C$400,MATCH("*"&amp;F62&amp;"*",'13'!B$300:B$400,0)),"  ")</f>
        <v xml:space="preserve">  </v>
      </c>
      <c r="AD62" s="609">
        <f t="shared" si="27"/>
        <v>3</v>
      </c>
      <c r="AE62" s="609">
        <f t="shared" si="28"/>
        <v>0</v>
      </c>
      <c r="AF62" s="609">
        <f t="shared" si="29"/>
        <v>0</v>
      </c>
      <c r="AG62" s="610">
        <f t="shared" si="32"/>
        <v>1E-4</v>
      </c>
      <c r="AH62" s="610">
        <f t="shared" si="33"/>
        <v>4.0000000000000002E-4</v>
      </c>
      <c r="AI62" s="610">
        <f t="shared" si="30"/>
        <v>6.9999999999999999E-4</v>
      </c>
      <c r="AJ62" s="610">
        <f t="shared" si="31"/>
        <v>8.0000000000000004E-4</v>
      </c>
      <c r="AK62" s="546"/>
    </row>
    <row r="63" spans="1:37" x14ac:dyDescent="0.2">
      <c r="A63" s="596" t="str">
        <f t="shared" si="17"/>
        <v/>
      </c>
      <c r="B63" s="597" t="str">
        <f t="shared" si="18"/>
        <v/>
      </c>
      <c r="C63" s="598" t="str">
        <f t="shared" si="19"/>
        <v/>
      </c>
      <c r="D63" s="599" t="str">
        <f t="shared" si="20"/>
        <v/>
      </c>
      <c r="E63" s="600">
        <f t="shared" si="21"/>
        <v>56</v>
      </c>
      <c r="F63" s="615" t="s">
        <v>590</v>
      </c>
      <c r="G63" s="601"/>
      <c r="H63" s="602"/>
      <c r="I63" s="1152" t="s">
        <v>607</v>
      </c>
      <c r="J63" s="603">
        <f t="array" ref="J63">(IF(COUNT(Q63,T63,V63,AB63)&lt;3,SUM(Q63,T63,V63,AB63),SUM(LARGE((Q63,T63,V63,AB63),{1;2;3}))))+(IF(COUNT(R63,Y63,Z63,AC63)&lt;3,SUM(R63,Y63,Z63,AC63),SUM(LARGE((R63,Y63,Z63,AC63),{1;2;3}))))+(IF(COUNT(S63,U63,W63,X63,AA63)&lt;3,SUM(S63,U63,W63,X63,AA63),SUM(LARGE((S63,U63,W63,X63,AA63),{1;2;3}))))</f>
        <v>8</v>
      </c>
      <c r="K63" s="604" t="str">
        <f>INDEX(ETAPP!B$1:B$32,MATCH(COUNTIF(Q63:AC63,PIV!A$1),ETAPP!A$1:A$32,0))&amp;INDEX(ETAPP!B$1:B$32,MATCH(COUNTIF(Q63:AC63,PIV!A$2),ETAPP!A$1:A$32,0))&amp;INDEX(ETAPP!B$1:B$32,MATCH(COUNTIF(Q63:AC63,PIV!A$3),ETAPP!A$1:A$32,0))&amp;INDEX(ETAPP!B$1:B$32,MATCH(COUNTIF(Q63:AC63,PIV!A$4),ETAPP!A$1:A$32,0))&amp;INDEX(ETAPP!B$1:B$32,MATCH(COUNTIF(Q63:AC63,PIV!A$5),ETAPP!A$1:A$32,0))&amp;INDEX(ETAPP!B$1:B$32,MATCH(COUNTIF(Q63:AC63,PIV!A$6),ETAPP!A$1:A$32,0))&amp;INDEX(ETAPP!B$1:B$32,MATCH(COUNTIF(Q63:AC63,PIV!A$7),ETAPP!A$1:A$32,0))&amp;INDEX(ETAPP!B$1:B$32,MATCH(COUNTIF(Q63:AC63,PIV!A$8),ETAPP!A$1:A$32,0))&amp;INDEX(ETAPP!B$1:B$32,MATCH(COUNTIF(Q63:AC63,PIV!A$9),ETAPP!A$1:A$32,0))&amp;INDEX(ETAPP!B$1:B$32,MATCH(COUNTIF(Q63:AC63,PIV!A$10),ETAPP!A$1:A$32,0))&amp;INDEX(ETAPP!B$1:B$32,MATCH(COUNTIF(Q63:AC63,PIV!A$11),ETAPP!A$1:A$32,0))&amp;INDEX(ETAPP!B$1:B$32,MATCH(COUNTIF(Q63:AC63,PIV!A$12),ETAPP!A$1:A$32,0))&amp;INDEX(ETAPP!B$1:B$32,MATCH(COUNTIF(Q63:AC63,PIV!A$13),ETAPP!A$1:A$32,0))&amp;INDEX(ETAPP!B$1:B$32,MATCH(COUNTIF(Q63:AC63,PIV!A$14),ETAPP!A$1:A$32,0))&amp;INDEX(ETAPP!B$1:B$32,MATCH(COUNTIF(Q63:AC63,PIV!A$15),ETAPP!A$1:A$32,0))&amp;INDEX(ETAPP!B$1:B$32,MATCH(COUNTIF(Q63:AC63,PIV!A$16),ETAPP!A$1:A$32,0))&amp;INDEX(ETAPP!B$1:B$32,MATCH(COUNTIF(Q63:AC63,PIV!A$17),ETAPP!A$1:A$32,0))&amp;INDEX(ETAPP!B$1:B$32,MATCH(COUNTIF(Q63:AC63,PIV!A$18),ETAPP!A$1:A$32,0))&amp;INDEX(ETAPP!B$1:B$32,MATCH(COUNTIF(Q63:AC63,PIV!A$19),ETAPP!A$1:A$32,0))</f>
        <v>000000000000A00000G</v>
      </c>
      <c r="L63" s="604" t="str">
        <f t="shared" si="22"/>
        <v>008,0-000000000000A00000G</v>
      </c>
      <c r="M63" s="605">
        <f t="shared" si="23"/>
        <v>56</v>
      </c>
      <c r="N63" s="605">
        <f t="shared" si="24"/>
        <v>42</v>
      </c>
      <c r="O63" s="604" t="str">
        <f t="shared" si="25"/>
        <v>008,0-000000000000A00000G-042</v>
      </c>
      <c r="P63" s="606">
        <f t="shared" si="26"/>
        <v>9</v>
      </c>
      <c r="Q63" s="607" t="str">
        <f>IFERROR(INDEX('1'!C$300:C$400,MATCH("*"&amp;F63&amp;"*",'1'!B$300:B$400,0)),"  ")</f>
        <v xml:space="preserve">  </v>
      </c>
      <c r="R63" s="608" t="str">
        <f>IFERROR(INDEX('2'!C$300:C$400,MATCH("*"&amp;F63&amp;"*",'2'!B$300:B$400,0)),"  ")</f>
        <v xml:space="preserve">  </v>
      </c>
      <c r="S63" s="608" t="str">
        <f>IFERROR(INDEX('3'!C$300:C$400,MATCH("*"&amp;F63&amp;"*",'3'!B$300:B$400,0)),"  ")</f>
        <v xml:space="preserve">  </v>
      </c>
      <c r="T63" s="608" t="str">
        <f>IFERROR(INDEX('4'!C$300:C$400,MATCH("*"&amp;F63&amp;"*",'4'!B$300:B$400,0)),"  ")</f>
        <v xml:space="preserve">  </v>
      </c>
      <c r="U63" s="608" t="str">
        <f>IFERROR(INDEX('5'!C$300:C$400,MATCH("*"&amp;F63&amp;"*",'5'!B$300:B$400,0)),"  ")</f>
        <v xml:space="preserve">  </v>
      </c>
      <c r="V63" s="608" t="str">
        <f>IFERROR(INDEX('6'!C$300:C$381,MATCH("*"&amp;F63&amp;"*",'6'!B$300:B$381,0)),"  ")</f>
        <v xml:space="preserve">  </v>
      </c>
      <c r="W63" s="608" t="str">
        <f>IFERROR(INDEX('7'!C$300:C$400,MATCH("*"&amp;F63&amp;"*",'7'!B$300:B$400,0)),"  ")</f>
        <v xml:space="preserve">  </v>
      </c>
      <c r="X63" s="608" t="str">
        <f>IFERROR(INDEX('8'!C$300:C$400,MATCH("*"&amp;F63&amp;"*",'8'!B$300:B$400,0)),"  ")</f>
        <v xml:space="preserve">  </v>
      </c>
      <c r="Y63" s="608" t="str">
        <f>IFERROR(INDEX('9'!C$300:C$400,MATCH("*"&amp;F63&amp;"*",'9'!B$300:B$400,0)),"  ")</f>
        <v xml:space="preserve">  </v>
      </c>
      <c r="Z63" s="608">
        <f>IFERROR(INDEX('10'!C$300:C$400,MATCH("*"&amp;F63&amp;"*",'10'!B$300:B$400,0)),"  ")</f>
        <v>8</v>
      </c>
      <c r="AA63" s="607" t="str">
        <f>IFERROR(INDEX('11'!C$300:C$400,MATCH("*"&amp;F63&amp;"*",'11'!B$300:B$400,0)),"  ")</f>
        <v xml:space="preserve">  </v>
      </c>
      <c r="AB63" s="608" t="str">
        <f>IFERROR(INDEX('12'!C$300:C$400,MATCH("*"&amp;F63&amp;"*",'12'!B$300:B$400,0)),"  ")</f>
        <v xml:space="preserve">  </v>
      </c>
      <c r="AC63" s="608" t="str">
        <f>IFERROR(INDEX('13'!C$300:C$400,MATCH("*"&amp;F63&amp;"*",'13'!B$300:B$400,0)),"  ")</f>
        <v xml:space="preserve">  </v>
      </c>
      <c r="AD63" s="609">
        <f t="shared" si="27"/>
        <v>1</v>
      </c>
      <c r="AE63" s="609">
        <f t="shared" si="28"/>
        <v>0</v>
      </c>
      <c r="AF63" s="609">
        <f t="shared" si="29"/>
        <v>0</v>
      </c>
      <c r="AG63" s="610">
        <f t="shared" si="32"/>
        <v>1E-4</v>
      </c>
      <c r="AH63" s="610">
        <f t="shared" si="33"/>
        <v>2.0000000000000001E-4</v>
      </c>
      <c r="AI63" s="610">
        <f t="shared" si="30"/>
        <v>2.9999999999999997E-4</v>
      </c>
      <c r="AJ63" s="610">
        <f t="shared" si="31"/>
        <v>5.0000000000000001E-4</v>
      </c>
      <c r="AK63" s="546"/>
    </row>
    <row r="64" spans="1:37" x14ac:dyDescent="0.2">
      <c r="A64" s="596">
        <f t="shared" si="17"/>
        <v>7</v>
      </c>
      <c r="B64" s="597">
        <f t="shared" si="18"/>
        <v>57</v>
      </c>
      <c r="C64" s="598" t="str">
        <f t="shared" si="19"/>
        <v/>
      </c>
      <c r="D64" s="599" t="str">
        <f t="shared" si="20"/>
        <v/>
      </c>
      <c r="E64" s="600">
        <f t="shared" si="21"/>
        <v>57</v>
      </c>
      <c r="F64" s="563" t="s">
        <v>239</v>
      </c>
      <c r="G64" s="601" t="s">
        <v>218</v>
      </c>
      <c r="H64" s="602"/>
      <c r="I64" s="1150"/>
      <c r="J64" s="603">
        <f t="array" ref="J64">(IF(COUNT(Q64,T64,V64,AB64)&lt;3,SUM(Q64,T64,V64,AB64),SUM(LARGE((Q64,T64,V64,AB64),{1;2;3}))))+(IF(COUNT(R64,Y64,Z64,AC64)&lt;3,SUM(R64,Y64,Z64,AC64),SUM(LARGE((R64,Y64,Z64,AC64),{1;2;3}))))+(IF(COUNT(S64,U64,W64,X64,AA64)&lt;3,SUM(S64,U64,W64,X64,AA64),SUM(LARGE((S64,U64,W64,X64,AA64),{1;2;3}))))</f>
        <v>8</v>
      </c>
      <c r="K64" s="604" t="str">
        <f>INDEX(ETAPP!B$1:B$32,MATCH(COUNTIF(Q64:AC64,PIV!A$1),ETAPP!A$1:A$32,0))&amp;INDEX(ETAPP!B$1:B$32,MATCH(COUNTIF(Q64:AC64,PIV!A$2),ETAPP!A$1:A$32,0))&amp;INDEX(ETAPP!B$1:B$32,MATCH(COUNTIF(Q64:AC64,PIV!A$3),ETAPP!A$1:A$32,0))&amp;INDEX(ETAPP!B$1:B$32,MATCH(COUNTIF(Q64:AC64,PIV!A$4),ETAPP!A$1:A$32,0))&amp;INDEX(ETAPP!B$1:B$32,MATCH(COUNTIF(Q64:AC64,PIV!A$5),ETAPP!A$1:A$32,0))&amp;INDEX(ETAPP!B$1:B$32,MATCH(COUNTIF(Q64:AC64,PIV!A$6),ETAPP!A$1:A$32,0))&amp;INDEX(ETAPP!B$1:B$32,MATCH(COUNTIF(Q64:AC64,PIV!A$7),ETAPP!A$1:A$32,0))&amp;INDEX(ETAPP!B$1:B$32,MATCH(COUNTIF(Q64:AC64,PIV!A$8),ETAPP!A$1:A$32,0))&amp;INDEX(ETAPP!B$1:B$32,MATCH(COUNTIF(Q64:AC64,PIV!A$9),ETAPP!A$1:A$32,0))&amp;INDEX(ETAPP!B$1:B$32,MATCH(COUNTIF(Q64:AC64,PIV!A$10),ETAPP!A$1:A$32,0))&amp;INDEX(ETAPP!B$1:B$32,MATCH(COUNTIF(Q64:AC64,PIV!A$11),ETAPP!A$1:A$32,0))&amp;INDEX(ETAPP!B$1:B$32,MATCH(COUNTIF(Q64:AC64,PIV!A$12),ETAPP!A$1:A$32,0))&amp;INDEX(ETAPP!B$1:B$32,MATCH(COUNTIF(Q64:AC64,PIV!A$13),ETAPP!A$1:A$32,0))&amp;INDEX(ETAPP!B$1:B$32,MATCH(COUNTIF(Q64:AC64,PIV!A$14),ETAPP!A$1:A$32,0))&amp;INDEX(ETAPP!B$1:B$32,MATCH(COUNTIF(Q64:AC64,PIV!A$15),ETAPP!A$1:A$32,0))&amp;INDEX(ETAPP!B$1:B$32,MATCH(COUNTIF(Q64:AC64,PIV!A$16),ETAPP!A$1:A$32,0))&amp;INDEX(ETAPP!B$1:B$32,MATCH(COUNTIF(Q64:AC64,PIV!A$17),ETAPP!A$1:A$32,0))&amp;INDEX(ETAPP!B$1:B$32,MATCH(COUNTIF(Q64:AC64,PIV!A$18),ETAPP!A$1:A$32,0))&amp;INDEX(ETAPP!B$1:B$32,MATCH(COUNTIF(Q64:AC64,PIV!A$19),ETAPP!A$1:A$32,0))</f>
        <v>0000000000000A00B0E</v>
      </c>
      <c r="L64" s="604" t="str">
        <f t="shared" si="22"/>
        <v>008,0-0000000000000A00B0E</v>
      </c>
      <c r="M64" s="605">
        <f t="shared" si="23"/>
        <v>57</v>
      </c>
      <c r="N64" s="605">
        <f t="shared" si="24"/>
        <v>35</v>
      </c>
      <c r="O64" s="604" t="str">
        <f t="shared" si="25"/>
        <v>008,0-0000000000000A00B0E-035</v>
      </c>
      <c r="P64" s="606">
        <f t="shared" si="26"/>
        <v>8</v>
      </c>
      <c r="Q64" s="607" t="str">
        <f>IFERROR(INDEX('1'!C$300:C$400,MATCH("*"&amp;F64&amp;"*",'1'!B$300:B$400,0)),"  ")</f>
        <v xml:space="preserve">  </v>
      </c>
      <c r="R64" s="608">
        <f>IFERROR(INDEX('2'!C$300:C$400,MATCH("*"&amp;F64&amp;"*",'2'!B$300:B$400,0)),"  ")</f>
        <v>6</v>
      </c>
      <c r="S64" s="608">
        <f>IFERROR(INDEX('3'!C$300:C$400,MATCH("*"&amp;F64&amp;"*",'3'!B$300:B$400,0)),"  ")</f>
        <v>1</v>
      </c>
      <c r="T64" s="608" t="str">
        <f>IFERROR(INDEX('4'!C$300:C$400,MATCH("*"&amp;F64&amp;"*",'4'!B$300:B$400,0)),"  ")</f>
        <v xml:space="preserve">  </v>
      </c>
      <c r="U64" s="608">
        <f>IFERROR(INDEX('5'!C$300:C$400,MATCH("*"&amp;F64&amp;"*",'5'!B$300:B$400,0)),"  ")</f>
        <v>1</v>
      </c>
      <c r="V64" s="608" t="str">
        <f>IFERROR(INDEX('6'!C$300:C$381,MATCH("*"&amp;F64&amp;"*",'6'!B$300:B$381,0)),"  ")</f>
        <v xml:space="preserve">  </v>
      </c>
      <c r="W64" s="608" t="str">
        <f>IFERROR(INDEX('7'!C$300:C$400,MATCH("*"&amp;F64&amp;"*",'7'!B$300:B$400,0)),"  ")</f>
        <v xml:space="preserve">  </v>
      </c>
      <c r="X64" s="608" t="str">
        <f>IFERROR(INDEX('8'!C$300:C$400,MATCH("*"&amp;F64&amp;"*",'8'!B$300:B$400,0)),"  ")</f>
        <v xml:space="preserve">  </v>
      </c>
      <c r="Y64" s="608" t="str">
        <f>IFERROR(INDEX('9'!C$300:C$400,MATCH("*"&amp;F64&amp;"*",'9'!B$300:B$400,0)),"  ")</f>
        <v xml:space="preserve">  </v>
      </c>
      <c r="Z64" s="608" t="str">
        <f>IFERROR(INDEX('10'!C$300:C$400,MATCH("*"&amp;F64&amp;"*",'10'!B$300:B$400,0)),"  ")</f>
        <v xml:space="preserve">  </v>
      </c>
      <c r="AA64" s="607" t="str">
        <f>IFERROR(INDEX('11'!C$300:C$400,MATCH("*"&amp;F64&amp;"*",'11'!B$300:B$400,0)),"  ")</f>
        <v xml:space="preserve">  </v>
      </c>
      <c r="AB64" s="608" t="str">
        <f>IFERROR(INDEX('12'!C$300:C$400,MATCH("*"&amp;F64&amp;"*",'12'!B$300:B$400,0)),"  ")</f>
        <v xml:space="preserve">  </v>
      </c>
      <c r="AC64" s="608" t="str">
        <f>IFERROR(INDEX('13'!C$300:C$400,MATCH("*"&amp;F64&amp;"*",'13'!B$300:B$400,0)),"  ")</f>
        <v xml:space="preserve">  </v>
      </c>
      <c r="AD64" s="609">
        <f t="shared" si="27"/>
        <v>3</v>
      </c>
      <c r="AE64" s="609">
        <f t="shared" si="28"/>
        <v>0</v>
      </c>
      <c r="AF64" s="609">
        <f t="shared" si="29"/>
        <v>0</v>
      </c>
      <c r="AG64" s="610">
        <f t="shared" si="32"/>
        <v>1E-4</v>
      </c>
      <c r="AH64" s="610">
        <f t="shared" si="33"/>
        <v>4.0000000000000002E-4</v>
      </c>
      <c r="AI64" s="610">
        <f t="shared" si="30"/>
        <v>6.9999999999999999E-4</v>
      </c>
      <c r="AJ64" s="610">
        <f t="shared" si="31"/>
        <v>8.0000000000000004E-4</v>
      </c>
      <c r="AK64" s="546"/>
    </row>
    <row r="65" spans="1:37" x14ac:dyDescent="0.2">
      <c r="A65" s="596" t="str">
        <f t="shared" si="17"/>
        <v/>
      </c>
      <c r="B65" s="597" t="str">
        <f t="shared" si="18"/>
        <v/>
      </c>
      <c r="C65" s="598" t="str">
        <f t="shared" si="19"/>
        <v/>
      </c>
      <c r="D65" s="599" t="str">
        <f t="shared" si="20"/>
        <v/>
      </c>
      <c r="E65" s="600">
        <f t="shared" si="21"/>
        <v>58</v>
      </c>
      <c r="F65" s="563" t="s">
        <v>266</v>
      </c>
      <c r="G65" s="601"/>
      <c r="H65" s="602"/>
      <c r="I65" s="1150"/>
      <c r="J65" s="603">
        <f t="array" ref="J65">(IF(COUNT(Q65,T65,V65,AB65)&lt;3,SUM(Q65,T65,V65,AB65),SUM(LARGE((Q65,T65,V65,AB65),{1;2;3}))))+(IF(COUNT(R65,Y65,Z65,AC65)&lt;3,SUM(R65,Y65,Z65,AC65),SUM(LARGE((R65,Y65,Z65,AC65),{1;2;3}))))+(IF(COUNT(S65,U65,W65,X65,AA65)&lt;3,SUM(S65,U65,W65,X65,AA65),SUM(LARGE((S65,U65,W65,X65,AA65),{1;2;3}))))</f>
        <v>6</v>
      </c>
      <c r="K65" s="604" t="str">
        <f>INDEX(ETAPP!B$1:B$32,MATCH(COUNTIF(Q65:AC65,PIV!A$1),ETAPP!A$1:A$32,0))&amp;INDEX(ETAPP!B$1:B$32,MATCH(COUNTIF(Q65:AC65,PIV!A$2),ETAPP!A$1:A$32,0))&amp;INDEX(ETAPP!B$1:B$32,MATCH(COUNTIF(Q65:AC65,PIV!A$3),ETAPP!A$1:A$32,0))&amp;INDEX(ETAPP!B$1:B$32,MATCH(COUNTIF(Q65:AC65,PIV!A$4),ETAPP!A$1:A$32,0))&amp;INDEX(ETAPP!B$1:B$32,MATCH(COUNTIF(Q65:AC65,PIV!A$5),ETAPP!A$1:A$32,0))&amp;INDEX(ETAPP!B$1:B$32,MATCH(COUNTIF(Q65:AC65,PIV!A$6),ETAPP!A$1:A$32,0))&amp;INDEX(ETAPP!B$1:B$32,MATCH(COUNTIF(Q65:AC65,PIV!A$7),ETAPP!A$1:A$32,0))&amp;INDEX(ETAPP!B$1:B$32,MATCH(COUNTIF(Q65:AC65,PIV!A$8),ETAPP!A$1:A$32,0))&amp;INDEX(ETAPP!B$1:B$32,MATCH(COUNTIF(Q65:AC65,PIV!A$9),ETAPP!A$1:A$32,0))&amp;INDEX(ETAPP!B$1:B$32,MATCH(COUNTIF(Q65:AC65,PIV!A$10),ETAPP!A$1:A$32,0))&amp;INDEX(ETAPP!B$1:B$32,MATCH(COUNTIF(Q65:AC65,PIV!A$11),ETAPP!A$1:A$32,0))&amp;INDEX(ETAPP!B$1:B$32,MATCH(COUNTIF(Q65:AC65,PIV!A$12),ETAPP!A$1:A$32,0))&amp;INDEX(ETAPP!B$1:B$32,MATCH(COUNTIF(Q65:AC65,PIV!A$13),ETAPP!A$1:A$32,0))&amp;INDEX(ETAPP!B$1:B$32,MATCH(COUNTIF(Q65:AC65,PIV!A$14),ETAPP!A$1:A$32,0))&amp;INDEX(ETAPP!B$1:B$32,MATCH(COUNTIF(Q65:AC65,PIV!A$15),ETAPP!A$1:A$32,0))&amp;INDEX(ETAPP!B$1:B$32,MATCH(COUNTIF(Q65:AC65,PIV!A$16),ETAPP!A$1:A$32,0))&amp;INDEX(ETAPP!B$1:B$32,MATCH(COUNTIF(Q65:AC65,PIV!A$17),ETAPP!A$1:A$32,0))&amp;INDEX(ETAPP!B$1:B$32,MATCH(COUNTIF(Q65:AC65,PIV!A$18),ETAPP!A$1:A$32,0))&amp;INDEX(ETAPP!B$1:B$32,MATCH(COUNTIF(Q65:AC65,PIV!A$19),ETAPP!A$1:A$32,0))</f>
        <v>0000000000000A0000G</v>
      </c>
      <c r="L65" s="604" t="str">
        <f t="shared" si="22"/>
        <v>006,0-0000000000000A0000G</v>
      </c>
      <c r="M65" s="605">
        <f t="shared" si="23"/>
        <v>60</v>
      </c>
      <c r="N65" s="605">
        <f t="shared" si="24"/>
        <v>43</v>
      </c>
      <c r="O65" s="604" t="str">
        <f t="shared" si="25"/>
        <v>006,0-0000000000000A0000G-043</v>
      </c>
      <c r="P65" s="606">
        <f t="shared" si="26"/>
        <v>7</v>
      </c>
      <c r="Q65" s="607" t="str">
        <f>IFERROR(INDEX('1'!C$300:C$400,MATCH("*"&amp;F65&amp;"*",'1'!B$300:B$400,0)),"  ")</f>
        <v xml:space="preserve">  </v>
      </c>
      <c r="R65" s="608" t="str">
        <f>IFERROR(INDEX('2'!C$300:C$400,MATCH("*"&amp;F65&amp;"*",'2'!B$300:B$400,0)),"  ")</f>
        <v xml:space="preserve">  </v>
      </c>
      <c r="S65" s="608" t="str">
        <f>IFERROR(INDEX('3'!C$300:C$400,MATCH("*"&amp;F65&amp;"*",'3'!B$300:B$400,0)),"  ")</f>
        <v xml:space="preserve">  </v>
      </c>
      <c r="T65" s="608" t="str">
        <f>IFERROR(INDEX('4'!C$300:C$400,MATCH("*"&amp;F65&amp;"*",'4'!B$300:B$400,0)),"  ")</f>
        <v xml:space="preserve">  </v>
      </c>
      <c r="U65" s="608" t="str">
        <f>IFERROR(INDEX('5'!C$300:C$400,MATCH("*"&amp;F65&amp;"*",'5'!B$300:B$400,0)),"  ")</f>
        <v xml:space="preserve">  </v>
      </c>
      <c r="V65" s="608" t="str">
        <f>IFERROR(INDEX('6'!C$300:C$381,MATCH("*"&amp;F65&amp;"*",'6'!B$300:B$381,0)),"  ")</f>
        <v xml:space="preserve">  </v>
      </c>
      <c r="W65" s="608" t="str">
        <f>IFERROR(INDEX('7'!C$300:C$400,MATCH("*"&amp;F65&amp;"*",'7'!B$300:B$400,0)),"  ")</f>
        <v xml:space="preserve">  </v>
      </c>
      <c r="X65" s="608" t="str">
        <f>IFERROR(INDEX('8'!C$300:C$400,MATCH("*"&amp;F65&amp;"*",'8'!B$300:B$400,0)),"  ")</f>
        <v xml:space="preserve">  </v>
      </c>
      <c r="Y65" s="608" t="str">
        <f>IFERROR(INDEX('9'!C$300:C$400,MATCH("*"&amp;F65&amp;"*",'9'!B$300:B$400,0)),"  ")</f>
        <v xml:space="preserve">  </v>
      </c>
      <c r="Z65" s="608" t="str">
        <f>IFERROR(INDEX('10'!C$300:C$400,MATCH("*"&amp;F65&amp;"*",'10'!B$300:B$400,0)),"  ")</f>
        <v xml:space="preserve">  </v>
      </c>
      <c r="AA65" s="607" t="str">
        <f>IFERROR(INDEX('11'!C$300:C$400,MATCH("*"&amp;F65&amp;"*",'11'!B$300:B$400,0)),"  ")</f>
        <v xml:space="preserve">  </v>
      </c>
      <c r="AB65" s="608" t="str">
        <f>IFERROR(INDEX('12'!C$300:C$400,MATCH("*"&amp;F65&amp;"*",'12'!B$300:B$400,0)),"  ")</f>
        <v xml:space="preserve">  </v>
      </c>
      <c r="AC65" s="608">
        <f>IFERROR(INDEX('13'!C$300:C$400,MATCH("*"&amp;F65&amp;"*",'13'!B$300:B$400,0)),"  ")</f>
        <v>6</v>
      </c>
      <c r="AD65" s="609">
        <f t="shared" si="27"/>
        <v>1</v>
      </c>
      <c r="AE65" s="609">
        <f t="shared" si="28"/>
        <v>0</v>
      </c>
      <c r="AF65" s="609">
        <f t="shared" si="29"/>
        <v>0</v>
      </c>
      <c r="AG65" s="610">
        <f t="shared" si="32"/>
        <v>1E-4</v>
      </c>
      <c r="AH65" s="610">
        <f t="shared" si="33"/>
        <v>2.0000000000000001E-4</v>
      </c>
      <c r="AI65" s="610">
        <f t="shared" si="30"/>
        <v>2.9999999999999997E-4</v>
      </c>
      <c r="AJ65" s="610">
        <f t="shared" si="31"/>
        <v>5.0000000000000001E-4</v>
      </c>
      <c r="AK65" s="546"/>
    </row>
    <row r="66" spans="1:37" x14ac:dyDescent="0.2">
      <c r="A66" s="596" t="str">
        <f t="shared" si="17"/>
        <v/>
      </c>
      <c r="B66" s="597" t="str">
        <f t="shared" si="18"/>
        <v/>
      </c>
      <c r="C66" s="598" t="str">
        <f t="shared" si="19"/>
        <v/>
      </c>
      <c r="D66" s="599" t="str">
        <f t="shared" si="20"/>
        <v/>
      </c>
      <c r="E66" s="600">
        <f t="shared" si="21"/>
        <v>58</v>
      </c>
      <c r="F66" s="612" t="s">
        <v>526</v>
      </c>
      <c r="G66" s="601"/>
      <c r="H66" s="602"/>
      <c r="I66" s="1152" t="s">
        <v>608</v>
      </c>
      <c r="J66" s="603">
        <f t="array" ref="J66">(IF(COUNT(Q66,T66,V66,AB66)&lt;3,SUM(Q66,T66,V66,AB66),SUM(LARGE((Q66,T66,V66,AB66),{1;2;3}))))+(IF(COUNT(R66,Y66,Z66,AC66)&lt;3,SUM(R66,Y66,Z66,AC66),SUM(LARGE((R66,Y66,Z66,AC66),{1;2;3}))))+(IF(COUNT(S66,U66,W66,X66,AA66)&lt;3,SUM(S66,U66,W66,X66,AA66),SUM(LARGE((S66,U66,W66,X66,AA66),{1;2;3}))))</f>
        <v>6</v>
      </c>
      <c r="K66" s="604" t="str">
        <f>INDEX(ETAPP!B$1:B$32,MATCH(COUNTIF(Q66:AC66,PIV!A$1),ETAPP!A$1:A$32,0))&amp;INDEX(ETAPP!B$1:B$32,MATCH(COUNTIF(Q66:AC66,PIV!A$2),ETAPP!A$1:A$32,0))&amp;INDEX(ETAPP!B$1:B$32,MATCH(COUNTIF(Q66:AC66,PIV!A$3),ETAPP!A$1:A$32,0))&amp;INDEX(ETAPP!B$1:B$32,MATCH(COUNTIF(Q66:AC66,PIV!A$4),ETAPP!A$1:A$32,0))&amp;INDEX(ETAPP!B$1:B$32,MATCH(COUNTIF(Q66:AC66,PIV!A$5),ETAPP!A$1:A$32,0))&amp;INDEX(ETAPP!B$1:B$32,MATCH(COUNTIF(Q66:AC66,PIV!A$6),ETAPP!A$1:A$32,0))&amp;INDEX(ETAPP!B$1:B$32,MATCH(COUNTIF(Q66:AC66,PIV!A$7),ETAPP!A$1:A$32,0))&amp;INDEX(ETAPP!B$1:B$32,MATCH(COUNTIF(Q66:AC66,PIV!A$8),ETAPP!A$1:A$32,0))&amp;INDEX(ETAPP!B$1:B$32,MATCH(COUNTIF(Q66:AC66,PIV!A$9),ETAPP!A$1:A$32,0))&amp;INDEX(ETAPP!B$1:B$32,MATCH(COUNTIF(Q66:AC66,PIV!A$10),ETAPP!A$1:A$32,0))&amp;INDEX(ETAPP!B$1:B$32,MATCH(COUNTIF(Q66:AC66,PIV!A$11),ETAPP!A$1:A$32,0))&amp;INDEX(ETAPP!B$1:B$32,MATCH(COUNTIF(Q66:AC66,PIV!A$12),ETAPP!A$1:A$32,0))&amp;INDEX(ETAPP!B$1:B$32,MATCH(COUNTIF(Q66:AC66,PIV!A$13),ETAPP!A$1:A$32,0))&amp;INDEX(ETAPP!B$1:B$32,MATCH(COUNTIF(Q66:AC66,PIV!A$14),ETAPP!A$1:A$32,0))&amp;INDEX(ETAPP!B$1:B$32,MATCH(COUNTIF(Q66:AC66,PIV!A$15),ETAPP!A$1:A$32,0))&amp;INDEX(ETAPP!B$1:B$32,MATCH(COUNTIF(Q66:AC66,PIV!A$16),ETAPP!A$1:A$32,0))&amp;INDEX(ETAPP!B$1:B$32,MATCH(COUNTIF(Q66:AC66,PIV!A$17),ETAPP!A$1:A$32,0))&amp;INDEX(ETAPP!B$1:B$32,MATCH(COUNTIF(Q66:AC66,PIV!A$18),ETAPP!A$1:A$32,0))&amp;INDEX(ETAPP!B$1:B$32,MATCH(COUNTIF(Q66:AC66,PIV!A$19),ETAPP!A$1:A$32,0))</f>
        <v>0000000000000A0000G</v>
      </c>
      <c r="L66" s="604" t="str">
        <f t="shared" si="22"/>
        <v>006,0-0000000000000A0000G</v>
      </c>
      <c r="M66" s="605">
        <f t="shared" si="23"/>
        <v>60</v>
      </c>
      <c r="N66" s="605">
        <f t="shared" si="24"/>
        <v>23</v>
      </c>
      <c r="O66" s="604" t="str">
        <f t="shared" si="25"/>
        <v>006,0-0000000000000A0000G-023</v>
      </c>
      <c r="P66" s="606">
        <f t="shared" si="26"/>
        <v>6</v>
      </c>
      <c r="Q66" s="607" t="str">
        <f>IFERROR(INDEX('1'!C$300:C$400,MATCH("*"&amp;F66&amp;"*",'1'!B$300:B$400,0)),"  ")</f>
        <v xml:space="preserve">  </v>
      </c>
      <c r="R66" s="608" t="str">
        <f>IFERROR(INDEX('2'!C$300:C$400,MATCH("*"&amp;F66&amp;"*",'2'!B$300:B$400,0)),"  ")</f>
        <v xml:space="preserve">  </v>
      </c>
      <c r="S66" s="608" t="str">
        <f>IFERROR(INDEX('3'!C$300:C$400,MATCH("*"&amp;F66&amp;"*",'3'!B$300:B$400,0)),"  ")</f>
        <v xml:space="preserve">  </v>
      </c>
      <c r="T66" s="608" t="str">
        <f>IFERROR(INDEX('4'!C$300:C$400,MATCH("*"&amp;F66&amp;"*",'4'!B$300:B$400,0)),"  ")</f>
        <v xml:space="preserve">  </v>
      </c>
      <c r="U66" s="608" t="str">
        <f>IFERROR(INDEX('5'!C$300:C$400,MATCH("*"&amp;F66&amp;"*",'5'!B$300:B$400,0)),"  ")</f>
        <v xml:space="preserve">  </v>
      </c>
      <c r="V66" s="608" t="str">
        <f>IFERROR(INDEX('6'!C$300:C$381,MATCH("*"&amp;F66&amp;"*",'6'!B$300:B$381,0)),"  ")</f>
        <v xml:space="preserve">  </v>
      </c>
      <c r="W66" s="608" t="str">
        <f>IFERROR(INDEX('7'!C$300:C$400,MATCH("*"&amp;F66&amp;"*",'7'!B$300:B$400,0)),"  ")</f>
        <v xml:space="preserve">  </v>
      </c>
      <c r="X66" s="608" t="str">
        <f>IFERROR(INDEX('8'!C$300:C$400,MATCH("*"&amp;F66&amp;"*",'8'!B$300:B$400,0)),"  ")</f>
        <v xml:space="preserve">  </v>
      </c>
      <c r="Y66" s="608" t="str">
        <f>IFERROR(INDEX('9'!C$300:C$400,MATCH("*"&amp;F66&amp;"*",'9'!B$300:B$400,0)),"  ")</f>
        <v xml:space="preserve">  </v>
      </c>
      <c r="Z66" s="608">
        <f>IFERROR(INDEX('10'!C$300:C$400,MATCH("*"&amp;F66&amp;"*",'10'!B$300:B$400,0)),"  ")</f>
        <v>6</v>
      </c>
      <c r="AA66" s="607" t="str">
        <f>IFERROR(INDEX('11'!C$300:C$400,MATCH("*"&amp;F66&amp;"*",'11'!B$300:B$400,0)),"  ")</f>
        <v xml:space="preserve">  </v>
      </c>
      <c r="AB66" s="608" t="str">
        <f>IFERROR(INDEX('12'!C$300:C$400,MATCH("*"&amp;F66&amp;"*",'12'!B$300:B$400,0)),"  ")</f>
        <v xml:space="preserve">  </v>
      </c>
      <c r="AC66" s="608" t="str">
        <f>IFERROR(INDEX('13'!C$300:C$400,MATCH("*"&amp;F66&amp;"*",'13'!B$300:B$400,0)),"  ")</f>
        <v xml:space="preserve">  </v>
      </c>
      <c r="AD66" s="609">
        <f t="shared" si="27"/>
        <v>1</v>
      </c>
      <c r="AE66" s="609">
        <f t="shared" si="28"/>
        <v>0</v>
      </c>
      <c r="AF66" s="609">
        <f t="shared" si="29"/>
        <v>0</v>
      </c>
      <c r="AG66" s="610">
        <f t="shared" si="32"/>
        <v>1E-4</v>
      </c>
      <c r="AH66" s="610">
        <f t="shared" si="33"/>
        <v>2.0000000000000001E-4</v>
      </c>
      <c r="AI66" s="610">
        <f t="shared" si="30"/>
        <v>2.9999999999999997E-4</v>
      </c>
      <c r="AJ66" s="610">
        <f t="shared" si="31"/>
        <v>5.0000000000000001E-4</v>
      </c>
      <c r="AK66" s="546"/>
    </row>
    <row r="67" spans="1:37" x14ac:dyDescent="0.2">
      <c r="A67" s="596">
        <f t="shared" si="17"/>
        <v>8</v>
      </c>
      <c r="B67" s="597">
        <f t="shared" si="18"/>
        <v>60</v>
      </c>
      <c r="C67" s="598" t="str">
        <f t="shared" si="19"/>
        <v/>
      </c>
      <c r="D67" s="599" t="str">
        <f t="shared" si="20"/>
        <v/>
      </c>
      <c r="E67" s="600">
        <f t="shared" si="21"/>
        <v>58</v>
      </c>
      <c r="F67" s="563" t="s">
        <v>535</v>
      </c>
      <c r="G67" s="601" t="s">
        <v>218</v>
      </c>
      <c r="H67" s="619"/>
      <c r="I67" s="1152"/>
      <c r="J67" s="603">
        <f t="array" ref="J67">(IF(COUNT(Q67,T67,V67,AB67)&lt;3,SUM(Q67,T67,V67,AB67),SUM(LARGE((Q67,T67,V67,AB67),{1;2;3}))))+(IF(COUNT(R67,Y67,Z67,AC67)&lt;3,SUM(R67,Y67,Z67,AC67),SUM(LARGE((R67,Y67,Z67,AC67),{1;2;3}))))+(IF(COUNT(S67,U67,W67,X67,AA67)&lt;3,SUM(S67,U67,W67,X67,AA67),SUM(LARGE((S67,U67,W67,X67,AA67),{1;2;3}))))</f>
        <v>6</v>
      </c>
      <c r="K67" s="604" t="str">
        <f>INDEX(ETAPP!B$1:B$32,MATCH(COUNTIF(Q67:AC67,PIV!A$1),ETAPP!A$1:A$32,0))&amp;INDEX(ETAPP!B$1:B$32,MATCH(COUNTIF(Q67:AC67,PIV!A$2),ETAPP!A$1:A$32,0))&amp;INDEX(ETAPP!B$1:B$32,MATCH(COUNTIF(Q67:AC67,PIV!A$3),ETAPP!A$1:A$32,0))&amp;INDEX(ETAPP!B$1:B$32,MATCH(COUNTIF(Q67:AC67,PIV!A$4),ETAPP!A$1:A$32,0))&amp;INDEX(ETAPP!B$1:B$32,MATCH(COUNTIF(Q67:AC67,PIV!A$5),ETAPP!A$1:A$32,0))&amp;INDEX(ETAPP!B$1:B$32,MATCH(COUNTIF(Q67:AC67,PIV!A$6),ETAPP!A$1:A$32,0))&amp;INDEX(ETAPP!B$1:B$32,MATCH(COUNTIF(Q67:AC67,PIV!A$7),ETAPP!A$1:A$32,0))&amp;INDEX(ETAPP!B$1:B$32,MATCH(COUNTIF(Q67:AC67,PIV!A$8),ETAPP!A$1:A$32,0))&amp;INDEX(ETAPP!B$1:B$32,MATCH(COUNTIF(Q67:AC67,PIV!A$9),ETAPP!A$1:A$32,0))&amp;INDEX(ETAPP!B$1:B$32,MATCH(COUNTIF(Q67:AC67,PIV!A$10),ETAPP!A$1:A$32,0))&amp;INDEX(ETAPP!B$1:B$32,MATCH(COUNTIF(Q67:AC67,PIV!A$11),ETAPP!A$1:A$32,0))&amp;INDEX(ETAPP!B$1:B$32,MATCH(COUNTIF(Q67:AC67,PIV!A$12),ETAPP!A$1:A$32,0))&amp;INDEX(ETAPP!B$1:B$32,MATCH(COUNTIF(Q67:AC67,PIV!A$13),ETAPP!A$1:A$32,0))&amp;INDEX(ETAPP!B$1:B$32,MATCH(COUNTIF(Q67:AC67,PIV!A$14),ETAPP!A$1:A$32,0))&amp;INDEX(ETAPP!B$1:B$32,MATCH(COUNTIF(Q67:AC67,PIV!A$15),ETAPP!A$1:A$32,0))&amp;INDEX(ETAPP!B$1:B$32,MATCH(COUNTIF(Q67:AC67,PIV!A$16),ETAPP!A$1:A$32,0))&amp;INDEX(ETAPP!B$1:B$32,MATCH(COUNTIF(Q67:AC67,PIV!A$17),ETAPP!A$1:A$32,0))&amp;INDEX(ETAPP!B$1:B$32,MATCH(COUNTIF(Q67:AC67,PIV!A$18),ETAPP!A$1:A$32,0))&amp;INDEX(ETAPP!B$1:B$32,MATCH(COUNTIF(Q67:AC67,PIV!A$19),ETAPP!A$1:A$32,0))</f>
        <v>0000000000000A0000G</v>
      </c>
      <c r="L67" s="604" t="str">
        <f t="shared" si="22"/>
        <v>006,0-0000000000000A0000G</v>
      </c>
      <c r="M67" s="605">
        <f t="shared" si="23"/>
        <v>60</v>
      </c>
      <c r="N67" s="605">
        <f t="shared" si="24"/>
        <v>14</v>
      </c>
      <c r="O67" s="604" t="str">
        <f t="shared" si="25"/>
        <v>006,0-0000000000000A0000G-014</v>
      </c>
      <c r="P67" s="606">
        <f t="shared" si="26"/>
        <v>5</v>
      </c>
      <c r="Q67" s="607" t="str">
        <f>IFERROR(INDEX('1'!C$300:C$400,MATCH("*"&amp;F67&amp;"*",'1'!B$300:B$400,0)),"  ")</f>
        <v xml:space="preserve">  </v>
      </c>
      <c r="R67" s="608" t="str">
        <f>IFERROR(INDEX('2'!C$300:C$400,MATCH("*"&amp;F67&amp;"*",'2'!B$300:B$400,0)),"  ")</f>
        <v xml:space="preserve">  </v>
      </c>
      <c r="S67" s="608" t="str">
        <f>IFERROR(INDEX('3'!C$300:C$400,MATCH("*"&amp;F67&amp;"*",'3'!B$300:B$400,0)),"  ")</f>
        <v xml:space="preserve">  </v>
      </c>
      <c r="T67" s="608" t="str">
        <f>IFERROR(INDEX('4'!C$300:C$400,MATCH("*"&amp;F67&amp;"*",'4'!B$300:B$400,0)),"  ")</f>
        <v xml:space="preserve">  </v>
      </c>
      <c r="U67" s="608" t="str">
        <f>IFERROR(INDEX('5'!C$300:C$400,MATCH("*"&amp;F67&amp;"*",'5'!B$300:B$400,0)),"  ")</f>
        <v xml:space="preserve">  </v>
      </c>
      <c r="V67" s="608" t="str">
        <f>IFERROR(INDEX('6'!C$300:C$381,MATCH("*"&amp;F67&amp;"*",'6'!B$300:B$381,0)),"  ")</f>
        <v xml:space="preserve">  </v>
      </c>
      <c r="W67" s="608" t="str">
        <f>IFERROR(INDEX('7'!C$300:C$400,MATCH("*"&amp;F67&amp;"*",'7'!B$300:B$400,0)),"  ")</f>
        <v xml:space="preserve">  </v>
      </c>
      <c r="X67" s="608" t="str">
        <f>IFERROR(INDEX('8'!C$300:C$400,MATCH("*"&amp;F67&amp;"*",'8'!B$300:B$400,0)),"  ")</f>
        <v xml:space="preserve">  </v>
      </c>
      <c r="Y67" s="608" t="str">
        <f>IFERROR(INDEX('9'!C$300:C$400,MATCH("*"&amp;F67&amp;"*",'9'!B$300:B$400,0)),"  ")</f>
        <v xml:space="preserve">  </v>
      </c>
      <c r="Z67" s="608">
        <f>IFERROR(INDEX('10'!C$300:C$400,MATCH("*"&amp;F67&amp;"*",'10'!B$300:B$400,0)),"  ")</f>
        <v>6</v>
      </c>
      <c r="AA67" s="607" t="str">
        <f>IFERROR(INDEX('11'!C$300:C$400,MATCH("*"&amp;F67&amp;"*",'11'!B$300:B$400,0)),"  ")</f>
        <v xml:space="preserve">  </v>
      </c>
      <c r="AB67" s="608" t="str">
        <f>IFERROR(INDEX('12'!C$300:C$400,MATCH("*"&amp;F67&amp;"*",'12'!B$300:B$400,0)),"  ")</f>
        <v xml:space="preserve">  </v>
      </c>
      <c r="AC67" s="608" t="str">
        <f>IFERROR(INDEX('13'!C$300:C$400,MATCH("*"&amp;F67&amp;"*",'13'!B$300:B$400,0)),"  ")</f>
        <v xml:space="preserve">  </v>
      </c>
      <c r="AD67" s="609">
        <f t="shared" si="27"/>
        <v>1</v>
      </c>
      <c r="AE67" s="609">
        <f t="shared" si="28"/>
        <v>0</v>
      </c>
      <c r="AF67" s="609">
        <f t="shared" si="29"/>
        <v>0</v>
      </c>
      <c r="AG67" s="610">
        <f t="shared" si="32"/>
        <v>1E-4</v>
      </c>
      <c r="AH67" s="610">
        <f t="shared" si="33"/>
        <v>2.0000000000000001E-4</v>
      </c>
      <c r="AI67" s="610">
        <f t="shared" si="30"/>
        <v>2.9999999999999997E-4</v>
      </c>
      <c r="AJ67" s="610">
        <f t="shared" si="31"/>
        <v>5.0000000000000001E-4</v>
      </c>
      <c r="AK67" s="546"/>
    </row>
    <row r="68" spans="1:37" x14ac:dyDescent="0.2">
      <c r="A68" s="596">
        <f t="shared" si="17"/>
        <v>9</v>
      </c>
      <c r="B68" s="597">
        <f t="shared" si="18"/>
        <v>61</v>
      </c>
      <c r="C68" s="598" t="str">
        <f t="shared" si="19"/>
        <v/>
      </c>
      <c r="D68" s="599" t="str">
        <f t="shared" si="20"/>
        <v/>
      </c>
      <c r="E68" s="600">
        <f t="shared" si="21"/>
        <v>61</v>
      </c>
      <c r="F68" s="563" t="s">
        <v>265</v>
      </c>
      <c r="G68" s="601" t="s">
        <v>218</v>
      </c>
      <c r="H68" s="602"/>
      <c r="I68" s="1150"/>
      <c r="J68" s="603">
        <f t="array" ref="J68">(IF(COUNT(Q68,T68,V68,AB68)&lt;3,SUM(Q68,T68,V68,AB68),SUM(LARGE((Q68,T68,V68,AB68),{1;2;3}))))+(IF(COUNT(R68,Y68,Z68,AC68)&lt;3,SUM(R68,Y68,Z68,AC68),SUM(LARGE((R68,Y68,Z68,AC68),{1;2;3}))))+(IF(COUNT(S68,U68,W68,X68,AA68)&lt;3,SUM(S68,U68,W68,X68,AA68),SUM(LARGE((S68,U68,W68,X68,AA68),{1;2;3}))))</f>
        <v>4</v>
      </c>
      <c r="K68" s="604" t="str">
        <f>INDEX(ETAPP!B$1:B$32,MATCH(COUNTIF(Q68:AC68,PIV!A$1),ETAPP!A$1:A$32,0))&amp;INDEX(ETAPP!B$1:B$32,MATCH(COUNTIF(Q68:AC68,PIV!A$2),ETAPP!A$1:A$32,0))&amp;INDEX(ETAPP!B$1:B$32,MATCH(COUNTIF(Q68:AC68,PIV!A$3),ETAPP!A$1:A$32,0))&amp;INDEX(ETAPP!B$1:B$32,MATCH(COUNTIF(Q68:AC68,PIV!A$4),ETAPP!A$1:A$32,0))&amp;INDEX(ETAPP!B$1:B$32,MATCH(COUNTIF(Q68:AC68,PIV!A$5),ETAPP!A$1:A$32,0))&amp;INDEX(ETAPP!B$1:B$32,MATCH(COUNTIF(Q68:AC68,PIV!A$6),ETAPP!A$1:A$32,0))&amp;INDEX(ETAPP!B$1:B$32,MATCH(COUNTIF(Q68:AC68,PIV!A$7),ETAPP!A$1:A$32,0))&amp;INDEX(ETAPP!B$1:B$32,MATCH(COUNTIF(Q68:AC68,PIV!A$8),ETAPP!A$1:A$32,0))&amp;INDEX(ETAPP!B$1:B$32,MATCH(COUNTIF(Q68:AC68,PIV!A$9),ETAPP!A$1:A$32,0))&amp;INDEX(ETAPP!B$1:B$32,MATCH(COUNTIF(Q68:AC68,PIV!A$10),ETAPP!A$1:A$32,0))&amp;INDEX(ETAPP!B$1:B$32,MATCH(COUNTIF(Q68:AC68,PIV!A$11),ETAPP!A$1:A$32,0))&amp;INDEX(ETAPP!B$1:B$32,MATCH(COUNTIF(Q68:AC68,PIV!A$12),ETAPP!A$1:A$32,0))&amp;INDEX(ETAPP!B$1:B$32,MATCH(COUNTIF(Q68:AC68,PIV!A$13),ETAPP!A$1:A$32,0))&amp;INDEX(ETAPP!B$1:B$32,MATCH(COUNTIF(Q68:AC68,PIV!A$14),ETAPP!A$1:A$32,0))&amp;INDEX(ETAPP!B$1:B$32,MATCH(COUNTIF(Q68:AC68,PIV!A$15),ETAPP!A$1:A$32,0))&amp;INDEX(ETAPP!B$1:B$32,MATCH(COUNTIF(Q68:AC68,PIV!A$16),ETAPP!A$1:A$32,0))&amp;INDEX(ETAPP!B$1:B$32,MATCH(COUNTIF(Q68:AC68,PIV!A$17),ETAPP!A$1:A$32,0))&amp;INDEX(ETAPP!B$1:B$32,MATCH(COUNTIF(Q68:AC68,PIV!A$18),ETAPP!A$1:A$32,0))&amp;INDEX(ETAPP!B$1:B$32,MATCH(COUNTIF(Q68:AC68,PIV!A$19),ETAPP!A$1:A$32,0))</f>
        <v>00000000000000A000G</v>
      </c>
      <c r="L68" s="604" t="str">
        <f t="shared" si="22"/>
        <v>004,0-00000000000000A000G</v>
      </c>
      <c r="M68" s="605">
        <f t="shared" si="23"/>
        <v>61</v>
      </c>
      <c r="N68" s="605">
        <f t="shared" si="24"/>
        <v>60</v>
      </c>
      <c r="O68" s="604" t="str">
        <f t="shared" si="25"/>
        <v>004,0-00000000000000A000G-060</v>
      </c>
      <c r="P68" s="606">
        <f t="shared" si="26"/>
        <v>4</v>
      </c>
      <c r="Q68" s="607" t="str">
        <f>IFERROR(INDEX('1'!C$300:C$400,MATCH("*"&amp;F68&amp;"*",'1'!B$300:B$400,0)),"  ")</f>
        <v xml:space="preserve">  </v>
      </c>
      <c r="R68" s="608" t="str">
        <f>IFERROR(INDEX('2'!C$300:C$400,MATCH("*"&amp;F68&amp;"*",'2'!B$300:B$400,0)),"  ")</f>
        <v xml:space="preserve">  </v>
      </c>
      <c r="S68" s="608" t="str">
        <f>IFERROR(INDEX('3'!C$300:C$400,MATCH("*"&amp;F68&amp;"*",'3'!B$300:B$400,0)),"  ")</f>
        <v xml:space="preserve">  </v>
      </c>
      <c r="T68" s="608" t="str">
        <f>IFERROR(INDEX('4'!C$300:C$400,MATCH("*"&amp;F68&amp;"*",'4'!B$300:B$400,0)),"  ")</f>
        <v xml:space="preserve">  </v>
      </c>
      <c r="U68" s="608" t="str">
        <f>IFERROR(INDEX('5'!C$300:C$400,MATCH("*"&amp;F68&amp;"*",'5'!B$300:B$400,0)),"  ")</f>
        <v xml:space="preserve">  </v>
      </c>
      <c r="V68" s="608" t="str">
        <f>IFERROR(INDEX('6'!C$300:C$381,MATCH("*"&amp;F68&amp;"*",'6'!B$300:B$381,0)),"  ")</f>
        <v xml:space="preserve">  </v>
      </c>
      <c r="W68" s="608" t="str">
        <f>IFERROR(INDEX('7'!C$300:C$400,MATCH("*"&amp;F68&amp;"*",'7'!B$300:B$400,0)),"  ")</f>
        <v xml:space="preserve">  </v>
      </c>
      <c r="X68" s="608" t="str">
        <f>IFERROR(INDEX('8'!C$300:C$400,MATCH("*"&amp;F68&amp;"*",'8'!B$300:B$400,0)),"  ")</f>
        <v xml:space="preserve">  </v>
      </c>
      <c r="Y68" s="608" t="str">
        <f>IFERROR(INDEX('9'!C$300:C$400,MATCH("*"&amp;F68&amp;"*",'9'!B$300:B$400,0)),"  ")</f>
        <v xml:space="preserve">  </v>
      </c>
      <c r="Z68" s="608">
        <f>IFERROR(INDEX('10'!C$300:C$400,MATCH("*"&amp;F68&amp;"*",'10'!B$300:B$400,0)),"  ")</f>
        <v>4</v>
      </c>
      <c r="AA68" s="607" t="str">
        <f>IFERROR(INDEX('11'!C$300:C$400,MATCH("*"&amp;F68&amp;"*",'11'!B$300:B$400,0)),"  ")</f>
        <v xml:space="preserve">  </v>
      </c>
      <c r="AB68" s="608" t="str">
        <f>IFERROR(INDEX('12'!C$300:C$400,MATCH("*"&amp;F68&amp;"*",'12'!B$300:B$400,0)),"  ")</f>
        <v xml:space="preserve">  </v>
      </c>
      <c r="AC68" s="608" t="str">
        <f>IFERROR(INDEX('13'!C$300:C$400,MATCH("*"&amp;F68&amp;"*",'13'!B$300:B$400,0)),"  ")</f>
        <v xml:space="preserve">  </v>
      </c>
      <c r="AD68" s="609">
        <f t="shared" si="27"/>
        <v>1</v>
      </c>
      <c r="AE68" s="609">
        <f t="shared" si="28"/>
        <v>0</v>
      </c>
      <c r="AF68" s="609">
        <f t="shared" si="29"/>
        <v>0</v>
      </c>
      <c r="AG68" s="610">
        <f t="shared" si="32"/>
        <v>1E-4</v>
      </c>
      <c r="AH68" s="610">
        <f t="shared" si="33"/>
        <v>2.0000000000000001E-4</v>
      </c>
      <c r="AI68" s="610">
        <f t="shared" si="30"/>
        <v>2.9999999999999997E-4</v>
      </c>
      <c r="AJ68" s="610">
        <f t="shared" si="31"/>
        <v>5.0000000000000001E-4</v>
      </c>
      <c r="AK68" s="546"/>
    </row>
    <row r="69" spans="1:37" x14ac:dyDescent="0.2">
      <c r="A69" s="596">
        <f t="shared" si="17"/>
        <v>10</v>
      </c>
      <c r="B69" s="597">
        <f t="shared" si="18"/>
        <v>64</v>
      </c>
      <c r="C69" s="598" t="str">
        <f t="shared" si="19"/>
        <v/>
      </c>
      <c r="D69" s="599" t="str">
        <f t="shared" si="20"/>
        <v/>
      </c>
      <c r="E69" s="600">
        <f t="shared" si="21"/>
        <v>62</v>
      </c>
      <c r="F69" s="563" t="s">
        <v>270</v>
      </c>
      <c r="G69" s="601" t="s">
        <v>218</v>
      </c>
      <c r="H69" s="602"/>
      <c r="I69" s="1150"/>
      <c r="J69" s="603">
        <f t="array" ref="J69">(IF(COUNT(Q69,T69,V69,AB69)&lt;3,SUM(Q69,T69,V69,AB69),SUM(LARGE((Q69,T69,V69,AB69),{1;2;3}))))+(IF(COUNT(R69,Y69,Z69,AC69)&lt;3,SUM(R69,Y69,Z69,AC69),SUM(LARGE((R69,Y69,Z69,AC69),{1;2;3}))))+(IF(COUNT(S69,U69,W69,X69,AA69)&lt;3,SUM(S69,U69,W69,X69,AA69),SUM(LARGE((S69,U69,W69,X69,AA69),{1;2;3}))))</f>
        <v>1</v>
      </c>
      <c r="K69" s="604" t="str">
        <f>INDEX(ETAPP!B$1:B$32,MATCH(COUNTIF(Q69:AC69,PIV!A$1),ETAPP!A$1:A$32,0))&amp;INDEX(ETAPP!B$1:B$32,MATCH(COUNTIF(Q69:AC69,PIV!A$2),ETAPP!A$1:A$32,0))&amp;INDEX(ETAPP!B$1:B$32,MATCH(COUNTIF(Q69:AC69,PIV!A$3),ETAPP!A$1:A$32,0))&amp;INDEX(ETAPP!B$1:B$32,MATCH(COUNTIF(Q69:AC69,PIV!A$4),ETAPP!A$1:A$32,0))&amp;INDEX(ETAPP!B$1:B$32,MATCH(COUNTIF(Q69:AC69,PIV!A$5),ETAPP!A$1:A$32,0))&amp;INDEX(ETAPP!B$1:B$32,MATCH(COUNTIF(Q69:AC69,PIV!A$6),ETAPP!A$1:A$32,0))&amp;INDEX(ETAPP!B$1:B$32,MATCH(COUNTIF(Q69:AC69,PIV!A$7),ETAPP!A$1:A$32,0))&amp;INDEX(ETAPP!B$1:B$32,MATCH(COUNTIF(Q69:AC69,PIV!A$8),ETAPP!A$1:A$32,0))&amp;INDEX(ETAPP!B$1:B$32,MATCH(COUNTIF(Q69:AC69,PIV!A$9),ETAPP!A$1:A$32,0))&amp;INDEX(ETAPP!B$1:B$32,MATCH(COUNTIF(Q69:AC69,PIV!A$10),ETAPP!A$1:A$32,0))&amp;INDEX(ETAPP!B$1:B$32,MATCH(COUNTIF(Q69:AC69,PIV!A$11),ETAPP!A$1:A$32,0))&amp;INDEX(ETAPP!B$1:B$32,MATCH(COUNTIF(Q69:AC69,PIV!A$12),ETAPP!A$1:A$32,0))&amp;INDEX(ETAPP!B$1:B$32,MATCH(COUNTIF(Q69:AC69,PIV!A$13),ETAPP!A$1:A$32,0))&amp;INDEX(ETAPP!B$1:B$32,MATCH(COUNTIF(Q69:AC69,PIV!A$14),ETAPP!A$1:A$32,0))&amp;INDEX(ETAPP!B$1:B$32,MATCH(COUNTIF(Q69:AC69,PIV!A$15),ETAPP!A$1:A$32,0))&amp;INDEX(ETAPP!B$1:B$32,MATCH(COUNTIF(Q69:AC69,PIV!A$16),ETAPP!A$1:A$32,0))&amp;INDEX(ETAPP!B$1:B$32,MATCH(COUNTIF(Q69:AC69,PIV!A$17),ETAPP!A$1:A$32,0))&amp;INDEX(ETAPP!B$1:B$32,MATCH(COUNTIF(Q69:AC69,PIV!A$18),ETAPP!A$1:A$32,0))&amp;INDEX(ETAPP!B$1:B$32,MATCH(COUNTIF(Q69:AC69,PIV!A$19),ETAPP!A$1:A$32,0))</f>
        <v>0000000000000000A0G</v>
      </c>
      <c r="L69" s="604" t="str">
        <f t="shared" si="22"/>
        <v>001,0-0000000000000000A0G</v>
      </c>
      <c r="M69" s="605">
        <f t="shared" si="23"/>
        <v>64</v>
      </c>
      <c r="N69" s="605">
        <f t="shared" si="24"/>
        <v>29</v>
      </c>
      <c r="O69" s="604" t="str">
        <f t="shared" si="25"/>
        <v>001,0-0000000000000000A0G-029</v>
      </c>
      <c r="P69" s="606">
        <f t="shared" si="26"/>
        <v>3</v>
      </c>
      <c r="Q69" s="607" t="str">
        <f>IFERROR(INDEX('1'!C$300:C$400,MATCH("*"&amp;F69&amp;"*",'1'!B$300:B$400,0)),"  ")</f>
        <v xml:space="preserve">  </v>
      </c>
      <c r="R69" s="608" t="str">
        <f>IFERROR(INDEX('2'!C$300:C$400,MATCH("*"&amp;F69&amp;"*",'2'!B$300:B$400,0)),"  ")</f>
        <v xml:space="preserve">  </v>
      </c>
      <c r="S69" s="608">
        <f>IFERROR(INDEX('3'!C$300:C$400,MATCH("*"&amp;F69&amp;"*",'3'!B$300:B$400,0)),"  ")</f>
        <v>1</v>
      </c>
      <c r="T69" s="608" t="str">
        <f>IFERROR(INDEX('4'!C$300:C$400,MATCH("*"&amp;F69&amp;"*",'4'!B$300:B$400,0)),"  ")</f>
        <v xml:space="preserve">  </v>
      </c>
      <c r="U69" s="608" t="str">
        <f>IFERROR(INDEX('5'!C$300:C$400,MATCH("*"&amp;F69&amp;"*",'5'!B$300:B$400,0)),"  ")</f>
        <v xml:space="preserve">  </v>
      </c>
      <c r="V69" s="608" t="str">
        <f>IFERROR(INDEX('6'!C$300:C$381,MATCH("*"&amp;F69&amp;"*",'6'!B$300:B$381,0)),"  ")</f>
        <v xml:space="preserve">  </v>
      </c>
      <c r="W69" s="608" t="str">
        <f>IFERROR(INDEX('7'!C$300:C$400,MATCH("*"&amp;F69&amp;"*",'7'!B$300:B$400,0)),"  ")</f>
        <v xml:space="preserve">  </v>
      </c>
      <c r="X69" s="608" t="str">
        <f>IFERROR(INDEX('8'!C$300:C$400,MATCH("*"&amp;F69&amp;"*",'8'!B$300:B$400,0)),"  ")</f>
        <v xml:space="preserve">  </v>
      </c>
      <c r="Y69" s="608" t="str">
        <f>IFERROR(INDEX('9'!C$300:C$400,MATCH("*"&amp;F69&amp;"*",'9'!B$300:B$400,0)),"  ")</f>
        <v xml:space="preserve">  </v>
      </c>
      <c r="Z69" s="608" t="str">
        <f>IFERROR(INDEX('10'!C$300:C$400,MATCH("*"&amp;F69&amp;"*",'10'!B$300:B$400,0)),"  ")</f>
        <v xml:space="preserve">  </v>
      </c>
      <c r="AA69" s="607" t="str">
        <f>IFERROR(INDEX('11'!C$300:C$400,MATCH("*"&amp;F69&amp;"*",'11'!B$300:B$400,0)),"  ")</f>
        <v xml:space="preserve">  </v>
      </c>
      <c r="AB69" s="608" t="str">
        <f>IFERROR(INDEX('12'!C$300:C$400,MATCH("*"&amp;F69&amp;"*",'12'!B$300:B$400,0)),"  ")</f>
        <v xml:space="preserve">  </v>
      </c>
      <c r="AC69" s="608" t="str">
        <f>IFERROR(INDEX('13'!C$300:C$400,MATCH("*"&amp;F69&amp;"*",'13'!B$300:B$400,0)),"  ")</f>
        <v xml:space="preserve">  </v>
      </c>
      <c r="AD69" s="609">
        <f t="shared" si="27"/>
        <v>1</v>
      </c>
      <c r="AE69" s="609">
        <f t="shared" si="28"/>
        <v>0</v>
      </c>
      <c r="AF69" s="609">
        <f t="shared" si="29"/>
        <v>0</v>
      </c>
      <c r="AG69" s="610">
        <f t="shared" si="32"/>
        <v>1E-4</v>
      </c>
      <c r="AH69" s="610">
        <f t="shared" si="33"/>
        <v>2.0000000000000001E-4</v>
      </c>
      <c r="AI69" s="610">
        <f t="shared" si="30"/>
        <v>5.0000000000000001E-4</v>
      </c>
      <c r="AJ69" s="610">
        <f t="shared" si="31"/>
        <v>6.9999999999999999E-4</v>
      </c>
      <c r="AK69" s="546"/>
    </row>
    <row r="70" spans="1:37" x14ac:dyDescent="0.2">
      <c r="A70" s="596">
        <f t="shared" si="17"/>
        <v>10</v>
      </c>
      <c r="B70" s="597">
        <f t="shared" si="18"/>
        <v>64</v>
      </c>
      <c r="C70" s="598" t="str">
        <f t="shared" si="19"/>
        <v/>
      </c>
      <c r="D70" s="599" t="str">
        <f t="shared" si="20"/>
        <v/>
      </c>
      <c r="E70" s="600">
        <f t="shared" si="21"/>
        <v>62</v>
      </c>
      <c r="F70" s="563" t="s">
        <v>568</v>
      </c>
      <c r="G70" s="601" t="s">
        <v>218</v>
      </c>
      <c r="H70" s="602"/>
      <c r="I70" s="1152" t="s">
        <v>609</v>
      </c>
      <c r="J70" s="603">
        <f t="array" ref="J70">(IF(COUNT(Q70,T70,V70,AB70)&lt;3,SUM(Q70,T70,V70,AB70),SUM(LARGE((Q70,T70,V70,AB70),{1;2;3}))))+(IF(COUNT(R70,Y70,Z70,AC70)&lt;3,SUM(R70,Y70,Z70,AC70),SUM(LARGE((R70,Y70,Z70,AC70),{1;2;3}))))+(IF(COUNT(S70,U70,W70,X70,AA70)&lt;3,SUM(S70,U70,W70,X70,AA70),SUM(LARGE((S70,U70,W70,X70,AA70),{1;2;3}))))</f>
        <v>1</v>
      </c>
      <c r="K70" s="604" t="str">
        <f>INDEX(ETAPP!B$1:B$32,MATCH(COUNTIF(Q70:AC70,PIV!A$1),ETAPP!A$1:A$32,0))&amp;INDEX(ETAPP!B$1:B$32,MATCH(COUNTIF(Q70:AC70,PIV!A$2),ETAPP!A$1:A$32,0))&amp;INDEX(ETAPP!B$1:B$32,MATCH(COUNTIF(Q70:AC70,PIV!A$3),ETAPP!A$1:A$32,0))&amp;INDEX(ETAPP!B$1:B$32,MATCH(COUNTIF(Q70:AC70,PIV!A$4),ETAPP!A$1:A$32,0))&amp;INDEX(ETAPP!B$1:B$32,MATCH(COUNTIF(Q70:AC70,PIV!A$5),ETAPP!A$1:A$32,0))&amp;INDEX(ETAPP!B$1:B$32,MATCH(COUNTIF(Q70:AC70,PIV!A$6),ETAPP!A$1:A$32,0))&amp;INDEX(ETAPP!B$1:B$32,MATCH(COUNTIF(Q70:AC70,PIV!A$7),ETAPP!A$1:A$32,0))&amp;INDEX(ETAPP!B$1:B$32,MATCH(COUNTIF(Q70:AC70,PIV!A$8),ETAPP!A$1:A$32,0))&amp;INDEX(ETAPP!B$1:B$32,MATCH(COUNTIF(Q70:AC70,PIV!A$9),ETAPP!A$1:A$32,0))&amp;INDEX(ETAPP!B$1:B$32,MATCH(COUNTIF(Q70:AC70,PIV!A$10),ETAPP!A$1:A$32,0))&amp;INDEX(ETAPP!B$1:B$32,MATCH(COUNTIF(Q70:AC70,PIV!A$11),ETAPP!A$1:A$32,0))&amp;INDEX(ETAPP!B$1:B$32,MATCH(COUNTIF(Q70:AC70,PIV!A$12),ETAPP!A$1:A$32,0))&amp;INDEX(ETAPP!B$1:B$32,MATCH(COUNTIF(Q70:AC70,PIV!A$13),ETAPP!A$1:A$32,0))&amp;INDEX(ETAPP!B$1:B$32,MATCH(COUNTIF(Q70:AC70,PIV!A$14),ETAPP!A$1:A$32,0))&amp;INDEX(ETAPP!B$1:B$32,MATCH(COUNTIF(Q70:AC70,PIV!A$15),ETAPP!A$1:A$32,0))&amp;INDEX(ETAPP!B$1:B$32,MATCH(COUNTIF(Q70:AC70,PIV!A$16),ETAPP!A$1:A$32,0))&amp;INDEX(ETAPP!B$1:B$32,MATCH(COUNTIF(Q70:AC70,PIV!A$17),ETAPP!A$1:A$32,0))&amp;INDEX(ETAPP!B$1:B$32,MATCH(COUNTIF(Q70:AC70,PIV!A$18),ETAPP!A$1:A$32,0))&amp;INDEX(ETAPP!B$1:B$32,MATCH(COUNTIF(Q70:AC70,PIV!A$19),ETAPP!A$1:A$32,0))</f>
        <v>0000000000000000A0G</v>
      </c>
      <c r="L70" s="604" t="str">
        <f t="shared" si="22"/>
        <v>001,0-0000000000000000A0G</v>
      </c>
      <c r="M70" s="605">
        <f t="shared" si="23"/>
        <v>64</v>
      </c>
      <c r="N70" s="605">
        <f t="shared" si="24"/>
        <v>4</v>
      </c>
      <c r="O70" s="604" t="str">
        <f t="shared" si="25"/>
        <v>001,0-0000000000000000A0G-004</v>
      </c>
      <c r="P70" s="606">
        <f t="shared" si="26"/>
        <v>2</v>
      </c>
      <c r="Q70" s="607" t="str">
        <f>IFERROR(INDEX('1'!C$300:C$400,MATCH("*"&amp;F70&amp;"*",'1'!B$300:B$400,0)),"  ")</f>
        <v xml:space="preserve">  </v>
      </c>
      <c r="R70" s="608" t="str">
        <f>IFERROR(INDEX('2'!C$300:C$400,MATCH("*"&amp;F70&amp;"*",'2'!B$300:B$400,0)),"  ")</f>
        <v xml:space="preserve">  </v>
      </c>
      <c r="S70" s="608" t="str">
        <f>IFERROR(INDEX('3'!C$300:C$400,MATCH("*"&amp;F70&amp;"*",'3'!B$300:B$400,0)),"  ")</f>
        <v xml:space="preserve">  </v>
      </c>
      <c r="T70" s="608" t="str">
        <f>IFERROR(INDEX('4'!C$300:C$400,MATCH("*"&amp;F70&amp;"*",'4'!B$300:B$400,0)),"  ")</f>
        <v xml:space="preserve">  </v>
      </c>
      <c r="U70" s="608">
        <f>IFERROR(INDEX('5'!C$300:C$400,MATCH("*"&amp;F70&amp;"*",'5'!B$300:B$400,0)),"  ")</f>
        <v>1</v>
      </c>
      <c r="V70" s="608" t="str">
        <f>IFERROR(INDEX('6'!C$300:C$381,MATCH("*"&amp;F70&amp;"*",'6'!B$300:B$381,0)),"  ")</f>
        <v xml:space="preserve">  </v>
      </c>
      <c r="W70" s="608" t="str">
        <f>IFERROR(INDEX('7'!C$300:C$400,MATCH("*"&amp;F70&amp;"*",'7'!B$300:B$400,0)),"  ")</f>
        <v xml:space="preserve">  </v>
      </c>
      <c r="X70" s="608" t="str">
        <f>IFERROR(INDEX('8'!C$300:C$400,MATCH("*"&amp;F70&amp;"*",'8'!B$300:B$400,0)),"  ")</f>
        <v xml:space="preserve">  </v>
      </c>
      <c r="Y70" s="608" t="str">
        <f>IFERROR(INDEX('9'!C$300:C$400,MATCH("*"&amp;F70&amp;"*",'9'!B$300:B$400,0)),"  ")</f>
        <v xml:space="preserve">  </v>
      </c>
      <c r="Z70" s="608" t="str">
        <f>IFERROR(INDEX('10'!C$300:C$400,MATCH("*"&amp;F70&amp;"*",'10'!B$300:B$400,0)),"  ")</f>
        <v xml:space="preserve">  </v>
      </c>
      <c r="AA70" s="607" t="str">
        <f>IFERROR(INDEX('11'!C$300:C$400,MATCH("*"&amp;F70&amp;"*",'11'!B$300:B$400,0)),"  ")</f>
        <v xml:space="preserve">  </v>
      </c>
      <c r="AB70" s="608" t="str">
        <f>IFERROR(INDEX('12'!C$300:C$400,MATCH("*"&amp;F70&amp;"*",'12'!B$300:B$400,0)),"  ")</f>
        <v xml:space="preserve">  </v>
      </c>
      <c r="AC70" s="608" t="str">
        <f>IFERROR(INDEX('13'!C$300:C$400,MATCH("*"&amp;F70&amp;"*",'13'!B$300:B$400,0)),"  ")</f>
        <v xml:space="preserve">  </v>
      </c>
      <c r="AD70" s="609">
        <f t="shared" si="27"/>
        <v>1</v>
      </c>
      <c r="AE70" s="609">
        <f t="shared" si="28"/>
        <v>0</v>
      </c>
      <c r="AF70" s="609">
        <f t="shared" si="29"/>
        <v>0</v>
      </c>
      <c r="AG70" s="610">
        <f t="shared" si="32"/>
        <v>1E-4</v>
      </c>
      <c r="AH70" s="610">
        <f t="shared" si="33"/>
        <v>2.0000000000000001E-4</v>
      </c>
      <c r="AI70" s="610">
        <f t="shared" si="30"/>
        <v>2.9999999999999997E-4</v>
      </c>
      <c r="AJ70" s="610">
        <f t="shared" si="31"/>
        <v>6.9999999999999999E-4</v>
      </c>
      <c r="AK70" s="546"/>
    </row>
    <row r="71" spans="1:37" x14ac:dyDescent="0.2">
      <c r="A71" s="596" t="str">
        <f t="shared" si="17"/>
        <v/>
      </c>
      <c r="B71" s="597" t="str">
        <f t="shared" si="18"/>
        <v/>
      </c>
      <c r="C71" s="598">
        <f t="shared" si="19"/>
        <v>5</v>
      </c>
      <c r="D71" s="599">
        <f t="shared" si="20"/>
        <v>64</v>
      </c>
      <c r="E71" s="600">
        <f t="shared" si="21"/>
        <v>62</v>
      </c>
      <c r="F71" s="563" t="s">
        <v>262</v>
      </c>
      <c r="G71" s="601"/>
      <c r="H71" s="621" t="s">
        <v>229</v>
      </c>
      <c r="I71" s="1153"/>
      <c r="J71" s="603">
        <f t="array" ref="J71">(IF(COUNT(Q71,T71,V71,AB71)&lt;3,SUM(Q71,T71,V71,AB71),SUM(LARGE((Q71,T71,V71,AB71),{1;2;3}))))+(IF(COUNT(R71,Y71,Z71,AC71)&lt;3,SUM(R71,Y71,Z71,AC71),SUM(LARGE((R71,Y71,Z71,AC71),{1;2;3}))))+(IF(COUNT(S71,U71,W71,X71,AA71)&lt;3,SUM(S71,U71,W71,X71,AA71),SUM(LARGE((S71,U71,W71,X71,AA71),{1;2;3}))))</f>
        <v>1</v>
      </c>
      <c r="K71" s="604" t="str">
        <f>INDEX(ETAPP!B$1:B$32,MATCH(COUNTIF(Q71:AC71,PIV!A$1),ETAPP!A$1:A$32,0))&amp;INDEX(ETAPP!B$1:B$32,MATCH(COUNTIF(Q71:AC71,PIV!A$2),ETAPP!A$1:A$32,0))&amp;INDEX(ETAPP!B$1:B$32,MATCH(COUNTIF(Q71:AC71,PIV!A$3),ETAPP!A$1:A$32,0))&amp;INDEX(ETAPP!B$1:B$32,MATCH(COUNTIF(Q71:AC71,PIV!A$4),ETAPP!A$1:A$32,0))&amp;INDEX(ETAPP!B$1:B$32,MATCH(COUNTIF(Q71:AC71,PIV!A$5),ETAPP!A$1:A$32,0))&amp;INDEX(ETAPP!B$1:B$32,MATCH(COUNTIF(Q71:AC71,PIV!A$6),ETAPP!A$1:A$32,0))&amp;INDEX(ETAPP!B$1:B$32,MATCH(COUNTIF(Q71:AC71,PIV!A$7),ETAPP!A$1:A$32,0))&amp;INDEX(ETAPP!B$1:B$32,MATCH(COUNTIF(Q71:AC71,PIV!A$8),ETAPP!A$1:A$32,0))&amp;INDEX(ETAPP!B$1:B$32,MATCH(COUNTIF(Q71:AC71,PIV!A$9),ETAPP!A$1:A$32,0))&amp;INDEX(ETAPP!B$1:B$32,MATCH(COUNTIF(Q71:AC71,PIV!A$10),ETAPP!A$1:A$32,0))&amp;INDEX(ETAPP!B$1:B$32,MATCH(COUNTIF(Q71:AC71,PIV!A$11),ETAPP!A$1:A$32,0))&amp;INDEX(ETAPP!B$1:B$32,MATCH(COUNTIF(Q71:AC71,PIV!A$12),ETAPP!A$1:A$32,0))&amp;INDEX(ETAPP!B$1:B$32,MATCH(COUNTIF(Q71:AC71,PIV!A$13),ETAPP!A$1:A$32,0))&amp;INDEX(ETAPP!B$1:B$32,MATCH(COUNTIF(Q71:AC71,PIV!A$14),ETAPP!A$1:A$32,0))&amp;INDEX(ETAPP!B$1:B$32,MATCH(COUNTIF(Q71:AC71,PIV!A$15),ETAPP!A$1:A$32,0))&amp;INDEX(ETAPP!B$1:B$32,MATCH(COUNTIF(Q71:AC71,PIV!A$16),ETAPP!A$1:A$32,0))&amp;INDEX(ETAPP!B$1:B$32,MATCH(COUNTIF(Q71:AC71,PIV!A$17),ETAPP!A$1:A$32,0))&amp;INDEX(ETAPP!B$1:B$32,MATCH(COUNTIF(Q71:AC71,PIV!A$18),ETAPP!A$1:A$32,0))&amp;INDEX(ETAPP!B$1:B$32,MATCH(COUNTIF(Q71:AC71,PIV!A$19),ETAPP!A$1:A$32,0))</f>
        <v>0000000000000000A0G</v>
      </c>
      <c r="L71" s="604" t="str">
        <f t="shared" si="22"/>
        <v>001,0-0000000000000000A0G</v>
      </c>
      <c r="M71" s="605">
        <f t="shared" si="23"/>
        <v>64</v>
      </c>
      <c r="N71" s="605">
        <f t="shared" si="24"/>
        <v>2</v>
      </c>
      <c r="O71" s="604" t="str">
        <f t="shared" si="25"/>
        <v>001,0-0000000000000000A0G-002</v>
      </c>
      <c r="P71" s="606">
        <f t="shared" si="26"/>
        <v>1</v>
      </c>
      <c r="Q71" s="607" t="str">
        <f>IFERROR(INDEX('1'!C$300:C$400,MATCH("*"&amp;F71&amp;"*",'1'!B$300:B$400,0)),"  ")</f>
        <v xml:space="preserve">  </v>
      </c>
      <c r="R71" s="608" t="str">
        <f>IFERROR(INDEX('2'!C$300:C$400,MATCH("*"&amp;F71&amp;"*",'2'!B$300:B$400,0)),"  ")</f>
        <v xml:space="preserve">  </v>
      </c>
      <c r="S71" s="608" t="str">
        <f>IFERROR(INDEX('3'!C$300:C$400,MATCH("*"&amp;F71&amp;"*",'3'!B$300:B$400,0)),"  ")</f>
        <v xml:space="preserve">  </v>
      </c>
      <c r="T71" s="608" t="str">
        <f>IFERROR(INDEX('4'!C$300:C$400,MATCH("*"&amp;F71&amp;"*",'4'!B$300:B$400,0)),"  ")</f>
        <v xml:space="preserve">  </v>
      </c>
      <c r="U71" s="608">
        <f>IFERROR(INDEX('5'!C$300:C$400,MATCH("*"&amp;F71&amp;"*",'5'!B$300:B$400,0)),"  ")</f>
        <v>1</v>
      </c>
      <c r="V71" s="608" t="str">
        <f>IFERROR(INDEX('6'!C$300:C$381,MATCH("*"&amp;F71&amp;"*",'6'!B$300:B$381,0)),"  ")</f>
        <v xml:space="preserve">  </v>
      </c>
      <c r="W71" s="608" t="str">
        <f>IFERROR(INDEX('7'!C$300:C$400,MATCH("*"&amp;F71&amp;"*",'7'!B$300:B$400,0)),"  ")</f>
        <v xml:space="preserve">  </v>
      </c>
      <c r="X71" s="608" t="str">
        <f>IFERROR(INDEX('8'!C$300:C$400,MATCH("*"&amp;F71&amp;"*",'8'!B$300:B$400,0)),"  ")</f>
        <v xml:space="preserve">  </v>
      </c>
      <c r="Y71" s="608" t="str">
        <f>IFERROR(INDEX('9'!C$300:C$400,MATCH("*"&amp;F71&amp;"*",'9'!B$300:B$400,0)),"  ")</f>
        <v xml:space="preserve">  </v>
      </c>
      <c r="Z71" s="608" t="str">
        <f>IFERROR(INDEX('10'!C$300:C$400,MATCH("*"&amp;F71&amp;"*",'10'!B$300:B$400,0)),"  ")</f>
        <v xml:space="preserve">  </v>
      </c>
      <c r="AA71" s="607" t="str">
        <f>IFERROR(INDEX('11'!C$300:C$400,MATCH("*"&amp;F71&amp;"*",'11'!B$300:B$400,0)),"  ")</f>
        <v xml:space="preserve">  </v>
      </c>
      <c r="AB71" s="608" t="str">
        <f>IFERROR(INDEX('12'!C$300:C$400,MATCH("*"&amp;F71&amp;"*",'12'!B$300:B$400,0)),"  ")</f>
        <v xml:space="preserve">  </v>
      </c>
      <c r="AC71" s="608" t="str">
        <f>IFERROR(INDEX('13'!C$300:C$400,MATCH("*"&amp;F71&amp;"*",'13'!B$300:B$400,0)),"  ")</f>
        <v xml:space="preserve">  </v>
      </c>
      <c r="AD71" s="609">
        <f t="shared" si="27"/>
        <v>1</v>
      </c>
      <c r="AE71" s="609">
        <f t="shared" si="28"/>
        <v>0</v>
      </c>
      <c r="AF71" s="609">
        <f t="shared" si="29"/>
        <v>0</v>
      </c>
      <c r="AG71" s="610">
        <f t="shared" si="32"/>
        <v>1E-4</v>
      </c>
      <c r="AH71" s="610">
        <f t="shared" si="33"/>
        <v>2.0000000000000001E-4</v>
      </c>
      <c r="AI71" s="610">
        <f t="shared" si="30"/>
        <v>2.9999999999999997E-4</v>
      </c>
      <c r="AJ71" s="610">
        <f t="shared" si="31"/>
        <v>6.9999999999999999E-4</v>
      </c>
      <c r="AK71" s="546"/>
    </row>
    <row r="72" spans="1:37" x14ac:dyDescent="0.2">
      <c r="A72" s="622">
        <f>COUNTIFS(A8:A71,"&gt;0",J8:J71,"&gt;0")</f>
        <v>11</v>
      </c>
      <c r="B72" s="622">
        <f>COUNTIFS(B8:B71,"&gt;0",K8:K71,"&gt;0")</f>
        <v>0</v>
      </c>
      <c r="C72" s="623">
        <f>COUNTIFS(C8:C71,"&gt;0",J8:J71,"&gt;0")</f>
        <v>5</v>
      </c>
      <c r="D72" s="623"/>
      <c r="E72" s="624">
        <f>COUNTIF(J8:J71,"&gt;0")</f>
        <v>64</v>
      </c>
      <c r="F72" s="625" t="s">
        <v>278</v>
      </c>
      <c r="G72" s="547"/>
      <c r="H72" s="547"/>
      <c r="I72" s="546"/>
      <c r="J72" s="626"/>
      <c r="K72" s="626"/>
      <c r="L72" s="626"/>
      <c r="M72" s="626"/>
      <c r="N72" s="626"/>
      <c r="O72" s="626"/>
      <c r="P72" s="626"/>
      <c r="Q72" s="627">
        <f t="shared" ref="Q72:AC72" si="34">COUNTIF(Q8:Q71,"&gt;=0")</f>
        <v>25</v>
      </c>
      <c r="R72" s="627">
        <f t="shared" si="34"/>
        <v>28</v>
      </c>
      <c r="S72" s="627">
        <f t="shared" si="34"/>
        <v>28</v>
      </c>
      <c r="T72" s="627">
        <f t="shared" si="34"/>
        <v>24</v>
      </c>
      <c r="U72" s="627">
        <f t="shared" si="34"/>
        <v>28</v>
      </c>
      <c r="V72" s="627">
        <f t="shared" si="34"/>
        <v>27</v>
      </c>
      <c r="W72" s="627">
        <f t="shared" si="34"/>
        <v>20</v>
      </c>
      <c r="X72" s="627">
        <f t="shared" si="34"/>
        <v>17</v>
      </c>
      <c r="Y72" s="627">
        <f t="shared" si="34"/>
        <v>25</v>
      </c>
      <c r="Z72" s="627">
        <f t="shared" si="34"/>
        <v>32</v>
      </c>
      <c r="AA72" s="627">
        <f t="shared" si="34"/>
        <v>18</v>
      </c>
      <c r="AB72" s="627">
        <f t="shared" si="34"/>
        <v>32</v>
      </c>
      <c r="AC72" s="627">
        <f t="shared" si="34"/>
        <v>29</v>
      </c>
      <c r="AD72" s="547"/>
      <c r="AE72" s="628">
        <f>SUM(AE8:AE71)</f>
        <v>76</v>
      </c>
      <c r="AF72" s="628">
        <f>SUM(AF8:AF71)</f>
        <v>25</v>
      </c>
      <c r="AG72" s="546"/>
      <c r="AH72" s="546"/>
      <c r="AI72" s="546"/>
      <c r="AJ72" s="546"/>
      <c r="AK72" s="546"/>
    </row>
    <row r="73" spans="1:37" x14ac:dyDescent="0.2">
      <c r="A73" s="547"/>
      <c r="B73" s="547"/>
      <c r="C73" s="629"/>
      <c r="D73" s="629"/>
      <c r="E73" s="547"/>
      <c r="F73" s="625" t="s">
        <v>279</v>
      </c>
      <c r="G73" s="547"/>
      <c r="H73" s="547"/>
      <c r="I73" s="546"/>
      <c r="J73" s="626"/>
      <c r="K73" s="626"/>
      <c r="L73" s="626"/>
      <c r="M73" s="626"/>
      <c r="N73" s="626"/>
      <c r="O73" s="626"/>
      <c r="P73" s="626"/>
      <c r="Q73" s="630">
        <f>IF((Q72/(LEN(Q6)-LEN(SUBSTITUTE(Q6,"*","")))-0.5)&lt;0,"",Q72/(LEN(Q6)-LEN(SUBSTITUTE(Q6,"*","")))-0.5)</f>
        <v>7.8333333333333339</v>
      </c>
      <c r="R73" s="630">
        <f>IF((R72/(LEN(R6)-LEN(SUBSTITUTE(R6,"*","")))-0.5)&lt;0,"",R72/(LEN(R6)-LEN(SUBSTITUTE(R6,"*","")))-0.5)</f>
        <v>13.5</v>
      </c>
      <c r="S73" s="630"/>
      <c r="T73" s="630">
        <f>IF((T72/(LEN(T6)-LEN(SUBSTITUTE(T6,"*","")))-0.5)&lt;0,"",T72/(LEN(T6)-LEN(SUBSTITUTE(T6,"*","")))-0.5)</f>
        <v>7.5</v>
      </c>
      <c r="U73" s="630"/>
      <c r="V73" s="630">
        <f>IF((V72/(LEN(V6)-LEN(SUBSTITUTE(V6,"*","")))-0.5)&lt;0,"",V72/(LEN(V6)-LEN(SUBSTITUTE(V6,"*","")))-0.5)</f>
        <v>8.5</v>
      </c>
      <c r="W73" s="630"/>
      <c r="X73" s="630"/>
      <c r="Y73" s="630">
        <f>IF((Y72/(LEN(Z6)-LEN(SUBSTITUTE(Z6,"*","")))-0.5)&lt;0,"",Y72/(LEN(Z6)-LEN(SUBSTITUTE(Z6,"*","")))-0.5)</f>
        <v>12</v>
      </c>
      <c r="Z73" s="630">
        <f>IF((Z72/(LEN(Z6)-LEN(SUBSTITUTE(Z6,"*","")))-0.5)&lt;0,"",Z72/(LEN(Z6)-LEN(SUBSTITUTE(Z6,"*","")))-0.5)</f>
        <v>15.5</v>
      </c>
      <c r="AA73" s="630"/>
      <c r="AB73" s="630">
        <f>IF((AB72/(LEN(AB6)-LEN(SUBSTITUTE(AB6,"*","")))-0.5)&lt;0,"",AB72/(LEN(AB6)-LEN(SUBSTITUTE(AB6,"*","")))-0.5)</f>
        <v>10.166666666666666</v>
      </c>
      <c r="AC73" s="630">
        <f>IF((AC72/(LEN(AC6)-LEN(SUBSTITUTE(AC6,"*","")))-0.5)&lt;0,"",AC72/(LEN(AC6)-LEN(SUBSTITUTE(AC6,"*","")))-0.5)</f>
        <v>14</v>
      </c>
      <c r="AD73" s="547"/>
      <c r="AE73" s="547"/>
      <c r="AF73" s="547"/>
      <c r="AG73" s="546"/>
      <c r="AH73" s="546"/>
      <c r="AI73" s="546"/>
      <c r="AJ73" s="546"/>
      <c r="AK73" s="546"/>
    </row>
    <row r="74" spans="1:37" x14ac:dyDescent="0.2">
      <c r="A74" s="546"/>
      <c r="B74" s="546"/>
      <c r="C74" s="553"/>
      <c r="D74" s="553"/>
      <c r="E74" s="546"/>
      <c r="F74" s="631"/>
      <c r="G74" s="546"/>
      <c r="H74" s="546"/>
      <c r="I74" s="546"/>
      <c r="J74" s="620"/>
      <c r="K74" s="620"/>
      <c r="L74" s="620"/>
      <c r="M74" s="620"/>
      <c r="N74" s="620"/>
      <c r="O74" s="620"/>
      <c r="P74" s="620"/>
      <c r="Q74" s="632"/>
      <c r="R74" s="632"/>
      <c r="S74" s="632"/>
      <c r="U74" s="632"/>
      <c r="V74" s="632"/>
      <c r="W74" s="632"/>
      <c r="X74" s="632"/>
      <c r="Y74" s="632"/>
      <c r="Z74" s="632"/>
      <c r="AA74" s="632"/>
      <c r="AB74" s="632"/>
      <c r="AC74" s="632"/>
      <c r="AD74" s="546"/>
      <c r="AE74" s="546"/>
      <c r="AF74" s="546"/>
      <c r="AG74" s="546"/>
      <c r="AH74" s="546"/>
      <c r="AI74" s="546"/>
      <c r="AJ74" s="546"/>
      <c r="AK74" s="546"/>
    </row>
    <row r="75" spans="1:37" x14ac:dyDescent="0.2">
      <c r="A75" s="546"/>
      <c r="B75" s="546"/>
      <c r="C75" s="553"/>
      <c r="D75" s="553"/>
      <c r="E75" s="546"/>
      <c r="F75" s="633" t="s">
        <v>332</v>
      </c>
      <c r="G75" s="546"/>
      <c r="H75" s="546"/>
      <c r="I75" s="546"/>
      <c r="J75" s="553"/>
      <c r="K75" s="553"/>
      <c r="L75" s="553"/>
      <c r="M75" s="553"/>
      <c r="N75" s="553"/>
      <c r="O75" s="553"/>
      <c r="P75" s="553"/>
      <c r="Q75" s="553"/>
      <c r="R75" s="553"/>
      <c r="S75" s="553"/>
      <c r="U75" s="553"/>
      <c r="V75" s="553"/>
      <c r="W75" s="553"/>
      <c r="X75" s="553"/>
      <c r="Y75" s="553"/>
      <c r="Z75" s="553"/>
      <c r="AA75" s="553"/>
      <c r="AB75" s="553"/>
      <c r="AC75" s="553"/>
      <c r="AD75" s="546"/>
      <c r="AE75" s="546"/>
      <c r="AF75" s="546"/>
      <c r="AG75" s="546"/>
      <c r="AH75" s="546"/>
      <c r="AI75" s="546"/>
      <c r="AJ75" s="546"/>
      <c r="AK75" s="546"/>
    </row>
    <row r="76" spans="1:37" x14ac:dyDescent="0.2">
      <c r="A76" s="546"/>
      <c r="B76" s="546"/>
      <c r="C76" s="553"/>
      <c r="D76" s="553"/>
      <c r="E76" s="546"/>
      <c r="F76" s="633" t="s">
        <v>333</v>
      </c>
      <c r="G76" s="546"/>
      <c r="H76" s="546"/>
      <c r="I76" s="546"/>
      <c r="J76" s="553"/>
      <c r="K76" s="553"/>
      <c r="L76" s="553"/>
      <c r="M76" s="553"/>
      <c r="N76" s="553"/>
      <c r="O76" s="553"/>
      <c r="P76" s="553"/>
      <c r="Q76" s="553"/>
      <c r="R76" s="553"/>
      <c r="S76" s="553"/>
      <c r="U76" s="553"/>
      <c r="V76" s="553"/>
      <c r="W76" s="553"/>
      <c r="X76" s="553"/>
      <c r="Y76" s="553"/>
      <c r="Z76" s="553"/>
      <c r="AA76" s="553"/>
      <c r="AB76" s="553"/>
      <c r="AC76" s="553"/>
      <c r="AD76" s="546"/>
      <c r="AE76" s="546"/>
      <c r="AF76" s="546"/>
      <c r="AG76" s="546"/>
      <c r="AH76" s="546"/>
      <c r="AI76" s="546"/>
      <c r="AJ76" s="546"/>
      <c r="AK76" s="546"/>
    </row>
    <row r="77" spans="1:37" x14ac:dyDescent="0.2">
      <c r="A77" s="553"/>
      <c r="B77" s="553"/>
      <c r="C77" s="546"/>
      <c r="D77" s="546"/>
      <c r="E77" s="546"/>
      <c r="F77" s="546" t="s">
        <v>334</v>
      </c>
      <c r="G77" s="546"/>
      <c r="H77" s="546"/>
      <c r="I77" s="546"/>
      <c r="J77" s="553"/>
      <c r="K77" s="553"/>
      <c r="L77" s="553"/>
      <c r="M77" s="553"/>
      <c r="N77" s="553"/>
      <c r="O77" s="553"/>
      <c r="P77" s="553"/>
      <c r="Q77" s="553"/>
      <c r="R77" s="553"/>
      <c r="S77" s="553"/>
      <c r="U77" s="553"/>
      <c r="V77" s="553"/>
      <c r="W77" s="553"/>
      <c r="X77" s="553"/>
      <c r="Y77" s="553"/>
      <c r="Z77" s="553"/>
      <c r="AA77" s="553"/>
      <c r="AB77" s="553"/>
      <c r="AC77" s="553"/>
      <c r="AD77" s="546"/>
      <c r="AE77" s="546"/>
      <c r="AF77" s="546"/>
      <c r="AG77" s="546"/>
      <c r="AH77" s="546"/>
      <c r="AI77" s="546"/>
      <c r="AJ77" s="546"/>
      <c r="AK77" s="546"/>
    </row>
    <row r="78" spans="1:37" x14ac:dyDescent="0.2">
      <c r="A78" s="553"/>
      <c r="B78" s="553"/>
      <c r="C78" s="546"/>
      <c r="D78" s="546"/>
      <c r="E78" s="546"/>
      <c r="F78" s="546"/>
      <c r="G78" s="546"/>
      <c r="H78" s="546"/>
      <c r="I78" s="546"/>
      <c r="J78" s="553"/>
      <c r="K78" s="553"/>
      <c r="L78" s="553"/>
      <c r="M78" s="553"/>
      <c r="N78" s="553"/>
      <c r="O78" s="553"/>
      <c r="P78" s="553"/>
      <c r="Q78" s="553"/>
      <c r="R78" s="553"/>
      <c r="S78" s="553"/>
      <c r="U78" s="553"/>
      <c r="V78" s="553"/>
      <c r="W78" s="553"/>
      <c r="X78" s="553"/>
      <c r="Y78" s="553"/>
      <c r="Z78" s="553"/>
      <c r="AA78" s="553"/>
      <c r="AB78" s="553"/>
      <c r="AC78" s="553"/>
      <c r="AD78" s="546"/>
      <c r="AE78" s="546"/>
      <c r="AF78" s="546"/>
      <c r="AG78" s="546"/>
      <c r="AH78" s="546"/>
      <c r="AI78" s="546"/>
      <c r="AJ78" s="546"/>
      <c r="AK78" s="546"/>
    </row>
    <row r="79" spans="1:37" x14ac:dyDescent="0.2">
      <c r="A79" s="553"/>
      <c r="B79" s="553"/>
      <c r="C79" s="546"/>
      <c r="D79" s="546"/>
      <c r="E79" s="546"/>
      <c r="F79" s="634" t="s">
        <v>339</v>
      </c>
      <c r="G79" s="546"/>
      <c r="H79" s="546"/>
      <c r="I79" s="546"/>
      <c r="J79" s="553"/>
      <c r="K79" s="553"/>
      <c r="L79" s="553"/>
      <c r="M79" s="553"/>
      <c r="N79" s="553"/>
      <c r="O79" s="553"/>
      <c r="P79" s="553"/>
      <c r="Q79" s="553"/>
      <c r="R79" s="553"/>
      <c r="S79" s="553"/>
      <c r="U79" s="553"/>
      <c r="V79" s="553"/>
      <c r="W79" s="553"/>
      <c r="X79" s="553"/>
      <c r="Y79" s="553"/>
      <c r="Z79" s="553"/>
      <c r="AA79" s="553"/>
      <c r="AB79" s="553"/>
      <c r="AC79" s="553"/>
      <c r="AD79" s="546"/>
      <c r="AE79" s="546"/>
      <c r="AF79" s="546"/>
      <c r="AG79" s="546"/>
      <c r="AH79" s="546"/>
      <c r="AI79" s="546"/>
      <c r="AJ79" s="546"/>
      <c r="AK79" s="546"/>
    </row>
    <row r="80" spans="1:37" x14ac:dyDescent="0.2">
      <c r="A80" s="553"/>
      <c r="B80" s="553"/>
      <c r="C80" s="546"/>
      <c r="D80" s="546"/>
      <c r="E80" s="546"/>
      <c r="F80" s="546" t="s">
        <v>249</v>
      </c>
      <c r="G80" s="546"/>
      <c r="H80" s="546"/>
      <c r="I80" s="546"/>
      <c r="J80" t="s">
        <v>231</v>
      </c>
      <c r="K80" s="620"/>
      <c r="L80" s="620"/>
      <c r="M80" s="620"/>
      <c r="N80" s="620"/>
      <c r="O80" s="620"/>
      <c r="P80" s="620"/>
      <c r="Q80" s="553"/>
      <c r="R80" s="553"/>
      <c r="S80" s="553"/>
      <c r="U80" t="s">
        <v>269</v>
      </c>
      <c r="W80" s="553"/>
      <c r="X80" s="553"/>
      <c r="Y80" s="553"/>
      <c r="AA80" t="s">
        <v>254</v>
      </c>
      <c r="AD80" s="546"/>
      <c r="AE80" s="546"/>
      <c r="AF80" s="546"/>
      <c r="AG80" s="546"/>
      <c r="AH80" s="546"/>
      <c r="AI80" s="546"/>
      <c r="AJ80" s="546"/>
      <c r="AK80" s="546"/>
    </row>
    <row r="81" spans="1:37" x14ac:dyDescent="0.2">
      <c r="A81" s="553"/>
      <c r="B81" s="553"/>
      <c r="C81" s="546"/>
      <c r="D81" s="546"/>
      <c r="E81" s="546"/>
      <c r="F81" s="546" t="s">
        <v>248</v>
      </c>
      <c r="G81" s="546"/>
      <c r="H81" s="546"/>
      <c r="I81" s="546"/>
      <c r="J81" t="s">
        <v>139</v>
      </c>
      <c r="K81" s="620"/>
      <c r="L81" s="620"/>
      <c r="M81" s="620"/>
      <c r="N81" s="620"/>
      <c r="O81" s="620"/>
      <c r="P81" s="620"/>
      <c r="Q81" s="553"/>
      <c r="R81" s="553"/>
      <c r="S81" s="553"/>
      <c r="U81" t="s">
        <v>234</v>
      </c>
      <c r="W81" s="553"/>
      <c r="X81" s="553"/>
      <c r="Y81" s="553"/>
      <c r="AA81" t="s">
        <v>240</v>
      </c>
      <c r="AD81" s="546"/>
      <c r="AE81" s="546"/>
      <c r="AF81" s="546"/>
      <c r="AG81" s="546"/>
      <c r="AH81" s="546"/>
      <c r="AI81" s="546"/>
      <c r="AJ81" s="546"/>
      <c r="AK81" s="546"/>
    </row>
    <row r="82" spans="1:37" x14ac:dyDescent="0.2">
      <c r="A82" s="546"/>
      <c r="B82" s="546"/>
      <c r="C82" s="553"/>
      <c r="D82" s="553"/>
      <c r="E82" s="546"/>
      <c r="F82" s="546" t="s">
        <v>226</v>
      </c>
      <c r="G82" s="546"/>
      <c r="H82" s="546"/>
      <c r="I82" s="546"/>
      <c r="J82" t="s">
        <v>242</v>
      </c>
      <c r="K82" s="620"/>
      <c r="L82" s="620"/>
      <c r="M82" s="620"/>
      <c r="N82" s="620"/>
      <c r="O82" s="620"/>
      <c r="P82" s="620"/>
      <c r="Q82" s="553"/>
      <c r="R82" s="553"/>
      <c r="S82" s="553"/>
      <c r="U82" t="s">
        <v>219</v>
      </c>
      <c r="W82" s="553"/>
      <c r="X82" s="553"/>
      <c r="Y82" s="553"/>
      <c r="AA82" t="s">
        <v>221</v>
      </c>
      <c r="AD82" s="546"/>
      <c r="AE82" s="546"/>
      <c r="AF82" s="546"/>
      <c r="AG82" s="546"/>
      <c r="AH82" s="546"/>
      <c r="AI82" s="546"/>
      <c r="AJ82" s="546"/>
    </row>
    <row r="83" spans="1:37" x14ac:dyDescent="0.2">
      <c r="A83" s="546"/>
      <c r="B83" s="546"/>
      <c r="C83" s="553"/>
      <c r="D83" s="553"/>
      <c r="E83" s="546"/>
      <c r="F83" s="546" t="s">
        <v>236</v>
      </c>
      <c r="G83" s="546"/>
      <c r="H83" s="546"/>
      <c r="I83" s="546"/>
      <c r="J83" t="s">
        <v>250</v>
      </c>
      <c r="K83" s="620"/>
      <c r="L83" s="620"/>
      <c r="M83" s="620"/>
      <c r="N83" s="620"/>
      <c r="O83" s="620"/>
      <c r="P83" s="620"/>
      <c r="Q83" s="553"/>
      <c r="R83" s="553"/>
      <c r="S83" s="553"/>
      <c r="U83" t="s">
        <v>217</v>
      </c>
      <c r="W83" s="553"/>
      <c r="X83" s="553"/>
      <c r="Y83" s="553"/>
      <c r="AA83" t="s">
        <v>245</v>
      </c>
      <c r="AD83" s="546"/>
      <c r="AE83" s="546"/>
      <c r="AF83" s="546"/>
      <c r="AG83" s="546"/>
      <c r="AH83" s="546"/>
      <c r="AI83" s="546"/>
      <c r="AJ83" s="546"/>
    </row>
    <row r="84" spans="1:37" x14ac:dyDescent="0.2">
      <c r="A84" s="546"/>
      <c r="B84" s="546"/>
      <c r="C84" s="553"/>
      <c r="D84" s="553"/>
      <c r="E84" s="546"/>
      <c r="F84" s="546" t="s">
        <v>258</v>
      </c>
      <c r="G84" s="546"/>
      <c r="H84" s="546"/>
      <c r="I84" s="546"/>
      <c r="J84" t="s">
        <v>136</v>
      </c>
      <c r="K84" s="620"/>
      <c r="L84" s="620"/>
      <c r="M84" s="620"/>
      <c r="N84" s="620"/>
      <c r="O84" s="620"/>
      <c r="P84" s="620"/>
      <c r="Q84" s="553"/>
      <c r="R84" s="553"/>
      <c r="S84" s="553"/>
      <c r="U84" t="s">
        <v>215</v>
      </c>
      <c r="W84" s="553"/>
      <c r="X84" s="553"/>
      <c r="Y84" s="553"/>
      <c r="AA84" t="s">
        <v>241</v>
      </c>
      <c r="AD84" s="546"/>
      <c r="AE84" s="546"/>
      <c r="AF84" s="546"/>
      <c r="AG84" s="546"/>
      <c r="AH84" s="546"/>
      <c r="AI84" s="546"/>
      <c r="AJ84" s="546"/>
    </row>
    <row r="85" spans="1:37" x14ac:dyDescent="0.2">
      <c r="A85" s="546"/>
      <c r="B85" s="546"/>
      <c r="C85" s="553"/>
      <c r="D85" s="553"/>
      <c r="E85" s="546"/>
      <c r="F85" s="546" t="s">
        <v>232</v>
      </c>
      <c r="G85" s="546"/>
      <c r="H85" s="546"/>
      <c r="I85" s="546"/>
      <c r="J85" t="s">
        <v>267</v>
      </c>
      <c r="K85" s="620"/>
      <c r="L85" s="620"/>
      <c r="M85" s="620"/>
      <c r="N85" s="620"/>
      <c r="O85" s="620"/>
      <c r="P85" s="620"/>
      <c r="Q85" s="553"/>
      <c r="R85" s="553"/>
      <c r="S85" s="553"/>
      <c r="U85" t="s">
        <v>251</v>
      </c>
      <c r="W85" s="553"/>
      <c r="X85" s="553"/>
      <c r="Y85" s="553"/>
      <c r="AA85" t="s">
        <v>238</v>
      </c>
      <c r="AD85" s="546"/>
      <c r="AE85" s="546"/>
      <c r="AF85" s="546"/>
      <c r="AG85" s="546"/>
      <c r="AH85" s="546"/>
      <c r="AI85" s="546"/>
      <c r="AJ85" s="546"/>
    </row>
    <row r="86" spans="1:37" x14ac:dyDescent="0.2">
      <c r="A86" s="546"/>
      <c r="B86" s="546"/>
      <c r="C86" s="553"/>
      <c r="D86" s="553"/>
      <c r="E86" s="546"/>
      <c r="F86" s="546" t="s">
        <v>260</v>
      </c>
      <c r="G86" s="546"/>
      <c r="H86" s="546"/>
      <c r="I86" s="546"/>
      <c r="J86" t="s">
        <v>224</v>
      </c>
      <c r="K86" s="620"/>
      <c r="L86" s="620"/>
      <c r="M86" s="620"/>
      <c r="N86" s="620"/>
      <c r="O86" s="620"/>
      <c r="P86" s="620"/>
      <c r="Q86" s="553"/>
      <c r="R86" s="553"/>
      <c r="S86" s="553"/>
      <c r="U86" t="s">
        <v>271</v>
      </c>
      <c r="W86" s="553"/>
      <c r="X86" s="553"/>
      <c r="Y86" s="553"/>
      <c r="AA86" t="s">
        <v>276</v>
      </c>
      <c r="AD86" s="546"/>
      <c r="AE86" s="546"/>
      <c r="AF86" s="546"/>
      <c r="AG86" s="546"/>
      <c r="AH86" s="546"/>
      <c r="AI86" s="546"/>
      <c r="AJ86" s="546"/>
    </row>
    <row r="87" spans="1:37" x14ac:dyDescent="0.2">
      <c r="A87" s="546"/>
      <c r="B87" s="546"/>
      <c r="C87" s="553"/>
      <c r="D87" s="553"/>
      <c r="E87" s="546"/>
      <c r="F87" s="546" t="s">
        <v>220</v>
      </c>
      <c r="G87" s="546"/>
      <c r="H87" s="546"/>
      <c r="I87" s="546"/>
      <c r="J87" t="s">
        <v>222</v>
      </c>
      <c r="K87" s="620"/>
      <c r="L87" s="620"/>
      <c r="M87" s="620"/>
      <c r="N87" s="620"/>
      <c r="O87" s="620"/>
      <c r="P87" s="620"/>
      <c r="Q87" s="553"/>
      <c r="R87" s="553"/>
      <c r="S87" s="553"/>
      <c r="U87" t="s">
        <v>273</v>
      </c>
      <c r="W87" s="553"/>
      <c r="X87" s="553"/>
      <c r="Y87" s="553"/>
      <c r="AA87" t="s">
        <v>243</v>
      </c>
      <c r="AD87" s="546"/>
      <c r="AE87" s="546"/>
      <c r="AF87" s="546"/>
      <c r="AG87" s="546"/>
      <c r="AH87" s="546"/>
      <c r="AI87" s="546"/>
      <c r="AJ87" s="546"/>
    </row>
    <row r="88" spans="1:37" x14ac:dyDescent="0.2">
      <c r="A88" s="546"/>
      <c r="B88" s="546"/>
      <c r="C88" s="553"/>
      <c r="D88" s="553"/>
      <c r="E88" s="546"/>
      <c r="F88" s="546" t="s">
        <v>261</v>
      </c>
      <c r="G88" s="546"/>
      <c r="H88" s="546"/>
      <c r="I88" s="546"/>
      <c r="J88" t="s">
        <v>268</v>
      </c>
      <c r="K88" s="620"/>
      <c r="L88" s="620"/>
      <c r="M88" s="620"/>
      <c r="N88" s="620"/>
      <c r="O88" s="620"/>
      <c r="P88" s="620"/>
      <c r="Q88" s="553"/>
      <c r="R88" s="553"/>
      <c r="S88" s="553"/>
      <c r="U88" t="s">
        <v>244</v>
      </c>
      <c r="W88" s="553"/>
      <c r="X88" s="553"/>
      <c r="Y88" s="553"/>
      <c r="AA88" t="s">
        <v>277</v>
      </c>
      <c r="AD88" s="546"/>
      <c r="AE88" s="546"/>
      <c r="AF88" s="546"/>
      <c r="AG88" s="546"/>
      <c r="AH88" s="546"/>
      <c r="AI88" s="546"/>
      <c r="AJ88" s="546"/>
    </row>
    <row r="89" spans="1:37" x14ac:dyDescent="0.2">
      <c r="A89" s="546"/>
      <c r="B89" s="546"/>
      <c r="C89" s="553"/>
      <c r="D89" s="553"/>
      <c r="E89" s="546"/>
      <c r="F89" s="560" t="s">
        <v>233</v>
      </c>
      <c r="J89" t="s">
        <v>230</v>
      </c>
      <c r="U89" t="s">
        <v>274</v>
      </c>
      <c r="AD89" s="546"/>
      <c r="AE89" s="546"/>
      <c r="AF89" s="546"/>
      <c r="AG89" s="546"/>
      <c r="AH89" s="546"/>
      <c r="AI89" s="546"/>
      <c r="AJ89" s="546"/>
    </row>
    <row r="90" spans="1:37" x14ac:dyDescent="0.2">
      <c r="A90" s="546"/>
      <c r="B90" s="546"/>
      <c r="C90" s="553"/>
      <c r="D90" s="553"/>
      <c r="E90" s="546"/>
      <c r="AD90" s="546"/>
      <c r="AE90" s="546"/>
      <c r="AF90" s="546"/>
      <c r="AG90" s="546"/>
      <c r="AH90" s="546"/>
      <c r="AI90" s="546"/>
      <c r="AJ90" s="546"/>
    </row>
  </sheetData>
  <sortState ref="A8:AO99">
    <sortCondition descending="1" ref="P8:P99"/>
  </sortState>
  <mergeCells count="3">
    <mergeCell ref="AD5:AD6"/>
    <mergeCell ref="AE5:AE6"/>
    <mergeCell ref="AF5:AF6"/>
  </mergeCells>
  <conditionalFormatting sqref="Q72:AC72">
    <cfRule type="top10" dxfId="2534" priority="412" stopIfTrue="1" rank="1"/>
  </conditionalFormatting>
  <conditionalFormatting sqref="AE8:AE71">
    <cfRule type="top10" dxfId="2533" priority="716" stopIfTrue="1" rank="1"/>
  </conditionalFormatting>
  <conditionalFormatting sqref="AF8:AF71">
    <cfRule type="top10" dxfId="2532" priority="717" stopIfTrue="1" rank="1"/>
  </conditionalFormatting>
  <conditionalFormatting sqref="AD8:AD71">
    <cfRule type="top10" dxfId="2531" priority="718" stopIfTrue="1" rank="1"/>
  </conditionalFormatting>
  <conditionalFormatting sqref="E8:E71">
    <cfRule type="expression" dxfId="2530" priority="719">
      <formula>J8=0</formula>
    </cfRule>
    <cfRule type="duplicateValues" dxfId="2529" priority="720" stopIfTrue="1"/>
  </conditionalFormatting>
  <conditionalFormatting sqref="J8:J71">
    <cfRule type="duplicateValues" dxfId="2528" priority="721" stopIfTrue="1"/>
  </conditionalFormatting>
  <conditionalFormatting sqref="A8:A71">
    <cfRule type="expression" dxfId="2527" priority="722">
      <formula>AND(A8=SMALL(A$8:A$71,1),COUNT($AC$8:$AC$71)&gt;0)</formula>
    </cfRule>
    <cfRule type="expression" dxfId="2526" priority="723">
      <formula>J8=0</formula>
    </cfRule>
    <cfRule type="duplicateValues" dxfId="2525" priority="724"/>
  </conditionalFormatting>
  <conditionalFormatting sqref="C8:C71">
    <cfRule type="expression" dxfId="2524" priority="731">
      <formula>AND(C8=SMALL(C$8:C$71,1),COUNT($AC$8:$AC$71)&gt;0)</formula>
    </cfRule>
    <cfRule type="expression" dxfId="2523" priority="732">
      <formula>J8=0</formula>
    </cfRule>
    <cfRule type="duplicateValues" dxfId="2522" priority="733"/>
  </conditionalFormatting>
  <conditionalFormatting sqref="T8:T71 V8:V71">
    <cfRule type="expression" dxfId="2521" priority="740" stopIfTrue="1">
      <formula>COUNTIF(T$8:T$73,"&gt;0")=0</formula>
    </cfRule>
    <cfRule type="expression" dxfId="2520" priority="741">
      <formula>IF(T8="  ",FALSE,T8)+T$7/10000=$AJ8</formula>
    </cfRule>
    <cfRule type="expression" dxfId="2519" priority="742">
      <formula>IF(T8="  ",FALSE,T8)+T$7/10000=$AI8</formula>
    </cfRule>
    <cfRule type="expression" dxfId="2518" priority="743">
      <formula>IF(T8="  ",FALSE,T8)+T$7/10000=$AH8</formula>
    </cfRule>
    <cfRule type="expression" dxfId="2517" priority="744">
      <formula>IF(T8="  ",FALSE,T8)+T$7/10000=$AG8</formula>
    </cfRule>
    <cfRule type="cellIs" dxfId="2516" priority="745" operator="equal">
      <formula>30</formula>
    </cfRule>
    <cfRule type="cellIs" dxfId="2515" priority="746" operator="equal">
      <formula>34</formula>
    </cfRule>
    <cfRule type="cellIs" dxfId="2514" priority="747" operator="equal">
      <formula>40</formula>
    </cfRule>
  </conditionalFormatting>
  <conditionalFormatting sqref="U8:U71 Q8:S71 W8:AC71">
    <cfRule type="expression" dxfId="2513" priority="884" stopIfTrue="1">
      <formula>COUNTIF(Q$8:Q$75,"&gt;0")=0</formula>
    </cfRule>
    <cfRule type="expression" dxfId="2512" priority="885">
      <formula>IF(Q8="  ",FALSE,Q8)+Q$7/10000=$AJ8</formula>
    </cfRule>
    <cfRule type="expression" dxfId="2511" priority="886">
      <formula>IF(Q8="  ",FALSE,Q8)+Q$7/10000=$AI8</formula>
    </cfRule>
    <cfRule type="expression" dxfId="2510" priority="887">
      <formula>IF(Q8="  ",FALSE,Q8)+Q$7/10000=$AH8</formula>
    </cfRule>
    <cfRule type="expression" dxfId="2509" priority="888">
      <formula>IF(Q8="  ",FALSE,Q8)+Q$7/10000=$AG8</formula>
    </cfRule>
    <cfRule type="cellIs" dxfId="2508" priority="889" operator="equal">
      <formula>30</formula>
    </cfRule>
    <cfRule type="cellIs" dxfId="2507" priority="890" operator="equal">
      <formula>34</formula>
    </cfRule>
    <cfRule type="cellIs" dxfId="2506" priority="891" operator="equal">
      <formula>40</formula>
    </cfRule>
  </conditionalFormatting>
  <conditionalFormatting sqref="F8:F71">
    <cfRule type="expression" dxfId="2505" priority="1100">
      <formula>AND(J8=LARGE(J$8:J$71,1),COUNT($AC$8:$AC$71)&gt;0)</formula>
    </cfRule>
    <cfRule type="expression" dxfId="2504" priority="1101">
      <formula>AND(J8=LARGE(J$8:J$71,2),COUNT($AC$8:$AC$71)&gt;0)</formula>
    </cfRule>
    <cfRule type="expression" dxfId="2503" priority="1102">
      <formula>AND(J8=LARGE(J$8:J$71,3),COUNT($AC$8:$AC$71)&gt;0)</formula>
    </cfRule>
    <cfRule type="expression" dxfId="2502" priority="1103">
      <formula>IF(COUNTIF($F$80:$AA$88,"="&amp;F8),FALSE,TRUE)</formula>
    </cfRule>
    <cfRule type="expression" dxfId="2501" priority="1104">
      <formula>H8="j"</formula>
    </cfRule>
    <cfRule type="expression" dxfId="2500" priority="1105">
      <formula>G8="n"</formula>
    </cfRule>
    <cfRule type="duplicateValues" dxfId="2499" priority="1106" stopIfTrue="1"/>
  </conditionalFormatting>
  <pageMargins left="0.59055118110236227" right="0.39370078740157483" top="0.78740157480314965" bottom="0.39370078740157483" header="0.59055118110236227" footer="0"/>
  <pageSetup paperSize="9" fitToHeight="0" orientation="portrait" r:id="rId1"/>
  <headerFooter>
    <oddHeader>&amp;R&amp;9&amp;P. leht &amp;N&amp; -st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Q315"/>
  <sheetViews>
    <sheetView showGridLines="0" showRowColHeaders="0" zoomScaleNormal="100" workbookViewId="0">
      <pane ySplit="1" topLeftCell="A2" activePane="bottomLeft" state="frozen"/>
      <selection pane="bottomLeft" activeCell="A5" sqref="A5"/>
    </sheetView>
  </sheetViews>
  <sheetFormatPr defaultRowHeight="12.75" x14ac:dyDescent="0.2"/>
  <cols>
    <col min="1" max="1" width="3.28515625" customWidth="1"/>
    <col min="2" max="2" width="42.5703125" customWidth="1"/>
    <col min="3" max="7" width="7.7109375" customWidth="1"/>
    <col min="8" max="9" width="6.7109375" customWidth="1"/>
    <col min="10" max="15" width="5.5703125" customWidth="1"/>
    <col min="16" max="20" width="0" hidden="1" customWidth="1"/>
    <col min="22" max="28" width="0" hidden="1" customWidth="1"/>
    <col min="30" max="31" width="9.140625" hidden="1" customWidth="1"/>
    <col min="32" max="32" width="14" hidden="1" customWidth="1"/>
    <col min="33" max="33" width="9.140625" hidden="1" customWidth="1"/>
    <col min="34" max="34" width="42.85546875" hidden="1" customWidth="1"/>
    <col min="35" max="35" width="9.140625" hidden="1" customWidth="1"/>
    <col min="36" max="36" width="17.28515625" hidden="1" customWidth="1"/>
    <col min="37" max="37" width="9.140625" hidden="1" customWidth="1"/>
    <col min="38" max="38" width="30.85546875" hidden="1" customWidth="1"/>
    <col min="39" max="39" width="9.140625" hidden="1" customWidth="1"/>
    <col min="40" max="40" width="17.28515625" hidden="1" customWidth="1"/>
    <col min="41" max="41" width="9.140625" hidden="1" customWidth="1"/>
    <col min="42" max="42" width="18.7109375" hidden="1" customWidth="1"/>
  </cols>
  <sheetData>
    <row r="1" spans="1:42" x14ac:dyDescent="0.2">
      <c r="A1" s="1155" t="str">
        <f>UPPER((Kalend!E6)&amp;" - "&amp;(Kalend!C6))&amp;" - "&amp;LOWER(Kalend!D6)&amp;" - "&amp;(Kalend!A6)&amp;" kell "&amp;(Kalend!B6)&amp;" - "&amp;(Kalend!F6)</f>
        <v>1 - K-JÄRVE 19. KV 1. ETAPP - trio - P, 24.05.2020 kell 11:00 - K-Järve spordihoone</v>
      </c>
      <c r="C1" s="160"/>
      <c r="D1" s="160"/>
      <c r="E1" s="160"/>
      <c r="F1" s="160"/>
      <c r="G1" s="160"/>
      <c r="H1" s="160"/>
      <c r="I1" s="160"/>
      <c r="J1" s="160"/>
      <c r="K1" s="160"/>
      <c r="L1" s="160"/>
      <c r="M1" s="160"/>
      <c r="N1" s="160"/>
      <c r="P1" s="736" t="s">
        <v>25</v>
      </c>
      <c r="Q1" s="737"/>
      <c r="R1" s="737"/>
      <c r="S1" s="737"/>
      <c r="T1" s="737"/>
      <c r="U1" s="109"/>
      <c r="V1" s="109"/>
      <c r="W1" s="105"/>
      <c r="X1" s="106"/>
      <c r="Y1" s="105"/>
      <c r="Z1" s="105"/>
      <c r="AA1" s="105"/>
      <c r="AD1" s="99" t="s">
        <v>25</v>
      </c>
      <c r="AE1" s="111"/>
      <c r="AF1" s="111"/>
      <c r="AG1" s="111"/>
      <c r="AH1" s="111"/>
      <c r="AI1" s="111"/>
      <c r="AJ1" s="111"/>
      <c r="AK1" s="111"/>
      <c r="AL1" s="111"/>
      <c r="AM1" s="111"/>
      <c r="AN1" s="111"/>
      <c r="AO1" s="334"/>
      <c r="AP1" s="334"/>
    </row>
    <row r="2" spans="1:42" ht="12.75" hidden="1" customHeight="1" x14ac:dyDescent="0.2">
      <c r="A2" s="160"/>
      <c r="C2" s="160"/>
      <c r="D2" s="160"/>
      <c r="E2" s="160"/>
      <c r="F2" s="160"/>
      <c r="G2" s="160"/>
      <c r="H2" s="160"/>
      <c r="I2" s="160"/>
      <c r="J2" s="160"/>
      <c r="K2" s="160"/>
      <c r="L2" s="160"/>
      <c r="M2" s="160"/>
      <c r="N2" s="160"/>
      <c r="O2" s="105"/>
      <c r="P2" s="105"/>
      <c r="Q2" s="105"/>
      <c r="R2" s="105"/>
      <c r="S2" s="105"/>
      <c r="T2" s="110"/>
      <c r="U2" s="110"/>
      <c r="V2" s="110"/>
      <c r="W2" s="105"/>
      <c r="X2" s="105"/>
      <c r="Y2" s="105"/>
      <c r="Z2" s="105"/>
      <c r="AD2" s="105"/>
      <c r="AE2" s="105"/>
      <c r="AF2" s="105"/>
      <c r="AG2" s="105"/>
      <c r="AH2" s="105"/>
      <c r="AI2" s="105"/>
      <c r="AJ2" s="117"/>
      <c r="AK2" s="105"/>
      <c r="AL2" s="105"/>
      <c r="AM2" s="105"/>
      <c r="AN2" s="105"/>
    </row>
    <row r="3" spans="1:42" ht="12.75" hidden="1" customHeight="1" x14ac:dyDescent="0.2">
      <c r="A3" s="160"/>
      <c r="C3" s="160"/>
      <c r="D3" s="160"/>
      <c r="E3" s="160"/>
      <c r="F3" s="160"/>
      <c r="G3" s="160"/>
      <c r="H3" s="160"/>
      <c r="I3" s="160"/>
      <c r="J3" s="160"/>
      <c r="K3" s="160"/>
      <c r="L3" s="160"/>
      <c r="M3" s="160"/>
      <c r="N3" s="160"/>
      <c r="O3" s="105"/>
      <c r="P3" s="105"/>
      <c r="Q3" s="105"/>
      <c r="R3" s="105"/>
      <c r="S3" s="105"/>
      <c r="T3" s="110"/>
      <c r="U3" s="110"/>
      <c r="V3" s="110"/>
      <c r="W3" s="105"/>
      <c r="X3" s="105"/>
      <c r="Y3" s="105"/>
      <c r="Z3" s="105"/>
      <c r="AA3" s="105"/>
      <c r="AE3" s="105"/>
      <c r="AG3" s="105"/>
      <c r="AH3" s="105"/>
      <c r="AI3" s="105"/>
      <c r="AJ3" s="105"/>
      <c r="AK3" s="105"/>
      <c r="AL3" s="105"/>
      <c r="AM3" s="105"/>
      <c r="AN3" s="105"/>
    </row>
    <row r="4" spans="1:42" ht="12.75" hidden="1" customHeight="1" x14ac:dyDescent="0.2">
      <c r="A4" s="160"/>
      <c r="F4" s="105"/>
      <c r="G4" s="108"/>
      <c r="H4" s="108"/>
      <c r="I4" s="738"/>
      <c r="J4" s="738"/>
      <c r="K4" s="739"/>
      <c r="L4" s="108"/>
      <c r="M4" s="105"/>
      <c r="N4" s="105"/>
      <c r="O4" s="105"/>
      <c r="P4" s="105"/>
      <c r="Q4" s="105"/>
      <c r="R4" s="105"/>
      <c r="S4" s="105"/>
      <c r="T4" s="105"/>
      <c r="U4" s="105"/>
      <c r="V4" s="105"/>
      <c r="W4" s="105"/>
      <c r="X4" s="105"/>
      <c r="Y4" s="105"/>
      <c r="Z4" s="105"/>
      <c r="AA4" s="105"/>
      <c r="AE4" s="110"/>
      <c r="AF4" s="110"/>
      <c r="AG4" s="110"/>
      <c r="AH4" s="342"/>
      <c r="AI4" s="110"/>
      <c r="AJ4" s="110"/>
      <c r="AK4" s="110"/>
      <c r="AL4" s="110"/>
      <c r="AM4" s="110"/>
      <c r="AN4" s="110"/>
      <c r="AO4" s="110"/>
      <c r="AP4" s="110"/>
    </row>
    <row r="5" spans="1:42" x14ac:dyDescent="0.2">
      <c r="F5" s="105"/>
      <c r="G5" s="740"/>
      <c r="H5" s="740"/>
      <c r="I5" s="740"/>
      <c r="J5" s="740"/>
      <c r="K5" s="740"/>
      <c r="L5" s="108"/>
      <c r="M5" s="105"/>
      <c r="O5" s="105"/>
      <c r="P5" s="105"/>
      <c r="Q5" s="105"/>
      <c r="R5" s="105"/>
      <c r="S5" s="105"/>
      <c r="T5" s="105"/>
      <c r="U5" s="105"/>
      <c r="V5" s="105"/>
      <c r="W5" s="105"/>
      <c r="X5" s="105"/>
      <c r="Y5" s="105"/>
      <c r="Z5" s="105"/>
      <c r="AA5" s="105"/>
      <c r="AC5" s="105"/>
      <c r="AD5" s="344" t="s">
        <v>64</v>
      </c>
    </row>
    <row r="6" spans="1:42" x14ac:dyDescent="0.2">
      <c r="A6" s="741" t="s">
        <v>35</v>
      </c>
      <c r="B6" s="742"/>
      <c r="C6" s="743">
        <v>1</v>
      </c>
      <c r="D6" s="743">
        <v>2</v>
      </c>
      <c r="E6" s="743">
        <v>3</v>
      </c>
      <c r="F6" s="743">
        <v>4</v>
      </c>
      <c r="G6" s="743"/>
      <c r="H6" s="743" t="s">
        <v>308</v>
      </c>
      <c r="I6" s="744" t="s">
        <v>163</v>
      </c>
      <c r="J6" s="745" t="s">
        <v>366</v>
      </c>
      <c r="K6" s="746" t="s">
        <v>141</v>
      </c>
      <c r="L6" s="747" t="s">
        <v>367</v>
      </c>
      <c r="M6" s="747" t="s">
        <v>368</v>
      </c>
      <c r="N6" s="748" t="s">
        <v>369</v>
      </c>
      <c r="O6" s="748" t="s">
        <v>369</v>
      </c>
      <c r="P6" s="749" t="s">
        <v>370</v>
      </c>
      <c r="Q6" s="750" t="s">
        <v>34</v>
      </c>
      <c r="R6" s="750" t="b">
        <f>OR(AND(COUNTA(B7:B11)=3,COUNTA(C7:G11)=6),AND(COUNTA(B7:B11)=4,COUNTA(C7:G11)=12),AND(COUNTA(B7:B11)=5,COUNTA(C7:G11)=20))</f>
        <v>1</v>
      </c>
      <c r="S6" s="751" t="s">
        <v>371</v>
      </c>
      <c r="T6" s="752" t="s">
        <v>372</v>
      </c>
      <c r="U6" s="160"/>
      <c r="V6" s="160"/>
      <c r="W6" s="160"/>
      <c r="X6" s="160"/>
      <c r="Y6" s="160"/>
      <c r="Z6" s="160"/>
      <c r="AA6" s="160"/>
      <c r="AB6" s="160"/>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741">
        <v>1</v>
      </c>
      <c r="B7" s="139" t="s">
        <v>413</v>
      </c>
      <c r="C7" s="753"/>
      <c r="D7" s="754">
        <v>13</v>
      </c>
      <c r="E7" s="754">
        <v>12</v>
      </c>
      <c r="F7" s="754">
        <v>2</v>
      </c>
      <c r="G7" s="754"/>
      <c r="H7" s="755" t="str">
        <f>(IF(D7-C8&gt;0,1)+IF(E7-C9&gt;0,1)+IF(F7-C10&gt;0,1)+IF(G7-C11&gt;0,1))&amp;"-"&amp;(IF(D7-C8&lt;0,1)+IF(E7-C9&lt;0,1)+IF(F7-C10&lt;0,1)+IF(G7-C11&lt;0,1))</f>
        <v>1-2</v>
      </c>
      <c r="I7" s="754" t="str">
        <f>IF(AND(B7&lt;&gt;"",R$6=TRUE),A$6&amp;RANK(S7,S$7:S$11,0)," ")</f>
        <v>A3</v>
      </c>
      <c r="J7" s="756">
        <f>IF(AND(Q7=1,Q8=1,D7&gt;C8),1)+IF(AND(Q7=1,Q9=1,E7&gt;C9),1)+IF(AND(Q7=1,Q10=1,F7&gt;C10),1)+IF(AND(Q7=1,Q11=1,G7&gt;C11),1)+IF(AND(Q7=2,Q8=2,D7&gt;C8),1)+IF(AND(Q7=2,Q9=2,E7&gt;C9),1)+IF(AND(Q7=2,Q10=2,F7&gt;C10),1)+IF(AND(Q7=2,Q11=2,G7&gt;C11),1)+IF(AND(Q7=3,Q8=3,D7&gt;C8),1)+IF(AND(Q7=3,Q9=3,E7&gt;C9),1)+IF(AND(Q7=3,Q10=3,F7&gt;C10),1)+IF(AND(Q7=3,Q11=3,G7&gt;C11),1)</f>
        <v>0</v>
      </c>
      <c r="K7" s="757">
        <f>SUM(AND(T7=T8,D7&gt;C8),AND(T7=T9,E7&gt;C9),AND(T7=T10,F7&gt;C10),AND(T7=T11,G7&gt;C11))</f>
        <v>0</v>
      </c>
      <c r="L7" s="758">
        <f>IF(AND(Q7=1,Q8=1),D7-C8)+IF(AND(Q7=1,Q9=1),E7-C9)+IF(AND(Q7=1,Q10=1),F7-C10)+IF(AND(Q7=1,Q11=1),G7-C11)+IF(AND(Q7=2,Q8=2),D7-C8)+IF(AND(Q7=2,Q9=2),E7-C9)+IF(AND(Q7=2,Q10=2),F7-C10)+IF(AND(Q7=2,Q11=2),G7-C11)+IF(AND(Q7=3,Q8=3),D7-C8)+IF(AND(Q7=3,Q9=3),E7-C9)+IF(AND(Q7=3,Q10=3),F7-C10)+IF(AND(Q7=3,Q11=3),G7-C11)+IF(AND(Q7=4,Q8=4),D7-C8)+IF(AND(Q7=4,Q9=4),E7-C9)+IF(AND(Q7=4,Q10=4),F7-C10)+IF(AND(Q7=4,Q11=4),G7-C11)</f>
        <v>0</v>
      </c>
      <c r="M7" s="759">
        <f>SUM(AND(R7=R8,D7&gt;C8),AND(R7=R9,E7&gt;C9),AND(R7=R10,F7&gt;C10),AND(R7=R11,G7&gt;C11))</f>
        <v>0</v>
      </c>
      <c r="N7" s="760" t="str">
        <f>SUM(C7:G7)&amp;"-"&amp;SUM(C7:C11)</f>
        <v>27-30</v>
      </c>
      <c r="O7" s="761">
        <f>D7+E7+F7+G7-C8-C9-C10-C11</f>
        <v>-3</v>
      </c>
      <c r="P7" s="762">
        <f>SUM(C7:G7,C7:C11)/SUM(C7:C11)</f>
        <v>1.9</v>
      </c>
      <c r="Q7" s="763">
        <f>VALUE(LEFT(H7,1))</f>
        <v>1</v>
      </c>
      <c r="R7" s="764">
        <f>Q7*100000+J7*10000+K7*1000+100*L7</f>
        <v>100000</v>
      </c>
      <c r="S7" s="765">
        <f>R7+M7*0.1+IF(ISNONTEXT(B7),0,0.01)+0.0001*O7</f>
        <v>100000.0097</v>
      </c>
      <c r="T7" s="766" t="str">
        <f>Q7&amp;J7</f>
        <v>10</v>
      </c>
      <c r="U7" s="160"/>
      <c r="V7" s="160"/>
      <c r="W7" s="160"/>
      <c r="X7" s="160"/>
      <c r="Y7" s="160"/>
      <c r="Z7" s="160"/>
      <c r="AA7" s="160"/>
      <c r="AB7" s="160"/>
      <c r="AC7" s="160"/>
      <c r="AD7" s="157">
        <f>SUM(AE7:AP7)</f>
        <v>632</v>
      </c>
      <c r="AE7" s="158">
        <f>IFERROR(INDEX(Reit!$J:$J,MATCH(AF7,Reit!$F:$F,0)),"")</f>
        <v>180</v>
      </c>
      <c r="AF7" s="159" t="str">
        <f>IFERROR(LEFT($B7,(FIND(",",$B7,1)-1)),"")</f>
        <v>Andres Veski</v>
      </c>
      <c r="AG7" s="158" t="str">
        <f>IFERROR(INDEX(Reit!$J:$J,MATCH(AH7,Reit!$F:$F,0)),"")</f>
        <v/>
      </c>
      <c r="AH7" s="159" t="str">
        <f>IFERROR(MID($B7,FIND(", ",$B7)+2,256),"")</f>
        <v>Kaspar Mänd, Kenneth Muusikus</v>
      </c>
      <c r="AI7" s="158">
        <f>IFERROR(INDEX(Reit!$J:$J,MATCH(AJ7,Reit!$F:$F,0)),"")</f>
        <v>174</v>
      </c>
      <c r="AJ7" s="159" t="str">
        <f>IFERROR(MID($B7,FIND("^",SUBSTITUTE($B7,", ","^",1))+2,FIND("^",SUBSTITUTE($B7,", ","^",2))-FIND("^",SUBSTITUTE($B7,", ","^",1))-2),"")</f>
        <v>Kaspar Mänd</v>
      </c>
      <c r="AK7" s="158">
        <f>IFERROR(INDEX(Reit!$J:$J,MATCH(AL7,Reit!$F:$F,0)),"")</f>
        <v>278</v>
      </c>
      <c r="AL7" s="159" t="str">
        <f>IFERROR(MID($B7,FIND(", ",$B7,FIND(", ",$B7,FIND(", ",$B7))+1)+2,30000),"")</f>
        <v>Kenneth Muusikus</v>
      </c>
      <c r="AM7" s="158" t="str">
        <f>IFERROR(INDEX(Reit!$J:$J,MATCH(AN7,Reit!$F:$F,0)),"")</f>
        <v/>
      </c>
      <c r="AN7" s="159" t="str">
        <f>IFERROR(MID($B7,FIND(", ",$B7,FIND(", ",$B7)+1)+2,FIND(", ",$B7,FIND(", ",$B7,FIND(", ",$B7)+1)+1)-FIND(", ",$B7,FIND(", ",$B7)+1)-2),"")</f>
        <v/>
      </c>
      <c r="AO7" s="158" t="str">
        <f>IFERROR(INDEX(Reit!$J:$J,MATCH(AP7,Reit!$F:$F,0)),"")</f>
        <v/>
      </c>
      <c r="AP7" s="159" t="str">
        <f>IFERROR(MID($B7,FIND(", ",$B7,FIND(", ",$B7,FIND(", ",$B7)+1)+1)+2,30000),"")</f>
        <v/>
      </c>
    </row>
    <row r="8" spans="1:42" ht="25.5" x14ac:dyDescent="0.2">
      <c r="A8" s="741">
        <v>2</v>
      </c>
      <c r="B8" s="767" t="s">
        <v>415</v>
      </c>
      <c r="C8" s="754">
        <v>4</v>
      </c>
      <c r="D8" s="753"/>
      <c r="E8" s="754">
        <v>3</v>
      </c>
      <c r="F8" s="754">
        <v>4</v>
      </c>
      <c r="G8" s="754"/>
      <c r="H8" s="755" t="str">
        <f>(IF(C8-D7&gt;0,1)+IF(E8-D9&gt;0,1)+IF(F8-D10&gt;0,1)+IF(G8-D11&gt;0,1))&amp;"-"&amp;(IF(C8-D7&lt;0,1)+IF(E8-D9&lt;0,1)+IF(F8-D10&lt;0,1)+IF(G8-D11&lt;0,1))</f>
        <v>0-3</v>
      </c>
      <c r="I8" s="754" t="str">
        <f>IF(AND(B8&lt;&gt;"",R$6=TRUE),A$6&amp;RANK(S8,S$7:S$11,0)," ")</f>
        <v>A4</v>
      </c>
      <c r="J8" s="768">
        <f>IF(AND(Q8=1,Q7=1,C8&gt;D7),1)+IF(AND(Q8=1,Q9=1,E8&gt;D9),1)+IF(AND(Q8=1,Q10=1,F8&gt;D10),1)+IF(AND(Q8=1,Q11=1,G8&gt;D11),1)+IF(AND(Q8=2,Q7=2,C8&gt;D7),1)+IF(AND(Q8=2,Q9=2,E8&gt;D9),1)+IF(AND(Q8=2,Q10=2,F8&gt;D10),1)+IF(AND(Q8=2,Q11=2,G8&gt;D11),1)+IF(AND(Q8=3,Q7=3,C8&gt;D7),1)+IF(AND(Q8=3,Q9=3,E8&gt;D9),1)+IF(AND(Q8=3,Q10=3,F8&gt;D10),1)+IF(AND(Q8=3,Q11=3,G8&gt;D11),1)</f>
        <v>0</v>
      </c>
      <c r="K8" s="759">
        <f>SUM(AND(T8=T7,C8&gt;D7),AND(T8=T9,E8&gt;D9),AND(T8=T10,F8&gt;D10),AND(T8=T11,G8&gt;D11))</f>
        <v>0</v>
      </c>
      <c r="L8" s="769">
        <f>IF(AND(Q8=1,Q7=1),C8-D7)+IF(AND(Q8=1,Q9=1),E8-D9)+IF(AND(Q8=1,Q10=1),F8-D10)+IF(AND(Q8=1,Q11=1),G8-D11)+IF(AND(Q8=2,Q7=2),C8-D7)+IF(AND(Q8=2,Q9=2),E8-D9)+IF(AND(Q8=2,Q10=2),F8-D10)+IF(AND(Q8=2,Q11=2),G8-D11)+IF(AND(Q8=3,Q7=3),C8-D7)+IF(AND(Q8=3,Q9=3),E8-D9)+IF(AND(Q8=3,Q10=3),F8-D10)+IF(AND(Q8=3,Q11=3),G8-D11)+IF(AND(Q8=4,Q7=4),C8-D7)+IF(AND(Q8=4,Q9=4),E8-D9)+IF(AND(Q8=4,Q10=4),F8-D10)+IF(AND(Q8=4,Q11=4),G8-D11)</f>
        <v>0</v>
      </c>
      <c r="M8" s="759">
        <f>SUM(AND(R8=R7,C8&gt;D7),AND(R8=R9,E8&gt;D9),AND(R8=R10,F8&gt;D10),AND(R8=R11,G8&gt;D11))</f>
        <v>0</v>
      </c>
      <c r="N8" s="760" t="str">
        <f>SUM(C8:G8)&amp;"-"&amp;SUM(D7:D11)</f>
        <v>11-39</v>
      </c>
      <c r="O8" s="761">
        <f>C8+E8+F8+G8-D7-D9-D10-D11</f>
        <v>-28</v>
      </c>
      <c r="P8" s="762">
        <f>SUM(C8:G8,D7:D11)/SUM(D7:D11)</f>
        <v>1.2820512820512822</v>
      </c>
      <c r="Q8" s="770">
        <f>VALUE(LEFT(H8,1))</f>
        <v>0</v>
      </c>
      <c r="R8" s="764">
        <f>Q8*100000+J8*10000+K8*1000+100*L8</f>
        <v>0</v>
      </c>
      <c r="S8" s="765">
        <f>R8+M8*0.1+IF(ISNONTEXT(B8),0,0.01)+0.0001*O8</f>
        <v>7.1999999999999998E-3</v>
      </c>
      <c r="T8" s="766" t="str">
        <f>Q8&amp;J8</f>
        <v>00</v>
      </c>
      <c r="U8" s="160"/>
      <c r="V8" s="160"/>
      <c r="W8" s="160"/>
      <c r="X8" s="160"/>
      <c r="Y8" s="160"/>
      <c r="Z8" s="160"/>
      <c r="AA8" s="160"/>
      <c r="AB8" s="160"/>
      <c r="AC8" s="762"/>
      <c r="AD8" s="157">
        <f t="shared" ref="AD8:AD17" si="0">SUM(AE8:AP8)</f>
        <v>379</v>
      </c>
      <c r="AE8" s="158">
        <f>IFERROR(INDEX(Reit!$J:$J,MATCH(AF8,Reit!$F:$F,0)),"")</f>
        <v>43</v>
      </c>
      <c r="AF8" s="159" t="str">
        <f t="shared" ref="AF8:AF17" si="1">IFERROR(LEFT($B8,(FIND(",",$B8,1)-1)),"")</f>
        <v>Lemmit Toomra</v>
      </c>
      <c r="AG8" s="158" t="str">
        <f>IFERROR(INDEX(Reit!$J:$J,MATCH(AH8,Reit!$F:$F,0)),"")</f>
        <v/>
      </c>
      <c r="AH8" s="159" t="str">
        <f t="shared" ref="AH8:AH17" si="2">IFERROR(MID($B8,FIND(", ",$B8)+2,256),"")</f>
        <v>Tõnu Kapper, Vello Vasser, Vladimir Ogneštšikov</v>
      </c>
      <c r="AI8" s="158">
        <f>IFERROR(INDEX(Reit!$J:$J,MATCH(AJ8,Reit!$F:$F,0)),"")</f>
        <v>83</v>
      </c>
      <c r="AJ8" s="159" t="str">
        <f t="shared" ref="AJ8:AJ17" si="3">IFERROR(MID($B8,FIND("^",SUBSTITUTE($B8,", ","^",1))+2,FIND("^",SUBSTITUTE($B8,", ","^",2))-FIND("^",SUBSTITUTE($B8,", ","^",1))-2),"")</f>
        <v>Tõnu Kapper</v>
      </c>
      <c r="AK8" s="158" t="str">
        <f>IFERROR(INDEX(Reit!$J:$J,MATCH(AL8,Reit!$F:$F,0)),"")</f>
        <v/>
      </c>
      <c r="AL8" s="159" t="str">
        <f t="shared" ref="AL8:AL17" si="4">IFERROR(MID($B8,FIND(", ",$B8,FIND(", ",$B8,FIND(", ",$B8))+1)+2,30000),"")</f>
        <v>Vello Vasser, Vladimir Ogneštšikov</v>
      </c>
      <c r="AM8" s="158">
        <f>IFERROR(INDEX(Reit!$J:$J,MATCH(AN8,Reit!$F:$F,0)),"")</f>
        <v>105</v>
      </c>
      <c r="AN8" s="159" t="str">
        <f t="shared" ref="AN8:AN17" si="5">IFERROR(MID($B8,FIND(", ",$B8,FIND(", ",$B8)+1)+2,FIND(", ",$B8,FIND(", ",$B8,FIND(", ",$B8)+1)+1)-FIND(", ",$B8,FIND(", ",$B8)+1)-2),"")</f>
        <v>Vello Vasser</v>
      </c>
      <c r="AO8" s="158">
        <f>IFERROR(INDEX(Reit!$J:$J,MATCH(AP8,Reit!$F:$F,0)),"")</f>
        <v>148</v>
      </c>
      <c r="AP8" s="159" t="str">
        <f t="shared" ref="AP8:AP17" si="6">IFERROR(MID($B8,FIND(", ",$B8,FIND(", ",$B8,FIND(", ",$B8)+1)+1)+2,30000),"")</f>
        <v>Vladimir Ogneštšikov</v>
      </c>
    </row>
    <row r="9" spans="1:42" x14ac:dyDescent="0.2">
      <c r="A9" s="741">
        <v>3</v>
      </c>
      <c r="B9" s="767" t="s">
        <v>409</v>
      </c>
      <c r="C9" s="754">
        <v>13</v>
      </c>
      <c r="D9" s="771">
        <v>13</v>
      </c>
      <c r="E9" s="753"/>
      <c r="F9" s="754">
        <v>6</v>
      </c>
      <c r="G9" s="754"/>
      <c r="H9" s="755" t="str">
        <f>(IF(C9-E7&gt;0,1)+IF(D9-E8&gt;0,1)+IF(F9-E10&gt;0,1)+IF(G9-E11&gt;0,1))&amp;"-"&amp;(IF(C9-E7&lt;0,1)+IF(D9-E8&lt;0,1)+IF(F9-E10&lt;0,1)+IF(G9-E11&lt;0,1))</f>
        <v>2-1</v>
      </c>
      <c r="I9" s="754" t="str">
        <f>IF(AND(B9&lt;&gt;"",R$6=TRUE),A$6&amp;RANK(S9,S$7:S$11,0)," ")</f>
        <v>A2</v>
      </c>
      <c r="J9" s="768">
        <f>IF(AND(Q9=1,Q7=1,C9&gt;E7),1)+IF(AND(Q9=1,Q8=1,D9&gt;E8),1)+IF(AND(Q9=1,Q10=1,F9&gt;E10),1)+IF(AND(Q9=1,Q11=1,G9&gt;E11),1)+IF(AND(Q9=2,Q7=2,C9&gt;E7),1)+IF(AND(Q9=2,Q8=2,D9&gt;E8),1)+IF(AND(Q9=2,Q10=2,F9&gt;E10),1)+IF(AND(Q9=2,Q11=2,G9&gt;E11),1)+IF(AND(Q9=3,Q7=3,C9&gt;E7),1)+IF(AND(Q9=3,Q8=3,D9&gt;E8),1)+IF(AND(Q9=3,Q10=3,F9&gt;E10),1)+IF(AND(Q9=3,Q11=3,G9&gt;E11),1)</f>
        <v>0</v>
      </c>
      <c r="K9" s="759">
        <f>SUM(AND(T9=T7,C9&gt;E7),AND(T9=T8,D9&gt;E8),AND(T9=T10,F9&gt;E10),AND(T9=T11,G9&gt;E11))</f>
        <v>0</v>
      </c>
      <c r="L9" s="769">
        <f>IF(AND(Q9=1,Q7=1),C9-E7)+IF(AND(Q9=1,Q8=1),D9-E8)+IF(AND(Q9=1,Q10=1),F9-E10)+IF(AND(Q9=1,Q11=1),G9-E11)+IF(AND(Q9=2,Q7=2),C9-E7)+IF(AND(Q9=2,Q8=2),D9-E8)+IF(AND(Q9=2,Q10=2),F9-E10)+IF(AND(Q9=2,Q11=2),G9-E11)+IF(AND(Q9=3,Q7=3),C9-E7)+IF(AND(Q9=3,Q8=3),D9-E8)+IF(AND(Q9=3,Q10=3),F9-E10)+IF(AND(Q9=3,Q11=3),G9-E11)+IF(AND(Q9=4,Q7=4),C9-E7)+IF(AND(Q9=4,Q8=4),D9-E8)+IF(AND(Q9=4,Q10=4),F9-E10)+IF(AND(Q9=4,Q11=4),G9-E11)</f>
        <v>0</v>
      </c>
      <c r="M9" s="759">
        <f>SUM(AND(R9=R7,C9&gt;E7),AND(R9=R8,D9&gt;E8),AND(R9=R10,F9&gt;E10),AND(R9=R11,G9&gt;E11))</f>
        <v>0</v>
      </c>
      <c r="N9" s="760" t="str">
        <f>SUM(C9:G9)&amp;"-"&amp;SUM(E7:E11)</f>
        <v>32-28</v>
      </c>
      <c r="O9" s="761">
        <f>C9+D9+F9+G9-E7-E8-E10-E11</f>
        <v>4</v>
      </c>
      <c r="P9" s="762">
        <f>SUM(C9:G9,E7:E11)/SUM(E7:E11)</f>
        <v>2.1428571428571428</v>
      </c>
      <c r="Q9" s="770">
        <f>VALUE(LEFT(H9,1))</f>
        <v>2</v>
      </c>
      <c r="R9" s="764">
        <f>Q9*100000+J9*10000+K9*1000+100*L9</f>
        <v>200000</v>
      </c>
      <c r="S9" s="765">
        <f>R9+M9*0.1+IF(ISNONTEXT(B9),0,0.01)+0.0001*O9</f>
        <v>200000.0104</v>
      </c>
      <c r="T9" s="766" t="str">
        <f>Q9&amp;J9</f>
        <v>20</v>
      </c>
      <c r="U9" s="160"/>
      <c r="V9" s="160"/>
      <c r="W9" s="160"/>
      <c r="X9" s="160"/>
      <c r="Y9" s="160"/>
      <c r="Z9" s="160"/>
      <c r="AA9" s="160"/>
      <c r="AB9" s="160"/>
      <c r="AC9" s="762"/>
      <c r="AD9" s="157">
        <f t="shared" si="0"/>
        <v>756</v>
      </c>
      <c r="AE9" s="158">
        <f>IFERROR(INDEX(Reit!$J:$J,MATCH(AF9,Reit!$F:$F,0)),"")</f>
        <v>234</v>
      </c>
      <c r="AF9" s="159" t="str">
        <f t="shared" si="1"/>
        <v>Aarne Välja</v>
      </c>
      <c r="AG9" s="158" t="str">
        <f>IFERROR(INDEX(Reit!$J:$J,MATCH(AH9,Reit!$F:$F,0)),"")</f>
        <v/>
      </c>
      <c r="AH9" s="159" t="str">
        <f t="shared" si="2"/>
        <v>Janek Tarto, Oleg Rõndenkov</v>
      </c>
      <c r="AI9" s="158">
        <f>IFERROR(INDEX(Reit!$J:$J,MATCH(AJ9,Reit!$F:$F,0)),"")</f>
        <v>300</v>
      </c>
      <c r="AJ9" s="159" t="str">
        <f t="shared" si="3"/>
        <v>Janek Tarto</v>
      </c>
      <c r="AK9" s="158">
        <f>IFERROR(INDEX(Reit!$J:$J,MATCH(AL9,Reit!$F:$F,0)),"")</f>
        <v>222</v>
      </c>
      <c r="AL9" s="159" t="str">
        <f t="shared" si="4"/>
        <v>Oleg Rõndenkov</v>
      </c>
      <c r="AM9" s="158" t="str">
        <f>IFERROR(INDEX(Reit!$J:$J,MATCH(AN9,Reit!$F:$F,0)),"")</f>
        <v/>
      </c>
      <c r="AN9" s="159" t="str">
        <f t="shared" si="5"/>
        <v/>
      </c>
      <c r="AO9" s="158" t="str">
        <f>IFERROR(INDEX(Reit!$J:$J,MATCH(AP9,Reit!$F:$F,0)),"")</f>
        <v/>
      </c>
      <c r="AP9" s="159" t="str">
        <f t="shared" si="6"/>
        <v/>
      </c>
    </row>
    <row r="10" spans="1:42" x14ac:dyDescent="0.2">
      <c r="A10" s="741">
        <v>4</v>
      </c>
      <c r="B10" s="772" t="s">
        <v>410</v>
      </c>
      <c r="C10" s="754">
        <v>13</v>
      </c>
      <c r="D10" s="771">
        <v>13</v>
      </c>
      <c r="E10" s="754">
        <v>13</v>
      </c>
      <c r="F10" s="753"/>
      <c r="G10" s="754"/>
      <c r="H10" s="755" t="str">
        <f>(IF(C10-F7&gt;0,1)+IF(D10-F8&gt;0,1)+IF(E10-F9&gt;0,1)+IF(G10-F11&gt;0,1))&amp;"-"&amp;(IF(C10-F7&lt;0,1)+IF(D10-F8&lt;0,1)+IF(E10-F9&lt;0,1)+IF(G10-F11&lt;0,1))</f>
        <v>3-0</v>
      </c>
      <c r="I10" s="754" t="str">
        <f>IF(AND(B10&lt;&gt;"",R$6=TRUE),A$6&amp;RANK(S10,S$7:S$11,0)," ")</f>
        <v>A1</v>
      </c>
      <c r="J10" s="768">
        <f>IF(AND(Q10=1,Q7=1,C10&gt;F7),1)+IF(AND(Q10=1,Q8=1,D10&gt;F8),1)+IF(AND(Q10=1,Q9=1,E10&gt;F9),1)+IF(AND(Q10=1,Q11=1,G10&gt;F11),1)+IF(AND(Q10=2,Q7=2,C10&gt;F7),1)+IF(AND(Q10=2,Q8=2,D10&gt;F8),1)+IF(AND(Q10=2,Q9=2,E10&gt;F9),1)+IF(AND(Q10=2,Q11=2,G10&gt;F11),1)+IF(AND(Q10=3,Q7=3,C10&gt;F7),1)+IF(AND(Q10=3,Q8=3,D10&gt;F8),1)+IF(AND(Q10=3,Q9=3,E10&gt;F9),1)+IF(AND(Q10=3,Q11=3,G10&gt;F11),1)</f>
        <v>0</v>
      </c>
      <c r="K10" s="759">
        <f>SUM(AND(T10=T7,C10&gt;F7),AND(T10=T8,D10&gt;F8),AND(T10=T9,E10&gt;F9),AND(T10=T11,G10&gt;F11))</f>
        <v>0</v>
      </c>
      <c r="L10" s="769">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759">
        <f>SUM(AND(R10=R7,C10&gt;F7),AND(R10=R8,D10&gt;F8),AND(R10=R9,E10&gt;F9),AND(R10=R11,G10&gt;F11))</f>
        <v>0</v>
      </c>
      <c r="N10" s="760" t="str">
        <f>SUM(C10:G10)&amp;"-"&amp;SUM(F7:F11)</f>
        <v>39-12</v>
      </c>
      <c r="O10" s="761">
        <f>C10+D10+E10+G10-F7-F8-F9-F11</f>
        <v>27</v>
      </c>
      <c r="P10" s="762">
        <f>SUM(C10:G10,F7:F11)/SUM(F7:F11)</f>
        <v>4.25</v>
      </c>
      <c r="Q10" s="770">
        <f>VALUE(LEFT(H10,1))</f>
        <v>3</v>
      </c>
      <c r="R10" s="764">
        <f>Q10*100000+J10*10000+K10*1000+100*L10</f>
        <v>300000</v>
      </c>
      <c r="S10" s="765">
        <f>R10+M10*0.1+IF(ISNONTEXT(B10),0,0.01)+0.0001*O10</f>
        <v>300000.01270000002</v>
      </c>
      <c r="T10" s="766" t="str">
        <f>Q10&amp;J10</f>
        <v>30</v>
      </c>
      <c r="U10" s="160"/>
      <c r="V10" s="160"/>
      <c r="W10" s="160"/>
      <c r="X10" s="160"/>
      <c r="Y10" s="160"/>
      <c r="Z10" s="160"/>
      <c r="AA10" s="160"/>
      <c r="AB10" s="160"/>
      <c r="AC10" s="762"/>
      <c r="AD10" s="157">
        <f t="shared" si="0"/>
        <v>682</v>
      </c>
      <c r="AE10" s="158">
        <f>IFERROR(INDEX(Reit!$J:$J,MATCH(AF10,Reit!$F:$F,0)),"")</f>
        <v>294</v>
      </c>
      <c r="AF10" s="159" t="str">
        <f t="shared" si="1"/>
        <v>Ivar Viljaste</v>
      </c>
      <c r="AG10" s="158" t="str">
        <f>IFERROR(INDEX(Reit!$J:$J,MATCH(AH10,Reit!$F:$F,0)),"")</f>
        <v/>
      </c>
      <c r="AH10" s="159" t="str">
        <f t="shared" si="2"/>
        <v>Kristo Viljaste, Matti Vinni</v>
      </c>
      <c r="AI10" s="158">
        <f>IFERROR(INDEX(Reit!$J:$J,MATCH(AJ10,Reit!$F:$F,0)),"")</f>
        <v>196</v>
      </c>
      <c r="AJ10" s="159" t="str">
        <f t="shared" si="3"/>
        <v>Kristo Viljaste</v>
      </c>
      <c r="AK10" s="158">
        <f>IFERROR(INDEX(Reit!$J:$J,MATCH(AL10,Reit!$F:$F,0)),"")</f>
        <v>192</v>
      </c>
      <c r="AL10" s="159" t="str">
        <f t="shared" si="4"/>
        <v>Matti Vinni</v>
      </c>
      <c r="AM10" s="158" t="str">
        <f>IFERROR(INDEX(Reit!$J:$J,MATCH(AN10,Reit!$F:$F,0)),"")</f>
        <v/>
      </c>
      <c r="AN10" s="159" t="str">
        <f t="shared" si="5"/>
        <v/>
      </c>
      <c r="AO10" s="158" t="str">
        <f>IFERROR(INDEX(Reit!$J:$J,MATCH(AP10,Reit!$F:$F,0)),"")</f>
        <v/>
      </c>
      <c r="AP10" s="159" t="str">
        <f t="shared" si="6"/>
        <v/>
      </c>
    </row>
    <row r="11" spans="1:42" hidden="1" x14ac:dyDescent="0.2">
      <c r="A11" s="741">
        <v>5</v>
      </c>
      <c r="B11" s="772"/>
      <c r="C11" s="754"/>
      <c r="D11" s="754"/>
      <c r="E11" s="754"/>
      <c r="F11" s="754"/>
      <c r="G11" s="753"/>
      <c r="H11" s="755" t="str">
        <f>(IF(C11-G7&gt;0,1)+IF(D11-G8&gt;0,1)+IF(E11-G9&gt;0,1)+IF(F11-G10&gt;0,1))&amp;"-"&amp;(IF(C11-G7&lt;0,1)+IF(D11-G8&lt;0,1)+IF(E11-G9&lt;0,1)+IF(F11-G10&lt;0,1))</f>
        <v>0-0</v>
      </c>
      <c r="I11" s="754" t="str">
        <f>IF(AND(B11&lt;&gt;"",R$6=TRUE),A$6&amp;RANK(S11,S$7:S$11,0)," ")</f>
        <v xml:space="preserve"> </v>
      </c>
      <c r="J11" s="768">
        <f>IF(AND(Q11=1,Q7=1,C11&gt;G7),1)+IF(AND(Q11=1,Q8=1,D11&gt;G8),1)+IF(AND(Q11=1,Q9=1,E11&gt;G9),1)+IF(AND(Q11=1,Q10=1,F11&gt;G10),1)+IF(AND(Q11=2,Q7=2,C11&gt;G7),1)+IF(AND(Q11=2,Q8=2,D11&gt;G8),1)+IF(AND(Q11=2,Q9=2,E11&gt;G9),1)+IF(AND(Q11=2,Q10=2,F11&gt;G10),1)+IF(AND(Q11=3,Q7=3,C11&gt;G7),1)+IF(AND(Q11=3,Q8=3,D11&gt;G8),1)+IF(AND(Q11=3,Q9=3,E11&gt;G9),1)+IF(AND(Q11=3,Q10=3,F11&gt;G10),1)</f>
        <v>0</v>
      </c>
      <c r="K11" s="759">
        <f>SUM(AND(T11=T7,C11&gt;G7),AND(T11=T8,D11&gt;G8),AND(T11=T9,E11&gt;G9),AND(T11=T10,F11&gt;G10))</f>
        <v>0</v>
      </c>
      <c r="L11" s="769">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759">
        <f>SUM(AND(R11=R7,C11&gt;G7),AND(R11=R8,D11&gt;G8),AND(R11=R9,E11&gt;G9),AND(R11=R10,F11&gt;G10))</f>
        <v>0</v>
      </c>
      <c r="N11" s="760" t="str">
        <f>SUM(C11:G11)&amp;"-"&amp;SUM(G7:G11)</f>
        <v>0-0</v>
      </c>
      <c r="O11" s="761">
        <f>C11+D11+E11+F11-G7-G8-G9-G10</f>
        <v>0</v>
      </c>
      <c r="P11" s="762" t="e">
        <f>SUM(C11:G11,G7:G11)/SUM(G7:G11)</f>
        <v>#DIV/0!</v>
      </c>
      <c r="Q11" s="770">
        <f>VALUE(LEFT(H11,1))</f>
        <v>0</v>
      </c>
      <c r="R11" s="764">
        <f>Q11*100000+J11*10000+K11*1000+100*L11</f>
        <v>0</v>
      </c>
      <c r="S11" s="765">
        <f>R11+M11*0.1+IF(ISNONTEXT(B11),0,0.01)+0.0001*O11</f>
        <v>0</v>
      </c>
      <c r="T11" s="766" t="str">
        <f>Q11&amp;J11</f>
        <v>00</v>
      </c>
      <c r="U11" s="160"/>
      <c r="V11" s="160"/>
      <c r="W11" s="160"/>
      <c r="X11" s="160"/>
      <c r="Y11" s="160"/>
      <c r="Z11" s="160"/>
      <c r="AA11" s="160"/>
      <c r="AB11" s="160"/>
      <c r="AC11" s="762"/>
      <c r="AD11" s="157">
        <f t="shared" si="0"/>
        <v>0</v>
      </c>
      <c r="AE11" s="158" t="str">
        <f>IFERROR(INDEX(Reit!$J:$J,MATCH(AF11,Reit!$F:$F,0)),"")</f>
        <v/>
      </c>
      <c r="AF11" s="159" t="str">
        <f t="shared" si="1"/>
        <v/>
      </c>
      <c r="AG11" s="158" t="str">
        <f>IFERROR(INDEX(Reit!$J:$J,MATCH(AH11,Reit!$F:$F,0)),"")</f>
        <v/>
      </c>
      <c r="AH11" s="159" t="str">
        <f t="shared" si="2"/>
        <v/>
      </c>
      <c r="AI11" s="158" t="str">
        <f>IFERROR(INDEX(Reit!$J:$J,MATCH(AJ11,Reit!$F:$F,0)),"")</f>
        <v/>
      </c>
      <c r="AJ11" s="159" t="str">
        <f t="shared" si="3"/>
        <v/>
      </c>
      <c r="AK11" s="158" t="str">
        <f>IFERROR(INDEX(Reit!$J:$J,MATCH(AL11,Reit!$F:$F,0)),"")</f>
        <v/>
      </c>
      <c r="AL11" s="159" t="str">
        <f t="shared" si="4"/>
        <v/>
      </c>
      <c r="AM11" s="158" t="str">
        <f>IFERROR(INDEX(Reit!$J:$J,MATCH(AN11,Reit!$F:$F,0)),"")</f>
        <v/>
      </c>
      <c r="AN11" s="159" t="str">
        <f t="shared" si="5"/>
        <v/>
      </c>
      <c r="AO11" s="158" t="str">
        <f>IFERROR(INDEX(Reit!$J:$J,MATCH(AP11,Reit!$F:$F,0)),"")</f>
        <v/>
      </c>
      <c r="AP11" s="159" t="str">
        <f t="shared" si="6"/>
        <v/>
      </c>
    </row>
    <row r="12" spans="1:42" x14ac:dyDescent="0.2">
      <c r="A12" s="773"/>
      <c r="B12" s="774"/>
      <c r="C12" s="775"/>
      <c r="D12" s="776"/>
      <c r="E12" s="777"/>
      <c r="F12" s="777"/>
      <c r="G12" s="392"/>
      <c r="H12" s="778"/>
      <c r="I12" s="779"/>
      <c r="J12" s="160"/>
      <c r="K12" s="160"/>
      <c r="L12" s="160"/>
      <c r="M12" s="160"/>
      <c r="N12" s="780"/>
      <c r="O12" s="780"/>
      <c r="P12" s="160"/>
      <c r="Q12" s="160"/>
      <c r="R12" s="781" t="s">
        <v>373</v>
      </c>
      <c r="S12" s="160"/>
      <c r="T12" s="160"/>
      <c r="U12" s="160"/>
      <c r="V12" s="160"/>
      <c r="W12" s="160"/>
      <c r="X12" s="160"/>
      <c r="Y12" s="160"/>
      <c r="Z12" s="160"/>
      <c r="AA12" s="160"/>
      <c r="AB12" s="160"/>
      <c r="AC12" s="762"/>
      <c r="AD12" s="157">
        <f t="shared" si="0"/>
        <v>0</v>
      </c>
      <c r="AE12" s="158" t="str">
        <f>IFERROR(INDEX(Reit!$J:$J,MATCH(AF12,Reit!$F:$F,0)),"")</f>
        <v/>
      </c>
      <c r="AF12" s="159" t="str">
        <f t="shared" si="1"/>
        <v/>
      </c>
      <c r="AG12" s="158" t="str">
        <f>IFERROR(INDEX(Reit!$J:$J,MATCH(AH12,Reit!$F:$F,0)),"")</f>
        <v/>
      </c>
      <c r="AH12" s="159" t="str">
        <f t="shared" si="2"/>
        <v/>
      </c>
      <c r="AI12" s="158" t="str">
        <f>IFERROR(INDEX(Reit!$J:$J,MATCH(AJ12,Reit!$F:$F,0)),"")</f>
        <v/>
      </c>
      <c r="AJ12" s="159" t="str">
        <f t="shared" si="3"/>
        <v/>
      </c>
      <c r="AK12" s="158" t="str">
        <f>IFERROR(INDEX(Reit!$J:$J,MATCH(AL12,Reit!$F:$F,0)),"")</f>
        <v/>
      </c>
      <c r="AL12" s="159" t="str">
        <f t="shared" si="4"/>
        <v/>
      </c>
      <c r="AM12" s="158" t="str">
        <f>IFERROR(INDEX(Reit!$J:$J,MATCH(AN12,Reit!$F:$F,0)),"")</f>
        <v/>
      </c>
      <c r="AN12" s="159" t="str">
        <f t="shared" si="5"/>
        <v/>
      </c>
      <c r="AO12" s="158" t="str">
        <f>IFERROR(INDEX(Reit!$J:$J,MATCH(AP12,Reit!$F:$F,0)),"")</f>
        <v/>
      </c>
      <c r="AP12" s="159" t="str">
        <f t="shared" si="6"/>
        <v/>
      </c>
    </row>
    <row r="13" spans="1:42" x14ac:dyDescent="0.2">
      <c r="A13" s="741" t="s">
        <v>36</v>
      </c>
      <c r="B13" s="782"/>
      <c r="C13" s="743">
        <v>1</v>
      </c>
      <c r="D13" s="743">
        <v>2</v>
      </c>
      <c r="E13" s="743">
        <v>3</v>
      </c>
      <c r="F13" s="743">
        <v>4</v>
      </c>
      <c r="G13" s="743"/>
      <c r="H13" s="783" t="s">
        <v>308</v>
      </c>
      <c r="I13" s="783" t="s">
        <v>163</v>
      </c>
      <c r="J13" s="784" t="s">
        <v>366</v>
      </c>
      <c r="K13" s="785" t="s">
        <v>141</v>
      </c>
      <c r="L13" s="786" t="s">
        <v>367</v>
      </c>
      <c r="M13" s="786" t="s">
        <v>368</v>
      </c>
      <c r="N13" s="748" t="s">
        <v>369</v>
      </c>
      <c r="O13" s="748" t="s">
        <v>369</v>
      </c>
      <c r="P13" s="749" t="s">
        <v>370</v>
      </c>
      <c r="Q13" s="787" t="s">
        <v>34</v>
      </c>
      <c r="R13" s="787" t="b">
        <f>OR(AND(COUNTA(B14:B18)=3,COUNTA(C14:G18)=6),AND(COUNTA(B14:B18)=4,COUNTA(C14:G18)=12),AND(COUNTA(B14:B18)=5,COUNTA(C14:G18)=20))</f>
        <v>1</v>
      </c>
      <c r="S13" s="788" t="s">
        <v>371</v>
      </c>
      <c r="T13" s="789" t="s">
        <v>372</v>
      </c>
      <c r="U13" s="160"/>
      <c r="V13" s="160"/>
      <c r="W13" s="160"/>
      <c r="X13" s="160"/>
      <c r="Y13" s="160"/>
      <c r="Z13" s="160"/>
      <c r="AA13" s="160"/>
      <c r="AB13" s="160"/>
      <c r="AC13" s="762"/>
      <c r="AD13" s="157">
        <f t="shared" si="0"/>
        <v>0</v>
      </c>
      <c r="AE13" s="158" t="str">
        <f>IFERROR(INDEX(Reit!$J:$J,MATCH(AF13,Reit!$F:$F,0)),"")</f>
        <v/>
      </c>
      <c r="AF13" s="159" t="str">
        <f t="shared" si="1"/>
        <v/>
      </c>
      <c r="AG13" s="158" t="str">
        <f>IFERROR(INDEX(Reit!$J:$J,MATCH(AH13,Reit!$F:$F,0)),"")</f>
        <v/>
      </c>
      <c r="AH13" s="159" t="str">
        <f t="shared" si="2"/>
        <v/>
      </c>
      <c r="AI13" s="158" t="str">
        <f>IFERROR(INDEX(Reit!$J:$J,MATCH(AJ13,Reit!$F:$F,0)),"")</f>
        <v/>
      </c>
      <c r="AJ13" s="159" t="str">
        <f t="shared" si="3"/>
        <v/>
      </c>
      <c r="AK13" s="158" t="str">
        <f>IFERROR(INDEX(Reit!$J:$J,MATCH(AL13,Reit!$F:$F,0)),"")</f>
        <v/>
      </c>
      <c r="AL13" s="159" t="str">
        <f t="shared" si="4"/>
        <v/>
      </c>
      <c r="AM13" s="158" t="str">
        <f>IFERROR(INDEX(Reit!$J:$J,MATCH(AN13,Reit!$F:$F,0)),"")</f>
        <v/>
      </c>
      <c r="AN13" s="159" t="str">
        <f t="shared" si="5"/>
        <v/>
      </c>
      <c r="AO13" s="158" t="str">
        <f>IFERROR(INDEX(Reit!$J:$J,MATCH(AP13,Reit!$F:$F,0)),"")</f>
        <v/>
      </c>
      <c r="AP13" s="159" t="str">
        <f t="shared" si="6"/>
        <v/>
      </c>
    </row>
    <row r="14" spans="1:42" x14ac:dyDescent="0.2">
      <c r="A14" s="741">
        <v>1</v>
      </c>
      <c r="B14" s="790" t="s">
        <v>416</v>
      </c>
      <c r="C14" s="753"/>
      <c r="D14" s="754">
        <v>9</v>
      </c>
      <c r="E14" s="754">
        <v>4</v>
      </c>
      <c r="F14" s="754">
        <v>9</v>
      </c>
      <c r="G14" s="754"/>
      <c r="H14" s="755" t="str">
        <f>(IF(D14-C15&gt;0,1)+IF(E14-C16&gt;0,1)+IF(F14-C17&gt;0,1)+IF(G14-C18&gt;0,1))&amp;"-"&amp;(IF(D14-C15&lt;0,1)+IF(E14-C16&lt;0,1)+IF(F14-C17&lt;0,1)+IF(G14-C18&lt;0,1))</f>
        <v>0-3</v>
      </c>
      <c r="I14" s="754" t="str">
        <f>IF(AND(B14&lt;&gt;"",R$6=TRUE),A$13&amp;RANK(S14,S$14:S$18,0)," ")</f>
        <v>B4</v>
      </c>
      <c r="J14" s="756">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757">
        <f>SUM(AND(T14=T15,D14&gt;C15),AND(T14=T16,E14&gt;C16),AND(T14=T17,F14&gt;C17),AND(T14=T18,G14&gt;C18))</f>
        <v>0</v>
      </c>
      <c r="L14" s="758">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759">
        <f>SUM(AND(R14=R15,D14&gt;C15),AND(R14=R16,E14&gt;C16),AND(R14=R17,F14&gt;C17),AND(R14=R18,G14&gt;C18))</f>
        <v>0</v>
      </c>
      <c r="N14" s="760" t="str">
        <f>SUM(C14:G14)&amp;"-"&amp;SUM(C14:C18)</f>
        <v>22-39</v>
      </c>
      <c r="O14" s="761">
        <f>D14+E14+F14+G14-C15-C16-C17-C18</f>
        <v>-17</v>
      </c>
      <c r="P14" s="762">
        <f>SUM(C14:G14,C14:C18)/SUM(C14:C18)</f>
        <v>1.5641025641025641</v>
      </c>
      <c r="Q14" s="763">
        <f>VALUE(LEFT(H14,1))</f>
        <v>0</v>
      </c>
      <c r="R14" s="764">
        <f>Q14*100000+J14*10000+K14*1000+100*L14</f>
        <v>0</v>
      </c>
      <c r="S14" s="765">
        <f>R14+M14*0.1+IF(ISNONTEXT(B14),0,0.01)+0.0001*O14</f>
        <v>8.3000000000000001E-3</v>
      </c>
      <c r="T14" s="766" t="str">
        <f>Q14&amp;J14</f>
        <v>00</v>
      </c>
      <c r="U14" s="160"/>
      <c r="V14" s="160"/>
      <c r="W14" s="160"/>
      <c r="X14" s="160"/>
      <c r="Y14" s="160"/>
      <c r="Z14" s="160"/>
      <c r="AA14" s="160"/>
      <c r="AB14" s="160"/>
      <c r="AC14" s="762"/>
      <c r="AD14" s="157">
        <f t="shared" si="0"/>
        <v>350</v>
      </c>
      <c r="AE14" s="158">
        <f>IFERROR(INDEX(Reit!$J:$J,MATCH(AF14,Reit!$F:$F,0)),"")</f>
        <v>62</v>
      </c>
      <c r="AF14" s="159" t="str">
        <f t="shared" si="1"/>
        <v>Argo Sepp</v>
      </c>
      <c r="AG14" s="158" t="str">
        <f>IFERROR(INDEX(Reit!$J:$J,MATCH(AH14,Reit!$F:$F,0)),"")</f>
        <v/>
      </c>
      <c r="AH14" s="159" t="str">
        <f t="shared" si="2"/>
        <v>Ljudmila Varendi, Viktor Švarõgin</v>
      </c>
      <c r="AI14" s="158">
        <f>IFERROR(INDEX(Reit!$J:$J,MATCH(AJ14,Reit!$F:$F,0)),"")</f>
        <v>148</v>
      </c>
      <c r="AJ14" s="159" t="str">
        <f t="shared" si="3"/>
        <v>Ljudmila Varendi</v>
      </c>
      <c r="AK14" s="158">
        <f>IFERROR(INDEX(Reit!$J:$J,MATCH(AL14,Reit!$F:$F,0)),"")</f>
        <v>140</v>
      </c>
      <c r="AL14" s="159" t="str">
        <f t="shared" si="4"/>
        <v>Viktor Švarõgin</v>
      </c>
      <c r="AM14" s="158" t="str">
        <f>IFERROR(INDEX(Reit!$J:$J,MATCH(AN14,Reit!$F:$F,0)),"")</f>
        <v/>
      </c>
      <c r="AN14" s="159" t="str">
        <f t="shared" si="5"/>
        <v/>
      </c>
      <c r="AO14" s="158" t="str">
        <f>IFERROR(INDEX(Reit!$J:$J,MATCH(AP14,Reit!$F:$F,0)),"")</f>
        <v/>
      </c>
      <c r="AP14" s="159" t="str">
        <f t="shared" si="6"/>
        <v/>
      </c>
    </row>
    <row r="15" spans="1:42" x14ac:dyDescent="0.2">
      <c r="A15" s="741">
        <v>2</v>
      </c>
      <c r="B15" s="139" t="s">
        <v>412</v>
      </c>
      <c r="C15" s="754">
        <v>13</v>
      </c>
      <c r="D15" s="753"/>
      <c r="E15" s="754">
        <v>13</v>
      </c>
      <c r="F15" s="754">
        <v>1</v>
      </c>
      <c r="G15" s="754"/>
      <c r="H15" s="755" t="str">
        <f>(IF(C15-D14&gt;0,1)+IF(E15-D16&gt;0,1)+IF(F15-D17&gt;0,1)+IF(G15-D18&gt;0,1))&amp;"-"&amp;(IF(C15-D14&lt;0,1)+IF(E15-D16&lt;0,1)+IF(F15-D17&lt;0,1)+IF(G15-D18&lt;0,1))</f>
        <v>2-1</v>
      </c>
      <c r="I15" s="754" t="str">
        <f>IF(AND(B15&lt;&gt;"",R$6=TRUE),A$13&amp;RANK(S15,S$14:S$18,0)," ")</f>
        <v>B2</v>
      </c>
      <c r="J15" s="768">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759">
        <f>SUM(AND(T15=T14,C15&gt;D14),AND(T15=T16,E15&gt;D16),AND(T15=T17,F15&gt;D17),AND(T15=T18,G15&gt;D18))</f>
        <v>0</v>
      </c>
      <c r="L15" s="769">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759">
        <f>SUM(AND(R15=R14,C15&gt;D14),AND(R15=R16,E15&gt;D16),AND(R15=R17,F15&gt;D17),AND(R15=R18,G15&gt;D18))</f>
        <v>0</v>
      </c>
      <c r="N15" s="760" t="str">
        <f>SUM(C15:G15)&amp;"-"&amp;SUM(D14:D18)</f>
        <v>27-31</v>
      </c>
      <c r="O15" s="761">
        <f>C15+E15+F15+G15-D14-D16-D17-D18</f>
        <v>-4</v>
      </c>
      <c r="P15" s="762">
        <f>SUM(C15:G15,D14:D18)/SUM(D14:D18)</f>
        <v>1.8709677419354838</v>
      </c>
      <c r="Q15" s="770">
        <f>VALUE(LEFT(H15,1))</f>
        <v>2</v>
      </c>
      <c r="R15" s="764">
        <f>Q15*100000+J15*10000+K15*1000+100*L15</f>
        <v>200000</v>
      </c>
      <c r="S15" s="765">
        <f>R15+M15*0.1+IF(ISNONTEXT(B15),0,0.01)+0.0001*O15</f>
        <v>200000.00960000002</v>
      </c>
      <c r="T15" s="766" t="str">
        <f>Q15&amp;J15</f>
        <v>20</v>
      </c>
      <c r="U15" s="160"/>
      <c r="V15" s="160"/>
      <c r="W15" s="160"/>
      <c r="X15" s="160"/>
      <c r="Y15" s="160"/>
      <c r="Z15" s="160"/>
      <c r="AA15" s="160"/>
      <c r="AB15" s="160"/>
      <c r="AC15" s="762"/>
      <c r="AD15" s="157">
        <f t="shared" si="0"/>
        <v>383</v>
      </c>
      <c r="AE15" s="158">
        <f>IFERROR(INDEX(Reit!$J:$J,MATCH(AF15,Reit!$F:$F,0)),"")</f>
        <v>192</v>
      </c>
      <c r="AF15" s="159" t="str">
        <f t="shared" si="1"/>
        <v>Henri Mitt</v>
      </c>
      <c r="AG15" s="158" t="str">
        <f>IFERROR(INDEX(Reit!$J:$J,MATCH(AH15,Reit!$F:$F,0)),"")</f>
        <v/>
      </c>
      <c r="AH15" s="159" t="str">
        <f t="shared" si="2"/>
        <v>Andrei Grintšak, Urmas Randlaine</v>
      </c>
      <c r="AI15" s="158">
        <f>IFERROR(INDEX(Reit!$J:$J,MATCH(AJ15,Reit!$F:$F,0)),"")</f>
        <v>132</v>
      </c>
      <c r="AJ15" s="159" t="str">
        <f t="shared" si="3"/>
        <v>Andrei Grintšak</v>
      </c>
      <c r="AK15" s="158">
        <f>IFERROR(INDEX(Reit!$J:$J,MATCH(AL15,Reit!$F:$F,0)),"")</f>
        <v>59</v>
      </c>
      <c r="AL15" s="159" t="str">
        <f t="shared" si="4"/>
        <v>Urmas Randlaine</v>
      </c>
      <c r="AM15" s="158" t="str">
        <f>IFERROR(INDEX(Reit!$J:$J,MATCH(AN15,Reit!$F:$F,0)),"")</f>
        <v/>
      </c>
      <c r="AN15" s="159" t="str">
        <f t="shared" si="5"/>
        <v/>
      </c>
      <c r="AO15" s="158" t="str">
        <f>IFERROR(INDEX(Reit!$J:$J,MATCH(AP15,Reit!$F:$F,0)),"")</f>
        <v/>
      </c>
      <c r="AP15" s="159" t="str">
        <f t="shared" si="6"/>
        <v/>
      </c>
    </row>
    <row r="16" spans="1:42" x14ac:dyDescent="0.2">
      <c r="A16" s="741">
        <v>3</v>
      </c>
      <c r="B16" s="767" t="s">
        <v>414</v>
      </c>
      <c r="C16" s="754">
        <v>13</v>
      </c>
      <c r="D16" s="771">
        <v>9</v>
      </c>
      <c r="E16" s="753"/>
      <c r="F16" s="754">
        <v>8</v>
      </c>
      <c r="G16" s="754"/>
      <c r="H16" s="755" t="str">
        <f>(IF(C16-E14&gt;0,1)+IF(D16-E15&gt;0,1)+IF(F16-E17&gt;0,1)+IF(G16-E18&gt;0,1))&amp;"-"&amp;(IF(C16-E14&lt;0,1)+IF(D16-E15&lt;0,1)+IF(F16-E17&lt;0,1)+IF(G16-E18&lt;0,1))</f>
        <v>1-2</v>
      </c>
      <c r="I16" s="754" t="str">
        <f>IF(AND(B16&lt;&gt;"",R$6=TRUE),A$13&amp;RANK(S16,S$14:S$18,0)," ")</f>
        <v>B3</v>
      </c>
      <c r="J16" s="768">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759">
        <f>SUM(AND(T16=T14,C16&gt;E14),AND(T16=T15,D16&gt;E15),AND(T16=T17,F16&gt;E17),AND(T16=T18,G16&gt;E18))</f>
        <v>0</v>
      </c>
      <c r="L16" s="769">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759">
        <f>SUM(AND(R16=R14,C16&gt;E14),AND(R16=R15,D16&gt;E15),AND(R16=R17,F16&gt;E17),AND(R16=R18,G16&gt;E18))</f>
        <v>0</v>
      </c>
      <c r="N16" s="760" t="str">
        <f>SUM(C16:G16)&amp;"-"&amp;SUM(E14:E18)</f>
        <v>30-30</v>
      </c>
      <c r="O16" s="761">
        <f>C16+D16+F16+G16-E14-E15-E17-E18</f>
        <v>0</v>
      </c>
      <c r="P16" s="762">
        <f>SUM(C16:G16,E14:E18)/SUM(E14:E18)</f>
        <v>2</v>
      </c>
      <c r="Q16" s="770">
        <f>VALUE(LEFT(H16,1))</f>
        <v>1</v>
      </c>
      <c r="R16" s="764">
        <f>Q16*100000+J16*10000+K16*1000+100*L16</f>
        <v>100000</v>
      </c>
      <c r="S16" s="765">
        <f>R16+M16*0.1+IF(ISNONTEXT(B16),0,0.01)+0.0001*O16</f>
        <v>100000.01</v>
      </c>
      <c r="T16" s="766" t="str">
        <f>Q16&amp;J16</f>
        <v>10</v>
      </c>
      <c r="U16" s="160"/>
      <c r="V16" s="160"/>
      <c r="W16" s="160"/>
      <c r="X16" s="160"/>
      <c r="Y16" s="160"/>
      <c r="Z16" s="160"/>
      <c r="AA16" s="160"/>
      <c r="AB16" s="160"/>
      <c r="AC16" s="762"/>
      <c r="AD16" s="157">
        <f t="shared" si="0"/>
        <v>370</v>
      </c>
      <c r="AE16" s="158">
        <f>IFERROR(INDEX(Reit!$J:$J,MATCH(AF16,Reit!$F:$F,0)),"")</f>
        <v>166</v>
      </c>
      <c r="AF16" s="159" t="str">
        <f t="shared" si="1"/>
        <v>Boriss Klubov</v>
      </c>
      <c r="AG16" s="158" t="str">
        <f>IFERROR(INDEX(Reit!$J:$J,MATCH(AH16,Reit!$F:$F,0)),"")</f>
        <v/>
      </c>
      <c r="AH16" s="159" t="str">
        <f t="shared" si="2"/>
        <v>Dmitri Kurajev, Elmo Lageda</v>
      </c>
      <c r="AI16" s="158">
        <f>IFERROR(INDEX(Reit!$J:$J,MATCH(AJ16,Reit!$F:$F,0)),"")</f>
        <v>22</v>
      </c>
      <c r="AJ16" s="159" t="str">
        <f t="shared" si="3"/>
        <v>Dmitri Kurajev</v>
      </c>
      <c r="AK16" s="158">
        <f>IFERROR(INDEX(Reit!$J:$J,MATCH(AL16,Reit!$F:$F,0)),"")</f>
        <v>182</v>
      </c>
      <c r="AL16" s="159" t="str">
        <f t="shared" si="4"/>
        <v>Elmo Lageda</v>
      </c>
      <c r="AM16" s="158" t="str">
        <f>IFERROR(INDEX(Reit!$J:$J,MATCH(AN16,Reit!$F:$F,0)),"")</f>
        <v/>
      </c>
      <c r="AN16" s="159" t="str">
        <f t="shared" si="5"/>
        <v/>
      </c>
      <c r="AO16" s="158" t="str">
        <f>IFERROR(INDEX(Reit!$J:$J,MATCH(AP16,Reit!$F:$F,0)),"")</f>
        <v/>
      </c>
      <c r="AP16" s="159" t="str">
        <f t="shared" si="6"/>
        <v/>
      </c>
    </row>
    <row r="17" spans="1:43" x14ac:dyDescent="0.2">
      <c r="A17" s="741">
        <v>4</v>
      </c>
      <c r="B17" s="772" t="s">
        <v>411</v>
      </c>
      <c r="C17" s="754">
        <v>13</v>
      </c>
      <c r="D17" s="771">
        <v>13</v>
      </c>
      <c r="E17" s="754">
        <v>13</v>
      </c>
      <c r="F17" s="753"/>
      <c r="G17" s="791"/>
      <c r="H17" s="755" t="str">
        <f>(IF(C17-F14&gt;0,1)+IF(D17-F15&gt;0,1)+IF(E17-F16&gt;0,1)+IF(G17-F18&gt;0,1))&amp;"-"&amp;(IF(C17-F14&lt;0,1)+IF(D17-F15&lt;0,1)+IF(E17-F16&lt;0,1)+IF(G17-F18&lt;0,1))</f>
        <v>3-0</v>
      </c>
      <c r="I17" s="754" t="str">
        <f>IF(AND(B17&lt;&gt;"",R$6=TRUE),A$13&amp;RANK(S17,S$14:S$18,0)," ")</f>
        <v>B1</v>
      </c>
      <c r="J17" s="768">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759">
        <f>SUM(AND(T17=T14,C17&gt;F14),AND(T17=T15,D17&gt;F15),AND(T17=T16,E17&gt;F16),AND(T17=T18,G17&gt;F18))</f>
        <v>0</v>
      </c>
      <c r="L17" s="769">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759">
        <f>SUM(AND(R17=R14,C17&gt;F14),AND(R17=R15,D17&gt;F15),AND(R17=R16,E17&gt;F16),AND(R17=R18,G17&gt;F18))</f>
        <v>0</v>
      </c>
      <c r="N17" s="760" t="str">
        <f>SUM(C17:G17)&amp;"-"&amp;SUM(F14:F18)</f>
        <v>39-18</v>
      </c>
      <c r="O17" s="761">
        <f>C17+D17+E17+G17-F14-F15-F16-F18</f>
        <v>21</v>
      </c>
      <c r="P17" s="762">
        <f>SUM(C17:G17,F14:F18)/SUM(F14:F18)</f>
        <v>3.1666666666666665</v>
      </c>
      <c r="Q17" s="770">
        <f>VALUE(LEFT(H17,1))</f>
        <v>3</v>
      </c>
      <c r="R17" s="764">
        <f>Q17*100000+J17*10000+K17*1000+100*L17</f>
        <v>300000</v>
      </c>
      <c r="S17" s="765">
        <f>R17+M17*0.1+IF(ISNONTEXT(B17),0,0.01)+0.0001*O17</f>
        <v>300000.01209999999</v>
      </c>
      <c r="T17" s="766" t="str">
        <f>Q17&amp;J17</f>
        <v>30</v>
      </c>
      <c r="U17" s="160"/>
      <c r="V17" s="160"/>
      <c r="W17" s="160"/>
      <c r="X17" s="160"/>
      <c r="Y17" s="160"/>
      <c r="Z17" s="160"/>
      <c r="AA17" s="160"/>
      <c r="AB17" s="160"/>
      <c r="AC17" s="762"/>
      <c r="AD17" s="157">
        <f t="shared" si="0"/>
        <v>764</v>
      </c>
      <c r="AE17" s="158">
        <f>IFERROR(INDEX(Reit!$J:$J,MATCH(AF17,Reit!$F:$F,0)),"")</f>
        <v>244</v>
      </c>
      <c r="AF17" s="159" t="str">
        <f t="shared" si="1"/>
        <v>Jaan Sepp</v>
      </c>
      <c r="AG17" s="158" t="str">
        <f>IFERROR(INDEX(Reit!$J:$J,MATCH(AH17,Reit!$F:$F,0)),"")</f>
        <v/>
      </c>
      <c r="AH17" s="159" t="str">
        <f t="shared" si="2"/>
        <v>Mait Metsla, Oskar Sepp</v>
      </c>
      <c r="AI17" s="158">
        <f>IFERROR(INDEX(Reit!$J:$J,MATCH(AJ17,Reit!$F:$F,0)),"")</f>
        <v>232</v>
      </c>
      <c r="AJ17" s="159" t="str">
        <f t="shared" si="3"/>
        <v>Mait Metsla</v>
      </c>
      <c r="AK17" s="158">
        <f>IFERROR(INDEX(Reit!$J:$J,MATCH(AL17,Reit!$F:$F,0)),"")</f>
        <v>288</v>
      </c>
      <c r="AL17" s="159" t="str">
        <f t="shared" si="4"/>
        <v>Oskar Sepp</v>
      </c>
      <c r="AM17" s="158" t="str">
        <f>IFERROR(INDEX(Reit!$J:$J,MATCH(AN17,Reit!$F:$F,0)),"")</f>
        <v/>
      </c>
      <c r="AN17" s="159" t="str">
        <f t="shared" si="5"/>
        <v/>
      </c>
      <c r="AO17" s="158" t="str">
        <f>IFERROR(INDEX(Reit!$J:$J,MATCH(AP17,Reit!$F:$F,0)),"")</f>
        <v/>
      </c>
      <c r="AP17" s="159" t="str">
        <f t="shared" si="6"/>
        <v/>
      </c>
    </row>
    <row r="18" spans="1:43" hidden="1" x14ac:dyDescent="0.2">
      <c r="A18" s="741">
        <v>5</v>
      </c>
      <c r="B18" s="772"/>
      <c r="C18" s="754"/>
      <c r="D18" s="754"/>
      <c r="E18" s="754"/>
      <c r="F18" s="754"/>
      <c r="G18" s="753"/>
      <c r="H18" s="755" t="str">
        <f>(IF(C18-G14&gt;0,1)+IF(D18-G15&gt;0,1)+IF(E18-G16&gt;0,1)+IF(F18-G17&gt;0,1))&amp;"-"&amp;(IF(C18-G14&lt;0,1)+IF(D18-G15&lt;0,1)+IF(E18-G16&lt;0,1)+IF(F18-G17&lt;0,1))</f>
        <v>0-0</v>
      </c>
      <c r="I18" s="754" t="str">
        <f>IF(AND(B18&lt;&gt;"",R$6=TRUE),A$13&amp;RANK(S18,S$14:S$18,0)," ")</f>
        <v xml:space="preserve"> </v>
      </c>
      <c r="J18" s="768">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759">
        <f>SUM(AND(T18=T14,C18&gt;G14),AND(T18=T15,D18&gt;G15),AND(T18=T16,E18&gt;G16),AND(T18=T17,F18&gt;G17))</f>
        <v>0</v>
      </c>
      <c r="L18" s="769">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759">
        <f>SUM(AND(R18=R14,C18&gt;G14),AND(R18=R15,D18&gt;G15),AND(R18=R16,E18&gt;G16),AND(R18=R17,F18&gt;G17))</f>
        <v>0</v>
      </c>
      <c r="N18" s="760" t="str">
        <f>SUM(C18:G18)&amp;"-"&amp;SUM(G14:G18)</f>
        <v>0-0</v>
      </c>
      <c r="O18" s="761">
        <f>C18+D18+E18+F18-G14-G15-G16-G17</f>
        <v>0</v>
      </c>
      <c r="P18" s="762" t="e">
        <f>SUM(C18:G18,G14:G18)/SUM(G14:G18)</f>
        <v>#DIV/0!</v>
      </c>
      <c r="Q18" s="770">
        <f>VALUE(LEFT(H18,1))</f>
        <v>0</v>
      </c>
      <c r="R18" s="764">
        <f>Q18*100000+J18*10000+K18*1000+100*L18</f>
        <v>0</v>
      </c>
      <c r="S18" s="765">
        <f>R18+M18*0.1+IF(ISNONTEXT(B18),0,0.01)+0.0001*O18</f>
        <v>0</v>
      </c>
      <c r="T18" s="766" t="str">
        <f>Q18&amp;J18</f>
        <v>00</v>
      </c>
      <c r="U18" s="160"/>
      <c r="V18" s="160"/>
      <c r="W18" s="160"/>
      <c r="X18" s="160"/>
      <c r="Y18" s="160"/>
      <c r="Z18" s="160"/>
      <c r="AA18" s="160"/>
      <c r="AB18" s="160"/>
      <c r="AC18" s="762"/>
      <c r="AD18" s="160"/>
      <c r="AE18" s="160"/>
      <c r="AF18" s="160"/>
      <c r="AG18" s="160"/>
      <c r="AH18" s="160"/>
      <c r="AI18" s="160"/>
      <c r="AJ18" s="160"/>
      <c r="AK18" s="160"/>
      <c r="AL18" s="160"/>
      <c r="AM18" s="160"/>
      <c r="AN18" s="160"/>
      <c r="AO18" s="160"/>
      <c r="AP18" s="160"/>
      <c r="AQ18" s="160"/>
    </row>
    <row r="19" spans="1:43" hidden="1" x14ac:dyDescent="0.2">
      <c r="A19" s="773"/>
      <c r="B19" s="774"/>
      <c r="C19" s="775"/>
      <c r="D19" s="776"/>
      <c r="E19" s="775"/>
      <c r="F19" s="777"/>
      <c r="G19" s="392"/>
      <c r="H19" s="778"/>
      <c r="I19" s="792"/>
      <c r="J19" s="160"/>
      <c r="K19" s="160"/>
      <c r="L19" s="160"/>
      <c r="M19" s="160"/>
      <c r="N19" s="780"/>
      <c r="O19" s="780"/>
      <c r="P19" s="160"/>
      <c r="Q19" s="160"/>
      <c r="R19" s="781" t="s">
        <v>373</v>
      </c>
      <c r="S19" s="160"/>
      <c r="T19" s="160"/>
      <c r="U19" s="160"/>
      <c r="V19" s="160"/>
      <c r="W19" s="160"/>
      <c r="X19" s="160"/>
      <c r="Y19" s="160"/>
      <c r="Z19" s="160"/>
      <c r="AA19" s="160"/>
      <c r="AB19" s="160"/>
      <c r="AC19" s="762"/>
      <c r="AD19" s="160"/>
      <c r="AE19" s="160"/>
      <c r="AF19" s="160"/>
      <c r="AG19" s="160"/>
      <c r="AH19" s="160"/>
      <c r="AI19" s="160"/>
      <c r="AJ19" s="160"/>
      <c r="AK19" s="160"/>
      <c r="AL19" s="160"/>
      <c r="AM19" s="160"/>
      <c r="AN19" s="160"/>
      <c r="AO19" s="160"/>
      <c r="AP19" s="160"/>
      <c r="AQ19" s="160"/>
    </row>
    <row r="20" spans="1:43" hidden="1" x14ac:dyDescent="0.2">
      <c r="A20" s="741" t="s">
        <v>37</v>
      </c>
      <c r="B20" s="782"/>
      <c r="C20" s="743">
        <v>1</v>
      </c>
      <c r="D20" s="743">
        <v>2</v>
      </c>
      <c r="E20" s="743">
        <v>3</v>
      </c>
      <c r="F20" s="743">
        <v>4</v>
      </c>
      <c r="G20" s="743"/>
      <c r="H20" s="783" t="s">
        <v>308</v>
      </c>
      <c r="I20" s="783" t="s">
        <v>163</v>
      </c>
      <c r="J20" s="784" t="s">
        <v>366</v>
      </c>
      <c r="K20" s="785" t="s">
        <v>141</v>
      </c>
      <c r="L20" s="786" t="s">
        <v>367</v>
      </c>
      <c r="M20" s="786" t="s">
        <v>368</v>
      </c>
      <c r="N20" s="748" t="s">
        <v>369</v>
      </c>
      <c r="O20" s="748" t="s">
        <v>369</v>
      </c>
      <c r="P20" s="749" t="s">
        <v>370</v>
      </c>
      <c r="Q20" s="787" t="s">
        <v>34</v>
      </c>
      <c r="R20" s="787" t="b">
        <f>OR(AND(COUNTA(B21:B25)=3,COUNTA(C21:G25)=6),AND(COUNTA(B21:B25)=4,COUNTA(C21:G25)=12),AND(COUNTA(B21:B25)=5,COUNTA(C21:G25)=20))</f>
        <v>0</v>
      </c>
      <c r="S20" s="788" t="s">
        <v>371</v>
      </c>
      <c r="T20" s="789" t="s">
        <v>372</v>
      </c>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row>
    <row r="21" spans="1:43" hidden="1" x14ac:dyDescent="0.2">
      <c r="A21" s="741">
        <v>1</v>
      </c>
      <c r="B21" s="139"/>
      <c r="C21" s="753"/>
      <c r="D21" s="754">
        <v>13</v>
      </c>
      <c r="E21" s="754">
        <v>13</v>
      </c>
      <c r="F21" s="754">
        <v>13</v>
      </c>
      <c r="G21" s="754"/>
      <c r="H21" s="755" t="str">
        <f>(IF(D21-C22&gt;0,1)+IF(E21-C23&gt;0,1)+IF(F21-C24&gt;0,1)+IF(G21-C25&gt;0,1))&amp;"-"&amp;(IF(D21-C22&lt;0,1)+IF(E21-C23&lt;0,1)+IF(F21-C24&lt;0,1)+IF(G21-C25&lt;0,1))</f>
        <v>3-0</v>
      </c>
      <c r="I21" s="754" t="str">
        <f>IF(AND(B21&lt;&gt;"",R$20=TRUE),A$20&amp;RANK(S21,S$21:S$25,0)," ")</f>
        <v xml:space="preserve"> </v>
      </c>
      <c r="J21" s="756">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757">
        <f>SUM(AND(T21=T22,D21&gt;C22),AND(T21=T23,E21&gt;C23),AND(T21=T24,F21&gt;C24),AND(T21=T25,G21&gt;C25))</f>
        <v>0</v>
      </c>
      <c r="L21" s="758">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759">
        <f>SUM(AND(R21=R22,D21&gt;C22),AND(R21=R23,E21&gt;C23),AND(R21=R24,F21&gt;C24),AND(R21=R25,G21&gt;C25))</f>
        <v>0</v>
      </c>
      <c r="N21" s="760" t="str">
        <f>SUM(C21:G21)&amp;"-"&amp;SUM(C21:C25)</f>
        <v>39-10</v>
      </c>
      <c r="O21" s="761">
        <f>D21+E21+F21+G21-C22-C23-C24-C25</f>
        <v>29</v>
      </c>
      <c r="P21" s="762">
        <f>SUM(C21:G21,C21:C25)/SUM(C21:C25)</f>
        <v>4.9000000000000004</v>
      </c>
      <c r="Q21" s="763">
        <f>VALUE(LEFT(H21,1))</f>
        <v>3</v>
      </c>
      <c r="R21" s="764">
        <f>Q21*100000+J21*10000+K21*1000+100*L21</f>
        <v>300000</v>
      </c>
      <c r="S21" s="765">
        <f>R21+M21*0.1+IF(ISNONTEXT(B21),0,0.01)+0.0001*O21</f>
        <v>300000.00290000002</v>
      </c>
      <c r="T21" s="766" t="str">
        <f>Q21&amp;J21</f>
        <v>30</v>
      </c>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row>
    <row r="22" spans="1:43" hidden="1" x14ac:dyDescent="0.2">
      <c r="A22" s="741">
        <v>2</v>
      </c>
      <c r="B22" s="767"/>
      <c r="C22" s="754">
        <v>0</v>
      </c>
      <c r="D22" s="753"/>
      <c r="E22" s="754">
        <v>12</v>
      </c>
      <c r="F22" s="754">
        <v>13</v>
      </c>
      <c r="G22" s="754"/>
      <c r="H22" s="755" t="str">
        <f>(IF(C22-D21&gt;0,1)+IF(E22-D23&gt;0,1)+IF(F22-D24&gt;0,1)+IF(G22-D25&gt;0,1))&amp;"-"&amp;(IF(C22-D21&lt;0,1)+IF(E22-D23&lt;0,1)+IF(F22-D24&lt;0,1)+IF(G22-D25&lt;0,1))</f>
        <v>2-1</v>
      </c>
      <c r="I22" s="754" t="str">
        <f t="shared" ref="I22:I25" si="7">IF(AND(B22&lt;&gt;"",R$20=TRUE),A$20&amp;RANK(S22,S$21:S$25,0)," ")</f>
        <v xml:space="preserve"> </v>
      </c>
      <c r="J22" s="768">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759">
        <f>SUM(AND(T22=T21,C22&gt;D21),AND(T22=T23,E22&gt;D23),AND(T22=T24,F22&gt;D24),AND(T22=T25,G22&gt;D25))</f>
        <v>0</v>
      </c>
      <c r="L22" s="769">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759">
        <f>SUM(AND(R22=R21,C22&gt;D21),AND(R22=R23,E22&gt;D23),AND(R22=R24,F22&gt;D24),AND(R22=R25,G22&gt;D25))</f>
        <v>0</v>
      </c>
      <c r="N22" s="760" t="str">
        <f>SUM(C22:G22)&amp;"-"&amp;SUM(D21:D25)</f>
        <v>25-23</v>
      </c>
      <c r="O22" s="761">
        <f>C22+E22+F22+G22-D21-D23-D24-D25</f>
        <v>2</v>
      </c>
      <c r="P22" s="762">
        <f>SUM(C22:G22,D21:D25)/SUM(D21:D25)</f>
        <v>2.0869565217391304</v>
      </c>
      <c r="Q22" s="770">
        <f>VALUE(LEFT(H22,1))</f>
        <v>2</v>
      </c>
      <c r="R22" s="764">
        <f>Q22*100000+J22*10000+K22*1000+100*L22</f>
        <v>200000</v>
      </c>
      <c r="S22" s="765">
        <f>R22+M22*0.1+IF(ISNONTEXT(B22),0,0.01)+0.0001*O22</f>
        <v>200000.00020000001</v>
      </c>
      <c r="T22" s="766" t="str">
        <f>Q22&amp;J22</f>
        <v>20</v>
      </c>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row>
    <row r="23" spans="1:43" hidden="1" x14ac:dyDescent="0.2">
      <c r="A23" s="741">
        <v>3</v>
      </c>
      <c r="B23" s="767"/>
      <c r="C23" s="754">
        <v>4</v>
      </c>
      <c r="D23" s="771">
        <v>5</v>
      </c>
      <c r="E23" s="753"/>
      <c r="F23" s="754">
        <v>13</v>
      </c>
      <c r="G23" s="754"/>
      <c r="H23" s="755" t="str">
        <f>(IF(C23-E21&gt;0,1)+IF(D23-E22&gt;0,1)+IF(F23-E24&gt;0,1)+IF(G23-E25&gt;0,1))&amp;"-"&amp;(IF(C23-E21&lt;0,1)+IF(D23-E22&lt;0,1)+IF(F23-E24&lt;0,1)+IF(G23-E25&lt;0,1))</f>
        <v>1-2</v>
      </c>
      <c r="I23" s="754" t="str">
        <f t="shared" si="7"/>
        <v xml:space="preserve"> </v>
      </c>
      <c r="J23" s="768">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759">
        <f>SUM(AND(T23=T21,C23&gt;E21),AND(T23=T22,D23&gt;E22),AND(T23=T24,F23&gt;E24),AND(T23=T25,G23&gt;E25))</f>
        <v>0</v>
      </c>
      <c r="L23" s="769">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759">
        <f>SUM(AND(R23=R21,C23&gt;E21),AND(R23=R22,D23&gt;E22),AND(R23=R24,F23&gt;E24),AND(R23=R25,G23&gt;E25))</f>
        <v>0</v>
      </c>
      <c r="N23" s="760" t="str">
        <f>SUM(C23:G23)&amp;"-"&amp;SUM(E21:E25)</f>
        <v>22-35</v>
      </c>
      <c r="O23" s="761">
        <f>C23+D23+F23+G23-E21-E22-E24-E25</f>
        <v>-13</v>
      </c>
      <c r="P23" s="762">
        <f>SUM(C23:G23,E21:E25)/SUM(E21:E25)</f>
        <v>1.6285714285714286</v>
      </c>
      <c r="Q23" s="770">
        <f>VALUE(LEFT(H23,1))</f>
        <v>1</v>
      </c>
      <c r="R23" s="764">
        <f>Q23*100000+J23*10000+K23*1000+100*L23</f>
        <v>100000</v>
      </c>
      <c r="S23" s="765">
        <f>R23+M23*0.1+IF(ISNONTEXT(B23),0,0.01)+0.0001*O23</f>
        <v>99999.998699999996</v>
      </c>
      <c r="T23" s="766" t="str">
        <f>Q23&amp;J23</f>
        <v>10</v>
      </c>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row>
    <row r="24" spans="1:43" hidden="1" x14ac:dyDescent="0.2">
      <c r="A24" s="741">
        <v>4</v>
      </c>
      <c r="B24" s="767"/>
      <c r="C24" s="754">
        <v>6</v>
      </c>
      <c r="D24" s="771">
        <v>5</v>
      </c>
      <c r="E24" s="754">
        <v>10</v>
      </c>
      <c r="F24" s="753"/>
      <c r="G24" s="791"/>
      <c r="H24" s="755" t="str">
        <f>(IF(C24-F21&gt;0,1)+IF(D24-F22&gt;0,1)+IF(E24-F23&gt;0,1)+IF(G24-F25&gt;0,1))&amp;"-"&amp;(IF(C24-F21&lt;0,1)+IF(D24-F22&lt;0,1)+IF(E24-F23&lt;0,1)+IF(G24-F25&lt;0,1))</f>
        <v>0-3</v>
      </c>
      <c r="I24" s="754" t="str">
        <f t="shared" si="7"/>
        <v xml:space="preserve"> </v>
      </c>
      <c r="J24" s="768">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759">
        <f>SUM(AND(T24=T21,C24&gt;F21),AND(T24=T22,D24&gt;F22),AND(T24=T23,E24&gt;F23),AND(T24=T25,G24&gt;F25))</f>
        <v>0</v>
      </c>
      <c r="L24" s="769">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759">
        <f>SUM(AND(R24=R21,C24&gt;F21),AND(R24=R22,D24&gt;F22),AND(R24=R23,E24&gt;F23),AND(R24=R25,G24&gt;F25))</f>
        <v>0</v>
      </c>
      <c r="N24" s="760" t="str">
        <f>SUM(C24:G24)&amp;"-"&amp;SUM(F21:F25)</f>
        <v>21-39</v>
      </c>
      <c r="O24" s="761">
        <f>C24+D24+E24+G24-F21-F22-F23-F25</f>
        <v>-18</v>
      </c>
      <c r="P24" s="762">
        <f>SUM(C24:G24,F21:F25)/SUM(F21:F25)</f>
        <v>1.5384615384615385</v>
      </c>
      <c r="Q24" s="770">
        <f>VALUE(LEFT(H24,1))</f>
        <v>0</v>
      </c>
      <c r="R24" s="764">
        <f>Q24*100000+J24*10000+K24*1000+100*L24</f>
        <v>0</v>
      </c>
      <c r="S24" s="765">
        <f>R24+M24*0.1+IF(ISNONTEXT(B24),0,0.01)+0.0001*O24</f>
        <v>-1.8000000000000002E-3</v>
      </c>
      <c r="T24" s="766" t="str">
        <f>Q24&amp;J24</f>
        <v>00</v>
      </c>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row>
    <row r="25" spans="1:43" hidden="1" x14ac:dyDescent="0.2">
      <c r="A25" s="741">
        <v>5</v>
      </c>
      <c r="B25" s="772"/>
      <c r="C25" s="754"/>
      <c r="D25" s="754"/>
      <c r="E25" s="754"/>
      <c r="F25" s="754"/>
      <c r="G25" s="753"/>
      <c r="H25" s="755" t="str">
        <f>(IF(C25-G21&gt;0,1)+IF(D25-G22&gt;0,1)+IF(E25-G23&gt;0,1)+IF(F25-G24&gt;0,1))&amp;"-"&amp;(IF(C25-G21&lt;0,1)+IF(D25-G22&lt;0,1)+IF(E25-G23&lt;0,1)+IF(F25-G24&lt;0,1))</f>
        <v>0-0</v>
      </c>
      <c r="I25" s="754" t="str">
        <f t="shared" si="7"/>
        <v xml:space="preserve"> </v>
      </c>
      <c r="J25" s="768">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759">
        <f>SUM(AND(T25=T21,C25&gt;G21),AND(T25=T22,D25&gt;G22),AND(T25=T23,E25&gt;G23),AND(T25=T24,F25&gt;G24))</f>
        <v>0</v>
      </c>
      <c r="L25" s="769">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759">
        <f>SUM(AND(R25=R21,C25&gt;G21),AND(R25=R22,D25&gt;G22),AND(R25=R23,E25&gt;G23),AND(R25=R24,F25&gt;G24))</f>
        <v>0</v>
      </c>
      <c r="N25" s="760" t="str">
        <f>SUM(C25:G25)&amp;"-"&amp;SUM(G21:G25)</f>
        <v>0-0</v>
      </c>
      <c r="O25" s="761">
        <f>C25+D25+E25+F25-G21-G22-G23-G24</f>
        <v>0</v>
      </c>
      <c r="P25" s="762" t="e">
        <f>SUM(C25:G25,G21:G25)/SUM(G21:G25)</f>
        <v>#DIV/0!</v>
      </c>
      <c r="Q25" s="770">
        <f>VALUE(LEFT(H25,1))</f>
        <v>0</v>
      </c>
      <c r="R25" s="764">
        <f>Q25*100000+J25*10000+K25*1000+100*L25</f>
        <v>0</v>
      </c>
      <c r="S25" s="765">
        <f>R25+M25*0.1+IF(ISNONTEXT(B25),0,0.01)+0.0001*O25</f>
        <v>0</v>
      </c>
      <c r="T25" s="766" t="str">
        <f>Q25&amp;J25</f>
        <v>00</v>
      </c>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row>
    <row r="26" spans="1:43" hidden="1" x14ac:dyDescent="0.2">
      <c r="A26" s="793"/>
      <c r="B26" s="794"/>
      <c r="C26" s="392"/>
      <c r="D26" s="392"/>
      <c r="E26" s="392"/>
      <c r="F26" s="795"/>
      <c r="G26" s="795"/>
      <c r="H26" s="796"/>
      <c r="I26" s="797"/>
      <c r="J26" s="160"/>
      <c r="K26" s="160"/>
      <c r="L26" s="160"/>
      <c r="M26" s="160"/>
      <c r="N26" s="780"/>
      <c r="O26" s="780"/>
      <c r="P26" s="160"/>
      <c r="Q26" s="160"/>
      <c r="R26" s="781" t="s">
        <v>373</v>
      </c>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row>
    <row r="27" spans="1:43" hidden="1" x14ac:dyDescent="0.2">
      <c r="A27" s="741" t="s">
        <v>38</v>
      </c>
      <c r="B27" s="782"/>
      <c r="C27" s="743">
        <v>1</v>
      </c>
      <c r="D27" s="743">
        <v>2</v>
      </c>
      <c r="E27" s="743">
        <v>3</v>
      </c>
      <c r="F27" s="743">
        <v>4</v>
      </c>
      <c r="G27" s="743"/>
      <c r="H27" s="783" t="s">
        <v>308</v>
      </c>
      <c r="I27" s="783" t="s">
        <v>163</v>
      </c>
      <c r="J27" s="784" t="s">
        <v>366</v>
      </c>
      <c r="K27" s="785" t="s">
        <v>141</v>
      </c>
      <c r="L27" s="786" t="s">
        <v>367</v>
      </c>
      <c r="M27" s="786" t="s">
        <v>368</v>
      </c>
      <c r="N27" s="748" t="s">
        <v>369</v>
      </c>
      <c r="O27" s="748" t="s">
        <v>369</v>
      </c>
      <c r="P27" s="749" t="s">
        <v>370</v>
      </c>
      <c r="Q27" s="787" t="s">
        <v>34</v>
      </c>
      <c r="R27" s="787" t="b">
        <f>OR(AND(COUNTA(B28:B32)=3,COUNTA(C28:G32)=6),AND(COUNTA(B28:B32)=4,COUNTA(C28:G32)=12),AND(COUNTA(B28:B32)=5,COUNTA(C28:G32)=20))</f>
        <v>0</v>
      </c>
      <c r="S27" s="788" t="s">
        <v>371</v>
      </c>
      <c r="T27" s="789" t="s">
        <v>372</v>
      </c>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row>
    <row r="28" spans="1:43" hidden="1" x14ac:dyDescent="0.2">
      <c r="A28" s="741">
        <v>1</v>
      </c>
      <c r="B28" s="798"/>
      <c r="C28" s="753"/>
      <c r="D28" s="754">
        <v>13</v>
      </c>
      <c r="E28" s="754">
        <v>13</v>
      </c>
      <c r="F28" s="754">
        <v>13</v>
      </c>
      <c r="G28" s="754"/>
      <c r="H28" s="755" t="str">
        <f>(IF(D28-C29&gt;0,1)+IF(E28-C30&gt;0,1)+IF(F28-C31&gt;0,1)+IF(G28-C32&gt;0,1))&amp;"-"&amp;(IF(D28-C29&lt;0,1)+IF(E28-C30&lt;0,1)+IF(F28-C31&lt;0,1)+IF(G28-C32&lt;0,1))</f>
        <v>3-0</v>
      </c>
      <c r="I28" s="754" t="str">
        <f>IF(AND(B28&lt;&gt;"",R$27=TRUE),A$27&amp;RANK(S28,S$28:S$32,0)," ")</f>
        <v xml:space="preserve"> </v>
      </c>
      <c r="J28" s="756">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757">
        <f>SUM(AND(T28=T29,D28&gt;C29),AND(T28=T30,E28&gt;C30),AND(T28=T31,F28&gt;C31),AND(T28=T32,G28&gt;C32))</f>
        <v>0</v>
      </c>
      <c r="L28" s="758">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759">
        <f>SUM(AND(R28=R29,D28&gt;C29),AND(R28=R30,E28&gt;C30),AND(R28=R31,F28&gt;C31),AND(R28=R32,G28&gt;C32))</f>
        <v>0</v>
      </c>
      <c r="N28" s="760" t="str">
        <f>SUM(C28:G28)&amp;"-"&amp;SUM(C28:C32)</f>
        <v>39-8</v>
      </c>
      <c r="O28" s="761">
        <f>D28+E28+F28+G28-C29-C30-C31-C32</f>
        <v>31</v>
      </c>
      <c r="P28" s="762">
        <f>SUM(C28:G28,C28:C32)/SUM(C28:C32)</f>
        <v>5.875</v>
      </c>
      <c r="Q28" s="763">
        <f>VALUE(LEFT(H28,1))</f>
        <v>3</v>
      </c>
      <c r="R28" s="764">
        <f>Q28*100000+J28*10000+K28*1000+100*L28</f>
        <v>300000</v>
      </c>
      <c r="S28" s="765">
        <f>R28+M28*0.1+IF(ISNONTEXT(B28),0,0.01)+0.0001*O28</f>
        <v>300000.00309999997</v>
      </c>
      <c r="T28" s="766" t="str">
        <f>Q28&amp;J28</f>
        <v>30</v>
      </c>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row>
    <row r="29" spans="1:43" hidden="1" x14ac:dyDescent="0.2">
      <c r="A29" s="741">
        <v>2</v>
      </c>
      <c r="B29" s="767"/>
      <c r="C29" s="754">
        <v>3</v>
      </c>
      <c r="D29" s="753"/>
      <c r="E29" s="754">
        <v>3</v>
      </c>
      <c r="F29" s="754">
        <v>3</v>
      </c>
      <c r="G29" s="754"/>
      <c r="H29" s="755" t="str">
        <f>(IF(C29-D28&gt;0,1)+IF(E29-D30&gt;0,1)+IF(F29-D31&gt;0,1)+IF(G29-D32&gt;0,1))&amp;"-"&amp;(IF(C29-D28&lt;0,1)+IF(E29-D30&lt;0,1)+IF(F29-D31&lt;0,1)+IF(G29-D32&lt;0,1))</f>
        <v>0-3</v>
      </c>
      <c r="I29" s="754" t="str">
        <f t="shared" ref="I29:I32" si="8">IF(AND(B29&lt;&gt;"",R$27=TRUE),A$27&amp;RANK(S29,S$28:S$32,0)," ")</f>
        <v xml:space="preserve"> </v>
      </c>
      <c r="J29" s="768">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759">
        <f>SUM(AND(T29=T28,C29&gt;D28),AND(T29=T30,E29&gt;D30),AND(T29=T31,F29&gt;D31),AND(T29=T32,G29&gt;D32))</f>
        <v>0</v>
      </c>
      <c r="L29" s="769">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759">
        <f>SUM(AND(R29=R28,C29&gt;D28),AND(R29=R30,E29&gt;D30),AND(R29=R31,F29&gt;D31),AND(R29=R32,G29&gt;D32))</f>
        <v>0</v>
      </c>
      <c r="N29" s="760" t="str">
        <f>SUM(C29:G29)&amp;"-"&amp;SUM(D28:D32)</f>
        <v>9-39</v>
      </c>
      <c r="O29" s="761">
        <f>C29+E29+F29+G29-D28-D30-D31-D32</f>
        <v>-30</v>
      </c>
      <c r="P29" s="762">
        <f>SUM(C29:G29,D28:D32)/SUM(D28:D32)</f>
        <v>1.2307692307692308</v>
      </c>
      <c r="Q29" s="770">
        <f>VALUE(LEFT(H29,1))</f>
        <v>0</v>
      </c>
      <c r="R29" s="764">
        <f>Q29*100000+J29*10000+K29*1000+100*L29</f>
        <v>0</v>
      </c>
      <c r="S29" s="765">
        <f>R29+M29*0.1+IF(ISNONTEXT(B29),0,0.01)+0.0001*O29</f>
        <v>-3.0000000000000001E-3</v>
      </c>
      <c r="T29" s="766" t="str">
        <f>Q29&amp;J29</f>
        <v>00</v>
      </c>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row>
    <row r="30" spans="1:43" hidden="1" x14ac:dyDescent="0.2">
      <c r="A30" s="741">
        <v>3</v>
      </c>
      <c r="B30" s="767"/>
      <c r="C30" s="754">
        <v>2</v>
      </c>
      <c r="D30" s="771">
        <v>13</v>
      </c>
      <c r="E30" s="753"/>
      <c r="F30" s="754">
        <v>13</v>
      </c>
      <c r="G30" s="754"/>
      <c r="H30" s="755" t="str">
        <f>(IF(C30-E28&gt;0,1)+IF(D30-E29&gt;0,1)+IF(F30-E31&gt;0,1)+IF(G30-E32&gt;0,1))&amp;"-"&amp;(IF(C30-E28&lt;0,1)+IF(D30-E29&lt;0,1)+IF(F30-E31&lt;0,1)+IF(G30-E32&lt;0,1))</f>
        <v>2-1</v>
      </c>
      <c r="I30" s="754" t="str">
        <f t="shared" si="8"/>
        <v xml:space="preserve"> </v>
      </c>
      <c r="J30" s="768">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759">
        <f>SUM(AND(T30=T28,C30&gt;E28),AND(T30=T29,D30&gt;E29),AND(T30=T31,F30&gt;E31),AND(T30=T32,G30&gt;E32))</f>
        <v>0</v>
      </c>
      <c r="L30" s="769">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759">
        <f>SUM(AND(R30=R28,C30&gt;E28),AND(R30=R29,D30&gt;E29),AND(R30=R31,F30&gt;E31),AND(R30=R32,G30&gt;E32))</f>
        <v>0</v>
      </c>
      <c r="N30" s="760" t="str">
        <f>SUM(C30:G30)&amp;"-"&amp;SUM(E28:E32)</f>
        <v>28-24</v>
      </c>
      <c r="O30" s="761">
        <f>C30+D30+F30+G30-E28-E29-E31-E32</f>
        <v>4</v>
      </c>
      <c r="P30" s="762">
        <f>SUM(C30:G30,E28:E32)/SUM(E28:E32)</f>
        <v>2.1666666666666665</v>
      </c>
      <c r="Q30" s="770">
        <f>VALUE(LEFT(H30,1))</f>
        <v>2</v>
      </c>
      <c r="R30" s="764">
        <f>Q30*100000+J30*10000+K30*1000+100*L30</f>
        <v>200000</v>
      </c>
      <c r="S30" s="765">
        <f>R30+M30*0.1+IF(ISNONTEXT(B30),0,0.01)+0.0001*O30</f>
        <v>200000.00039999999</v>
      </c>
      <c r="T30" s="766" t="str">
        <f>Q30&amp;J30</f>
        <v>20</v>
      </c>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row>
    <row r="31" spans="1:43" hidden="1" x14ac:dyDescent="0.2">
      <c r="A31" s="741">
        <v>4</v>
      </c>
      <c r="B31" s="772"/>
      <c r="C31" s="754">
        <v>3</v>
      </c>
      <c r="D31" s="771">
        <v>13</v>
      </c>
      <c r="E31" s="754">
        <v>8</v>
      </c>
      <c r="F31" s="753"/>
      <c r="G31" s="791"/>
      <c r="H31" s="755" t="str">
        <f>(IF(C31-F28&gt;0,1)+IF(D31-F29&gt;0,1)+IF(E31-F30&gt;0,1)+IF(G31-F32&gt;0,1))&amp;"-"&amp;(IF(C31-F28&lt;0,1)+IF(D31-F29&lt;0,1)+IF(E31-F30&lt;0,1)+IF(G31-F32&lt;0,1))</f>
        <v>1-2</v>
      </c>
      <c r="I31" s="754" t="str">
        <f t="shared" si="8"/>
        <v xml:space="preserve"> </v>
      </c>
      <c r="J31" s="768">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759">
        <f>SUM(AND(T31=T28,C31&gt;F28),AND(T31=T29,D31&gt;F29),AND(T31=T30,E31&gt;F30),AND(T31=T32,G31&gt;F32))</f>
        <v>0</v>
      </c>
      <c r="L31" s="769">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759">
        <f>SUM(AND(R31=R28,C31&gt;F28),AND(R31=R29,D31&gt;F29),AND(R31=R30,E31&gt;F30),AND(R31=R32,G31&gt;F32))</f>
        <v>0</v>
      </c>
      <c r="N31" s="760" t="str">
        <f>SUM(C31:G31)&amp;"-"&amp;SUM(F28:F32)</f>
        <v>24-29</v>
      </c>
      <c r="O31" s="761">
        <f>C31+D31+E31+G31-F28-F29-F30-F32</f>
        <v>-5</v>
      </c>
      <c r="P31" s="762">
        <f>SUM(C31:G31,F28:F32)/SUM(F28:F32)</f>
        <v>1.8275862068965518</v>
      </c>
      <c r="Q31" s="770">
        <f>VALUE(LEFT(H31,1))</f>
        <v>1</v>
      </c>
      <c r="R31" s="764">
        <f>Q31*100000+J31*10000+K31*1000+100*L31</f>
        <v>100000</v>
      </c>
      <c r="S31" s="765">
        <f>R31+M31*0.1+IF(ISNONTEXT(B31),0,0.01)+0.0001*O31</f>
        <v>99999.999500000005</v>
      </c>
      <c r="T31" s="766" t="str">
        <f>Q31&amp;J31</f>
        <v>10</v>
      </c>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row>
    <row r="32" spans="1:43" hidden="1" x14ac:dyDescent="0.2">
      <c r="A32" s="741">
        <v>5</v>
      </c>
      <c r="B32" s="772"/>
      <c r="C32" s="754"/>
      <c r="D32" s="754"/>
      <c r="E32" s="754"/>
      <c r="F32" s="754"/>
      <c r="G32" s="753"/>
      <c r="H32" s="755" t="str">
        <f>(IF(C32-G28&gt;0,1)+IF(D32-G29&gt;0,1)+IF(E32-G30&gt;0,1)+IF(F32-G31&gt;0,1))&amp;"-"&amp;(IF(C32-G28&lt;0,1)+IF(D32-G29&lt;0,1)+IF(E32-G30&lt;0,1)+IF(F32-G31&lt;0,1))</f>
        <v>0-0</v>
      </c>
      <c r="I32" s="754" t="str">
        <f t="shared" si="8"/>
        <v xml:space="preserve"> </v>
      </c>
      <c r="J32" s="768">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759">
        <f>SUM(AND(T32=T28,C32&gt;G28),AND(T32=T29,D32&gt;G29),AND(T32=T30,E32&gt;G30),AND(T32=T31,F32&gt;G31))</f>
        <v>0</v>
      </c>
      <c r="L32" s="769">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759">
        <f>SUM(AND(R32=R28,C32&gt;G28),AND(R32=R29,D32&gt;G29),AND(R32=R30,E32&gt;G30),AND(R32=R31,F32&gt;G31))</f>
        <v>0</v>
      </c>
      <c r="N32" s="760" t="str">
        <f>SUM(C32:G32)&amp;"-"&amp;SUM(G28:G32)</f>
        <v>0-0</v>
      </c>
      <c r="O32" s="761">
        <f>C32+D32+E32+F32-G28-G29-G30-G31</f>
        <v>0</v>
      </c>
      <c r="P32" s="762" t="e">
        <f>SUM(C32:G32,G28:G32)/SUM(G28:G32)</f>
        <v>#DIV/0!</v>
      </c>
      <c r="Q32" s="770">
        <f>VALUE(LEFT(H32,1))</f>
        <v>0</v>
      </c>
      <c r="R32" s="764">
        <f>Q32*100000+J32*10000+K32*1000+100*L32</f>
        <v>0</v>
      </c>
      <c r="S32" s="765">
        <f>R32+M32*0.1+IF(ISNONTEXT(B32),0,0.01)+0.0001*O32</f>
        <v>0</v>
      </c>
      <c r="T32" s="766" t="str">
        <f>Q32&amp;J32</f>
        <v>00</v>
      </c>
      <c r="U32" s="160"/>
      <c r="V32" s="160"/>
      <c r="W32" s="160"/>
      <c r="X32" s="160"/>
      <c r="Y32" s="160"/>
      <c r="Z32" s="160"/>
      <c r="AA32" s="160"/>
      <c r="AB32" s="160"/>
      <c r="AC32" s="160"/>
    </row>
    <row r="33" spans="22:29" hidden="1" x14ac:dyDescent="0.2">
      <c r="V33" s="160"/>
      <c r="W33" s="160"/>
      <c r="X33" s="160"/>
      <c r="Y33" s="160"/>
      <c r="Z33" s="160"/>
      <c r="AA33" s="160"/>
      <c r="AB33" s="160"/>
      <c r="AC33" s="160"/>
    </row>
    <row r="34" spans="22:29" hidden="1" x14ac:dyDescent="0.2">
      <c r="V34" s="160"/>
      <c r="W34" s="160"/>
      <c r="X34" s="160"/>
      <c r="Y34" s="160"/>
      <c r="Z34" s="160"/>
      <c r="AA34" s="160"/>
      <c r="AB34" s="160"/>
      <c r="AC34" s="160"/>
    </row>
    <row r="35" spans="22:29" hidden="1" x14ac:dyDescent="0.2">
      <c r="V35" s="160"/>
      <c r="W35" s="160"/>
      <c r="X35" s="160"/>
      <c r="Y35" s="160"/>
      <c r="Z35" s="160"/>
      <c r="AA35" s="160"/>
      <c r="AB35" s="160"/>
      <c r="AC35" s="160"/>
    </row>
    <row r="36" spans="22:29" hidden="1" x14ac:dyDescent="0.2">
      <c r="V36" s="160"/>
      <c r="W36" s="160"/>
      <c r="X36" s="160"/>
      <c r="Y36" s="160"/>
      <c r="Z36" s="160"/>
      <c r="AA36" s="160"/>
      <c r="AB36" s="160"/>
      <c r="AC36" s="160"/>
    </row>
    <row r="37" spans="22:29" hidden="1" x14ac:dyDescent="0.2">
      <c r="V37" s="160"/>
      <c r="W37" s="160"/>
      <c r="X37" s="160"/>
      <c r="Y37" s="160"/>
      <c r="Z37" s="160"/>
      <c r="AA37" s="160"/>
      <c r="AB37" s="160"/>
      <c r="AC37" s="160"/>
    </row>
    <row r="38" spans="22:29" hidden="1" x14ac:dyDescent="0.2">
      <c r="V38" s="160"/>
      <c r="W38" s="160"/>
      <c r="X38" s="160"/>
      <c r="Y38" s="160"/>
      <c r="Z38" s="160"/>
      <c r="AA38" s="160"/>
      <c r="AB38" s="160"/>
      <c r="AC38" s="160"/>
    </row>
    <row r="39" spans="22:29" hidden="1" x14ac:dyDescent="0.2">
      <c r="V39" s="160"/>
      <c r="W39" s="160"/>
      <c r="X39" s="160"/>
      <c r="Y39" s="160"/>
      <c r="Z39" s="160"/>
      <c r="AA39" s="160"/>
      <c r="AB39" s="160"/>
      <c r="AC39" s="160"/>
    </row>
    <row r="40" spans="22:29" hidden="1" x14ac:dyDescent="0.2">
      <c r="V40" s="160"/>
      <c r="W40" s="160"/>
      <c r="X40" s="160"/>
      <c r="Y40" s="160"/>
      <c r="Z40" s="160"/>
      <c r="AA40" s="160"/>
      <c r="AB40" s="160"/>
      <c r="AC40" s="160"/>
    </row>
    <row r="41" spans="22:29" hidden="1" x14ac:dyDescent="0.2">
      <c r="V41" s="160"/>
      <c r="W41" s="160"/>
      <c r="X41" s="160"/>
      <c r="Y41" s="160"/>
      <c r="Z41" s="160"/>
      <c r="AA41" s="160"/>
      <c r="AB41" s="160"/>
      <c r="AC41" s="160"/>
    </row>
    <row r="42" spans="22:29" hidden="1" x14ac:dyDescent="0.2">
      <c r="V42" s="160"/>
      <c r="W42" s="160"/>
      <c r="X42" s="160"/>
      <c r="Y42" s="160"/>
      <c r="Z42" s="160"/>
      <c r="AA42" s="160"/>
      <c r="AB42" s="160"/>
      <c r="AC42" s="160"/>
    </row>
    <row r="43" spans="22:29" hidden="1" x14ac:dyDescent="0.2">
      <c r="V43" s="160"/>
      <c r="W43" s="160"/>
      <c r="X43" s="160"/>
      <c r="Y43" s="160"/>
      <c r="Z43" s="160"/>
      <c r="AA43" s="160"/>
      <c r="AB43" s="160"/>
      <c r="AC43" s="160"/>
    </row>
    <row r="44" spans="22:29" hidden="1" x14ac:dyDescent="0.2">
      <c r="V44" s="160"/>
      <c r="W44" s="160"/>
      <c r="X44" s="160"/>
      <c r="Y44" s="160"/>
      <c r="Z44" s="160"/>
      <c r="AA44" s="160"/>
      <c r="AB44" s="160"/>
      <c r="AC44" s="160"/>
    </row>
    <row r="45" spans="22:29" hidden="1" x14ac:dyDescent="0.2">
      <c r="V45" s="160"/>
      <c r="W45" s="160"/>
      <c r="X45" s="160"/>
      <c r="Y45" s="160"/>
      <c r="Z45" s="160"/>
      <c r="AA45" s="160"/>
      <c r="AB45" s="160"/>
      <c r="AC45" s="160"/>
    </row>
    <row r="46" spans="22:29" hidden="1" x14ac:dyDescent="0.2">
      <c r="V46" s="160"/>
      <c r="W46" s="160"/>
      <c r="X46" s="160"/>
      <c r="Y46" s="160"/>
      <c r="Z46" s="160"/>
      <c r="AA46" s="160"/>
      <c r="AB46" s="160"/>
      <c r="AC46" s="160"/>
    </row>
    <row r="47" spans="22:29" hidden="1" x14ac:dyDescent="0.2">
      <c r="V47" s="160"/>
      <c r="W47" s="160"/>
      <c r="X47" s="160"/>
      <c r="Y47" s="160"/>
      <c r="Z47" s="160"/>
      <c r="AA47" s="160"/>
      <c r="AB47" s="160"/>
      <c r="AC47" s="160"/>
    </row>
    <row r="48" spans="22:29" hidden="1" x14ac:dyDescent="0.2">
      <c r="V48" s="160"/>
      <c r="W48" s="160"/>
      <c r="X48" s="160"/>
      <c r="Y48" s="160"/>
      <c r="Z48" s="160"/>
      <c r="AA48" s="160"/>
      <c r="AB48" s="160"/>
      <c r="AC48" s="160"/>
    </row>
    <row r="49" spans="1:29" hidden="1" x14ac:dyDescent="0.2">
      <c r="V49" s="160"/>
      <c r="W49" s="160"/>
      <c r="X49" s="160"/>
      <c r="Y49" s="160"/>
      <c r="Z49" s="160"/>
      <c r="AA49" s="160"/>
      <c r="AB49" s="160"/>
      <c r="AC49" s="160"/>
    </row>
    <row r="50" spans="1:29" hidden="1" x14ac:dyDescent="0.2">
      <c r="V50" s="160"/>
      <c r="W50" s="160"/>
      <c r="X50" s="160"/>
      <c r="Y50" s="160"/>
      <c r="Z50" s="160"/>
      <c r="AA50" s="160"/>
      <c r="AB50" s="160"/>
      <c r="AC50" s="160"/>
    </row>
    <row r="51" spans="1:29" hidden="1" x14ac:dyDescent="0.2">
      <c r="V51" s="160"/>
      <c r="W51" s="160"/>
      <c r="X51" s="160"/>
      <c r="Y51" s="160"/>
      <c r="Z51" s="160"/>
      <c r="AA51" s="160"/>
      <c r="AB51" s="160"/>
      <c r="AC51" s="160"/>
    </row>
    <row r="52" spans="1:29" hidden="1" x14ac:dyDescent="0.2">
      <c r="V52" s="160"/>
      <c r="W52" s="160"/>
      <c r="X52" s="160"/>
      <c r="Y52" s="160"/>
      <c r="Z52" s="160"/>
      <c r="AA52" s="160"/>
      <c r="AB52" s="160"/>
      <c r="AC52" s="160"/>
    </row>
    <row r="53" spans="1:29" hidden="1" x14ac:dyDescent="0.2">
      <c r="V53" s="160"/>
      <c r="W53" s="160"/>
      <c r="X53" s="160"/>
      <c r="Y53" s="160"/>
      <c r="Z53" s="160"/>
      <c r="AA53" s="160"/>
      <c r="AB53" s="160"/>
      <c r="AC53" s="160"/>
    </row>
    <row r="54" spans="1:29" hidden="1" x14ac:dyDescent="0.2">
      <c r="V54" s="160"/>
      <c r="W54" s="160"/>
      <c r="X54" s="160"/>
      <c r="Y54" s="160"/>
      <c r="Z54" s="160"/>
      <c r="AA54" s="160"/>
      <c r="AB54" s="160"/>
      <c r="AC54" s="160"/>
    </row>
    <row r="55" spans="1:29" hidden="1" x14ac:dyDescent="0.2">
      <c r="V55" s="160"/>
      <c r="W55" s="160"/>
      <c r="X55" s="160"/>
      <c r="Y55" s="160"/>
      <c r="Z55" s="160"/>
      <c r="AA55" s="160"/>
      <c r="AB55" s="160"/>
      <c r="AC55" s="160"/>
    </row>
    <row r="56" spans="1:29" hidden="1" x14ac:dyDescent="0.2">
      <c r="V56" s="160"/>
      <c r="W56" s="160"/>
      <c r="X56" s="160"/>
      <c r="Y56" s="160"/>
      <c r="Z56" s="160"/>
      <c r="AA56" s="160"/>
      <c r="AB56" s="160"/>
      <c r="AC56" s="160"/>
    </row>
    <row r="57" spans="1:29" hidden="1" x14ac:dyDescent="0.2">
      <c r="V57" s="160"/>
      <c r="W57" s="160"/>
      <c r="X57" s="160"/>
      <c r="Y57" s="160"/>
      <c r="Z57" s="160"/>
      <c r="AA57" s="160"/>
      <c r="AB57" s="160"/>
      <c r="AC57" s="160"/>
    </row>
    <row r="58" spans="1:29" hidden="1" x14ac:dyDescent="0.2">
      <c r="V58" s="160"/>
      <c r="W58" s="160"/>
      <c r="X58" s="160"/>
      <c r="Y58" s="160"/>
      <c r="Z58" s="160"/>
      <c r="AA58" s="160"/>
      <c r="AB58" s="160"/>
      <c r="AC58" s="160"/>
    </row>
    <row r="59" spans="1:29" hidden="1" x14ac:dyDescent="0.2">
      <c r="V59" s="160"/>
      <c r="W59" s="160"/>
      <c r="X59" s="160"/>
      <c r="Y59" s="160"/>
      <c r="Z59" s="160"/>
      <c r="AA59" s="160"/>
      <c r="AB59" s="160"/>
      <c r="AC59" s="160"/>
    </row>
    <row r="60" spans="1:29" hidden="1" x14ac:dyDescent="0.2">
      <c r="V60" s="160"/>
      <c r="W60" s="160"/>
      <c r="X60" s="160"/>
      <c r="Y60" s="160"/>
      <c r="Z60" s="160"/>
      <c r="AA60" s="160"/>
      <c r="AB60" s="160"/>
      <c r="AC60" s="160"/>
    </row>
    <row r="61" spans="1:29" hidden="1" x14ac:dyDescent="0.2"/>
    <row r="62" spans="1:29" hidden="1" x14ac:dyDescent="0.2">
      <c r="A62" s="799"/>
      <c r="B62" s="800" t="s">
        <v>71</v>
      </c>
      <c r="C62" s="801" t="s">
        <v>374</v>
      </c>
      <c r="D62" s="802"/>
      <c r="E62" s="799"/>
      <c r="F62" s="382"/>
      <c r="G62" s="799"/>
      <c r="H62" s="799"/>
      <c r="I62" s="799"/>
      <c r="J62" s="799"/>
      <c r="K62" s="382"/>
      <c r="L62" s="799"/>
      <c r="M62" s="382"/>
      <c r="N62" s="799"/>
      <c r="O62" s="803"/>
      <c r="P62" s="382"/>
      <c r="Q62" s="382"/>
      <c r="R62" s="382"/>
      <c r="S62" s="382"/>
      <c r="T62" s="382"/>
      <c r="U62" s="382"/>
    </row>
    <row r="63" spans="1:29" hidden="1" x14ac:dyDescent="0.2">
      <c r="A63" s="799"/>
      <c r="B63" s="800" t="s">
        <v>72</v>
      </c>
      <c r="C63" s="801" t="s">
        <v>375</v>
      </c>
      <c r="D63" s="799"/>
      <c r="E63" s="799"/>
      <c r="F63" s="382"/>
      <c r="G63" s="799"/>
      <c r="H63" s="799"/>
      <c r="I63" s="799"/>
      <c r="J63" s="799"/>
      <c r="K63" s="382"/>
      <c r="L63" s="799"/>
      <c r="M63" s="382"/>
      <c r="N63" s="799"/>
      <c r="O63" s="803"/>
      <c r="P63" s="382"/>
      <c r="Q63" s="382"/>
      <c r="R63" s="382"/>
      <c r="S63" s="382"/>
      <c r="T63" s="382"/>
      <c r="U63" s="382"/>
    </row>
    <row r="64" spans="1:29" hidden="1" x14ac:dyDescent="0.2">
      <c r="A64" s="799"/>
      <c r="B64" s="800" t="s">
        <v>73</v>
      </c>
      <c r="C64" s="801" t="s">
        <v>376</v>
      </c>
      <c r="D64" s="799"/>
      <c r="E64" s="799"/>
      <c r="F64" s="382"/>
      <c r="G64" s="799"/>
      <c r="H64" s="799"/>
      <c r="I64" s="799"/>
      <c r="J64" s="799"/>
      <c r="K64" s="382"/>
      <c r="L64" s="799"/>
      <c r="M64" s="382"/>
      <c r="N64" s="799"/>
      <c r="O64" s="803"/>
      <c r="P64" s="382"/>
      <c r="Q64" s="382"/>
      <c r="R64" s="382"/>
      <c r="S64" s="382"/>
      <c r="T64" s="382"/>
      <c r="U64" s="382"/>
    </row>
    <row r="65" spans="1:21" x14ac:dyDescent="0.2">
      <c r="A65" s="799"/>
      <c r="B65" s="799"/>
      <c r="C65" s="799"/>
      <c r="D65" s="799"/>
      <c r="E65" s="799"/>
      <c r="F65" s="799"/>
      <c r="G65" s="799"/>
      <c r="H65" s="799"/>
      <c r="I65" s="799"/>
      <c r="J65" s="799"/>
      <c r="K65" s="382"/>
      <c r="L65" s="799"/>
      <c r="M65" s="382"/>
      <c r="N65" s="799"/>
      <c r="O65" s="803"/>
      <c r="P65" s="382"/>
      <c r="Q65" s="382"/>
      <c r="R65" s="382"/>
      <c r="S65" s="382"/>
      <c r="T65" s="382"/>
      <c r="U65" s="382"/>
    </row>
    <row r="66" spans="1:21" x14ac:dyDescent="0.2">
      <c r="A66" s="799"/>
      <c r="B66" s="800" t="s">
        <v>71</v>
      </c>
      <c r="C66" s="801" t="s">
        <v>377</v>
      </c>
      <c r="D66" s="801" t="s">
        <v>376</v>
      </c>
      <c r="E66" s="799"/>
      <c r="F66" s="799"/>
      <c r="G66" s="799"/>
      <c r="H66" s="799"/>
      <c r="I66" s="799"/>
      <c r="J66" s="799"/>
      <c r="K66" s="382"/>
      <c r="L66" s="799"/>
      <c r="M66" s="382"/>
      <c r="N66" s="799"/>
      <c r="O66" s="803"/>
      <c r="P66" s="382"/>
      <c r="Q66" s="382"/>
      <c r="R66" s="382"/>
      <c r="S66" s="382"/>
      <c r="T66" s="382"/>
      <c r="U66" s="382"/>
    </row>
    <row r="67" spans="1:21" x14ac:dyDescent="0.2">
      <c r="A67" s="799"/>
      <c r="B67" s="800" t="s">
        <v>72</v>
      </c>
      <c r="C67" s="801" t="s">
        <v>374</v>
      </c>
      <c r="D67" s="801" t="s">
        <v>378</v>
      </c>
      <c r="E67" s="799"/>
      <c r="F67" s="799"/>
      <c r="G67" s="799"/>
      <c r="H67" s="799"/>
      <c r="I67" s="799"/>
      <c r="J67" s="799"/>
      <c r="K67" s="382"/>
      <c r="L67" s="799"/>
      <c r="M67" s="382"/>
      <c r="N67" s="799"/>
      <c r="O67" s="803"/>
      <c r="P67" s="382"/>
      <c r="Q67" s="382"/>
      <c r="R67" s="382"/>
      <c r="S67" s="382"/>
      <c r="T67" s="382"/>
      <c r="U67" s="382"/>
    </row>
    <row r="68" spans="1:21" x14ac:dyDescent="0.2">
      <c r="A68" s="799"/>
      <c r="B68" s="800" t="s">
        <v>73</v>
      </c>
      <c r="C68" s="801" t="s">
        <v>375</v>
      </c>
      <c r="D68" s="801" t="s">
        <v>379</v>
      </c>
      <c r="E68" s="799"/>
      <c r="F68" s="799"/>
      <c r="G68" s="799"/>
      <c r="H68" s="799"/>
      <c r="I68" s="799"/>
      <c r="J68" s="799"/>
      <c r="K68" s="382"/>
      <c r="L68" s="799"/>
      <c r="M68" s="382"/>
      <c r="N68" s="799"/>
      <c r="O68" s="803"/>
      <c r="P68" s="382"/>
      <c r="Q68" s="382"/>
      <c r="R68" s="382"/>
      <c r="S68" s="382"/>
      <c r="T68" s="382"/>
      <c r="U68" s="382"/>
    </row>
    <row r="69" spans="1:21" hidden="1" x14ac:dyDescent="0.2">
      <c r="A69" s="799"/>
      <c r="B69" s="804"/>
      <c r="C69" s="805"/>
      <c r="D69" s="805"/>
      <c r="E69" s="799"/>
      <c r="F69" s="799"/>
      <c r="G69" s="799"/>
      <c r="H69" s="799"/>
      <c r="I69" s="799"/>
      <c r="J69" s="799"/>
      <c r="K69" s="382"/>
      <c r="L69" s="799"/>
      <c r="M69" s="382"/>
      <c r="N69" s="799"/>
      <c r="O69" s="803"/>
      <c r="P69" s="382"/>
      <c r="Q69" s="382"/>
      <c r="R69" s="382"/>
      <c r="S69" s="382"/>
      <c r="T69" s="382"/>
      <c r="U69" s="382"/>
    </row>
    <row r="70" spans="1:21" hidden="1" x14ac:dyDescent="0.2">
      <c r="A70" s="799"/>
      <c r="B70" s="800" t="s">
        <v>71</v>
      </c>
      <c r="C70" s="801" t="s">
        <v>380</v>
      </c>
      <c r="D70" s="801" t="s">
        <v>378</v>
      </c>
      <c r="E70" s="799"/>
      <c r="F70" s="382"/>
      <c r="G70" s="382"/>
      <c r="H70" s="799"/>
      <c r="I70" s="799"/>
      <c r="J70" s="799"/>
      <c r="K70" s="382"/>
      <c r="L70" s="799"/>
      <c r="M70" s="382"/>
      <c r="N70" s="799"/>
      <c r="O70" s="803"/>
      <c r="P70" s="382"/>
      <c r="Q70" s="382"/>
      <c r="R70" s="382"/>
      <c r="S70" s="382"/>
      <c r="T70" s="382"/>
      <c r="U70" s="382"/>
    </row>
    <row r="71" spans="1:21" hidden="1" x14ac:dyDescent="0.2">
      <c r="A71" s="799"/>
      <c r="B71" s="800" t="s">
        <v>72</v>
      </c>
      <c r="C71" s="801" t="s">
        <v>377</v>
      </c>
      <c r="D71" s="801" t="s">
        <v>376</v>
      </c>
      <c r="E71" s="799"/>
      <c r="F71" s="382"/>
      <c r="G71" s="382"/>
      <c r="H71" s="382"/>
      <c r="I71" s="799"/>
      <c r="J71" s="799"/>
      <c r="K71" s="382"/>
      <c r="L71" s="799"/>
      <c r="M71" s="382"/>
      <c r="N71" s="799"/>
      <c r="O71" s="803"/>
      <c r="P71" s="382"/>
      <c r="Q71" s="382"/>
      <c r="R71" s="382"/>
      <c r="S71" s="382"/>
      <c r="T71" s="382"/>
      <c r="U71" s="382"/>
    </row>
    <row r="72" spans="1:21" hidden="1" x14ac:dyDescent="0.2">
      <c r="A72" s="799"/>
      <c r="B72" s="800" t="s">
        <v>73</v>
      </c>
      <c r="C72" s="801" t="s">
        <v>374</v>
      </c>
      <c r="D72" s="801" t="s">
        <v>381</v>
      </c>
      <c r="E72" s="799"/>
      <c r="F72" s="382"/>
      <c r="G72" s="382"/>
      <c r="H72" s="799"/>
      <c r="I72" s="799"/>
      <c r="J72" s="799"/>
      <c r="K72" s="382"/>
      <c r="L72" s="799"/>
      <c r="M72" s="382"/>
      <c r="N72" s="799"/>
      <c r="O72" s="803"/>
      <c r="P72" s="382"/>
      <c r="Q72" s="382"/>
      <c r="R72" s="382"/>
      <c r="S72" s="382"/>
      <c r="T72" s="382"/>
      <c r="U72" s="382"/>
    </row>
    <row r="73" spans="1:21" hidden="1" x14ac:dyDescent="0.2">
      <c r="A73" s="799"/>
      <c r="B73" s="800" t="s">
        <v>74</v>
      </c>
      <c r="C73" s="806" t="s">
        <v>375</v>
      </c>
      <c r="D73" s="801" t="s">
        <v>382</v>
      </c>
      <c r="E73" s="799"/>
      <c r="F73" s="382"/>
      <c r="G73" s="382"/>
      <c r="H73" s="799"/>
      <c r="I73" s="799"/>
      <c r="J73" s="799"/>
      <c r="K73" s="382"/>
      <c r="L73" s="799"/>
      <c r="M73" s="382"/>
      <c r="N73" s="799"/>
      <c r="O73" s="803"/>
      <c r="P73" s="382"/>
      <c r="Q73" s="382"/>
      <c r="R73" s="382"/>
      <c r="S73" s="382"/>
      <c r="T73" s="382"/>
      <c r="U73" s="382"/>
    </row>
    <row r="74" spans="1:21" hidden="1" x14ac:dyDescent="0.2">
      <c r="A74" s="799"/>
      <c r="B74" s="800" t="s">
        <v>75</v>
      </c>
      <c r="C74" s="801" t="s">
        <v>383</v>
      </c>
      <c r="D74" s="801" t="s">
        <v>379</v>
      </c>
      <c r="E74" s="799"/>
      <c r="F74" s="382"/>
      <c r="G74" s="382"/>
      <c r="H74" s="799"/>
      <c r="I74" s="799"/>
      <c r="J74" s="799"/>
      <c r="K74" s="382"/>
      <c r="L74" s="799"/>
      <c r="M74" s="382"/>
      <c r="N74" s="799"/>
      <c r="O74" s="803"/>
      <c r="P74" s="382"/>
      <c r="Q74" s="382"/>
      <c r="R74" s="382"/>
      <c r="S74" s="382"/>
      <c r="T74" s="382"/>
      <c r="U74" s="38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842" t="s">
        <v>417</v>
      </c>
      <c r="B100" s="560"/>
      <c r="C100" s="560"/>
      <c r="D100" s="560"/>
      <c r="E100" s="560"/>
      <c r="F100" s="560"/>
      <c r="G100" s="560"/>
      <c r="H100" s="155"/>
      <c r="I100" s="560"/>
    </row>
    <row r="101" spans="1:9" x14ac:dyDescent="0.2">
      <c r="A101" s="560"/>
      <c r="B101" s="560"/>
      <c r="C101" s="560"/>
      <c r="D101" s="560"/>
      <c r="E101" s="560"/>
      <c r="F101" s="560"/>
      <c r="G101" s="560"/>
      <c r="H101" s="155"/>
      <c r="I101" s="560"/>
    </row>
    <row r="102" spans="1:9" x14ac:dyDescent="0.2">
      <c r="A102" s="336" t="s">
        <v>385</v>
      </c>
      <c r="B102" s="843" t="str">
        <f>IF(A102="-","-",IFERROR(INDEX(B$1:B$100,MATCH(A102,I$1:I$100,0)),""))</f>
        <v>Ivar Viljaste, Kristo Viljaste, Matti Vinni</v>
      </c>
      <c r="C102" s="813">
        <v>13</v>
      </c>
      <c r="D102" s="813"/>
      <c r="E102" s="813"/>
      <c r="F102" s="155"/>
      <c r="H102" s="155"/>
      <c r="I102" s="560"/>
    </row>
    <row r="103" spans="1:9" x14ac:dyDescent="0.2">
      <c r="A103" s="336"/>
      <c r="B103" s="815"/>
      <c r="C103" s="816" t="str">
        <f>IF(COUNT(C102,C104)=2,IF(C102&gt;C104,B102,B104),"")</f>
        <v>Ivar Viljaste, Kristo Viljaste, Matti Vinni</v>
      </c>
      <c r="D103" s="155"/>
      <c r="E103" s="813">
        <v>9</v>
      </c>
      <c r="F103" s="155"/>
      <c r="H103" s="155"/>
      <c r="I103" s="155"/>
    </row>
    <row r="104" spans="1:9" x14ac:dyDescent="0.2">
      <c r="A104" s="336" t="s">
        <v>390</v>
      </c>
      <c r="B104" s="817" t="str">
        <f>IF(A104="-","-",IFERROR(INDEX(B$1:B$100,MATCH(A104,I$1:I$100,0)),""))</f>
        <v>Henri Mitt, Andrei Grintšak, Urmas Randlaine</v>
      </c>
      <c r="C104" s="818">
        <v>5</v>
      </c>
      <c r="D104" s="834"/>
      <c r="E104" s="155"/>
      <c r="F104" s="155"/>
    </row>
    <row r="105" spans="1:9" ht="13.5" thickBot="1" x14ac:dyDescent="0.25">
      <c r="A105" s="336"/>
      <c r="B105" s="820"/>
      <c r="C105" s="838"/>
      <c r="D105" s="836"/>
      <c r="E105" s="844"/>
      <c r="F105" s="829" t="str">
        <f>IF(COUNT(E103,E107)=2,IF(E103&gt;E107,C103,C107),"")</f>
        <v>Aarne Välja, Janek Tarto, Oleg Rõndenkov</v>
      </c>
    </row>
    <row r="106" spans="1:9" x14ac:dyDescent="0.2">
      <c r="A106" s="336" t="s">
        <v>392</v>
      </c>
      <c r="B106" s="843" t="str">
        <f>IF(A106="-","-",IFERROR(INDEX(B$1:B$100,MATCH(A106,I$1:I$100,0)),""))</f>
        <v>Aarne Välja, Janek Tarto, Oleg Rõndenkov</v>
      </c>
      <c r="C106" s="813">
        <v>13</v>
      </c>
      <c r="D106" s="836"/>
      <c r="E106" s="825"/>
      <c r="F106" s="826" t="s">
        <v>347</v>
      </c>
      <c r="G106" s="845"/>
    </row>
    <row r="107" spans="1:9" x14ac:dyDescent="0.2">
      <c r="A107" s="336"/>
      <c r="B107" s="815"/>
      <c r="C107" s="816" t="str">
        <f>IF(COUNT(C106,C108)=2,IF(C106&gt;C108,B106,B108),"")</f>
        <v>Aarne Välja, Janek Tarto, Oleg Rõndenkov</v>
      </c>
      <c r="D107" s="823"/>
      <c r="E107" s="818">
        <v>13</v>
      </c>
      <c r="F107" s="808"/>
      <c r="G107" s="258"/>
    </row>
    <row r="108" spans="1:9" ht="13.5" thickBot="1" x14ac:dyDescent="0.25">
      <c r="A108" s="336" t="s">
        <v>387</v>
      </c>
      <c r="B108" s="817" t="str">
        <f>IF(A108="-","-",IFERROR(INDEX(B$1:B$100,MATCH(A108,I$1:I$100,0)),""))</f>
        <v>Jaan Sepp, Mait Metsla, Oskar Sepp</v>
      </c>
      <c r="C108" s="818">
        <v>7</v>
      </c>
      <c r="D108" s="813"/>
      <c r="E108" s="838"/>
      <c r="F108" s="824" t="str">
        <f>IF(COUNT(E103,E107)=2,IF(E103&lt;E107,C103,C107),"")</f>
        <v>Ivar Viljaste, Kristo Viljaste, Matti Vinni</v>
      </c>
      <c r="G108" s="846"/>
    </row>
    <row r="109" spans="1:9" x14ac:dyDescent="0.2">
      <c r="A109" s="560"/>
      <c r="B109" s="813"/>
      <c r="C109" s="813"/>
      <c r="D109" s="813"/>
      <c r="E109" s="838"/>
      <c r="F109" s="161" t="s">
        <v>348</v>
      </c>
    </row>
    <row r="110" spans="1:9" x14ac:dyDescent="0.2">
      <c r="A110" s="560"/>
      <c r="B110" s="813"/>
      <c r="C110" s="829" t="str">
        <f>IF(COUNT(C102,C104)=2,IF(C102&lt;C104,B102,B104),"")</f>
        <v>Henri Mitt, Andrei Grintšak, Urmas Randlaine</v>
      </c>
      <c r="D110" s="155"/>
      <c r="E110" s="838">
        <v>1</v>
      </c>
      <c r="F110" s="808"/>
    </row>
    <row r="111" spans="1:9" ht="13.5" thickBot="1" x14ac:dyDescent="0.25">
      <c r="A111" s="560"/>
      <c r="B111" s="813"/>
      <c r="C111" s="830"/>
      <c r="D111" s="819"/>
      <c r="E111" s="847"/>
      <c r="F111" s="829" t="str">
        <f>IF(COUNT(E110,E112)=2,IF(E110&gt;E112,C110,C112),"")</f>
        <v>Jaan Sepp, Mait Metsla, Oskar Sepp</v>
      </c>
    </row>
    <row r="112" spans="1:9" x14ac:dyDescent="0.2">
      <c r="A112" s="560"/>
      <c r="B112" s="813"/>
      <c r="C112" s="848" t="str">
        <f>IF(COUNT(C106,C108)=2,IF(C106&lt;C108,B106,B108),"")</f>
        <v>Jaan Sepp, Mait Metsla, Oskar Sepp</v>
      </c>
      <c r="D112" s="823"/>
      <c r="E112" s="818">
        <v>13</v>
      </c>
      <c r="F112" s="826" t="s">
        <v>169</v>
      </c>
      <c r="G112" s="845"/>
    </row>
    <row r="113" spans="1:7" x14ac:dyDescent="0.2">
      <c r="A113" s="560"/>
      <c r="B113" s="155"/>
      <c r="C113" s="155"/>
      <c r="D113" s="155"/>
      <c r="E113" s="155"/>
      <c r="F113" s="808"/>
      <c r="G113" s="258"/>
    </row>
    <row r="114" spans="1:7" ht="13.5" thickBot="1" x14ac:dyDescent="0.25">
      <c r="A114" s="560"/>
      <c r="B114" s="155"/>
      <c r="C114" s="808"/>
      <c r="D114" s="808"/>
      <c r="E114" s="155"/>
      <c r="F114" s="828" t="str">
        <f>IF(COUNT(E110,E112)=2,IF(E110&lt;E112,C110,C112),"")</f>
        <v>Henri Mitt, Andrei Grintšak, Urmas Randlaine</v>
      </c>
      <c r="G114" s="846"/>
    </row>
    <row r="115" spans="1:7" x14ac:dyDescent="0.2">
      <c r="A115" s="560"/>
      <c r="B115" s="155"/>
      <c r="C115" s="808"/>
      <c r="D115" s="808"/>
      <c r="E115" s="155"/>
      <c r="F115" s="161" t="s">
        <v>166</v>
      </c>
    </row>
    <row r="116" spans="1:7" x14ac:dyDescent="0.2">
      <c r="A116" s="560"/>
    </row>
    <row r="117" spans="1:7" x14ac:dyDescent="0.2">
      <c r="A117" s="842" t="s">
        <v>418</v>
      </c>
    </row>
    <row r="119" spans="1:7" x14ac:dyDescent="0.2">
      <c r="A119" s="336" t="s">
        <v>394</v>
      </c>
      <c r="B119" s="843" t="str">
        <f>IF(A119="-","-",IFERROR(INDEX(B$1:B$100,MATCH(A119,I$1:I$100,0)),""))</f>
        <v>Andres Veski, Kaspar Mänd, Kenneth Muusikus</v>
      </c>
      <c r="C119" s="813">
        <v>13</v>
      </c>
      <c r="D119" s="813"/>
      <c r="E119" s="813"/>
      <c r="F119" s="155"/>
    </row>
    <row r="120" spans="1:7" x14ac:dyDescent="0.2">
      <c r="A120" s="336"/>
      <c r="B120" s="815"/>
      <c r="C120" s="816" t="str">
        <f>IF(COUNT(C119,C121)=2,IF(C119&gt;C121,B119,B121),"")</f>
        <v>Andres Veski, Kaspar Mänd, Kenneth Muusikus</v>
      </c>
      <c r="D120" s="155"/>
      <c r="E120" s="813">
        <v>13</v>
      </c>
      <c r="F120" s="155"/>
    </row>
    <row r="121" spans="1:7" x14ac:dyDescent="0.2">
      <c r="A121" s="336" t="s">
        <v>399</v>
      </c>
      <c r="B121" s="817" t="str">
        <f>IF(A121="-","-",IFERROR(INDEX(B$1:B$100,MATCH(A121,I$1:I$100,0)),""))</f>
        <v>Argo Sepp, Ljudmila Varendi, Viktor Švarõgin</v>
      </c>
      <c r="C121" s="818">
        <v>6</v>
      </c>
      <c r="D121" s="834"/>
      <c r="E121" s="155"/>
      <c r="F121" s="155"/>
    </row>
    <row r="122" spans="1:7" ht="13.5" thickBot="1" x14ac:dyDescent="0.25">
      <c r="A122" s="336"/>
      <c r="B122" s="820"/>
      <c r="C122" s="838"/>
      <c r="D122" s="836"/>
      <c r="E122" s="844"/>
      <c r="F122" s="829" t="str">
        <f>IF(COUNT(E120,E124)=2,IF(E120&gt;E124,C120,C124),"")</f>
        <v>Andres Veski, Kaspar Mänd, Kenneth Muusikus</v>
      </c>
    </row>
    <row r="123" spans="1:7" x14ac:dyDescent="0.2">
      <c r="A123" s="336" t="s">
        <v>401</v>
      </c>
      <c r="B123" s="843" t="str">
        <f>IF(A123="-","-",IFERROR(INDEX(B$1:B$100,MATCH(A123,I$1:I$100,0)),""))</f>
        <v>Lemmit Toomra, Tõnu Kapper, Vello Vasser, Vladimir Ogneštšikov</v>
      </c>
      <c r="C123" s="813">
        <v>12</v>
      </c>
      <c r="D123" s="836"/>
      <c r="E123" s="825"/>
      <c r="F123" s="826" t="s">
        <v>170</v>
      </c>
      <c r="G123" s="845"/>
    </row>
    <row r="124" spans="1:7" x14ac:dyDescent="0.2">
      <c r="A124" s="336"/>
      <c r="B124" s="815"/>
      <c r="C124" s="816" t="str">
        <f>IF(COUNT(C123,C125)=2,IF(C123&gt;C125,B123,B125),"")</f>
        <v>Boriss Klubov, Dmitri Kurajev, Elmo Lageda</v>
      </c>
      <c r="D124" s="823"/>
      <c r="E124" s="818">
        <v>7</v>
      </c>
      <c r="F124" s="808"/>
      <c r="G124" s="258"/>
    </row>
    <row r="125" spans="1:7" ht="13.5" thickBot="1" x14ac:dyDescent="0.25">
      <c r="A125" s="336" t="s">
        <v>396</v>
      </c>
      <c r="B125" s="817" t="str">
        <f>IF(A125="-","-",IFERROR(INDEX(B$1:B$100,MATCH(A125,I$1:I$100,0)),""))</f>
        <v>Boriss Klubov, Dmitri Kurajev, Elmo Lageda</v>
      </c>
      <c r="C125" s="818">
        <v>13</v>
      </c>
      <c r="D125" s="813"/>
      <c r="E125" s="838"/>
      <c r="F125" s="824" t="str">
        <f>IF(COUNT(E120,E124)=2,IF(E120&lt;E124,C120,C124),"")</f>
        <v>Boriss Klubov, Dmitri Kurajev, Elmo Lageda</v>
      </c>
      <c r="G125" s="846"/>
    </row>
    <row r="126" spans="1:7" x14ac:dyDescent="0.2">
      <c r="A126" s="560"/>
      <c r="B126" s="813"/>
      <c r="C126" s="813"/>
      <c r="D126" s="813"/>
      <c r="E126" s="838"/>
      <c r="F126" s="161" t="s">
        <v>175</v>
      </c>
    </row>
    <row r="127" spans="1:7" x14ac:dyDescent="0.2">
      <c r="A127" s="560"/>
      <c r="B127" s="813"/>
      <c r="C127" s="829" t="str">
        <f>IF(COUNT(C119,C121)=2,IF(C119&lt;C121,B119,B121),"")</f>
        <v>Argo Sepp, Ljudmila Varendi, Viktor Švarõgin</v>
      </c>
      <c r="D127" s="155"/>
      <c r="E127" s="838">
        <v>9</v>
      </c>
      <c r="F127" s="808"/>
    </row>
    <row r="128" spans="1:7" ht="13.5" thickBot="1" x14ac:dyDescent="0.25">
      <c r="A128" s="560"/>
      <c r="B128" s="813"/>
      <c r="C128" s="830"/>
      <c r="D128" s="819"/>
      <c r="E128" s="847"/>
      <c r="F128" s="829" t="str">
        <f>IF(COUNT(E127,E129)=2,IF(E127&gt;E129,C127,C129),"")</f>
        <v>Lemmit Toomra, Tõnu Kapper, Vello Vasser, Vladimir Ogneštšikov</v>
      </c>
    </row>
    <row r="129" spans="1:7" x14ac:dyDescent="0.2">
      <c r="A129" s="560"/>
      <c r="B129" s="813"/>
      <c r="C129" s="848" t="str">
        <f>IF(COUNT(C123,C125)=2,IF(C123&lt;C125,B123,B125),"")</f>
        <v>Lemmit Toomra, Tõnu Kapper, Vello Vasser, Vladimir Ogneštšikov</v>
      </c>
      <c r="D129" s="823"/>
      <c r="E129" s="818">
        <v>13</v>
      </c>
      <c r="F129" s="826" t="s">
        <v>172</v>
      </c>
      <c r="G129" s="845"/>
    </row>
    <row r="130" spans="1:7" x14ac:dyDescent="0.2">
      <c r="A130" s="560"/>
      <c r="B130" s="155"/>
      <c r="C130" s="155"/>
      <c r="D130" s="155"/>
      <c r="E130" s="155"/>
      <c r="F130" s="808"/>
      <c r="G130" s="258"/>
    </row>
    <row r="131" spans="1:7" ht="13.5" thickBot="1" x14ac:dyDescent="0.25">
      <c r="A131" s="560"/>
      <c r="B131" s="155"/>
      <c r="C131" s="808"/>
      <c r="D131" s="808"/>
      <c r="E131" s="155"/>
      <c r="F131" s="828" t="str">
        <f>IF(COUNT(E127,E129)=2,IF(E127&lt;E129,C127,C129),"")</f>
        <v>Argo Sepp, Ljudmila Varendi, Viktor Švarõgin</v>
      </c>
      <c r="G131" s="846"/>
    </row>
    <row r="132" spans="1:7" x14ac:dyDescent="0.2">
      <c r="A132" s="560"/>
      <c r="B132" s="155"/>
      <c r="C132" s="808"/>
      <c r="D132" s="808"/>
      <c r="E132" s="155"/>
      <c r="F132" s="161" t="s">
        <v>177</v>
      </c>
    </row>
    <row r="133" spans="1:7" hidden="1" x14ac:dyDescent="0.2"/>
    <row r="134" spans="1:7" hidden="1" x14ac:dyDescent="0.2"/>
    <row r="135" spans="1:7" hidden="1" x14ac:dyDescent="0.2"/>
    <row r="136" spans="1:7" hidden="1" x14ac:dyDescent="0.2"/>
    <row r="137" spans="1:7" hidden="1" x14ac:dyDescent="0.2"/>
    <row r="138" spans="1:7" hidden="1" x14ac:dyDescent="0.2"/>
    <row r="139" spans="1:7" hidden="1" x14ac:dyDescent="0.2"/>
    <row r="140" spans="1:7" hidden="1" x14ac:dyDescent="0.2"/>
    <row r="141" spans="1:7" hidden="1" x14ac:dyDescent="0.2"/>
    <row r="142" spans="1:7" hidden="1" x14ac:dyDescent="0.2"/>
    <row r="143" spans="1:7" hidden="1" x14ac:dyDescent="0.2"/>
    <row r="144" spans="1:7"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spans="9:9" hidden="1" x14ac:dyDescent="0.2"/>
    <row r="162" spans="9:9" hidden="1" x14ac:dyDescent="0.2"/>
    <row r="163" spans="9:9" hidden="1" x14ac:dyDescent="0.2"/>
    <row r="164" spans="9:9" hidden="1" x14ac:dyDescent="0.2"/>
    <row r="165" spans="9:9" hidden="1" x14ac:dyDescent="0.2"/>
    <row r="166" spans="9:9" hidden="1" x14ac:dyDescent="0.2"/>
    <row r="167" spans="9:9" hidden="1" x14ac:dyDescent="0.2"/>
    <row r="168" spans="9:9" hidden="1" x14ac:dyDescent="0.2"/>
    <row r="169" spans="9:9" hidden="1" x14ac:dyDescent="0.2"/>
    <row r="170" spans="9:9" hidden="1" x14ac:dyDescent="0.2"/>
    <row r="171" spans="9:9" hidden="1" x14ac:dyDescent="0.2"/>
    <row r="172" spans="9:9" hidden="1" x14ac:dyDescent="0.2"/>
    <row r="173" spans="9:9" hidden="1" x14ac:dyDescent="0.2"/>
    <row r="174" spans="9:9" hidden="1" x14ac:dyDescent="0.2">
      <c r="I174" s="799"/>
    </row>
    <row r="175" spans="9:9" hidden="1" x14ac:dyDescent="0.2"/>
    <row r="176" spans="9: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105"/>
      <c r="B299" s="105"/>
      <c r="C299" s="151" t="s">
        <v>182</v>
      </c>
    </row>
    <row r="300" spans="1:3" x14ac:dyDescent="0.2">
      <c r="A300" s="152">
        <v>1</v>
      </c>
      <c r="B300" s="841" t="str">
        <f t="shared" ref="B300:B307" si="9">IFERROR(INDEX(F$100:F$300,MATCH(A300&amp;". koht",F$101:F$301,0)),"")</f>
        <v>Aarne Välja, Janek Tarto, Oleg Rõndenkov</v>
      </c>
      <c r="C300" s="160">
        <v>40</v>
      </c>
    </row>
    <row r="301" spans="1:3" x14ac:dyDescent="0.2">
      <c r="A301" s="152">
        <v>2</v>
      </c>
      <c r="B301" s="841" t="str">
        <f t="shared" si="9"/>
        <v>Ivar Viljaste, Kristo Viljaste, Matti Vinni</v>
      </c>
      <c r="C301" s="160">
        <v>34</v>
      </c>
    </row>
    <row r="302" spans="1:3" x14ac:dyDescent="0.2">
      <c r="A302" s="152">
        <v>3</v>
      </c>
      <c r="B302" s="841" t="str">
        <f t="shared" si="9"/>
        <v>Jaan Sepp, Mait Metsla, Oskar Sepp</v>
      </c>
      <c r="C302" s="160">
        <v>30</v>
      </c>
    </row>
    <row r="303" spans="1:3" x14ac:dyDescent="0.2">
      <c r="A303" s="152">
        <v>4</v>
      </c>
      <c r="B303" s="841" t="str">
        <f t="shared" si="9"/>
        <v>Henri Mitt, Andrei Grintšak, Urmas Randlaine</v>
      </c>
      <c r="C303" s="160">
        <v>26</v>
      </c>
    </row>
    <row r="304" spans="1:3" x14ac:dyDescent="0.2">
      <c r="A304" s="152">
        <v>5</v>
      </c>
      <c r="B304" s="841" t="str">
        <f t="shared" si="9"/>
        <v>Andres Veski, Kaspar Mänd, Kenneth Muusikus</v>
      </c>
      <c r="C304" s="160">
        <v>24</v>
      </c>
    </row>
    <row r="305" spans="1:3" x14ac:dyDescent="0.2">
      <c r="A305" s="152">
        <v>6</v>
      </c>
      <c r="B305" s="841" t="str">
        <f t="shared" si="9"/>
        <v>Boriss Klubov, Dmitri Kurajev, Elmo Lageda</v>
      </c>
      <c r="C305" s="160">
        <v>22</v>
      </c>
    </row>
    <row r="306" spans="1:3" ht="25.5" x14ac:dyDescent="0.2">
      <c r="A306" s="152">
        <v>7</v>
      </c>
      <c r="B306" s="841" t="str">
        <f t="shared" si="9"/>
        <v>Lemmit Toomra, Tõnu Kapper, Vello Vasser, Vladimir Ogneštšikov</v>
      </c>
      <c r="C306" s="160">
        <v>20</v>
      </c>
    </row>
    <row r="307" spans="1:3" x14ac:dyDescent="0.2">
      <c r="A307" s="152">
        <v>8</v>
      </c>
      <c r="B307" s="841" t="str">
        <f t="shared" si="9"/>
        <v>Argo Sepp, Ljudmila Varendi, Viktor Švarõgin</v>
      </c>
      <c r="C307" s="160">
        <v>18</v>
      </c>
    </row>
    <row r="315" spans="1:3" x14ac:dyDescent="0.2">
      <c r="B315" s="382"/>
    </row>
  </sheetData>
  <conditionalFormatting sqref="D7 C8">
    <cfRule type="aboveAverage" dxfId="2498" priority="261"/>
  </conditionalFormatting>
  <conditionalFormatting sqref="E7 C9">
    <cfRule type="aboveAverage" dxfId="2497" priority="260"/>
  </conditionalFormatting>
  <conditionalFormatting sqref="F7 C10">
    <cfRule type="aboveAverage" dxfId="2496" priority="259"/>
  </conditionalFormatting>
  <conditionalFormatting sqref="E8 D9">
    <cfRule type="aboveAverage" dxfId="2495" priority="258"/>
  </conditionalFormatting>
  <conditionalFormatting sqref="G7 C11">
    <cfRule type="aboveAverage" dxfId="2494" priority="257"/>
  </conditionalFormatting>
  <conditionalFormatting sqref="F8 D10">
    <cfRule type="aboveAverage" dxfId="2493" priority="256"/>
  </conditionalFormatting>
  <conditionalFormatting sqref="G8 D11">
    <cfRule type="aboveAverage" dxfId="2492" priority="255"/>
  </conditionalFormatting>
  <conditionalFormatting sqref="F9 E10">
    <cfRule type="aboveAverage" dxfId="2491" priority="254"/>
  </conditionalFormatting>
  <conditionalFormatting sqref="G9 E11">
    <cfRule type="aboveAverage" dxfId="2490" priority="253"/>
  </conditionalFormatting>
  <conditionalFormatting sqref="F11 G10">
    <cfRule type="aboveAverage" dxfId="2489" priority="252"/>
  </conditionalFormatting>
  <conditionalFormatting sqref="D14 C15">
    <cfRule type="aboveAverage" dxfId="2488" priority="251"/>
  </conditionalFormatting>
  <conditionalFormatting sqref="E14 C16">
    <cfRule type="aboveAverage" dxfId="2487" priority="250"/>
  </conditionalFormatting>
  <conditionalFormatting sqref="F14 C17">
    <cfRule type="aboveAverage" dxfId="2486" priority="249"/>
  </conditionalFormatting>
  <conditionalFormatting sqref="E15 D16">
    <cfRule type="aboveAverage" dxfId="2485" priority="248"/>
  </conditionalFormatting>
  <conditionalFormatting sqref="G14 C18">
    <cfRule type="aboveAverage" dxfId="2484" priority="247"/>
  </conditionalFormatting>
  <conditionalFormatting sqref="F15 D17">
    <cfRule type="aboveAverage" dxfId="2483" priority="246"/>
  </conditionalFormatting>
  <conditionalFormatting sqref="G15 D18">
    <cfRule type="aboveAverage" dxfId="2482" priority="245"/>
  </conditionalFormatting>
  <conditionalFormatting sqref="F16 E17">
    <cfRule type="aboveAverage" dxfId="2481" priority="244"/>
  </conditionalFormatting>
  <conditionalFormatting sqref="G16 E18">
    <cfRule type="aboveAverage" dxfId="2480" priority="243"/>
  </conditionalFormatting>
  <conditionalFormatting sqref="F18 G17">
    <cfRule type="aboveAverage" dxfId="2479" priority="242"/>
  </conditionalFormatting>
  <conditionalFormatting sqref="D21 C22">
    <cfRule type="aboveAverage" dxfId="2478" priority="241"/>
  </conditionalFormatting>
  <conditionalFormatting sqref="E21 C23">
    <cfRule type="aboveAverage" dxfId="2477" priority="240"/>
  </conditionalFormatting>
  <conditionalFormatting sqref="F21 C24">
    <cfRule type="aboveAverage" dxfId="2476" priority="239"/>
  </conditionalFormatting>
  <conditionalFormatting sqref="E22 D23">
    <cfRule type="aboveAverage" dxfId="2475" priority="238"/>
  </conditionalFormatting>
  <conditionalFormatting sqref="G21 C25">
    <cfRule type="aboveAverage" dxfId="2474" priority="237"/>
  </conditionalFormatting>
  <conditionalFormatting sqref="F22 D24">
    <cfRule type="aboveAverage" dxfId="2473" priority="236"/>
  </conditionalFormatting>
  <conditionalFormatting sqref="G22 D25">
    <cfRule type="aboveAverage" dxfId="2472" priority="235"/>
  </conditionalFormatting>
  <conditionalFormatting sqref="F23 E24">
    <cfRule type="aboveAverage" dxfId="2471" priority="234"/>
  </conditionalFormatting>
  <conditionalFormatting sqref="G23 E25">
    <cfRule type="aboveAverage" dxfId="2470" priority="233"/>
  </conditionalFormatting>
  <conditionalFormatting sqref="F25 G24">
    <cfRule type="aboveAverage" dxfId="2469" priority="232"/>
  </conditionalFormatting>
  <conditionalFormatting sqref="D28 C29">
    <cfRule type="aboveAverage" dxfId="2468" priority="231"/>
  </conditionalFormatting>
  <conditionalFormatting sqref="E28 C30">
    <cfRule type="aboveAverage" dxfId="2467" priority="230"/>
  </conditionalFormatting>
  <conditionalFormatting sqref="F28 C31">
    <cfRule type="aboveAverage" dxfId="2466" priority="229"/>
  </conditionalFormatting>
  <conditionalFormatting sqref="E29 D30">
    <cfRule type="aboveAverage" dxfId="2465" priority="228"/>
  </conditionalFormatting>
  <conditionalFormatting sqref="G28 C32">
    <cfRule type="aboveAverage" dxfId="2464" priority="227"/>
  </conditionalFormatting>
  <conditionalFormatting sqref="F29 D31">
    <cfRule type="aboveAverage" dxfId="2463" priority="226"/>
  </conditionalFormatting>
  <conditionalFormatting sqref="G29 D32">
    <cfRule type="aboveAverage" dxfId="2462" priority="225"/>
  </conditionalFormatting>
  <conditionalFormatting sqref="F30 E31">
    <cfRule type="aboveAverage" dxfId="2461" priority="224"/>
  </conditionalFormatting>
  <conditionalFormatting sqref="G30 E32">
    <cfRule type="aboveAverage" dxfId="2460" priority="223"/>
  </conditionalFormatting>
  <conditionalFormatting sqref="F32 G31">
    <cfRule type="aboveAverage" dxfId="2459" priority="222"/>
  </conditionalFormatting>
  <conditionalFormatting sqref="H14:H18">
    <cfRule type="expression" dxfId="2458" priority="168">
      <formula>AND(Q14=4,IF(COUNTIF(Q$14:Q$18,"=4")&gt;=2,TRUE))</formula>
    </cfRule>
    <cfRule type="expression" dxfId="2457" priority="262">
      <formula>AND(Q14=3,IF(COUNTIF(Q$14:Q$18,"=3")&gt;=2,TRUE))</formula>
    </cfRule>
    <cfRule type="expression" dxfId="2456" priority="263">
      <formula>AND(Q14=2,IF(COUNTIF(Q$14:Q$18,"=2")&gt;=2,TRUE))</formula>
    </cfRule>
    <cfRule type="expression" dxfId="2455" priority="264">
      <formula>AND(Q14=1,IF(COUNTIF(Q$14:Q$18,"=1")&gt;=2,TRUE))</formula>
    </cfRule>
  </conditionalFormatting>
  <conditionalFormatting sqref="B7:B32">
    <cfRule type="duplicateValues" dxfId="2454" priority="221"/>
  </conditionalFormatting>
  <conditionalFormatting sqref="L7:L11">
    <cfRule type="expression" dxfId="2453" priority="204">
      <formula>K7=0</formula>
    </cfRule>
    <cfRule type="expression" dxfId="2452" priority="213">
      <formula>IF(COUNTIF(J$7:J$11,"=2")=2,TRUE)</formula>
    </cfRule>
    <cfRule type="expression" dxfId="2451" priority="214">
      <formula>IF(COUNTIF(J$7:J$11,"=1")=2,TRUE)</formula>
    </cfRule>
    <cfRule type="expression" dxfId="2450" priority="215">
      <formula>AND(IF(COUNTIF(Q$7:Q$11,"=1")=2,TRUE),IF(COUNTIF(Q$7:Q$11,"=2")=2,TRUE))</formula>
    </cfRule>
    <cfRule type="expression" dxfId="2449" priority="216">
      <formula>AND(Q7=4,IF(COUNTIF(Q$7:Q$11,"=4")=1,TRUE))</formula>
    </cfRule>
    <cfRule type="expression" dxfId="2448" priority="217">
      <formula>AND(Q7=3,IF(COUNTIF(Q$7:Q$11,"=3")=1,TRUE))</formula>
    </cfRule>
    <cfRule type="expression" dxfId="2447" priority="218">
      <formula>AND(Q7=2,IF(COUNTIF(Q$7:Q$11,"=2")=1,TRUE))</formula>
    </cfRule>
    <cfRule type="expression" dxfId="2446" priority="219">
      <formula>AND(Q7=1,IF(COUNTIF(Q$7:Q$11,"=1")=1,TRUE))</formula>
    </cfRule>
    <cfRule type="expression" dxfId="2445" priority="220">
      <formula>OR(Q7=0,Q7=5)</formula>
    </cfRule>
  </conditionalFormatting>
  <conditionalFormatting sqref="O7:O11">
    <cfRule type="expression" dxfId="2444" priority="212">
      <formula>OR(AND(J7=1,K7=1,L7=0,M7=1),AND(J7=2,K7=2,L7=0,M7=2))</formula>
    </cfRule>
  </conditionalFormatting>
  <conditionalFormatting sqref="M7:M11">
    <cfRule type="expression" dxfId="2443" priority="205">
      <formula>AND(L7&gt;0,IF(COUNTIF(L$7:L$11,L7)&gt;1,TRUE,FALSE))</formula>
    </cfRule>
    <cfRule type="expression" dxfId="2442" priority="206">
      <formula>AND(IF(COUNTIF(R$7:R$11,"=1")=2,TRUE),IF(COUNTIF(R$7:R$11,"=2")=2,TRUE))</formula>
    </cfRule>
    <cfRule type="expression" dxfId="2441" priority="207">
      <formula>AND(R7=4,IF(COUNTIF(R$7:R$11,"=4")=1,TRUE))</formula>
    </cfRule>
    <cfRule type="expression" dxfId="2440" priority="208">
      <formula>AND(R7=3,IF(COUNTIF(R$7:R$11,"=3")=1,TRUE))</formula>
    </cfRule>
    <cfRule type="expression" dxfId="2439" priority="209">
      <formula>AND(R7=2,IF(COUNTIF(R$7:R$11,"=2")=1,TRUE))</formula>
    </cfRule>
    <cfRule type="expression" dxfId="2438" priority="210">
      <formula>AND(R7=1,IF(COUNTIF(R$7:R$11,"=1")=1,TRUE))</formula>
    </cfRule>
    <cfRule type="expression" dxfId="2437" priority="211">
      <formula>OR(R7=0,R7=5)</formula>
    </cfRule>
  </conditionalFormatting>
  <conditionalFormatting sqref="J7:J11">
    <cfRule type="expression" dxfId="2436" priority="200">
      <formula>AND(Q7=4,IF(COUNTIF(Q$7:Q$11,"=4")&gt;=2,TRUE))</formula>
    </cfRule>
    <cfRule type="expression" dxfId="2435" priority="201">
      <formula>AND(Q7=3,IF(COUNTIF(Q$7:Q$11,"=3")&gt;=2,TRUE))</formula>
    </cfRule>
    <cfRule type="expression" dxfId="2434" priority="202">
      <formula>AND(Q7=2,IF(COUNTIF(Q$7:Q$11,"=2")&gt;=2,TRUE))</formula>
    </cfRule>
    <cfRule type="expression" dxfId="2433" priority="203">
      <formula>AND(Q7=1,IF(COUNTIF(Q$7:Q$11,"=1")&gt;=2,TRUE))</formula>
    </cfRule>
  </conditionalFormatting>
  <conditionalFormatting sqref="H7:H11">
    <cfRule type="expression" dxfId="2432" priority="169">
      <formula>AND(Q7=4,IF(COUNTIF(Q$7:Q$11,"=4")&gt;=2,TRUE))</formula>
    </cfRule>
    <cfRule type="expression" dxfId="2431" priority="265">
      <formula>AND(Q7=3,IF(COUNTIF(Q$7:Q$11,"=3")&gt;=2,TRUE))</formula>
    </cfRule>
    <cfRule type="expression" dxfId="2430" priority="266">
      <formula>AND(Q7=2,IF(COUNTIF(Q$7:Q$11,"=2")&gt;=2,TRUE))</formula>
    </cfRule>
    <cfRule type="expression" dxfId="2429" priority="267">
      <formula>AND(Q7=1,IF(COUNTIF(Q$7:Q$11,"=1")&gt;=2,TRUE))</formula>
    </cfRule>
  </conditionalFormatting>
  <conditionalFormatting sqref="K7:K11">
    <cfRule type="expression" dxfId="2428" priority="268">
      <formula>AND(J7&gt;0,IF(COUNTIF(J$7:J$11,"=1")=2,TRUE),IF(COUNTIF(J$7:J$11,"=2")=2,TRUE))</formula>
    </cfRule>
    <cfRule type="expression" dxfId="2427" priority="269">
      <formula>IF(COUNTIF(L$7:L$11,"=2")=2,TRUE)</formula>
    </cfRule>
    <cfRule type="expression" dxfId="2426" priority="270">
      <formula>IF(COUNTIF(L$7:L$11,"=1")=2,TRUE)</formula>
    </cfRule>
    <cfRule type="expression" dxfId="2425" priority="271">
      <formula>AND(IF(COUNTIF(R$7:R$11,"=1")=2,TRUE),IF(COUNTIF(S$7:S$11,"=2")=2,TRUE))</formula>
    </cfRule>
    <cfRule type="expression" dxfId="2424" priority="272">
      <formula>AND(R7=4,IF(COUNTIF(R$7:R$11,"=4")=1,TRUE))</formula>
    </cfRule>
    <cfRule type="expression" dxfId="2423" priority="273">
      <formula>AND(R7=3,IF(COUNTIF(R$7:R$11,"=3")=1,TRUE))</formula>
    </cfRule>
    <cfRule type="expression" dxfId="2422" priority="274">
      <formula>AND(R7=2,IF(COUNTIF(R$7:R$11,"=2")=1,TRUE))</formula>
    </cfRule>
    <cfRule type="expression" dxfId="2421" priority="275">
      <formula>AND(R7=1,IF(COUNTIF(R$7:R$11,"=1")=1,TRUE))</formula>
    </cfRule>
    <cfRule type="expression" dxfId="2420" priority="276">
      <formula>OR(R7=0,R7=5)</formula>
    </cfRule>
  </conditionalFormatting>
  <conditionalFormatting sqref="L14:L18">
    <cfRule type="expression" dxfId="2419" priority="174">
      <formula>K14=0</formula>
    </cfRule>
    <cfRule type="expression" dxfId="2418" priority="183">
      <formula>IF(COUNTIF(J$14:J$18,"=2")=2,TRUE)</formula>
    </cfRule>
    <cfRule type="expression" dxfId="2417" priority="184">
      <formula>IF(COUNTIF(J$14:J$18,"=1")=2,TRUE)</formula>
    </cfRule>
    <cfRule type="expression" dxfId="2416" priority="185">
      <formula>AND(IF(COUNTIF(Q$14:Q$18,"=1")=2,TRUE),IF(COUNTIF(Q$14:Q$18,"=2")=2,TRUE))</formula>
    </cfRule>
    <cfRule type="expression" dxfId="2415" priority="186">
      <formula>AND(Q14=4,IF(COUNTIF(Q$14:Q$18,"=4")=1,TRUE))</formula>
    </cfRule>
    <cfRule type="expression" dxfId="2414" priority="187">
      <formula>AND(Q14=3,IF(COUNTIF(Q$14:Q$18,"=3")=1,TRUE))</formula>
    </cfRule>
    <cfRule type="expression" dxfId="2413" priority="188">
      <formula>AND(Q14=2,IF(COUNTIF(Q$14:Q$18,"=2")=1,TRUE))</formula>
    </cfRule>
    <cfRule type="expression" dxfId="2412" priority="189">
      <formula>AND(Q14=1,IF(COUNTIF(Q$14:Q$18,"=1")=1,TRUE))</formula>
    </cfRule>
    <cfRule type="expression" dxfId="2411" priority="190">
      <formula>OR(Q14=0,Q14=5)</formula>
    </cfRule>
  </conditionalFormatting>
  <conditionalFormatting sqref="O14:O18">
    <cfRule type="expression" dxfId="2410" priority="182">
      <formula>OR(AND(J14=1,K14=1,L14=0,M14=1),AND(J14=2,K14=2,L14=0,M14=2))</formula>
    </cfRule>
  </conditionalFormatting>
  <conditionalFormatting sqref="M14:M18">
    <cfRule type="expression" dxfId="2409" priority="175">
      <formula>AND(L14&gt;0,IF(COUNTIF(L$14:L$18,L14)&gt;1,TRUE,FALSE))</formula>
    </cfRule>
    <cfRule type="expression" dxfId="2408" priority="176">
      <formula>AND(IF(COUNTIF(R$14:R$18,"=1")=2,TRUE),IF(COUNTIF(R$14:R$18,"=2")=2,TRUE))</formula>
    </cfRule>
    <cfRule type="expression" dxfId="2407" priority="177">
      <formula>AND(R14=4,IF(COUNTIF(R$14:R$18,"=4")=1,TRUE))</formula>
    </cfRule>
    <cfRule type="expression" dxfId="2406" priority="178">
      <formula>AND(R14=3,IF(COUNTIF(R$14:R$18,"=3")=1,TRUE))</formula>
    </cfRule>
    <cfRule type="expression" dxfId="2405" priority="179">
      <formula>AND(R14=2,IF(COUNTIF(R$14:R$18,"=2")=1,TRUE))</formula>
    </cfRule>
    <cfRule type="expression" dxfId="2404" priority="180">
      <formula>AND(R14=1,IF(COUNTIF(R$14:R$18,"=1")=1,TRUE))</formula>
    </cfRule>
    <cfRule type="expression" dxfId="2403" priority="181">
      <formula>OR(R14=0,R14=5)</formula>
    </cfRule>
  </conditionalFormatting>
  <conditionalFormatting sqref="J14:J18">
    <cfRule type="expression" dxfId="2402" priority="170">
      <formula>AND(Q14=4,IF(COUNTIF(Q$14:Q$18,"=4")&gt;=2,TRUE))</formula>
    </cfRule>
    <cfRule type="expression" dxfId="2401" priority="171">
      <formula>AND(Q14=3,IF(COUNTIF(Q$14:Q$18,"=3")&gt;=2,TRUE))</formula>
    </cfRule>
    <cfRule type="expression" dxfId="2400" priority="172">
      <formula>AND(Q14=2,IF(COUNTIF(Q$14:Q$18,"=2")&gt;=2,TRUE))</formula>
    </cfRule>
    <cfRule type="expression" dxfId="2399" priority="173">
      <formula>AND(Q14=1,IF(COUNTIF(Q$14:Q$18,"=1")&gt;=2,TRUE))</formula>
    </cfRule>
  </conditionalFormatting>
  <conditionalFormatting sqref="K14:K18">
    <cfRule type="expression" dxfId="2398" priority="191">
      <formula>AND(J14&gt;0,IF(COUNTIF(J$14:J$18,"=1")=2,TRUE),IF(COUNTIF(J$14:J$18,"=2")=2,TRUE))</formula>
    </cfRule>
    <cfRule type="expression" dxfId="2397" priority="192">
      <formula>IF(COUNTIF(L$14:L$18,"=2")=2,TRUE)</formula>
    </cfRule>
    <cfRule type="expression" dxfId="2396" priority="193">
      <formula>IF(COUNTIF(L$14:L$18,"=1")=2,TRUE)</formula>
    </cfRule>
    <cfRule type="expression" dxfId="2395" priority="194">
      <formula>AND(IF(COUNTIF(R$14:R$18,"=1")=2,TRUE),IF(COUNTIF(S$14:S$18,"=2")=2,TRUE))</formula>
    </cfRule>
    <cfRule type="expression" dxfId="2394" priority="195">
      <formula>AND(R14=4,IF(COUNTIF(R$14:R$18,"=4")=1,TRUE))</formula>
    </cfRule>
    <cfRule type="expression" dxfId="2393" priority="196">
      <formula>AND(R14=3,IF(COUNTIF(R$14:R$18,"=3")=1,TRUE))</formula>
    </cfRule>
    <cfRule type="expression" dxfId="2392" priority="197">
      <formula>AND(R14=2,IF(COUNTIF(R$14:R$18,"=2")=1,TRUE))</formula>
    </cfRule>
    <cfRule type="expression" dxfId="2391" priority="198">
      <formula>AND(R14=1,IF(COUNTIF(R$14:R$18,"=1")=1,TRUE))</formula>
    </cfRule>
    <cfRule type="expression" dxfId="2390" priority="199">
      <formula>OR(R14=0,R14=5)</formula>
    </cfRule>
  </conditionalFormatting>
  <conditionalFormatting sqref="L21:L25">
    <cfRule type="expression" dxfId="2389" priority="142">
      <formula>K21=0</formula>
    </cfRule>
    <cfRule type="expression" dxfId="2388" priority="151">
      <formula>IF(COUNTIF(J$21:J$25,"=2")=2,TRUE)</formula>
    </cfRule>
    <cfRule type="expression" dxfId="2387" priority="152">
      <formula>IF(COUNTIF(J$21:J$25,"=1")=2,TRUE)</formula>
    </cfRule>
    <cfRule type="expression" dxfId="2386" priority="153">
      <formula>AND(IF(COUNTIF(Q$21:Q$25,"=1")=2,TRUE),IF(COUNTIF(Q$21:Q$25,"=2")=2,TRUE))</formula>
    </cfRule>
    <cfRule type="expression" dxfId="2385" priority="154">
      <formula>AND(Q21=4,IF(COUNTIF(Q$21:Q$25,"=4")=1,TRUE))</formula>
    </cfRule>
    <cfRule type="expression" dxfId="2384" priority="155">
      <formula>AND(Q21=3,IF(COUNTIF(Q$21:Q$25,"=3")=1,TRUE))</formula>
    </cfRule>
    <cfRule type="expression" dxfId="2383" priority="156">
      <formula>AND(Q21=2,IF(COUNTIF(Q$21:Q$25,"=2")=1,TRUE))</formula>
    </cfRule>
    <cfRule type="expression" dxfId="2382" priority="157">
      <formula>AND(Q21=1,IF(COUNTIF(Q$21:Q$25,"=1")=1,TRUE))</formula>
    </cfRule>
    <cfRule type="expression" dxfId="2381" priority="158">
      <formula>OR(Q21=0,Q21=5)</formula>
    </cfRule>
  </conditionalFormatting>
  <conditionalFormatting sqref="O21:O25">
    <cfRule type="expression" dxfId="2380" priority="150">
      <formula>OR(AND(J21=1,K21=1,L21=0,M21=1),AND(J21=2,K21=2,L21=0,M21=2))</formula>
    </cfRule>
  </conditionalFormatting>
  <conditionalFormatting sqref="M21:M25">
    <cfRule type="expression" dxfId="2379" priority="143">
      <formula>AND(L21&gt;0,IF(COUNTIF(L$21:L$25,L21)&gt;1,TRUE,FALSE))</formula>
    </cfRule>
    <cfRule type="expression" dxfId="2378" priority="144">
      <formula>AND(IF(COUNTIF(R$21:R$25,"=1")=2,TRUE),IF(COUNTIF(R$21:R$25,"=2")=2,TRUE))</formula>
    </cfRule>
    <cfRule type="expression" dxfId="2377" priority="145">
      <formula>AND(R21=4,IF(COUNTIF(R$21:R$25,"=4")=1,TRUE))</formula>
    </cfRule>
    <cfRule type="expression" dxfId="2376" priority="146">
      <formula>AND(R21=3,IF(COUNTIF(R$21:R$25,"=3")=1,TRUE))</formula>
    </cfRule>
    <cfRule type="expression" dxfId="2375" priority="147">
      <formula>AND(R21=2,IF(COUNTIF(R$21:R$25,"=2")=1,TRUE))</formula>
    </cfRule>
    <cfRule type="expression" dxfId="2374" priority="148">
      <formula>AND(R21=1,IF(COUNTIF(R$21:R$25,"=1")=1,TRUE))</formula>
    </cfRule>
    <cfRule type="expression" dxfId="2373" priority="149">
      <formula>OR(R21=0,R21=5)</formula>
    </cfRule>
  </conditionalFormatting>
  <conditionalFormatting sqref="J21:J25">
    <cfRule type="expression" dxfId="2372" priority="138">
      <formula>AND(Q21=4,IF(COUNTIF(Q$21:Q$25,"=4")&gt;=2,TRUE))</formula>
    </cfRule>
    <cfRule type="expression" dxfId="2371" priority="139">
      <formula>AND(Q21=3,IF(COUNTIF(Q$21:Q$25,"=3")&gt;=2,TRUE))</formula>
    </cfRule>
    <cfRule type="expression" dxfId="2370" priority="140">
      <formula>AND(Q21=2,IF(COUNTIF(Q$21:Q$25,"=2")&gt;=2,TRUE))</formula>
    </cfRule>
    <cfRule type="expression" dxfId="2369" priority="141">
      <formula>AND(Q21=1,IF(COUNTIF(Q$21:Q$25,"=1")&gt;=2,TRUE))</formula>
    </cfRule>
  </conditionalFormatting>
  <conditionalFormatting sqref="K21:K25">
    <cfRule type="expression" dxfId="2368" priority="159">
      <formula>AND(J21&gt;0,IF(COUNTIF(J$21:J$25,"=1")=2,TRUE),IF(COUNTIF(J$21:J$25,"=2")=2,TRUE))</formula>
    </cfRule>
    <cfRule type="expression" dxfId="2367" priority="160">
      <formula>IF(COUNTIF(L$21:L$25,"=2")=2,TRUE)</formula>
    </cfRule>
    <cfRule type="expression" dxfId="2366" priority="161">
      <formula>IF(COUNTIF(L$21:L$25,"=1")=2,TRUE)</formula>
    </cfRule>
    <cfRule type="expression" dxfId="2365" priority="162">
      <formula>AND(IF(COUNTIF(R$21:R$25,"=1")=2,TRUE),IF(COUNTIF(S$21:S$25,"=2")=2,TRUE))</formula>
    </cfRule>
    <cfRule type="expression" dxfId="2364" priority="163">
      <formula>AND(R21=4,IF(COUNTIF(R$21:R$25,"=4")=1,TRUE))</formula>
    </cfRule>
    <cfRule type="expression" dxfId="2363" priority="164">
      <formula>AND(R21=3,IF(COUNTIF(R$21:R$25,"=3")=1,TRUE))</formula>
    </cfRule>
    <cfRule type="expression" dxfId="2362" priority="165">
      <formula>AND(R21=2,IF(COUNTIF(R$21:R$25,"=2")=1,TRUE))</formula>
    </cfRule>
    <cfRule type="expression" dxfId="2361" priority="166">
      <formula>AND(R21=1,IF(COUNTIF(R$21:R$25,"=1")=1,TRUE))</formula>
    </cfRule>
    <cfRule type="expression" dxfId="2360" priority="167">
      <formula>OR(R21=0,R21=5)</formula>
    </cfRule>
  </conditionalFormatting>
  <conditionalFormatting sqref="H21:H25">
    <cfRule type="expression" dxfId="2359" priority="134">
      <formula>AND(Q21=4,IF(COUNTIF(Q$21:Q$25,"=4")&gt;=2,TRUE))</formula>
    </cfRule>
    <cfRule type="expression" dxfId="2358" priority="135">
      <formula>AND(Q21=3,IF(COUNTIF(Q$21:Q$25,"=3")&gt;=2,TRUE))</formula>
    </cfRule>
    <cfRule type="expression" dxfId="2357" priority="136">
      <formula>AND(Q21=2,IF(COUNTIF(Q$21:Q$25,"=2")&gt;=2,TRUE))</formula>
    </cfRule>
    <cfRule type="expression" dxfId="2356" priority="137">
      <formula>AND(Q21=1,IF(COUNTIF(Q$21:Q$25,"=1")&gt;=2,TRUE))</formula>
    </cfRule>
  </conditionalFormatting>
  <conditionalFormatting sqref="L28:L32">
    <cfRule type="expression" dxfId="2355" priority="108">
      <formula>K28=0</formula>
    </cfRule>
    <cfRule type="expression" dxfId="2354" priority="117">
      <formula>IF(COUNTIF(J$28:J$32,"=2")=2,TRUE)</formula>
    </cfRule>
    <cfRule type="expression" dxfId="2353" priority="118">
      <formula>IF(COUNTIF(J$28:J$32,"=1")=2,TRUE)</formula>
    </cfRule>
    <cfRule type="expression" dxfId="2352" priority="119">
      <formula>AND(IF(COUNTIF(Q$28:Q$32,"=1")=2,TRUE),IF(COUNTIF(Q$28:Q$32,"=2")=2,TRUE))</formula>
    </cfRule>
    <cfRule type="expression" dxfId="2351" priority="120">
      <formula>AND(Q28=4,IF(COUNTIF(Q$28:Q$32,"=4")=1,TRUE))</formula>
    </cfRule>
    <cfRule type="expression" dxfId="2350" priority="121">
      <formula>AND(Q28=3,IF(COUNTIF(Q$28:Q$32,"=3")=1,TRUE))</formula>
    </cfRule>
    <cfRule type="expression" dxfId="2349" priority="122">
      <formula>AND(Q28=2,IF(COUNTIF(Q$28:Q$32,"=2")=1,TRUE))</formula>
    </cfRule>
    <cfRule type="expression" dxfId="2348" priority="123">
      <formula>AND(Q28=1,IF(COUNTIF(Q$28:Q$32,"=1")=1,TRUE))</formula>
    </cfRule>
    <cfRule type="expression" dxfId="2347" priority="124">
      <formula>OR(Q28=0,Q28=5)</formula>
    </cfRule>
  </conditionalFormatting>
  <conditionalFormatting sqref="O28:O32">
    <cfRule type="expression" dxfId="2346" priority="116">
      <formula>OR(AND(J28=1,K28=1,L28=0,M28=1),AND(J28=2,K28=2,L28=0,M28=2))</formula>
    </cfRule>
  </conditionalFormatting>
  <conditionalFormatting sqref="M28:M32">
    <cfRule type="expression" dxfId="2345" priority="109">
      <formula>AND(L28&gt;0,IF(COUNTIF(L$28:L$32,L28)&gt;1,TRUE,FALSE))</formula>
    </cfRule>
    <cfRule type="expression" dxfId="2344" priority="110">
      <formula>AND(IF(COUNTIF(R$28:R$32,"=1")=2,TRUE),IF(COUNTIF(R$28:R$32,"=2")=2,TRUE))</formula>
    </cfRule>
    <cfRule type="expression" dxfId="2343" priority="111">
      <formula>AND(R28=4,IF(COUNTIF(R$28:R$32,"=4")=1,TRUE))</formula>
    </cfRule>
    <cfRule type="expression" dxfId="2342" priority="112">
      <formula>AND(R28=3,IF(COUNTIF(R$28:R$32,"=3")=1,TRUE))</formula>
    </cfRule>
    <cfRule type="expression" dxfId="2341" priority="113">
      <formula>AND(R28=2,IF(COUNTIF(R$28:R$32,"=2")=1,TRUE))</formula>
    </cfRule>
    <cfRule type="expression" dxfId="2340" priority="114">
      <formula>AND(R28=1,IF(COUNTIF(R$28:R$32,"=1")=1,TRUE))</formula>
    </cfRule>
    <cfRule type="expression" dxfId="2339" priority="115">
      <formula>OR(R28=0,R28=5)</formula>
    </cfRule>
  </conditionalFormatting>
  <conditionalFormatting sqref="J28:J32">
    <cfRule type="expression" dxfId="2338" priority="104">
      <formula>AND(Q28=4,IF(COUNTIF(Q$28:Q$32,"=4")&gt;=2,TRUE))</formula>
    </cfRule>
    <cfRule type="expression" dxfId="2337" priority="105">
      <formula>AND(Q28=3,IF(COUNTIF(Q$28:Q$32,"=3")&gt;=2,TRUE))</formula>
    </cfRule>
    <cfRule type="expression" dxfId="2336" priority="106">
      <formula>AND(Q28=2,IF(COUNTIF(Q$28:Q$32,"=2")&gt;=2,TRUE))</formula>
    </cfRule>
    <cfRule type="expression" dxfId="2335" priority="107">
      <formula>AND(Q28=1,IF(COUNTIF(Q$28:Q$32,"=1")&gt;=2,TRUE))</formula>
    </cfRule>
  </conditionalFormatting>
  <conditionalFormatting sqref="K28:K32">
    <cfRule type="expression" dxfId="2334" priority="125">
      <formula>AND(J28&gt;0,IF(COUNTIF(J$28:J$32,"=1")=2,TRUE),IF(COUNTIF(J$28:J$32,"=2")=2,TRUE))</formula>
    </cfRule>
    <cfRule type="expression" dxfId="2333" priority="126">
      <formula>IF(COUNTIF(L$28:L$32,"=2")=2,TRUE)</formula>
    </cfRule>
    <cfRule type="expression" dxfId="2332" priority="127">
      <formula>IF(COUNTIF(L$28:L$32,"=1")=2,TRUE)</formula>
    </cfRule>
    <cfRule type="expression" dxfId="2331" priority="128">
      <formula>AND(IF(COUNTIF(R$28:R$32,"=1")=2,TRUE),IF(COUNTIF(S$28:S$32,"=2")=2,TRUE))</formula>
    </cfRule>
    <cfRule type="expression" dxfId="2330" priority="129">
      <formula>AND(R28=4,IF(COUNTIF(R$28:R$32,"=4")=1,TRUE))</formula>
    </cfRule>
    <cfRule type="expression" dxfId="2329" priority="130">
      <formula>AND(R28=3,IF(COUNTIF(R$28:R$32,"=3")=1,TRUE))</formula>
    </cfRule>
    <cfRule type="expression" dxfId="2328" priority="131">
      <formula>AND(R28=2,IF(COUNTIF(R$28:R$32,"=2")=1,TRUE))</formula>
    </cfRule>
    <cfRule type="expression" dxfId="2327" priority="132">
      <formula>AND(R28=1,IF(COUNTIF(R$28:R$32,"=1")=1,TRUE))</formula>
    </cfRule>
    <cfRule type="expression" dxfId="2326" priority="133">
      <formula>OR(R28=0,R28=5)</formula>
    </cfRule>
  </conditionalFormatting>
  <conditionalFormatting sqref="H28:H32">
    <cfRule type="expression" dxfId="2325" priority="100">
      <formula>AND(Q28=4,IF(COUNTIF(Q$28:Q$32,"=4")&gt;=2,TRUE))</formula>
    </cfRule>
    <cfRule type="expression" dxfId="2324" priority="101">
      <formula>AND(Q28=3,IF(COUNTIF(Q$28:Q$32,"=3")&gt;=2,TRUE))</formula>
    </cfRule>
    <cfRule type="expression" dxfId="2323" priority="102">
      <formula>AND(Q28=2,IF(COUNTIF(Q$28:Q$32,"=2")&gt;=2,TRUE))</formula>
    </cfRule>
    <cfRule type="expression" dxfId="2322" priority="103">
      <formula>AND(Q28=1,IF(COUNTIF(Q$28:Q$32,"=1")&gt;=2,TRUE))</formula>
    </cfRule>
  </conditionalFormatting>
  <conditionalFormatting sqref="H100:H103">
    <cfRule type="containsText" dxfId="2321" priority="99" operator="containsText" text="I-Viru">
      <formula>NOT(ISERROR(SEARCH("I-Viru",H100)))</formula>
    </cfRule>
  </conditionalFormatting>
  <conditionalFormatting sqref="B300:B307">
    <cfRule type="expression" dxfId="2320" priority="82">
      <formula>A300=3</formula>
    </cfRule>
    <cfRule type="expression" dxfId="2319" priority="83">
      <formula>A300=2</formula>
    </cfRule>
    <cfRule type="expression" dxfId="2318" priority="84">
      <formula>A300=1</formula>
    </cfRule>
    <cfRule type="containsBlanks" dxfId="2317" priority="85">
      <formula>LEN(TRIM(B300))=0</formula>
    </cfRule>
    <cfRule type="duplicateValues" dxfId="2316" priority="86"/>
  </conditionalFormatting>
  <conditionalFormatting sqref="AJ7:AJ17">
    <cfRule type="expression" dxfId="2315" priority="75">
      <formula>AND(AI7="",FIND(",",AJ7))</formula>
    </cfRule>
    <cfRule type="expression" dxfId="2314" priority="77">
      <formula>AND(AI7="",COUNTIF(AJ7,"*,*")=0)</formula>
    </cfRule>
  </conditionalFormatting>
  <conditionalFormatting sqref="AH7:AH17 AH32:AH60">
    <cfRule type="expression" dxfId="2313" priority="78">
      <formula>AND(AG7="",FIND(",",AH7))</formula>
    </cfRule>
    <cfRule type="expression" dxfId="2312" priority="79">
      <formula>AND(AG7="",COUNTIF(AH7,"*,*")=0)</formula>
    </cfRule>
  </conditionalFormatting>
  <conditionalFormatting sqref="AL7:AL17">
    <cfRule type="expression" dxfId="2311" priority="80">
      <formula>AND(AK7="",FIND(",",AL7))</formula>
    </cfRule>
    <cfRule type="expression" dxfId="2310" priority="81">
      <formula>AND(AK7="",COUNTIF(AL7,"*,*")=0)</formula>
    </cfRule>
  </conditionalFormatting>
  <conditionalFormatting sqref="AF7:AF17">
    <cfRule type="expression" dxfId="2309" priority="76">
      <formula>AND(AE7="",COUNTIF(AF7,"*,*")=0)</formula>
    </cfRule>
  </conditionalFormatting>
  <conditionalFormatting sqref="AN7:AN17">
    <cfRule type="expression" dxfId="2308" priority="72">
      <formula>AND(AM7="",COUNTIF(AN7,"*,*")=0)</formula>
    </cfRule>
    <cfRule type="expression" dxfId="2307" priority="74">
      <formula>AND(AM7="",FIND(",",AN7))</formula>
    </cfRule>
  </conditionalFormatting>
  <conditionalFormatting sqref="AP7:AP17">
    <cfRule type="expression" dxfId="2306" priority="71">
      <formula>AND(AO7="",COUNTIF(AP7,"*,*")=0)</formula>
    </cfRule>
    <cfRule type="expression" dxfId="2305" priority="73">
      <formula>AND(AO7="",FIND(",",AP7))</formula>
    </cfRule>
  </conditionalFormatting>
  <conditionalFormatting sqref="I28:I32">
    <cfRule type="expression" dxfId="2304" priority="65">
      <formula>FIND(2,I28,1)</formula>
    </cfRule>
    <cfRule type="expression" dxfId="2303" priority="66">
      <formula>FIND(1,I28,1)</formula>
    </cfRule>
  </conditionalFormatting>
  <conditionalFormatting sqref="I21:I25">
    <cfRule type="expression" dxfId="2302" priority="67">
      <formula>FIND(2,I21,1)</formula>
    </cfRule>
    <cfRule type="expression" dxfId="2301" priority="68">
      <formula>FIND(1,I21,1)</formula>
    </cfRule>
  </conditionalFormatting>
  <conditionalFormatting sqref="I7:I11">
    <cfRule type="expression" dxfId="2300" priority="69">
      <formula>FIND(2,I7,1)</formula>
    </cfRule>
    <cfRule type="expression" dxfId="2299" priority="70">
      <formula>FIND(1,I7,1)</formula>
    </cfRule>
  </conditionalFormatting>
  <conditionalFormatting sqref="I14:I18">
    <cfRule type="expression" dxfId="2298" priority="63">
      <formula>FIND(2,I14,1)</formula>
    </cfRule>
    <cfRule type="expression" dxfId="2297" priority="64">
      <formula>FIND(1,I14,1)</formula>
    </cfRule>
  </conditionalFormatting>
  <conditionalFormatting sqref="C102 C104">
    <cfRule type="containsBlanks" dxfId="2296" priority="15">
      <formula>LEN(TRIM(C102))=0</formula>
    </cfRule>
    <cfRule type="aboveAverage" dxfId="2295" priority="16"/>
  </conditionalFormatting>
  <conditionalFormatting sqref="C106 C108">
    <cfRule type="containsBlanks" dxfId="2294" priority="13">
      <formula>LEN(TRIM(C106))=0</formula>
    </cfRule>
    <cfRule type="aboveAverage" dxfId="2293" priority="14"/>
  </conditionalFormatting>
  <conditionalFormatting sqref="C119 C121">
    <cfRule type="containsBlanks" dxfId="2292" priority="11">
      <formula>LEN(TRIM(C119))=0</formula>
    </cfRule>
    <cfRule type="aboveAverage" dxfId="2291" priority="12"/>
  </conditionalFormatting>
  <conditionalFormatting sqref="C123 C125">
    <cfRule type="containsBlanks" dxfId="2290" priority="9">
      <formula>LEN(TRIM(C123))=0</formula>
    </cfRule>
    <cfRule type="aboveAverage" dxfId="2289" priority="10"/>
  </conditionalFormatting>
  <conditionalFormatting sqref="E127 E129">
    <cfRule type="containsBlanks" dxfId="2288" priority="1">
      <formula>LEN(TRIM(E127))=0</formula>
    </cfRule>
  </conditionalFormatting>
  <conditionalFormatting sqref="E110 E112">
    <cfRule type="aboveAverage" dxfId="2287" priority="6"/>
  </conditionalFormatting>
  <conditionalFormatting sqref="E110 E112">
    <cfRule type="containsBlanks" dxfId="2286" priority="5">
      <formula>LEN(TRIM(E110))=0</formula>
    </cfRule>
  </conditionalFormatting>
  <conditionalFormatting sqref="E103 E107">
    <cfRule type="containsBlanks" dxfId="2285" priority="7">
      <formula>LEN(TRIM(E103))=0</formula>
    </cfRule>
    <cfRule type="aboveAverage" dxfId="2284" priority="8"/>
  </conditionalFormatting>
  <conditionalFormatting sqref="E127 E129">
    <cfRule type="aboveAverage" dxfId="2283" priority="2"/>
  </conditionalFormatting>
  <conditionalFormatting sqref="E120 E124">
    <cfRule type="containsBlanks" dxfId="2282" priority="3">
      <formula>LEN(TRIM(E120))=0</formula>
    </cfRule>
    <cfRule type="aboveAverage" dxfId="2281" priority="4"/>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11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P315"/>
  <sheetViews>
    <sheetView showGridLines="0" showRowColHeaders="0" zoomScaleNormal="100" workbookViewId="0">
      <pane ySplit="1" topLeftCell="A2" activePane="bottomLeft" state="frozen"/>
      <selection pane="bottomLeft" activeCell="A5" sqref="A5"/>
    </sheetView>
  </sheetViews>
  <sheetFormatPr defaultRowHeight="12.75" x14ac:dyDescent="0.2"/>
  <cols>
    <col min="1" max="1" width="3.28515625" customWidth="1"/>
    <col min="2" max="2" width="30.85546875" bestFit="1" customWidth="1"/>
    <col min="3" max="7" width="7.7109375" customWidth="1"/>
    <col min="8" max="9" width="6.7109375" customWidth="1"/>
    <col min="10" max="15" width="5.5703125" customWidth="1"/>
    <col min="16" max="20" width="0" hidden="1" customWidth="1"/>
    <col min="22" max="28" width="0" hidden="1" customWidth="1"/>
    <col min="30" max="31" width="9.140625" hidden="1" customWidth="1"/>
    <col min="32" max="32" width="16.57031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6"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UPPER((Kalend!E8)&amp;" - "&amp;(Kalend!C8))&amp;" - "&amp;LOWER(Kalend!D8)&amp;" - "&amp;(Kalend!A8)&amp;" kell "&amp;(Kalend!B8)&amp;" - "&amp;(Kalend!F8)</f>
        <v>2 - K-JÄRVE 19. KV 2. ETAPP - duo - N, 28.05.2020 kell 18:00 - K-Järve spordihoone</v>
      </c>
      <c r="C1" s="160"/>
      <c r="D1" s="160"/>
      <c r="E1" s="160"/>
      <c r="F1" s="160"/>
      <c r="G1" s="160"/>
      <c r="H1" s="160"/>
      <c r="I1" s="160"/>
      <c r="J1" s="160"/>
      <c r="K1" s="160"/>
      <c r="L1" s="160"/>
      <c r="M1" s="160"/>
      <c r="N1" s="160"/>
      <c r="P1" s="736" t="s">
        <v>25</v>
      </c>
      <c r="Q1" s="737"/>
      <c r="R1" s="737"/>
      <c r="S1" s="737"/>
      <c r="T1" s="737"/>
      <c r="U1" s="109"/>
      <c r="V1" s="109"/>
      <c r="W1" s="105"/>
      <c r="X1" s="106"/>
      <c r="Y1" s="105"/>
      <c r="Z1" s="105"/>
      <c r="AA1" s="105"/>
      <c r="AD1" s="99" t="s">
        <v>25</v>
      </c>
      <c r="AE1" s="111"/>
      <c r="AF1" s="111"/>
      <c r="AG1" s="111"/>
      <c r="AH1" s="111"/>
      <c r="AI1" s="111"/>
      <c r="AJ1" s="111"/>
      <c r="AK1" s="111"/>
      <c r="AL1" s="111"/>
      <c r="AM1" s="111"/>
      <c r="AN1" s="111"/>
      <c r="AO1" s="334"/>
      <c r="AP1" s="334"/>
    </row>
    <row r="2" spans="1:42" ht="12.75" hidden="1" customHeight="1" x14ac:dyDescent="0.2">
      <c r="A2" s="160"/>
      <c r="C2" s="160"/>
      <c r="D2" s="160"/>
      <c r="E2" s="160"/>
      <c r="F2" s="160"/>
      <c r="G2" s="160"/>
      <c r="H2" s="160"/>
      <c r="I2" s="160"/>
      <c r="J2" s="160"/>
      <c r="K2" s="160"/>
      <c r="L2" s="160"/>
      <c r="M2" s="160"/>
      <c r="N2" s="160"/>
      <c r="O2" s="105"/>
      <c r="P2" s="105"/>
      <c r="Q2" s="105"/>
      <c r="R2" s="105"/>
      <c r="S2" s="105"/>
      <c r="T2" s="110"/>
      <c r="U2" s="110"/>
      <c r="V2" s="110"/>
      <c r="W2" s="105"/>
      <c r="X2" s="105"/>
      <c r="Y2" s="105"/>
      <c r="Z2" s="105"/>
      <c r="AD2" s="105"/>
      <c r="AE2" s="105"/>
      <c r="AF2" s="105"/>
      <c r="AG2" s="105"/>
      <c r="AH2" s="105"/>
      <c r="AI2" s="105"/>
      <c r="AJ2" s="117"/>
      <c r="AK2" s="105"/>
      <c r="AL2" s="105"/>
      <c r="AM2" s="105"/>
      <c r="AN2" s="105"/>
    </row>
    <row r="3" spans="1:42" ht="12.75" hidden="1" customHeight="1" x14ac:dyDescent="0.2">
      <c r="A3" s="160"/>
      <c r="C3" s="160"/>
      <c r="D3" s="160"/>
      <c r="E3" s="160"/>
      <c r="F3" s="160"/>
      <c r="G3" s="160"/>
      <c r="H3" s="160"/>
      <c r="I3" s="160"/>
      <c r="J3" s="160"/>
      <c r="K3" s="160"/>
      <c r="L3" s="160"/>
      <c r="M3" s="160"/>
      <c r="N3" s="160"/>
      <c r="O3" s="105"/>
      <c r="P3" s="105"/>
      <c r="Q3" s="105"/>
      <c r="R3" s="105"/>
      <c r="S3" s="105"/>
      <c r="T3" s="110"/>
      <c r="U3" s="110"/>
      <c r="V3" s="110"/>
      <c r="W3" s="105"/>
      <c r="X3" s="105"/>
      <c r="Y3" s="105"/>
      <c r="Z3" s="105"/>
      <c r="AA3" s="105"/>
      <c r="AE3" s="105"/>
      <c r="AG3" s="105"/>
      <c r="AH3" s="105"/>
      <c r="AI3" s="105"/>
      <c r="AJ3" s="105"/>
      <c r="AK3" s="105"/>
      <c r="AL3" s="105"/>
      <c r="AM3" s="105"/>
      <c r="AN3" s="105"/>
    </row>
    <row r="4" spans="1:42" ht="12.75" hidden="1" customHeight="1" x14ac:dyDescent="0.2">
      <c r="A4" s="160"/>
      <c r="F4" s="105"/>
      <c r="G4" s="108"/>
      <c r="H4" s="108"/>
      <c r="I4" s="738"/>
      <c r="J4" s="738"/>
      <c r="K4" s="739"/>
      <c r="L4" s="108"/>
      <c r="M4" s="105"/>
      <c r="N4" s="105"/>
      <c r="O4" s="105"/>
      <c r="P4" s="105"/>
      <c r="Q4" s="105"/>
      <c r="R4" s="105"/>
      <c r="S4" s="105"/>
      <c r="T4" s="105"/>
      <c r="U4" s="105"/>
      <c r="V4" s="105"/>
      <c r="W4" s="105"/>
      <c r="X4" s="105"/>
      <c r="Y4" s="105"/>
      <c r="Z4" s="105"/>
      <c r="AA4" s="105"/>
      <c r="AE4" s="110"/>
      <c r="AF4" s="110"/>
      <c r="AG4" s="110"/>
      <c r="AH4" s="342"/>
      <c r="AI4" s="110"/>
      <c r="AJ4" s="110"/>
      <c r="AK4" s="110"/>
      <c r="AL4" s="110"/>
      <c r="AM4" s="110"/>
      <c r="AN4" s="110"/>
      <c r="AO4" s="110"/>
      <c r="AP4" s="110"/>
    </row>
    <row r="5" spans="1:42" x14ac:dyDescent="0.2">
      <c r="F5" s="105"/>
      <c r="G5" s="740"/>
      <c r="H5" s="740"/>
      <c r="I5" s="740"/>
      <c r="J5" s="740"/>
      <c r="K5" s="740"/>
      <c r="L5" s="108"/>
      <c r="M5" s="105"/>
      <c r="O5" s="105"/>
      <c r="P5" s="105"/>
      <c r="Q5" s="105"/>
      <c r="R5" s="105"/>
      <c r="S5" s="105"/>
      <c r="T5" s="105"/>
      <c r="U5" s="105"/>
      <c r="V5" s="105"/>
      <c r="W5" s="105"/>
      <c r="X5" s="105"/>
      <c r="Y5" s="105"/>
      <c r="Z5" s="105"/>
      <c r="AA5" s="105"/>
      <c r="AC5" s="105"/>
      <c r="AD5" s="344" t="s">
        <v>64</v>
      </c>
    </row>
    <row r="6" spans="1:42" x14ac:dyDescent="0.2">
      <c r="A6" s="741" t="s">
        <v>35</v>
      </c>
      <c r="B6" s="742"/>
      <c r="C6" s="743">
        <v>1</v>
      </c>
      <c r="D6" s="743">
        <v>2</v>
      </c>
      <c r="E6" s="743">
        <v>3</v>
      </c>
      <c r="F6" s="743"/>
      <c r="G6" s="743"/>
      <c r="H6" s="743" t="s">
        <v>308</v>
      </c>
      <c r="I6" s="744" t="s">
        <v>163</v>
      </c>
      <c r="J6" s="745" t="s">
        <v>366</v>
      </c>
      <c r="K6" s="746" t="s">
        <v>141</v>
      </c>
      <c r="L6" s="747" t="s">
        <v>367</v>
      </c>
      <c r="M6" s="747" t="s">
        <v>368</v>
      </c>
      <c r="N6" s="748" t="s">
        <v>369</v>
      </c>
      <c r="O6" s="748" t="s">
        <v>369</v>
      </c>
      <c r="P6" s="749" t="s">
        <v>370</v>
      </c>
      <c r="Q6" s="750" t="s">
        <v>34</v>
      </c>
      <c r="R6" s="750" t="b">
        <f>OR(AND(COUNTA(B7:B11)=3,COUNTA(C7:G11)=6),AND(COUNTA(B7:B11)=4,COUNTA(C7:G11)=12),AND(COUNTA(B7:B11)=5,COUNTA(C7:G11)=20))</f>
        <v>1</v>
      </c>
      <c r="S6" s="751" t="s">
        <v>371</v>
      </c>
      <c r="T6" s="752" t="s">
        <v>372</v>
      </c>
      <c r="U6" s="160"/>
      <c r="V6" s="160"/>
      <c r="W6" s="160"/>
      <c r="X6" s="160"/>
      <c r="Y6" s="160"/>
      <c r="Z6" s="160"/>
      <c r="AA6" s="160"/>
      <c r="AB6" s="160"/>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741">
        <v>1</v>
      </c>
      <c r="B7" s="139" t="s">
        <v>285</v>
      </c>
      <c r="C7" s="753"/>
      <c r="D7" s="754">
        <v>13</v>
      </c>
      <c r="E7" s="754">
        <v>13</v>
      </c>
      <c r="F7" s="754"/>
      <c r="G7" s="754"/>
      <c r="H7" s="755" t="str">
        <f>(IF(D7-C8&gt;0,1)+IF(E7-C9&gt;0,1)+IF(F7-C10&gt;0,1)+IF(G7-C11&gt;0,1))&amp;"-"&amp;(IF(D7-C8&lt;0,1)+IF(E7-C9&lt;0,1)+IF(F7-C10&lt;0,1)+IF(G7-C11&lt;0,1))</f>
        <v>2-0</v>
      </c>
      <c r="I7" s="754" t="str">
        <f>IF(AND(B7&lt;&gt;"",R$6=TRUE),A$6&amp;RANK(S7,S$7:S$11,0)," ")</f>
        <v>A1</v>
      </c>
      <c r="J7" s="756">
        <f>IF(AND(Q7=1,Q8=1,D7&gt;C8),1)+IF(AND(Q7=1,Q9=1,E7&gt;C9),1)+IF(AND(Q7=1,Q10=1,F7&gt;C10),1)+IF(AND(Q7=1,Q11=1,G7&gt;C11),1)+IF(AND(Q7=2,Q8=2,D7&gt;C8),1)+IF(AND(Q7=2,Q9=2,E7&gt;C9),1)+IF(AND(Q7=2,Q10=2,F7&gt;C10),1)+IF(AND(Q7=2,Q11=2,G7&gt;C11),1)+IF(AND(Q7=3,Q8=3,D7&gt;C8),1)+IF(AND(Q7=3,Q9=3,E7&gt;C9),1)+IF(AND(Q7=3,Q10=3,F7&gt;C10),1)+IF(AND(Q7=3,Q11=3,G7&gt;C11),1)</f>
        <v>0</v>
      </c>
      <c r="K7" s="757">
        <f>SUM(AND(T7=T8,D7&gt;C8),AND(T7=T9,E7&gt;C9),AND(T7=T10,F7&gt;C10),AND(T7=T11,G7&gt;C11))</f>
        <v>0</v>
      </c>
      <c r="L7" s="758">
        <f>IF(AND(Q7=1,Q8=1),D7-C8)+IF(AND(Q7=1,Q9=1),E7-C9)+IF(AND(Q7=1,Q10=1),F7-C10)+IF(AND(Q7=1,Q11=1),G7-C11)+IF(AND(Q7=2,Q8=2),D7-C8)+IF(AND(Q7=2,Q9=2),E7-C9)+IF(AND(Q7=2,Q10=2),F7-C10)+IF(AND(Q7=2,Q11=2),G7-C11)+IF(AND(Q7=3,Q8=3),D7-C8)+IF(AND(Q7=3,Q9=3),E7-C9)+IF(AND(Q7=3,Q10=3),F7-C10)+IF(AND(Q7=3,Q11=3),G7-C11)+IF(AND(Q7=4,Q8=4),D7-C8)+IF(AND(Q7=4,Q9=4),E7-C9)+IF(AND(Q7=4,Q10=4),F7-C10)+IF(AND(Q7=4,Q11=4),G7-C11)</f>
        <v>0</v>
      </c>
      <c r="M7" s="759">
        <f>SUM(AND(R7=R8,D7&gt;C8),AND(R7=R9,E7&gt;C9),AND(R7=R10,F7&gt;C10),AND(R7=R11,G7&gt;C11))</f>
        <v>0</v>
      </c>
      <c r="N7" s="760" t="str">
        <f>SUM(C7:G7)&amp;"-"&amp;SUM(C7:C11)</f>
        <v>26-5</v>
      </c>
      <c r="O7" s="761">
        <f>D7+E7+F7+G7-C8-C9-C10-C11</f>
        <v>21</v>
      </c>
      <c r="P7" s="762">
        <f>SUM(C7:G7,C7:C11)/SUM(C7:C11)</f>
        <v>6.2</v>
      </c>
      <c r="Q7" s="763">
        <f>VALUE(LEFT(H7,1))</f>
        <v>2</v>
      </c>
      <c r="R7" s="764">
        <f>Q7*100000+J7*10000+K7*1000+100*L7</f>
        <v>200000</v>
      </c>
      <c r="S7" s="765">
        <f>R7+M7*0.1+IF(ISNONTEXT(B7),0,0.01)+0.0001*O7</f>
        <v>200000.01210000002</v>
      </c>
      <c r="T7" s="766" t="str">
        <f>Q7&amp;J7</f>
        <v>20</v>
      </c>
      <c r="U7" s="160"/>
      <c r="V7" s="160"/>
      <c r="W7" s="160"/>
      <c r="X7" s="160"/>
      <c r="Y7" s="160"/>
      <c r="Z7" s="160"/>
      <c r="AA7" s="160"/>
      <c r="AB7" s="160"/>
      <c r="AC7" s="160"/>
      <c r="AD7" s="157">
        <f>SUM(AE7:AP7)</f>
        <v>486</v>
      </c>
      <c r="AE7" s="158">
        <f>IFERROR(INDEX(Reit!$J:$J,MATCH(AF7,Reit!$F:$F,0)),"")</f>
        <v>294</v>
      </c>
      <c r="AF7" s="159" t="str">
        <f>IFERROR(LEFT($B7,(FIND(",",$B7,1)-1)),"")</f>
        <v>Ivar Viljaste</v>
      </c>
      <c r="AG7" s="158">
        <f>IFERROR(INDEX(Reit!$J:$J,MATCH(AH7,Reit!$F:$F,0)),"")</f>
        <v>192</v>
      </c>
      <c r="AH7" s="159" t="str">
        <f>IFERROR(MID($B7,FIND(", ",$B7)+2,256),"")</f>
        <v>Matti Vinni</v>
      </c>
      <c r="AI7" s="158" t="str">
        <f>IFERROR(INDEX(Reit!$J:$J,MATCH(AJ7,Reit!$F:$F,0)),"")</f>
        <v/>
      </c>
      <c r="AJ7" s="159" t="str">
        <f>IFERROR(MID($B7,FIND("^",SUBSTITUTE($B7,", ","^",1))+2,FIND("^",SUBSTITUTE($B7,", ","^",2))-FIND("^",SUBSTITUTE($B7,", ","^",1))-2),"")</f>
        <v/>
      </c>
      <c r="AK7" s="158" t="str">
        <f>IFERROR(INDEX(Reit!$J:$J,MATCH(AL7,Reit!$F:$F,0)),"")</f>
        <v/>
      </c>
      <c r="AL7" s="159" t="str">
        <f>IFERROR(MID($B7,FIND(", ",$B7,FIND(", ",$B7,FIND(", ",$B7))+1)+2,30000),"")</f>
        <v/>
      </c>
      <c r="AM7" s="158" t="str">
        <f>IFERROR(INDEX(Reit!$J:$J,MATCH(AN7,Reit!$F:$F,0)),"")</f>
        <v/>
      </c>
      <c r="AN7" s="159" t="str">
        <f>IFERROR(MID($B7,FIND(", ",$B7,FIND(", ",$B7)+1)+2,FIND(", ",$B7,FIND(", ",$B7,FIND(", ",$B7)+1)+1)-FIND(", ",$B7,FIND(", ",$B7)+1)-2),"")</f>
        <v/>
      </c>
      <c r="AO7" s="158" t="str">
        <f>IFERROR(INDEX(Reit!$J:$J,MATCH(AP7,Reit!$F:$F,0)),"")</f>
        <v/>
      </c>
      <c r="AP7" s="159" t="str">
        <f>IFERROR(MID($B7,FIND(", ",$B7,FIND(", ",$B7,FIND(", ",$B7)+1)+1)+2,30000),"")</f>
        <v/>
      </c>
    </row>
    <row r="8" spans="1:42" x14ac:dyDescent="0.2">
      <c r="A8" s="741">
        <v>2</v>
      </c>
      <c r="B8" s="767" t="s">
        <v>403</v>
      </c>
      <c r="C8" s="754">
        <v>2</v>
      </c>
      <c r="D8" s="753"/>
      <c r="E8" s="754">
        <v>11</v>
      </c>
      <c r="F8" s="754"/>
      <c r="G8" s="754"/>
      <c r="H8" s="755" t="str">
        <f>(IF(C8-D7&gt;0,1)+IF(E8-D9&gt;0,1)+IF(F8-D10&gt;0,1)+IF(G8-D11&gt;0,1))&amp;"-"&amp;(IF(C8-D7&lt;0,1)+IF(E8-D9&lt;0,1)+IF(F8-D10&lt;0,1)+IF(G8-D11&lt;0,1))</f>
        <v>0-2</v>
      </c>
      <c r="I8" s="754" t="str">
        <f>IF(AND(B8&lt;&gt;"",R$6=TRUE),A$6&amp;RANK(S8,S$7:S$11,0)," ")</f>
        <v>A3</v>
      </c>
      <c r="J8" s="768">
        <f>IF(AND(Q8=1,Q7=1,C8&gt;D7),1)+IF(AND(Q8=1,Q9=1,E8&gt;D9),1)+IF(AND(Q8=1,Q10=1,F8&gt;D10),1)+IF(AND(Q8=1,Q11=1,G8&gt;D11),1)+IF(AND(Q8=2,Q7=2,C8&gt;D7),1)+IF(AND(Q8=2,Q9=2,E8&gt;D9),1)+IF(AND(Q8=2,Q10=2,F8&gt;D10),1)+IF(AND(Q8=2,Q11=2,G8&gt;D11),1)+IF(AND(Q8=3,Q7=3,C8&gt;D7),1)+IF(AND(Q8=3,Q9=3,E8&gt;D9),1)+IF(AND(Q8=3,Q10=3,F8&gt;D10),1)+IF(AND(Q8=3,Q11=3,G8&gt;D11),1)</f>
        <v>0</v>
      </c>
      <c r="K8" s="759">
        <f>SUM(AND(T8=T7,C8&gt;D7),AND(T8=T9,E8&gt;D9),AND(T8=T10,F8&gt;D10),AND(T8=T11,G8&gt;D11))</f>
        <v>0</v>
      </c>
      <c r="L8" s="769">
        <f>IF(AND(Q8=1,Q7=1),C8-D7)+IF(AND(Q8=1,Q9=1),E8-D9)+IF(AND(Q8=1,Q10=1),F8-D10)+IF(AND(Q8=1,Q11=1),G8-D11)+IF(AND(Q8=2,Q7=2),C8-D7)+IF(AND(Q8=2,Q9=2),E8-D9)+IF(AND(Q8=2,Q10=2),F8-D10)+IF(AND(Q8=2,Q11=2),G8-D11)+IF(AND(Q8=3,Q7=3),C8-D7)+IF(AND(Q8=3,Q9=3),E8-D9)+IF(AND(Q8=3,Q10=3),F8-D10)+IF(AND(Q8=3,Q11=3),G8-D11)+IF(AND(Q8=4,Q7=4),C8-D7)+IF(AND(Q8=4,Q9=4),E8-D9)+IF(AND(Q8=4,Q10=4),F8-D10)+IF(AND(Q8=4,Q11=4),G8-D11)</f>
        <v>0</v>
      </c>
      <c r="M8" s="759">
        <f>SUM(AND(R8=R7,C8&gt;D7),AND(R8=R9,E8&gt;D9),AND(R8=R10,F8&gt;D10),AND(R8=R11,G8&gt;D11))</f>
        <v>0</v>
      </c>
      <c r="N8" s="760" t="str">
        <f>SUM(C8:G8)&amp;"-"&amp;SUM(D7:D11)</f>
        <v>13-26</v>
      </c>
      <c r="O8" s="761">
        <f>C8+E8+F8+G8-D7-D9-D10-D11</f>
        <v>-13</v>
      </c>
      <c r="P8" s="762">
        <f>SUM(C8:G8,D7:D11)/SUM(D7:D11)</f>
        <v>1.5</v>
      </c>
      <c r="Q8" s="770">
        <f>VALUE(LEFT(H8,1))</f>
        <v>0</v>
      </c>
      <c r="R8" s="764">
        <f>Q8*100000+J8*10000+K8*1000+100*L8</f>
        <v>0</v>
      </c>
      <c r="S8" s="765">
        <f>R8+M8*0.1+IF(ISNONTEXT(B8),0,0.01)+0.0001*O8</f>
        <v>8.6999999999999994E-3</v>
      </c>
      <c r="T8" s="766" t="str">
        <f>Q8&amp;J8</f>
        <v>00</v>
      </c>
      <c r="U8" s="160"/>
      <c r="V8" s="160"/>
      <c r="W8" s="160"/>
      <c r="X8" s="160"/>
      <c r="Y8" s="160"/>
      <c r="Z8" s="160"/>
      <c r="AA8" s="160"/>
      <c r="AB8" s="160"/>
      <c r="AC8" s="762"/>
      <c r="AD8" s="157">
        <f t="shared" ref="AD8:AD31" si="0">SUM(AE8:AP8)</f>
        <v>17</v>
      </c>
      <c r="AE8" s="158">
        <f>IFERROR(INDEX(Reit!$J:$J,MATCH(AF8,Reit!$F:$F,0)),"")</f>
        <v>8</v>
      </c>
      <c r="AF8" s="159" t="str">
        <f t="shared" ref="AF8:AF31" si="1">IFERROR(LEFT($B8,(FIND(",",$B8,1)-1)),"")</f>
        <v>Liidia Põllu</v>
      </c>
      <c r="AG8" s="158">
        <f>IFERROR(INDEX(Reit!$J:$J,MATCH(AH8,Reit!$F:$F,0)),"")</f>
        <v>9</v>
      </c>
      <c r="AH8" s="159" t="str">
        <f t="shared" ref="AH8:AH31" si="2">IFERROR(MID($B8,FIND(", ",$B8)+2,256),"")</f>
        <v>Sander Skrabutenas</v>
      </c>
      <c r="AI8" s="158" t="str">
        <f>IFERROR(INDEX(Reit!$J:$J,MATCH(AJ8,Reit!$F:$F,0)),"")</f>
        <v/>
      </c>
      <c r="AJ8" s="159" t="str">
        <f t="shared" ref="AJ8:AJ31" si="3">IFERROR(MID($B8,FIND("^",SUBSTITUTE($B8,", ","^",1))+2,FIND("^",SUBSTITUTE($B8,", ","^",2))-FIND("^",SUBSTITUTE($B8,", ","^",1))-2),"")</f>
        <v/>
      </c>
      <c r="AK8" s="158" t="str">
        <f>IFERROR(INDEX(Reit!$J:$J,MATCH(AL8,Reit!$F:$F,0)),"")</f>
        <v/>
      </c>
      <c r="AL8" s="159" t="str">
        <f t="shared" ref="AL8:AL31" si="4">IFERROR(MID($B8,FIND(", ",$B8,FIND(", ",$B8,FIND(", ",$B8))+1)+2,30000),"")</f>
        <v/>
      </c>
      <c r="AM8" s="158" t="str">
        <f>IFERROR(INDEX(Reit!$J:$J,MATCH(AN8,Reit!$F:$F,0)),"")</f>
        <v/>
      </c>
      <c r="AN8" s="159" t="str">
        <f t="shared" ref="AN8:AN31" si="5">IFERROR(MID($B8,FIND(", ",$B8,FIND(", ",$B8)+1)+2,FIND(", ",$B8,FIND(", ",$B8,FIND(", ",$B8)+1)+1)-FIND(", ",$B8,FIND(", ",$B8)+1)-2),"")</f>
        <v/>
      </c>
      <c r="AO8" s="158" t="str">
        <f>IFERROR(INDEX(Reit!$J:$J,MATCH(AP8,Reit!$F:$F,0)),"")</f>
        <v/>
      </c>
      <c r="AP8" s="159" t="str">
        <f t="shared" ref="AP8:AP31" si="6">IFERROR(MID($B8,FIND(", ",$B8,FIND(", ",$B8,FIND(", ",$B8)+1)+1)+2,30000),"")</f>
        <v/>
      </c>
    </row>
    <row r="9" spans="1:42" x14ac:dyDescent="0.2">
      <c r="A9" s="741">
        <v>3</v>
      </c>
      <c r="B9" s="767" t="s">
        <v>404</v>
      </c>
      <c r="C9" s="754">
        <v>3</v>
      </c>
      <c r="D9" s="771">
        <v>13</v>
      </c>
      <c r="E9" s="753"/>
      <c r="F9" s="754"/>
      <c r="G9" s="754"/>
      <c r="H9" s="755" t="str">
        <f>(IF(C9-E7&gt;0,1)+IF(D9-E8&gt;0,1)+IF(F9-E10&gt;0,1)+IF(G9-E11&gt;0,1))&amp;"-"&amp;(IF(C9-E7&lt;0,1)+IF(D9-E8&lt;0,1)+IF(F9-E10&lt;0,1)+IF(G9-E11&lt;0,1))</f>
        <v>1-1</v>
      </c>
      <c r="I9" s="754" t="str">
        <f>IF(AND(B9&lt;&gt;"",R$6=TRUE),A$6&amp;RANK(S9,S$7:S$11,0)," ")</f>
        <v>A2</v>
      </c>
      <c r="J9" s="768">
        <f>IF(AND(Q9=1,Q7=1,C9&gt;E7),1)+IF(AND(Q9=1,Q8=1,D9&gt;E8),1)+IF(AND(Q9=1,Q10=1,F9&gt;E10),1)+IF(AND(Q9=1,Q11=1,G9&gt;E11),1)+IF(AND(Q9=2,Q7=2,C9&gt;E7),1)+IF(AND(Q9=2,Q8=2,D9&gt;E8),1)+IF(AND(Q9=2,Q10=2,F9&gt;E10),1)+IF(AND(Q9=2,Q11=2,G9&gt;E11),1)+IF(AND(Q9=3,Q7=3,C9&gt;E7),1)+IF(AND(Q9=3,Q8=3,D9&gt;E8),1)+IF(AND(Q9=3,Q10=3,F9&gt;E10),1)+IF(AND(Q9=3,Q11=3,G9&gt;E11),1)</f>
        <v>0</v>
      </c>
      <c r="K9" s="759">
        <f>SUM(AND(T9=T7,C9&gt;E7),AND(T9=T8,D9&gt;E8),AND(T9=T10,F9&gt;E10),AND(T9=T11,G9&gt;E11))</f>
        <v>0</v>
      </c>
      <c r="L9" s="769">
        <f>IF(AND(Q9=1,Q7=1),C9-E7)+IF(AND(Q9=1,Q8=1),D9-E8)+IF(AND(Q9=1,Q10=1),F9-E10)+IF(AND(Q9=1,Q11=1),G9-E11)+IF(AND(Q9=2,Q7=2),C9-E7)+IF(AND(Q9=2,Q8=2),D9-E8)+IF(AND(Q9=2,Q10=2),F9-E10)+IF(AND(Q9=2,Q11=2),G9-E11)+IF(AND(Q9=3,Q7=3),C9-E7)+IF(AND(Q9=3,Q8=3),D9-E8)+IF(AND(Q9=3,Q10=3),F9-E10)+IF(AND(Q9=3,Q11=3),G9-E11)+IF(AND(Q9=4,Q7=4),C9-E7)+IF(AND(Q9=4,Q8=4),D9-E8)+IF(AND(Q9=4,Q10=4),F9-E10)+IF(AND(Q9=4,Q11=4),G9-E11)</f>
        <v>0</v>
      </c>
      <c r="M9" s="759">
        <f>SUM(AND(R9=R7,C9&gt;E7),AND(R9=R8,D9&gt;E8),AND(R9=R10,F9&gt;E10),AND(R9=R11,G9&gt;E11))</f>
        <v>0</v>
      </c>
      <c r="N9" s="760" t="str">
        <f>SUM(C9:G9)&amp;"-"&amp;SUM(E7:E11)</f>
        <v>16-24</v>
      </c>
      <c r="O9" s="761">
        <f>C9+D9+F9+G9-E7-E8-E10-E11</f>
        <v>-8</v>
      </c>
      <c r="P9" s="762">
        <f>SUM(C9:G9,E7:E11)/SUM(E7:E11)</f>
        <v>1.6666666666666667</v>
      </c>
      <c r="Q9" s="770">
        <f>VALUE(LEFT(H9,1))</f>
        <v>1</v>
      </c>
      <c r="R9" s="764">
        <f>Q9*100000+J9*10000+K9*1000+100*L9</f>
        <v>100000</v>
      </c>
      <c r="S9" s="765">
        <f>R9+M9*0.1+IF(ISNONTEXT(B9),0,0.01)+0.0001*O9</f>
        <v>100000.0092</v>
      </c>
      <c r="T9" s="766" t="str">
        <f>Q9&amp;J9</f>
        <v>10</v>
      </c>
      <c r="U9" s="160"/>
      <c r="V9" s="160"/>
      <c r="W9" s="160"/>
      <c r="X9" s="160"/>
      <c r="Y9" s="160"/>
      <c r="Z9" s="160"/>
      <c r="AA9" s="160"/>
      <c r="AB9" s="160"/>
      <c r="AC9" s="762"/>
      <c r="AD9" s="157">
        <f t="shared" si="0"/>
        <v>46</v>
      </c>
      <c r="AE9" s="158">
        <f>IFERROR(INDEX(Reit!$J:$J,MATCH(AF9,Reit!$F:$F,0)),"")</f>
        <v>28</v>
      </c>
      <c r="AF9" s="159" t="str">
        <f t="shared" si="1"/>
        <v>Daniil Alekankin</v>
      </c>
      <c r="AG9" s="158">
        <f>IFERROR(INDEX(Reit!$J:$J,MATCH(AH9,Reit!$F:$F,0)),"")</f>
        <v>18</v>
      </c>
      <c r="AH9" s="159" t="str">
        <f t="shared" si="2"/>
        <v>Sergei Lošajets</v>
      </c>
      <c r="AI9" s="158" t="str">
        <f>IFERROR(INDEX(Reit!$J:$J,MATCH(AJ9,Reit!$F:$F,0)),"")</f>
        <v/>
      </c>
      <c r="AJ9" s="159" t="str">
        <f t="shared" si="3"/>
        <v/>
      </c>
      <c r="AK9" s="158" t="str">
        <f>IFERROR(INDEX(Reit!$J:$J,MATCH(AL9,Reit!$F:$F,0)),"")</f>
        <v/>
      </c>
      <c r="AL9" s="159" t="str">
        <f t="shared" si="4"/>
        <v/>
      </c>
      <c r="AM9" s="158" t="str">
        <f>IFERROR(INDEX(Reit!$J:$J,MATCH(AN9,Reit!$F:$F,0)),"")</f>
        <v/>
      </c>
      <c r="AN9" s="159" t="str">
        <f t="shared" si="5"/>
        <v/>
      </c>
      <c r="AO9" s="158" t="str">
        <f>IFERROR(INDEX(Reit!$J:$J,MATCH(AP9,Reit!$F:$F,0)),"")</f>
        <v/>
      </c>
      <c r="AP9" s="159" t="str">
        <f t="shared" si="6"/>
        <v/>
      </c>
    </row>
    <row r="10" spans="1:42" hidden="1" x14ac:dyDescent="0.2">
      <c r="A10" s="741">
        <v>4</v>
      </c>
      <c r="B10" s="772"/>
      <c r="C10" s="754"/>
      <c r="D10" s="771"/>
      <c r="E10" s="754"/>
      <c r="F10" s="753"/>
      <c r="G10" s="754"/>
      <c r="H10" s="755" t="str">
        <f>(IF(C10-F7&gt;0,1)+IF(D10-F8&gt;0,1)+IF(E10-F9&gt;0,1)+IF(G10-F11&gt;0,1))&amp;"-"&amp;(IF(C10-F7&lt;0,1)+IF(D10-F8&lt;0,1)+IF(E10-F9&lt;0,1)+IF(G10-F11&lt;0,1))</f>
        <v>0-0</v>
      </c>
      <c r="I10" s="754" t="str">
        <f>IF(AND(B10&lt;&gt;"",R$6=TRUE),A$6&amp;RANK(S10,S$7:S$11,0)," ")</f>
        <v xml:space="preserve"> </v>
      </c>
      <c r="J10" s="768">
        <f>IF(AND(Q10=1,Q7=1,C10&gt;F7),1)+IF(AND(Q10=1,Q8=1,D10&gt;F8),1)+IF(AND(Q10=1,Q9=1,E10&gt;F9),1)+IF(AND(Q10=1,Q11=1,G10&gt;F11),1)+IF(AND(Q10=2,Q7=2,C10&gt;F7),1)+IF(AND(Q10=2,Q8=2,D10&gt;F8),1)+IF(AND(Q10=2,Q9=2,E10&gt;F9),1)+IF(AND(Q10=2,Q11=2,G10&gt;F11),1)+IF(AND(Q10=3,Q7=3,C10&gt;F7),1)+IF(AND(Q10=3,Q8=3,D10&gt;F8),1)+IF(AND(Q10=3,Q9=3,E10&gt;F9),1)+IF(AND(Q10=3,Q11=3,G10&gt;F11),1)</f>
        <v>0</v>
      </c>
      <c r="K10" s="759">
        <f>SUM(AND(T10=T7,C10&gt;F7),AND(T10=T8,D10&gt;F8),AND(T10=T9,E10&gt;F9),AND(T10=T11,G10&gt;F11))</f>
        <v>0</v>
      </c>
      <c r="L10" s="769">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759">
        <f>SUM(AND(R10=R7,C10&gt;F7),AND(R10=R8,D10&gt;F8),AND(R10=R9,E10&gt;F9),AND(R10=R11,G10&gt;F11))</f>
        <v>0</v>
      </c>
      <c r="N10" s="760" t="str">
        <f>SUM(C10:G10)&amp;"-"&amp;SUM(F7:F11)</f>
        <v>0-0</v>
      </c>
      <c r="O10" s="761">
        <f>C10+D10+E10+G10-F7-F8-F9-F11</f>
        <v>0</v>
      </c>
      <c r="P10" s="762" t="e">
        <f>SUM(C10:G10,F7:F11)/SUM(F7:F11)</f>
        <v>#DIV/0!</v>
      </c>
      <c r="Q10" s="770">
        <f>VALUE(LEFT(H10,1))</f>
        <v>0</v>
      </c>
      <c r="R10" s="764">
        <f>Q10*100000+J10*10000+K10*1000+100*L10</f>
        <v>0</v>
      </c>
      <c r="S10" s="765">
        <f>R10+M10*0.1+IF(ISNONTEXT(B10),0,0.01)+0.0001*O10</f>
        <v>0</v>
      </c>
      <c r="T10" s="766" t="str">
        <f>Q10&amp;J10</f>
        <v>00</v>
      </c>
      <c r="U10" s="160"/>
      <c r="V10" s="160"/>
      <c r="W10" s="160"/>
      <c r="X10" s="160"/>
      <c r="Y10" s="160"/>
      <c r="Z10" s="160"/>
      <c r="AA10" s="160"/>
      <c r="AB10" s="160"/>
      <c r="AC10" s="762"/>
      <c r="AD10" s="157">
        <f t="shared" si="0"/>
        <v>0</v>
      </c>
      <c r="AE10" s="158" t="str">
        <f>IFERROR(INDEX(Reit!$J:$J,MATCH(AF10,Reit!$F:$F,0)),"")</f>
        <v/>
      </c>
      <c r="AF10" s="159" t="str">
        <f t="shared" si="1"/>
        <v/>
      </c>
      <c r="AG10" s="158" t="str">
        <f>IFERROR(INDEX(Reit!$J:$J,MATCH(AH10,Reit!$F:$F,0)),"")</f>
        <v/>
      </c>
      <c r="AH10" s="159" t="str">
        <f t="shared" si="2"/>
        <v/>
      </c>
      <c r="AI10" s="158" t="str">
        <f>IFERROR(INDEX(Reit!$J:$J,MATCH(AJ10,Reit!$F:$F,0)),"")</f>
        <v/>
      </c>
      <c r="AJ10" s="159" t="str">
        <f t="shared" si="3"/>
        <v/>
      </c>
      <c r="AK10" s="158" t="str">
        <f>IFERROR(INDEX(Reit!$J:$J,MATCH(AL10,Reit!$F:$F,0)),"")</f>
        <v/>
      </c>
      <c r="AL10" s="159" t="str">
        <f t="shared" si="4"/>
        <v/>
      </c>
      <c r="AM10" s="158" t="str">
        <f>IFERROR(INDEX(Reit!$J:$J,MATCH(AN10,Reit!$F:$F,0)),"")</f>
        <v/>
      </c>
      <c r="AN10" s="159" t="str">
        <f t="shared" si="5"/>
        <v/>
      </c>
      <c r="AO10" s="158" t="str">
        <f>IFERROR(INDEX(Reit!$J:$J,MATCH(AP10,Reit!$F:$F,0)),"")</f>
        <v/>
      </c>
      <c r="AP10" s="159" t="str">
        <f t="shared" si="6"/>
        <v/>
      </c>
    </row>
    <row r="11" spans="1:42" hidden="1" x14ac:dyDescent="0.2">
      <c r="A11" s="741">
        <v>5</v>
      </c>
      <c r="B11" s="772"/>
      <c r="C11" s="754"/>
      <c r="D11" s="754"/>
      <c r="E11" s="754"/>
      <c r="F11" s="754"/>
      <c r="G11" s="753"/>
      <c r="H11" s="755" t="str">
        <f>(IF(C11-G7&gt;0,1)+IF(D11-G8&gt;0,1)+IF(E11-G9&gt;0,1)+IF(F11-G10&gt;0,1))&amp;"-"&amp;(IF(C11-G7&lt;0,1)+IF(D11-G8&lt;0,1)+IF(E11-G9&lt;0,1)+IF(F11-G10&lt;0,1))</f>
        <v>0-0</v>
      </c>
      <c r="I11" s="754" t="str">
        <f>IF(AND(B11&lt;&gt;"",R$6=TRUE),A$6&amp;RANK(S11,S$7:S$11,0)," ")</f>
        <v xml:space="preserve"> </v>
      </c>
      <c r="J11" s="768">
        <f>IF(AND(Q11=1,Q7=1,C11&gt;G7),1)+IF(AND(Q11=1,Q8=1,D11&gt;G8),1)+IF(AND(Q11=1,Q9=1,E11&gt;G9),1)+IF(AND(Q11=1,Q10=1,F11&gt;G10),1)+IF(AND(Q11=2,Q7=2,C11&gt;G7),1)+IF(AND(Q11=2,Q8=2,D11&gt;G8),1)+IF(AND(Q11=2,Q9=2,E11&gt;G9),1)+IF(AND(Q11=2,Q10=2,F11&gt;G10),1)+IF(AND(Q11=3,Q7=3,C11&gt;G7),1)+IF(AND(Q11=3,Q8=3,D11&gt;G8),1)+IF(AND(Q11=3,Q9=3,E11&gt;G9),1)+IF(AND(Q11=3,Q10=3,F11&gt;G10),1)</f>
        <v>0</v>
      </c>
      <c r="K11" s="759">
        <f>SUM(AND(T11=T7,C11&gt;G7),AND(T11=T8,D11&gt;G8),AND(T11=T9,E11&gt;G9),AND(T11=T10,F11&gt;G10))</f>
        <v>0</v>
      </c>
      <c r="L11" s="769">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759">
        <f>SUM(AND(R11=R7,C11&gt;G7),AND(R11=R8,D11&gt;G8),AND(R11=R9,E11&gt;G9),AND(R11=R10,F11&gt;G10))</f>
        <v>0</v>
      </c>
      <c r="N11" s="760" t="str">
        <f>SUM(C11:G11)&amp;"-"&amp;SUM(G7:G11)</f>
        <v>0-0</v>
      </c>
      <c r="O11" s="761">
        <f>C11+D11+E11+F11-G7-G8-G9-G10</f>
        <v>0</v>
      </c>
      <c r="P11" s="762" t="e">
        <f>SUM(C11:G11,G7:G11)/SUM(G7:G11)</f>
        <v>#DIV/0!</v>
      </c>
      <c r="Q11" s="770">
        <f>VALUE(LEFT(H11,1))</f>
        <v>0</v>
      </c>
      <c r="R11" s="764">
        <f>Q11*100000+J11*10000+K11*1000+100*L11</f>
        <v>0</v>
      </c>
      <c r="S11" s="765">
        <f>R11+M11*0.1+IF(ISNONTEXT(B11),0,0.01)+0.0001*O11</f>
        <v>0</v>
      </c>
      <c r="T11" s="766" t="str">
        <f>Q11&amp;J11</f>
        <v>00</v>
      </c>
      <c r="U11" s="160"/>
      <c r="V11" s="160"/>
      <c r="W11" s="160"/>
      <c r="X11" s="160"/>
      <c r="Y11" s="160"/>
      <c r="Z11" s="160"/>
      <c r="AA11" s="160"/>
      <c r="AB11" s="160"/>
      <c r="AC11" s="762"/>
      <c r="AD11" s="157">
        <f t="shared" si="0"/>
        <v>0</v>
      </c>
      <c r="AE11" s="158" t="str">
        <f>IFERROR(INDEX(Reit!$J:$J,MATCH(AF11,Reit!$F:$F,0)),"")</f>
        <v/>
      </c>
      <c r="AF11" s="159" t="str">
        <f t="shared" si="1"/>
        <v/>
      </c>
      <c r="AG11" s="158" t="str">
        <f>IFERROR(INDEX(Reit!$J:$J,MATCH(AH11,Reit!$F:$F,0)),"")</f>
        <v/>
      </c>
      <c r="AH11" s="159" t="str">
        <f t="shared" si="2"/>
        <v/>
      </c>
      <c r="AI11" s="158" t="str">
        <f>IFERROR(INDEX(Reit!$J:$J,MATCH(AJ11,Reit!$F:$F,0)),"")</f>
        <v/>
      </c>
      <c r="AJ11" s="159" t="str">
        <f t="shared" si="3"/>
        <v/>
      </c>
      <c r="AK11" s="158" t="str">
        <f>IFERROR(INDEX(Reit!$J:$J,MATCH(AL11,Reit!$F:$F,0)),"")</f>
        <v/>
      </c>
      <c r="AL11" s="159" t="str">
        <f t="shared" si="4"/>
        <v/>
      </c>
      <c r="AM11" s="158" t="str">
        <f>IFERROR(INDEX(Reit!$J:$J,MATCH(AN11,Reit!$F:$F,0)),"")</f>
        <v/>
      </c>
      <c r="AN11" s="159" t="str">
        <f t="shared" si="5"/>
        <v/>
      </c>
      <c r="AO11" s="158" t="str">
        <f>IFERROR(INDEX(Reit!$J:$J,MATCH(AP11,Reit!$F:$F,0)),"")</f>
        <v/>
      </c>
      <c r="AP11" s="159" t="str">
        <f t="shared" si="6"/>
        <v/>
      </c>
    </row>
    <row r="12" spans="1:42" x14ac:dyDescent="0.2">
      <c r="A12" s="773"/>
      <c r="B12" s="774"/>
      <c r="C12" s="775"/>
      <c r="D12" s="776"/>
      <c r="E12" s="777"/>
      <c r="F12" s="777"/>
      <c r="G12" s="392"/>
      <c r="H12" s="778"/>
      <c r="I12" s="779"/>
      <c r="J12" s="160"/>
      <c r="K12" s="160"/>
      <c r="L12" s="160"/>
      <c r="M12" s="160"/>
      <c r="N12" s="780"/>
      <c r="O12" s="780"/>
      <c r="P12" s="160"/>
      <c r="Q12" s="160"/>
      <c r="R12" s="781" t="s">
        <v>373</v>
      </c>
      <c r="S12" s="160"/>
      <c r="T12" s="160"/>
      <c r="U12" s="160"/>
      <c r="V12" s="160"/>
      <c r="W12" s="160"/>
      <c r="X12" s="160"/>
      <c r="Y12" s="160"/>
      <c r="Z12" s="160"/>
      <c r="AA12" s="160"/>
      <c r="AB12" s="160"/>
      <c r="AC12" s="762"/>
      <c r="AD12" s="157">
        <f t="shared" si="0"/>
        <v>0</v>
      </c>
      <c r="AE12" s="158" t="str">
        <f>IFERROR(INDEX(Reit!$J:$J,MATCH(AF12,Reit!$F:$F,0)),"")</f>
        <v/>
      </c>
      <c r="AF12" s="159" t="str">
        <f t="shared" si="1"/>
        <v/>
      </c>
      <c r="AG12" s="158" t="str">
        <f>IFERROR(INDEX(Reit!$J:$J,MATCH(AH12,Reit!$F:$F,0)),"")</f>
        <v/>
      </c>
      <c r="AH12" s="159" t="str">
        <f t="shared" si="2"/>
        <v/>
      </c>
      <c r="AI12" s="158" t="str">
        <f>IFERROR(INDEX(Reit!$J:$J,MATCH(AJ12,Reit!$F:$F,0)),"")</f>
        <v/>
      </c>
      <c r="AJ12" s="159" t="str">
        <f t="shared" si="3"/>
        <v/>
      </c>
      <c r="AK12" s="158" t="str">
        <f>IFERROR(INDEX(Reit!$J:$J,MATCH(AL12,Reit!$F:$F,0)),"")</f>
        <v/>
      </c>
      <c r="AL12" s="159" t="str">
        <f t="shared" si="4"/>
        <v/>
      </c>
      <c r="AM12" s="158" t="str">
        <f>IFERROR(INDEX(Reit!$J:$J,MATCH(AN12,Reit!$F:$F,0)),"")</f>
        <v/>
      </c>
      <c r="AN12" s="159" t="str">
        <f t="shared" si="5"/>
        <v/>
      </c>
      <c r="AO12" s="158" t="str">
        <f>IFERROR(INDEX(Reit!$J:$J,MATCH(AP12,Reit!$F:$F,0)),"")</f>
        <v/>
      </c>
      <c r="AP12" s="159" t="str">
        <f t="shared" si="6"/>
        <v/>
      </c>
    </row>
    <row r="13" spans="1:42" x14ac:dyDescent="0.2">
      <c r="A13" s="741" t="s">
        <v>36</v>
      </c>
      <c r="B13" s="782"/>
      <c r="C13" s="743">
        <v>1</v>
      </c>
      <c r="D13" s="743">
        <v>2</v>
      </c>
      <c r="E13" s="743">
        <v>3</v>
      </c>
      <c r="F13" s="743"/>
      <c r="G13" s="743"/>
      <c r="H13" s="783" t="s">
        <v>308</v>
      </c>
      <c r="I13" s="783" t="s">
        <v>163</v>
      </c>
      <c r="J13" s="784" t="s">
        <v>366</v>
      </c>
      <c r="K13" s="785" t="s">
        <v>141</v>
      </c>
      <c r="L13" s="786" t="s">
        <v>367</v>
      </c>
      <c r="M13" s="786" t="s">
        <v>368</v>
      </c>
      <c r="N13" s="748" t="s">
        <v>369</v>
      </c>
      <c r="O13" s="748" t="s">
        <v>369</v>
      </c>
      <c r="P13" s="749" t="s">
        <v>370</v>
      </c>
      <c r="Q13" s="787" t="s">
        <v>34</v>
      </c>
      <c r="R13" s="787" t="b">
        <f>OR(AND(COUNTA(B14:B18)=3,COUNTA(C14:G18)=6),AND(COUNTA(B14:B18)=4,COUNTA(C14:G18)=12),AND(COUNTA(B14:B18)=5,COUNTA(C14:G18)=20))</f>
        <v>1</v>
      </c>
      <c r="S13" s="788" t="s">
        <v>371</v>
      </c>
      <c r="T13" s="789" t="s">
        <v>372</v>
      </c>
      <c r="U13" s="160"/>
      <c r="V13" s="160"/>
      <c r="W13" s="160"/>
      <c r="X13" s="160"/>
      <c r="Y13" s="160"/>
      <c r="Z13" s="160"/>
      <c r="AA13" s="160"/>
      <c r="AB13" s="160"/>
      <c r="AC13" s="762"/>
      <c r="AD13" s="157">
        <f t="shared" si="0"/>
        <v>0</v>
      </c>
      <c r="AE13" s="158" t="str">
        <f>IFERROR(INDEX(Reit!$J:$J,MATCH(AF13,Reit!$F:$F,0)),"")</f>
        <v/>
      </c>
      <c r="AF13" s="159" t="str">
        <f t="shared" si="1"/>
        <v/>
      </c>
      <c r="AG13" s="158" t="str">
        <f>IFERROR(INDEX(Reit!$J:$J,MATCH(AH13,Reit!$F:$F,0)),"")</f>
        <v/>
      </c>
      <c r="AH13" s="159" t="str">
        <f t="shared" si="2"/>
        <v/>
      </c>
      <c r="AI13" s="158" t="str">
        <f>IFERROR(INDEX(Reit!$J:$J,MATCH(AJ13,Reit!$F:$F,0)),"")</f>
        <v/>
      </c>
      <c r="AJ13" s="159" t="str">
        <f t="shared" si="3"/>
        <v/>
      </c>
      <c r="AK13" s="158" t="str">
        <f>IFERROR(INDEX(Reit!$J:$J,MATCH(AL13,Reit!$F:$F,0)),"")</f>
        <v/>
      </c>
      <c r="AL13" s="159" t="str">
        <f t="shared" si="4"/>
        <v/>
      </c>
      <c r="AM13" s="158" t="str">
        <f>IFERROR(INDEX(Reit!$J:$J,MATCH(AN13,Reit!$F:$F,0)),"")</f>
        <v/>
      </c>
      <c r="AN13" s="159" t="str">
        <f t="shared" si="5"/>
        <v/>
      </c>
      <c r="AO13" s="158" t="str">
        <f>IFERROR(INDEX(Reit!$J:$J,MATCH(AP13,Reit!$F:$F,0)),"")</f>
        <v/>
      </c>
      <c r="AP13" s="159" t="str">
        <f t="shared" si="6"/>
        <v/>
      </c>
    </row>
    <row r="14" spans="1:42" x14ac:dyDescent="0.2">
      <c r="A14" s="741">
        <v>1</v>
      </c>
      <c r="B14" s="790" t="s">
        <v>160</v>
      </c>
      <c r="C14" s="753"/>
      <c r="D14" s="754">
        <v>13</v>
      </c>
      <c r="E14" s="754">
        <v>13</v>
      </c>
      <c r="F14" s="754"/>
      <c r="G14" s="754"/>
      <c r="H14" s="755" t="str">
        <f>(IF(D14-C15&gt;0,1)+IF(E14-C16&gt;0,1)+IF(F14-C17&gt;0,1)+IF(G14-C18&gt;0,1))&amp;"-"&amp;(IF(D14-C15&lt;0,1)+IF(E14-C16&lt;0,1)+IF(F14-C17&lt;0,1)+IF(G14-C18&lt;0,1))</f>
        <v>2-0</v>
      </c>
      <c r="I14" s="754" t="str">
        <f>IF(AND(B14&lt;&gt;"",R$6=TRUE),A$13&amp;RANK(S14,S$14:S$18,0)," ")</f>
        <v>B1</v>
      </c>
      <c r="J14" s="756">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757">
        <f>SUM(AND(T14=T15,D14&gt;C15),AND(T14=T16,E14&gt;C16),AND(T14=T17,F14&gt;C17),AND(T14=T18,G14&gt;C18))</f>
        <v>0</v>
      </c>
      <c r="L14" s="758">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759">
        <f>SUM(AND(R14=R15,D14&gt;C15),AND(R14=R16,E14&gt;C16),AND(R14=R17,F14&gt;C17),AND(R14=R18,G14&gt;C18))</f>
        <v>0</v>
      </c>
      <c r="N14" s="760" t="str">
        <f>SUM(C14:G14)&amp;"-"&amp;SUM(C14:C18)</f>
        <v>26-4</v>
      </c>
      <c r="O14" s="761">
        <f>D14+E14+F14+G14-C15-C16-C17-C18</f>
        <v>22</v>
      </c>
      <c r="P14" s="762">
        <f>SUM(C14:G14,C14:C18)/SUM(C14:C18)</f>
        <v>7.5</v>
      </c>
      <c r="Q14" s="763">
        <f>VALUE(LEFT(H14,1))</f>
        <v>2</v>
      </c>
      <c r="R14" s="764">
        <f>Q14*100000+J14*10000+K14*1000+100*L14</f>
        <v>200000</v>
      </c>
      <c r="S14" s="765">
        <f>R14+M14*0.1+IF(ISNONTEXT(B14),0,0.01)+0.0001*O14</f>
        <v>200000.0122</v>
      </c>
      <c r="T14" s="766" t="str">
        <f>Q14&amp;J14</f>
        <v>20</v>
      </c>
      <c r="U14" s="160"/>
      <c r="V14" s="160"/>
      <c r="W14" s="160"/>
      <c r="X14" s="160"/>
      <c r="Y14" s="160"/>
      <c r="Z14" s="160"/>
      <c r="AA14" s="160"/>
      <c r="AB14" s="160"/>
      <c r="AC14" s="762"/>
      <c r="AD14" s="157">
        <f t="shared" si="0"/>
        <v>532</v>
      </c>
      <c r="AE14" s="158">
        <f>IFERROR(INDEX(Reit!$J:$J,MATCH(AF14,Reit!$F:$F,0)),"")</f>
        <v>244</v>
      </c>
      <c r="AF14" s="159" t="str">
        <f t="shared" si="1"/>
        <v>Jaan Sepp</v>
      </c>
      <c r="AG14" s="158">
        <f>IFERROR(INDEX(Reit!$J:$J,MATCH(AH14,Reit!$F:$F,0)),"")</f>
        <v>288</v>
      </c>
      <c r="AH14" s="159" t="str">
        <f t="shared" si="2"/>
        <v>Oskar Sepp</v>
      </c>
      <c r="AI14" s="158" t="str">
        <f>IFERROR(INDEX(Reit!$J:$J,MATCH(AJ14,Reit!$F:$F,0)),"")</f>
        <v/>
      </c>
      <c r="AJ14" s="159" t="str">
        <f t="shared" si="3"/>
        <v/>
      </c>
      <c r="AK14" s="158" t="str">
        <f>IFERROR(INDEX(Reit!$J:$J,MATCH(AL14,Reit!$F:$F,0)),"")</f>
        <v/>
      </c>
      <c r="AL14" s="159" t="str">
        <f t="shared" si="4"/>
        <v/>
      </c>
      <c r="AM14" s="158" t="str">
        <f>IFERROR(INDEX(Reit!$J:$J,MATCH(AN14,Reit!$F:$F,0)),"")</f>
        <v/>
      </c>
      <c r="AN14" s="159" t="str">
        <f t="shared" si="5"/>
        <v/>
      </c>
      <c r="AO14" s="158" t="str">
        <f>IFERROR(INDEX(Reit!$J:$J,MATCH(AP14,Reit!$F:$F,0)),"")</f>
        <v/>
      </c>
      <c r="AP14" s="159" t="str">
        <f t="shared" si="6"/>
        <v/>
      </c>
    </row>
    <row r="15" spans="1:42" x14ac:dyDescent="0.2">
      <c r="A15" s="741">
        <v>2</v>
      </c>
      <c r="B15" s="139" t="s">
        <v>405</v>
      </c>
      <c r="C15" s="754">
        <v>4</v>
      </c>
      <c r="D15" s="753"/>
      <c r="E15" s="754">
        <v>12</v>
      </c>
      <c r="F15" s="754"/>
      <c r="G15" s="754"/>
      <c r="H15" s="755" t="str">
        <f>(IF(C15-D14&gt;0,1)+IF(E15-D16&gt;0,1)+IF(F15-D17&gt;0,1)+IF(G15-D18&gt;0,1))&amp;"-"&amp;(IF(C15-D14&lt;0,1)+IF(E15-D16&lt;0,1)+IF(F15-D17&lt;0,1)+IF(G15-D18&lt;0,1))</f>
        <v>1-1</v>
      </c>
      <c r="I15" s="754" t="str">
        <f>IF(AND(B15&lt;&gt;"",R$6=TRUE),A$13&amp;RANK(S15,S$14:S$18,0)," ")</f>
        <v>B2</v>
      </c>
      <c r="J15" s="768">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759">
        <f>SUM(AND(T15=T14,C15&gt;D14),AND(T15=T16,E15&gt;D16),AND(T15=T17,F15&gt;D17),AND(T15=T18,G15&gt;D18))</f>
        <v>0</v>
      </c>
      <c r="L15" s="769">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759">
        <f>SUM(AND(R15=R14,C15&gt;D14),AND(R15=R16,E15&gt;D16),AND(R15=R17,F15&gt;D17),AND(R15=R18,G15&gt;D18))</f>
        <v>0</v>
      </c>
      <c r="N15" s="760" t="str">
        <f>SUM(C15:G15)&amp;"-"&amp;SUM(D14:D18)</f>
        <v>16-23</v>
      </c>
      <c r="O15" s="761">
        <f>C15+E15+F15+G15-D14-D16-D17-D18</f>
        <v>-7</v>
      </c>
      <c r="P15" s="762">
        <f>SUM(C15:G15,D14:D18)/SUM(D14:D18)</f>
        <v>1.6956521739130435</v>
      </c>
      <c r="Q15" s="770">
        <f>VALUE(LEFT(H15,1))</f>
        <v>1</v>
      </c>
      <c r="R15" s="764">
        <f>Q15*100000+J15*10000+K15*1000+100*L15</f>
        <v>100000</v>
      </c>
      <c r="S15" s="765">
        <f>R15+M15*0.1+IF(ISNONTEXT(B15),0,0.01)+0.0001*O15</f>
        <v>100000.00929999999</v>
      </c>
      <c r="T15" s="766" t="str">
        <f>Q15&amp;J15</f>
        <v>10</v>
      </c>
      <c r="U15" s="160"/>
      <c r="V15" s="160"/>
      <c r="W15" s="160"/>
      <c r="X15" s="160"/>
      <c r="Y15" s="160"/>
      <c r="Z15" s="160"/>
      <c r="AA15" s="160"/>
      <c r="AB15" s="160"/>
      <c r="AC15" s="762"/>
      <c r="AD15" s="157">
        <f t="shared" si="0"/>
        <v>109</v>
      </c>
      <c r="AE15" s="158">
        <f>IFERROR(INDEX(Reit!$J:$J,MATCH(AF15,Reit!$F:$F,0)),"")</f>
        <v>62</v>
      </c>
      <c r="AF15" s="159" t="str">
        <f t="shared" si="1"/>
        <v>Argo Sepp</v>
      </c>
      <c r="AG15" s="158">
        <f>IFERROR(INDEX(Reit!$J:$J,MATCH(AH15,Reit!$F:$F,0)),"")</f>
        <v>47</v>
      </c>
      <c r="AH15" s="159" t="str">
        <f t="shared" si="2"/>
        <v>Sirje Viljaste</v>
      </c>
      <c r="AI15" s="158" t="str">
        <f>IFERROR(INDEX(Reit!$J:$J,MATCH(AJ15,Reit!$F:$F,0)),"")</f>
        <v/>
      </c>
      <c r="AJ15" s="159" t="str">
        <f t="shared" si="3"/>
        <v/>
      </c>
      <c r="AK15" s="158" t="str">
        <f>IFERROR(INDEX(Reit!$J:$J,MATCH(AL15,Reit!$F:$F,0)),"")</f>
        <v/>
      </c>
      <c r="AL15" s="159" t="str">
        <f t="shared" si="4"/>
        <v/>
      </c>
      <c r="AM15" s="158" t="str">
        <f>IFERROR(INDEX(Reit!$J:$J,MATCH(AN15,Reit!$F:$F,0)),"")</f>
        <v/>
      </c>
      <c r="AN15" s="159" t="str">
        <f t="shared" si="5"/>
        <v/>
      </c>
      <c r="AO15" s="158" t="str">
        <f>IFERROR(INDEX(Reit!$J:$J,MATCH(AP15,Reit!$F:$F,0)),"")</f>
        <v/>
      </c>
      <c r="AP15" s="159" t="str">
        <f t="shared" si="6"/>
        <v/>
      </c>
    </row>
    <row r="16" spans="1:42" x14ac:dyDescent="0.2">
      <c r="A16" s="741">
        <v>3</v>
      </c>
      <c r="B16" s="767" t="s">
        <v>161</v>
      </c>
      <c r="C16" s="754">
        <v>0</v>
      </c>
      <c r="D16" s="771">
        <v>10</v>
      </c>
      <c r="E16" s="753"/>
      <c r="F16" s="754"/>
      <c r="G16" s="754"/>
      <c r="H16" s="755" t="str">
        <f>(IF(C16-E14&gt;0,1)+IF(D16-E15&gt;0,1)+IF(F16-E17&gt;0,1)+IF(G16-E18&gt;0,1))&amp;"-"&amp;(IF(C16-E14&lt;0,1)+IF(D16-E15&lt;0,1)+IF(F16-E17&lt;0,1)+IF(G16-E18&lt;0,1))</f>
        <v>0-2</v>
      </c>
      <c r="I16" s="754" t="str">
        <f>IF(AND(B16&lt;&gt;"",R$6=TRUE),A$13&amp;RANK(S16,S$14:S$18,0)," ")</f>
        <v>B3</v>
      </c>
      <c r="J16" s="768">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759">
        <f>SUM(AND(T16=T14,C16&gt;E14),AND(T16=T15,D16&gt;E15),AND(T16=T17,F16&gt;E17),AND(T16=T18,G16&gt;E18))</f>
        <v>0</v>
      </c>
      <c r="L16" s="769">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759">
        <f>SUM(AND(R16=R14,C16&gt;E14),AND(R16=R15,D16&gt;E15),AND(R16=R17,F16&gt;E17),AND(R16=R18,G16&gt;E18))</f>
        <v>0</v>
      </c>
      <c r="N16" s="760" t="str">
        <f>SUM(C16:G16)&amp;"-"&amp;SUM(E14:E18)</f>
        <v>10-25</v>
      </c>
      <c r="O16" s="761">
        <f>C16+D16+F16+G16-E14-E15-E17-E18</f>
        <v>-15</v>
      </c>
      <c r="P16" s="762">
        <f>SUM(C16:G16,E14:E18)/SUM(E14:E18)</f>
        <v>1.4</v>
      </c>
      <c r="Q16" s="770">
        <f>VALUE(LEFT(H16,1))</f>
        <v>0</v>
      </c>
      <c r="R16" s="764">
        <f>Q16*100000+J16*10000+K16*1000+100*L16</f>
        <v>0</v>
      </c>
      <c r="S16" s="765">
        <f>R16+M16*0.1+IF(ISNONTEXT(B16),0,0.01)+0.0001*O16</f>
        <v>8.5000000000000006E-3</v>
      </c>
      <c r="T16" s="766" t="str">
        <f>Q16&amp;J16</f>
        <v>00</v>
      </c>
      <c r="U16" s="160"/>
      <c r="V16" s="160"/>
      <c r="W16" s="160"/>
      <c r="X16" s="160"/>
      <c r="Y16" s="160"/>
      <c r="Z16" s="160"/>
      <c r="AA16" s="160"/>
      <c r="AB16" s="160"/>
      <c r="AC16" s="762"/>
      <c r="AD16" s="157">
        <f t="shared" si="0"/>
        <v>288</v>
      </c>
      <c r="AE16" s="158">
        <f>IFERROR(INDEX(Reit!$J:$J,MATCH(AF16,Reit!$F:$F,0)),"")</f>
        <v>148</v>
      </c>
      <c r="AF16" s="159" t="str">
        <f t="shared" si="1"/>
        <v>Ljudmila Varendi</v>
      </c>
      <c r="AG16" s="158">
        <f>IFERROR(INDEX(Reit!$J:$J,MATCH(AH16,Reit!$F:$F,0)),"")</f>
        <v>140</v>
      </c>
      <c r="AH16" s="159" t="str">
        <f t="shared" si="2"/>
        <v>Viktor Švarõgin</v>
      </c>
      <c r="AI16" s="158" t="str">
        <f>IFERROR(INDEX(Reit!$J:$J,MATCH(AJ16,Reit!$F:$F,0)),"")</f>
        <v/>
      </c>
      <c r="AJ16" s="159" t="str">
        <f t="shared" si="3"/>
        <v/>
      </c>
      <c r="AK16" s="158" t="str">
        <f>IFERROR(INDEX(Reit!$J:$J,MATCH(AL16,Reit!$F:$F,0)),"")</f>
        <v/>
      </c>
      <c r="AL16" s="159" t="str">
        <f t="shared" si="4"/>
        <v/>
      </c>
      <c r="AM16" s="158" t="str">
        <f>IFERROR(INDEX(Reit!$J:$J,MATCH(AN16,Reit!$F:$F,0)),"")</f>
        <v/>
      </c>
      <c r="AN16" s="159" t="str">
        <f t="shared" si="5"/>
        <v/>
      </c>
      <c r="AO16" s="158" t="str">
        <f>IFERROR(INDEX(Reit!$J:$J,MATCH(AP16,Reit!$F:$F,0)),"")</f>
        <v/>
      </c>
      <c r="AP16" s="159" t="str">
        <f t="shared" si="6"/>
        <v/>
      </c>
    </row>
    <row r="17" spans="1:42" hidden="1" x14ac:dyDescent="0.2">
      <c r="A17" s="741">
        <v>4</v>
      </c>
      <c r="B17" s="772"/>
      <c r="C17" s="754"/>
      <c r="D17" s="771"/>
      <c r="E17" s="754"/>
      <c r="F17" s="753"/>
      <c r="G17" s="791"/>
      <c r="H17" s="755" t="str">
        <f>(IF(C17-F14&gt;0,1)+IF(D17-F15&gt;0,1)+IF(E17-F16&gt;0,1)+IF(G17-F18&gt;0,1))&amp;"-"&amp;(IF(C17-F14&lt;0,1)+IF(D17-F15&lt;0,1)+IF(E17-F16&lt;0,1)+IF(G17-F18&lt;0,1))</f>
        <v>0-0</v>
      </c>
      <c r="I17" s="754" t="str">
        <f>IF(AND(B17&lt;&gt;"",R$6=TRUE),A$13&amp;RANK(S17,S$14:S$18,0)," ")</f>
        <v xml:space="preserve"> </v>
      </c>
      <c r="J17" s="768">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759">
        <f>SUM(AND(T17=T14,C17&gt;F14),AND(T17=T15,D17&gt;F15),AND(T17=T16,E17&gt;F16),AND(T17=T18,G17&gt;F18))</f>
        <v>0</v>
      </c>
      <c r="L17" s="769">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759">
        <f>SUM(AND(R17=R14,C17&gt;F14),AND(R17=R15,D17&gt;F15),AND(R17=R16,E17&gt;F16),AND(R17=R18,G17&gt;F18))</f>
        <v>0</v>
      </c>
      <c r="N17" s="760" t="str">
        <f>SUM(C17:G17)&amp;"-"&amp;SUM(F14:F18)</f>
        <v>0-0</v>
      </c>
      <c r="O17" s="761">
        <f>C17+D17+E17+G17-F14-F15-F16-F18</f>
        <v>0</v>
      </c>
      <c r="P17" s="762" t="e">
        <f>SUM(C17:G17,F14:F18)/SUM(F14:F18)</f>
        <v>#DIV/0!</v>
      </c>
      <c r="Q17" s="770">
        <f>VALUE(LEFT(H17,1))</f>
        <v>0</v>
      </c>
      <c r="R17" s="764">
        <f>Q17*100000+J17*10000+K17*1000+100*L17</f>
        <v>0</v>
      </c>
      <c r="S17" s="765">
        <f>R17+M17*0.1+IF(ISNONTEXT(B17),0,0.01)+0.0001*O17</f>
        <v>0</v>
      </c>
      <c r="T17" s="766" t="str">
        <f>Q17&amp;J17</f>
        <v>00</v>
      </c>
      <c r="U17" s="160"/>
      <c r="V17" s="160"/>
      <c r="W17" s="160"/>
      <c r="X17" s="160"/>
      <c r="Y17" s="160"/>
      <c r="Z17" s="160"/>
      <c r="AA17" s="160"/>
      <c r="AB17" s="160"/>
      <c r="AC17" s="762"/>
      <c r="AD17" s="157">
        <f t="shared" si="0"/>
        <v>0</v>
      </c>
      <c r="AE17" s="158" t="str">
        <f>IFERROR(INDEX(Reit!$J:$J,MATCH(AF17,Reit!$F:$F,0)),"")</f>
        <v/>
      </c>
      <c r="AF17" s="159" t="str">
        <f t="shared" si="1"/>
        <v/>
      </c>
      <c r="AG17" s="158" t="str">
        <f>IFERROR(INDEX(Reit!$J:$J,MATCH(AH17,Reit!$F:$F,0)),"")</f>
        <v/>
      </c>
      <c r="AH17" s="159" t="str">
        <f t="shared" si="2"/>
        <v/>
      </c>
      <c r="AI17" s="158" t="str">
        <f>IFERROR(INDEX(Reit!$J:$J,MATCH(AJ17,Reit!$F:$F,0)),"")</f>
        <v/>
      </c>
      <c r="AJ17" s="159" t="str">
        <f t="shared" si="3"/>
        <v/>
      </c>
      <c r="AK17" s="158" t="str">
        <f>IFERROR(INDEX(Reit!$J:$J,MATCH(AL17,Reit!$F:$F,0)),"")</f>
        <v/>
      </c>
      <c r="AL17" s="159" t="str">
        <f t="shared" si="4"/>
        <v/>
      </c>
      <c r="AM17" s="158" t="str">
        <f>IFERROR(INDEX(Reit!$J:$J,MATCH(AN17,Reit!$F:$F,0)),"")</f>
        <v/>
      </c>
      <c r="AN17" s="159" t="str">
        <f t="shared" si="5"/>
        <v/>
      </c>
      <c r="AO17" s="158" t="str">
        <f>IFERROR(INDEX(Reit!$J:$J,MATCH(AP17,Reit!$F:$F,0)),"")</f>
        <v/>
      </c>
      <c r="AP17" s="159" t="str">
        <f t="shared" si="6"/>
        <v/>
      </c>
    </row>
    <row r="18" spans="1:42" hidden="1" x14ac:dyDescent="0.2">
      <c r="A18" s="741">
        <v>5</v>
      </c>
      <c r="B18" s="772"/>
      <c r="C18" s="754"/>
      <c r="D18" s="754"/>
      <c r="E18" s="754"/>
      <c r="F18" s="754"/>
      <c r="G18" s="753"/>
      <c r="H18" s="755" t="str">
        <f>(IF(C18-G14&gt;0,1)+IF(D18-G15&gt;0,1)+IF(E18-G16&gt;0,1)+IF(F18-G17&gt;0,1))&amp;"-"&amp;(IF(C18-G14&lt;0,1)+IF(D18-G15&lt;0,1)+IF(E18-G16&lt;0,1)+IF(F18-G17&lt;0,1))</f>
        <v>0-0</v>
      </c>
      <c r="I18" s="754" t="str">
        <f>IF(AND(B18&lt;&gt;"",R$6=TRUE),A$13&amp;RANK(S18,S$14:S$18,0)," ")</f>
        <v xml:space="preserve"> </v>
      </c>
      <c r="J18" s="768">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759">
        <f>SUM(AND(T18=T14,C18&gt;G14),AND(T18=T15,D18&gt;G15),AND(T18=T16,E18&gt;G16),AND(T18=T17,F18&gt;G17))</f>
        <v>0</v>
      </c>
      <c r="L18" s="769">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759">
        <f>SUM(AND(R18=R14,C18&gt;G14),AND(R18=R15,D18&gt;G15),AND(R18=R16,E18&gt;G16),AND(R18=R17,F18&gt;G17))</f>
        <v>0</v>
      </c>
      <c r="N18" s="760" t="str">
        <f>SUM(C18:G18)&amp;"-"&amp;SUM(G14:G18)</f>
        <v>0-0</v>
      </c>
      <c r="O18" s="761">
        <f>C18+D18+E18+F18-G14-G15-G16-G17</f>
        <v>0</v>
      </c>
      <c r="P18" s="762" t="e">
        <f>SUM(C18:G18,G14:G18)/SUM(G14:G18)</f>
        <v>#DIV/0!</v>
      </c>
      <c r="Q18" s="770">
        <f>VALUE(LEFT(H18,1))</f>
        <v>0</v>
      </c>
      <c r="R18" s="764">
        <f>Q18*100000+J18*10000+K18*1000+100*L18</f>
        <v>0</v>
      </c>
      <c r="S18" s="765">
        <f>R18+M18*0.1+IF(ISNONTEXT(B18),0,0.01)+0.0001*O18</f>
        <v>0</v>
      </c>
      <c r="T18" s="766" t="str">
        <f>Q18&amp;J18</f>
        <v>00</v>
      </c>
      <c r="U18" s="160"/>
      <c r="V18" s="160"/>
      <c r="W18" s="160"/>
      <c r="X18" s="160"/>
      <c r="Y18" s="160"/>
      <c r="Z18" s="160"/>
      <c r="AA18" s="160"/>
      <c r="AB18" s="160"/>
      <c r="AC18" s="762"/>
      <c r="AD18" s="157">
        <f t="shared" si="0"/>
        <v>0</v>
      </c>
      <c r="AE18" s="158" t="str">
        <f>IFERROR(INDEX(Reit!$J:$J,MATCH(AF18,Reit!$F:$F,0)),"")</f>
        <v/>
      </c>
      <c r="AF18" s="159" t="str">
        <f t="shared" si="1"/>
        <v/>
      </c>
      <c r="AG18" s="158" t="str">
        <f>IFERROR(INDEX(Reit!$J:$J,MATCH(AH18,Reit!$F:$F,0)),"")</f>
        <v/>
      </c>
      <c r="AH18" s="159" t="str">
        <f t="shared" si="2"/>
        <v/>
      </c>
      <c r="AI18" s="158" t="str">
        <f>IFERROR(INDEX(Reit!$J:$J,MATCH(AJ18,Reit!$F:$F,0)),"")</f>
        <v/>
      </c>
      <c r="AJ18" s="159" t="str">
        <f t="shared" si="3"/>
        <v/>
      </c>
      <c r="AK18" s="158" t="str">
        <f>IFERROR(INDEX(Reit!$J:$J,MATCH(AL18,Reit!$F:$F,0)),"")</f>
        <v/>
      </c>
      <c r="AL18" s="159" t="str">
        <f t="shared" si="4"/>
        <v/>
      </c>
      <c r="AM18" s="158" t="str">
        <f>IFERROR(INDEX(Reit!$J:$J,MATCH(AN18,Reit!$F:$F,0)),"")</f>
        <v/>
      </c>
      <c r="AN18" s="159" t="str">
        <f t="shared" si="5"/>
        <v/>
      </c>
      <c r="AO18" s="158" t="str">
        <f>IFERROR(INDEX(Reit!$J:$J,MATCH(AP18,Reit!$F:$F,0)),"")</f>
        <v/>
      </c>
      <c r="AP18" s="159" t="str">
        <f t="shared" si="6"/>
        <v/>
      </c>
    </row>
    <row r="19" spans="1:42" x14ac:dyDescent="0.2">
      <c r="A19" s="773"/>
      <c r="B19" s="774"/>
      <c r="C19" s="775"/>
      <c r="D19" s="776"/>
      <c r="E19" s="775"/>
      <c r="F19" s="777"/>
      <c r="G19" s="392"/>
      <c r="H19" s="778"/>
      <c r="I19" s="792"/>
      <c r="J19" s="160"/>
      <c r="K19" s="160"/>
      <c r="L19" s="160"/>
      <c r="M19" s="160"/>
      <c r="N19" s="780"/>
      <c r="O19" s="780"/>
      <c r="P19" s="160"/>
      <c r="Q19" s="160"/>
      <c r="R19" s="781" t="s">
        <v>373</v>
      </c>
      <c r="S19" s="160"/>
      <c r="T19" s="160"/>
      <c r="U19" s="160"/>
      <c r="V19" s="160"/>
      <c r="W19" s="160"/>
      <c r="X19" s="160"/>
      <c r="Y19" s="160"/>
      <c r="Z19" s="160"/>
      <c r="AA19" s="160"/>
      <c r="AB19" s="160"/>
      <c r="AC19" s="762"/>
      <c r="AD19" s="157">
        <f t="shared" si="0"/>
        <v>0</v>
      </c>
      <c r="AE19" s="158" t="str">
        <f>IFERROR(INDEX(Reit!$J:$J,MATCH(AF19,Reit!$F:$F,0)),"")</f>
        <v/>
      </c>
      <c r="AF19" s="159" t="str">
        <f t="shared" si="1"/>
        <v/>
      </c>
      <c r="AG19" s="158" t="str">
        <f>IFERROR(INDEX(Reit!$J:$J,MATCH(AH19,Reit!$F:$F,0)),"")</f>
        <v/>
      </c>
      <c r="AH19" s="159" t="str">
        <f t="shared" si="2"/>
        <v/>
      </c>
      <c r="AI19" s="158" t="str">
        <f>IFERROR(INDEX(Reit!$J:$J,MATCH(AJ19,Reit!$F:$F,0)),"")</f>
        <v/>
      </c>
      <c r="AJ19" s="159" t="str">
        <f t="shared" si="3"/>
        <v/>
      </c>
      <c r="AK19" s="158" t="str">
        <f>IFERROR(INDEX(Reit!$J:$J,MATCH(AL19,Reit!$F:$F,0)),"")</f>
        <v/>
      </c>
      <c r="AL19" s="159" t="str">
        <f t="shared" si="4"/>
        <v/>
      </c>
      <c r="AM19" s="158" t="str">
        <f>IFERROR(INDEX(Reit!$J:$J,MATCH(AN19,Reit!$F:$F,0)),"")</f>
        <v/>
      </c>
      <c r="AN19" s="159" t="str">
        <f t="shared" si="5"/>
        <v/>
      </c>
      <c r="AO19" s="158" t="str">
        <f>IFERROR(INDEX(Reit!$J:$J,MATCH(AP19,Reit!$F:$F,0)),"")</f>
        <v/>
      </c>
      <c r="AP19" s="159" t="str">
        <f t="shared" si="6"/>
        <v/>
      </c>
    </row>
    <row r="20" spans="1:42" x14ac:dyDescent="0.2">
      <c r="A20" s="741" t="s">
        <v>37</v>
      </c>
      <c r="B20" s="782"/>
      <c r="C20" s="743">
        <v>1</v>
      </c>
      <c r="D20" s="743">
        <v>2</v>
      </c>
      <c r="E20" s="743">
        <v>3</v>
      </c>
      <c r="F20" s="743">
        <v>4</v>
      </c>
      <c r="G20" s="743"/>
      <c r="H20" s="783" t="s">
        <v>308</v>
      </c>
      <c r="I20" s="783" t="s">
        <v>163</v>
      </c>
      <c r="J20" s="784" t="s">
        <v>366</v>
      </c>
      <c r="K20" s="785" t="s">
        <v>141</v>
      </c>
      <c r="L20" s="786" t="s">
        <v>367</v>
      </c>
      <c r="M20" s="786" t="s">
        <v>368</v>
      </c>
      <c r="N20" s="748" t="s">
        <v>369</v>
      </c>
      <c r="O20" s="748" t="s">
        <v>369</v>
      </c>
      <c r="P20" s="749" t="s">
        <v>370</v>
      </c>
      <c r="Q20" s="787" t="s">
        <v>34</v>
      </c>
      <c r="R20" s="787" t="b">
        <f>OR(AND(COUNTA(B21:B25)=3,COUNTA(C21:G25)=6),AND(COUNTA(B21:B25)=4,COUNTA(C21:G25)=12),AND(COUNTA(B21:B25)=5,COUNTA(C21:G25)=20))</f>
        <v>1</v>
      </c>
      <c r="S20" s="788" t="s">
        <v>371</v>
      </c>
      <c r="T20" s="789" t="s">
        <v>372</v>
      </c>
      <c r="U20" s="160"/>
      <c r="V20" s="160"/>
      <c r="W20" s="160"/>
      <c r="X20" s="160"/>
      <c r="Y20" s="160"/>
      <c r="Z20" s="160"/>
      <c r="AA20" s="160"/>
      <c r="AB20" s="160"/>
      <c r="AC20" s="160"/>
      <c r="AD20" s="157">
        <f t="shared" si="0"/>
        <v>0</v>
      </c>
      <c r="AE20" s="158" t="str">
        <f>IFERROR(INDEX(Reit!$J:$J,MATCH(AF20,Reit!$F:$F,0)),"")</f>
        <v/>
      </c>
      <c r="AF20" s="159" t="str">
        <f t="shared" si="1"/>
        <v/>
      </c>
      <c r="AG20" s="158" t="str">
        <f>IFERROR(INDEX(Reit!$J:$J,MATCH(AH20,Reit!$F:$F,0)),"")</f>
        <v/>
      </c>
      <c r="AH20" s="159" t="str">
        <f t="shared" si="2"/>
        <v/>
      </c>
      <c r="AI20" s="158" t="str">
        <f>IFERROR(INDEX(Reit!$J:$J,MATCH(AJ20,Reit!$F:$F,0)),"")</f>
        <v/>
      </c>
      <c r="AJ20" s="159" t="str">
        <f t="shared" si="3"/>
        <v/>
      </c>
      <c r="AK20" s="158" t="str">
        <f>IFERROR(INDEX(Reit!$J:$J,MATCH(AL20,Reit!$F:$F,0)),"")</f>
        <v/>
      </c>
      <c r="AL20" s="159" t="str">
        <f t="shared" si="4"/>
        <v/>
      </c>
      <c r="AM20" s="158" t="str">
        <f>IFERROR(INDEX(Reit!$J:$J,MATCH(AN20,Reit!$F:$F,0)),"")</f>
        <v/>
      </c>
      <c r="AN20" s="159" t="str">
        <f t="shared" si="5"/>
        <v/>
      </c>
      <c r="AO20" s="158" t="str">
        <f>IFERROR(INDEX(Reit!$J:$J,MATCH(AP20,Reit!$F:$F,0)),"")</f>
        <v/>
      </c>
      <c r="AP20" s="159" t="str">
        <f t="shared" si="6"/>
        <v/>
      </c>
    </row>
    <row r="21" spans="1:42" x14ac:dyDescent="0.2">
      <c r="A21" s="741">
        <v>1</v>
      </c>
      <c r="B21" s="139" t="s">
        <v>289</v>
      </c>
      <c r="C21" s="753"/>
      <c r="D21" s="754">
        <v>13</v>
      </c>
      <c r="E21" s="754">
        <v>13</v>
      </c>
      <c r="F21" s="754">
        <v>13</v>
      </c>
      <c r="G21" s="754"/>
      <c r="H21" s="755" t="str">
        <f>(IF(D21-C22&gt;0,1)+IF(E21-C23&gt;0,1)+IF(F21-C24&gt;0,1)+IF(G21-C25&gt;0,1))&amp;"-"&amp;(IF(D21-C22&lt;0,1)+IF(E21-C23&lt;0,1)+IF(F21-C24&lt;0,1)+IF(G21-C25&lt;0,1))</f>
        <v>3-0</v>
      </c>
      <c r="I21" s="754" t="str">
        <f>IF(AND(B21&lt;&gt;"",R$20=TRUE),A$20&amp;RANK(S21,S$21:S$25,0)," ")</f>
        <v>C1</v>
      </c>
      <c r="J21" s="756">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757">
        <f>SUM(AND(T21=T22,D21&gt;C22),AND(T21=T23,E21&gt;C23),AND(T21=T24,F21&gt;C24),AND(T21=T25,G21&gt;C25))</f>
        <v>0</v>
      </c>
      <c r="L21" s="758">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759">
        <f>SUM(AND(R21=R22,D21&gt;C22),AND(R21=R23,E21&gt;C23),AND(R21=R24,F21&gt;C24),AND(R21=R25,G21&gt;C25))</f>
        <v>0</v>
      </c>
      <c r="N21" s="760" t="str">
        <f>SUM(C21:G21)&amp;"-"&amp;SUM(C21:C25)</f>
        <v>39-10</v>
      </c>
      <c r="O21" s="761">
        <f>D21+E21+F21+G21-C22-C23-C24-C25</f>
        <v>29</v>
      </c>
      <c r="P21" s="762">
        <f>SUM(C21:G21,C21:C25)/SUM(C21:C25)</f>
        <v>4.9000000000000004</v>
      </c>
      <c r="Q21" s="763">
        <f>VALUE(LEFT(H21,1))</f>
        <v>3</v>
      </c>
      <c r="R21" s="764">
        <f>Q21*100000+J21*10000+K21*1000+100*L21</f>
        <v>300000</v>
      </c>
      <c r="S21" s="765">
        <f>R21+M21*0.1+IF(ISNONTEXT(B21),0,0.01)+0.0001*O21</f>
        <v>300000.01290000003</v>
      </c>
      <c r="T21" s="766" t="str">
        <f>Q21&amp;J21</f>
        <v>30</v>
      </c>
      <c r="U21" s="160"/>
      <c r="V21" s="160"/>
      <c r="W21" s="160"/>
      <c r="X21" s="160"/>
      <c r="Y21" s="160"/>
      <c r="Z21" s="160"/>
      <c r="AA21" s="160"/>
      <c r="AB21" s="160"/>
      <c r="AC21" s="160"/>
      <c r="AD21" s="157">
        <f t="shared" si="0"/>
        <v>534</v>
      </c>
      <c r="AE21" s="158">
        <f>IFERROR(INDEX(Reit!$J:$J,MATCH(AF21,Reit!$F:$F,0)),"")</f>
        <v>234</v>
      </c>
      <c r="AF21" s="159" t="str">
        <f t="shared" si="1"/>
        <v>Aarne Välja</v>
      </c>
      <c r="AG21" s="158">
        <f>IFERROR(INDEX(Reit!$J:$J,MATCH(AH21,Reit!$F:$F,0)),"")</f>
        <v>300</v>
      </c>
      <c r="AH21" s="159" t="str">
        <f t="shared" si="2"/>
        <v>Janek Tarto</v>
      </c>
      <c r="AI21" s="158" t="str">
        <f>IFERROR(INDEX(Reit!$J:$J,MATCH(AJ21,Reit!$F:$F,0)),"")</f>
        <v/>
      </c>
      <c r="AJ21" s="159" t="str">
        <f t="shared" si="3"/>
        <v/>
      </c>
      <c r="AK21" s="158" t="str">
        <f>IFERROR(INDEX(Reit!$J:$J,MATCH(AL21,Reit!$F:$F,0)),"")</f>
        <v/>
      </c>
      <c r="AL21" s="159" t="str">
        <f t="shared" si="4"/>
        <v/>
      </c>
      <c r="AM21" s="158" t="str">
        <f>IFERROR(INDEX(Reit!$J:$J,MATCH(AN21,Reit!$F:$F,0)),"")</f>
        <v/>
      </c>
      <c r="AN21" s="159" t="str">
        <f t="shared" si="5"/>
        <v/>
      </c>
      <c r="AO21" s="158" t="str">
        <f>IFERROR(INDEX(Reit!$J:$J,MATCH(AP21,Reit!$F:$F,0)),"")</f>
        <v/>
      </c>
      <c r="AP21" s="159" t="str">
        <f t="shared" si="6"/>
        <v/>
      </c>
    </row>
    <row r="22" spans="1:42" x14ac:dyDescent="0.2">
      <c r="A22" s="741">
        <v>2</v>
      </c>
      <c r="B22" s="767" t="s">
        <v>291</v>
      </c>
      <c r="C22" s="754">
        <v>0</v>
      </c>
      <c r="D22" s="753"/>
      <c r="E22" s="754">
        <v>12</v>
      </c>
      <c r="F22" s="754">
        <v>13</v>
      </c>
      <c r="G22" s="754"/>
      <c r="H22" s="755" t="str">
        <f>(IF(C22-D21&gt;0,1)+IF(E22-D23&gt;0,1)+IF(F22-D24&gt;0,1)+IF(G22-D25&gt;0,1))&amp;"-"&amp;(IF(C22-D21&lt;0,1)+IF(E22-D23&lt;0,1)+IF(F22-D24&lt;0,1)+IF(G22-D25&lt;0,1))</f>
        <v>2-1</v>
      </c>
      <c r="I22" s="754" t="str">
        <f t="shared" ref="I22:I25" si="7">IF(AND(B22&lt;&gt;"",R$20=TRUE),A$20&amp;RANK(S22,S$21:S$25,0)," ")</f>
        <v>C2</v>
      </c>
      <c r="J22" s="768">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759">
        <f>SUM(AND(T22=T21,C22&gt;D21),AND(T22=T23,E22&gt;D23),AND(T22=T24,F22&gt;D24),AND(T22=T25,G22&gt;D25))</f>
        <v>0</v>
      </c>
      <c r="L22" s="769">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759">
        <f>SUM(AND(R22=R21,C22&gt;D21),AND(R22=R23,E22&gt;D23),AND(R22=R24,F22&gt;D24),AND(R22=R25,G22&gt;D25))</f>
        <v>0</v>
      </c>
      <c r="N22" s="760" t="str">
        <f>SUM(C22:G22)&amp;"-"&amp;SUM(D21:D25)</f>
        <v>25-23</v>
      </c>
      <c r="O22" s="761">
        <f>C22+E22+F22+G22-D21-D23-D24-D25</f>
        <v>2</v>
      </c>
      <c r="P22" s="762">
        <f>SUM(C22:G22,D21:D25)/SUM(D21:D25)</f>
        <v>2.0869565217391304</v>
      </c>
      <c r="Q22" s="770">
        <f>VALUE(LEFT(H22,1))</f>
        <v>2</v>
      </c>
      <c r="R22" s="764">
        <f>Q22*100000+J22*10000+K22*1000+100*L22</f>
        <v>200000</v>
      </c>
      <c r="S22" s="765">
        <f>R22+M22*0.1+IF(ISNONTEXT(B22),0,0.01)+0.0001*O22</f>
        <v>200000.01020000002</v>
      </c>
      <c r="T22" s="766" t="str">
        <f>Q22&amp;J22</f>
        <v>20</v>
      </c>
      <c r="U22" s="160"/>
      <c r="V22" s="160"/>
      <c r="W22" s="160"/>
      <c r="X22" s="160"/>
      <c r="Y22" s="160"/>
      <c r="Z22" s="160"/>
      <c r="AA22" s="160"/>
      <c r="AB22" s="160"/>
      <c r="AC22" s="160"/>
      <c r="AD22" s="157">
        <f t="shared" si="0"/>
        <v>348</v>
      </c>
      <c r="AE22" s="158">
        <f>IFERROR(INDEX(Reit!$J:$J,MATCH(AF22,Reit!$F:$F,0)),"")</f>
        <v>166</v>
      </c>
      <c r="AF22" s="159" t="str">
        <f t="shared" si="1"/>
        <v>Boriss Klubov</v>
      </c>
      <c r="AG22" s="158">
        <f>IFERROR(INDEX(Reit!$J:$J,MATCH(AH22,Reit!$F:$F,0)),"")</f>
        <v>182</v>
      </c>
      <c r="AH22" s="159" t="str">
        <f t="shared" si="2"/>
        <v>Elmo Lageda</v>
      </c>
      <c r="AI22" s="158" t="str">
        <f>IFERROR(INDEX(Reit!$J:$J,MATCH(AJ22,Reit!$F:$F,0)),"")</f>
        <v/>
      </c>
      <c r="AJ22" s="159" t="str">
        <f t="shared" si="3"/>
        <v/>
      </c>
      <c r="AK22" s="158" t="str">
        <f>IFERROR(INDEX(Reit!$J:$J,MATCH(AL22,Reit!$F:$F,0)),"")</f>
        <v/>
      </c>
      <c r="AL22" s="159" t="str">
        <f t="shared" si="4"/>
        <v/>
      </c>
      <c r="AM22" s="158" t="str">
        <f>IFERROR(INDEX(Reit!$J:$J,MATCH(AN22,Reit!$F:$F,0)),"")</f>
        <v/>
      </c>
      <c r="AN22" s="159" t="str">
        <f t="shared" si="5"/>
        <v/>
      </c>
      <c r="AO22" s="158" t="str">
        <f>IFERROR(INDEX(Reit!$J:$J,MATCH(AP22,Reit!$F:$F,0)),"")</f>
        <v/>
      </c>
      <c r="AP22" s="159" t="str">
        <f t="shared" si="6"/>
        <v/>
      </c>
    </row>
    <row r="23" spans="1:42" x14ac:dyDescent="0.2">
      <c r="A23" s="741">
        <v>3</v>
      </c>
      <c r="B23" s="767" t="s">
        <v>340</v>
      </c>
      <c r="C23" s="754">
        <v>4</v>
      </c>
      <c r="D23" s="771">
        <v>5</v>
      </c>
      <c r="E23" s="753"/>
      <c r="F23" s="754">
        <v>13</v>
      </c>
      <c r="G23" s="754"/>
      <c r="H23" s="755" t="str">
        <f>(IF(C23-E21&gt;0,1)+IF(D23-E22&gt;0,1)+IF(F23-E24&gt;0,1)+IF(G23-E25&gt;0,1))&amp;"-"&amp;(IF(C23-E21&lt;0,1)+IF(D23-E22&lt;0,1)+IF(F23-E24&lt;0,1)+IF(G23-E25&lt;0,1))</f>
        <v>1-2</v>
      </c>
      <c r="I23" s="754" t="str">
        <f t="shared" si="7"/>
        <v>C3</v>
      </c>
      <c r="J23" s="768">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759">
        <f>SUM(AND(T23=T21,C23&gt;E21),AND(T23=T22,D23&gt;E22),AND(T23=T24,F23&gt;E24),AND(T23=T25,G23&gt;E25))</f>
        <v>0</v>
      </c>
      <c r="L23" s="769">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759">
        <f>SUM(AND(R23=R21,C23&gt;E21),AND(R23=R22,D23&gt;E22),AND(R23=R24,F23&gt;E24),AND(R23=R25,G23&gt;E25))</f>
        <v>0</v>
      </c>
      <c r="N23" s="760" t="str">
        <f>SUM(C23:G23)&amp;"-"&amp;SUM(E21:E25)</f>
        <v>22-35</v>
      </c>
      <c r="O23" s="761">
        <f>C23+D23+F23+G23-E21-E22-E24-E25</f>
        <v>-13</v>
      </c>
      <c r="P23" s="762">
        <f>SUM(C23:G23,E21:E25)/SUM(E21:E25)</f>
        <v>1.6285714285714286</v>
      </c>
      <c r="Q23" s="770">
        <f>VALUE(LEFT(H23,1))</f>
        <v>1</v>
      </c>
      <c r="R23" s="764">
        <f>Q23*100000+J23*10000+K23*1000+100*L23</f>
        <v>100000</v>
      </c>
      <c r="S23" s="765">
        <f>R23+M23*0.1+IF(ISNONTEXT(B23),0,0.01)+0.0001*O23</f>
        <v>100000.00869999999</v>
      </c>
      <c r="T23" s="766" t="str">
        <f>Q23&amp;J23</f>
        <v>10</v>
      </c>
      <c r="U23" s="160"/>
      <c r="V23" s="160"/>
      <c r="W23" s="160"/>
      <c r="X23" s="160"/>
      <c r="Y23" s="160"/>
      <c r="Z23" s="160"/>
      <c r="AA23" s="160"/>
      <c r="AB23" s="160"/>
      <c r="AC23" s="160"/>
      <c r="AD23" s="157">
        <f t="shared" si="0"/>
        <v>142</v>
      </c>
      <c r="AE23" s="158">
        <f>IFERROR(INDEX(Reit!$J:$J,MATCH(AF23,Reit!$F:$F,0)),"")</f>
        <v>132</v>
      </c>
      <c r="AF23" s="159" t="str">
        <f t="shared" si="1"/>
        <v>Andrei Grintšak</v>
      </c>
      <c r="AG23" s="158">
        <f>IFERROR(INDEX(Reit!$J:$J,MATCH(AH23,Reit!$F:$F,0)),"")</f>
        <v>10</v>
      </c>
      <c r="AH23" s="159" t="str">
        <f t="shared" si="2"/>
        <v>Emil Murzajev</v>
      </c>
      <c r="AI23" s="158" t="str">
        <f>IFERROR(INDEX(Reit!$J:$J,MATCH(AJ23,Reit!$F:$F,0)),"")</f>
        <v/>
      </c>
      <c r="AJ23" s="159" t="str">
        <f t="shared" si="3"/>
        <v/>
      </c>
      <c r="AK23" s="158" t="str">
        <f>IFERROR(INDEX(Reit!$J:$J,MATCH(AL23,Reit!$F:$F,0)),"")</f>
        <v/>
      </c>
      <c r="AL23" s="159" t="str">
        <f t="shared" si="4"/>
        <v/>
      </c>
      <c r="AM23" s="158" t="str">
        <f>IFERROR(INDEX(Reit!$J:$J,MATCH(AN23,Reit!$F:$F,0)),"")</f>
        <v/>
      </c>
      <c r="AN23" s="159" t="str">
        <f t="shared" si="5"/>
        <v/>
      </c>
      <c r="AO23" s="158" t="str">
        <f>IFERROR(INDEX(Reit!$J:$J,MATCH(AP23,Reit!$F:$F,0)),"")</f>
        <v/>
      </c>
      <c r="AP23" s="159" t="str">
        <f t="shared" si="6"/>
        <v/>
      </c>
    </row>
    <row r="24" spans="1:42" x14ac:dyDescent="0.2">
      <c r="A24" s="741">
        <v>4</v>
      </c>
      <c r="B24" s="767" t="s">
        <v>287</v>
      </c>
      <c r="C24" s="754">
        <v>6</v>
      </c>
      <c r="D24" s="771">
        <v>5</v>
      </c>
      <c r="E24" s="754">
        <v>10</v>
      </c>
      <c r="F24" s="753"/>
      <c r="G24" s="791"/>
      <c r="H24" s="755" t="str">
        <f>(IF(C24-F21&gt;0,1)+IF(D24-F22&gt;0,1)+IF(E24-F23&gt;0,1)+IF(G24-F25&gt;0,1))&amp;"-"&amp;(IF(C24-F21&lt;0,1)+IF(D24-F22&lt;0,1)+IF(E24-F23&lt;0,1)+IF(G24-F25&lt;0,1))</f>
        <v>0-3</v>
      </c>
      <c r="I24" s="754" t="str">
        <f t="shared" si="7"/>
        <v>C4</v>
      </c>
      <c r="J24" s="768">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759">
        <f>SUM(AND(T24=T21,C24&gt;F21),AND(T24=T22,D24&gt;F22),AND(T24=T23,E24&gt;F23),AND(T24=T25,G24&gt;F25))</f>
        <v>0</v>
      </c>
      <c r="L24" s="769">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759">
        <f>SUM(AND(R24=R21,C24&gt;F21),AND(R24=R22,D24&gt;F22),AND(R24=R23,E24&gt;F23),AND(R24=R25,G24&gt;F25))</f>
        <v>0</v>
      </c>
      <c r="N24" s="760" t="str">
        <f>SUM(C24:G24)&amp;"-"&amp;SUM(F21:F25)</f>
        <v>21-39</v>
      </c>
      <c r="O24" s="761">
        <f>C24+D24+E24+G24-F21-F22-F23-F25</f>
        <v>-18</v>
      </c>
      <c r="P24" s="762">
        <f>SUM(C24:G24,F21:F25)/SUM(F21:F25)</f>
        <v>1.5384615384615385</v>
      </c>
      <c r="Q24" s="770">
        <f>VALUE(LEFT(H24,1))</f>
        <v>0</v>
      </c>
      <c r="R24" s="764">
        <f>Q24*100000+J24*10000+K24*1000+100*L24</f>
        <v>0</v>
      </c>
      <c r="S24" s="765">
        <f>R24+M24*0.1+IF(ISNONTEXT(B24),0,0.01)+0.0001*O24</f>
        <v>8.2000000000000007E-3</v>
      </c>
      <c r="T24" s="766" t="str">
        <f>Q24&amp;J24</f>
        <v>00</v>
      </c>
      <c r="U24" s="160"/>
      <c r="V24" s="160"/>
      <c r="W24" s="160"/>
      <c r="X24" s="160"/>
      <c r="Y24" s="160"/>
      <c r="Z24" s="160"/>
      <c r="AA24" s="160"/>
      <c r="AB24" s="160"/>
      <c r="AC24" s="160"/>
      <c r="AD24" s="157">
        <f t="shared" si="0"/>
        <v>364</v>
      </c>
      <c r="AE24" s="158">
        <f>IFERROR(INDEX(Reit!$J:$J,MATCH(AF24,Reit!$F:$F,0)),"")</f>
        <v>180</v>
      </c>
      <c r="AF24" s="159" t="str">
        <f t="shared" si="1"/>
        <v>Andres Veski</v>
      </c>
      <c r="AG24" s="158">
        <f>IFERROR(INDEX(Reit!$J:$J,MATCH(AH24,Reit!$F:$F,0)),"")</f>
        <v>184</v>
      </c>
      <c r="AH24" s="159" t="str">
        <f t="shared" si="2"/>
        <v>Svetlana Veski</v>
      </c>
      <c r="AI24" s="158" t="str">
        <f>IFERROR(INDEX(Reit!$J:$J,MATCH(AJ24,Reit!$F:$F,0)),"")</f>
        <v/>
      </c>
      <c r="AJ24" s="159" t="str">
        <f t="shared" si="3"/>
        <v/>
      </c>
      <c r="AK24" s="158" t="str">
        <f>IFERROR(INDEX(Reit!$J:$J,MATCH(AL24,Reit!$F:$F,0)),"")</f>
        <v/>
      </c>
      <c r="AL24" s="159" t="str">
        <f t="shared" si="4"/>
        <v/>
      </c>
      <c r="AM24" s="158" t="str">
        <f>IFERROR(INDEX(Reit!$J:$J,MATCH(AN24,Reit!$F:$F,0)),"")</f>
        <v/>
      </c>
      <c r="AN24" s="159" t="str">
        <f t="shared" si="5"/>
        <v/>
      </c>
      <c r="AO24" s="158" t="str">
        <f>IFERROR(INDEX(Reit!$J:$J,MATCH(AP24,Reit!$F:$F,0)),"")</f>
        <v/>
      </c>
      <c r="AP24" s="159" t="str">
        <f t="shared" si="6"/>
        <v/>
      </c>
    </row>
    <row r="25" spans="1:42" hidden="1" x14ac:dyDescent="0.2">
      <c r="A25" s="741">
        <v>5</v>
      </c>
      <c r="B25" s="772"/>
      <c r="C25" s="754"/>
      <c r="D25" s="754"/>
      <c r="E25" s="754"/>
      <c r="F25" s="754"/>
      <c r="G25" s="753"/>
      <c r="H25" s="755" t="str">
        <f>(IF(C25-G21&gt;0,1)+IF(D25-G22&gt;0,1)+IF(E25-G23&gt;0,1)+IF(F25-G24&gt;0,1))&amp;"-"&amp;(IF(C25-G21&lt;0,1)+IF(D25-G22&lt;0,1)+IF(E25-G23&lt;0,1)+IF(F25-G24&lt;0,1))</f>
        <v>0-0</v>
      </c>
      <c r="I25" s="754" t="str">
        <f t="shared" si="7"/>
        <v xml:space="preserve"> </v>
      </c>
      <c r="J25" s="768">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759">
        <f>SUM(AND(T25=T21,C25&gt;G21),AND(T25=T22,D25&gt;G22),AND(T25=T23,E25&gt;G23),AND(T25=T24,F25&gt;G24))</f>
        <v>0</v>
      </c>
      <c r="L25" s="769">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759">
        <f>SUM(AND(R25=R21,C25&gt;G21),AND(R25=R22,D25&gt;G22),AND(R25=R23,E25&gt;G23),AND(R25=R24,F25&gt;G24))</f>
        <v>0</v>
      </c>
      <c r="N25" s="760" t="str">
        <f>SUM(C25:G25)&amp;"-"&amp;SUM(G21:G25)</f>
        <v>0-0</v>
      </c>
      <c r="O25" s="761">
        <f>C25+D25+E25+F25-G21-G22-G23-G24</f>
        <v>0</v>
      </c>
      <c r="P25" s="762" t="e">
        <f>SUM(C25:G25,G21:G25)/SUM(G21:G25)</f>
        <v>#DIV/0!</v>
      </c>
      <c r="Q25" s="770">
        <f>VALUE(LEFT(H25,1))</f>
        <v>0</v>
      </c>
      <c r="R25" s="764">
        <f>Q25*100000+J25*10000+K25*1000+100*L25</f>
        <v>0</v>
      </c>
      <c r="S25" s="765">
        <f>R25+M25*0.1+IF(ISNONTEXT(B25),0,0.01)+0.0001*O25</f>
        <v>0</v>
      </c>
      <c r="T25" s="766" t="str">
        <f>Q25&amp;J25</f>
        <v>00</v>
      </c>
      <c r="U25" s="160"/>
      <c r="V25" s="160"/>
      <c r="W25" s="160"/>
      <c r="X25" s="160"/>
      <c r="Y25" s="160"/>
      <c r="Z25" s="160"/>
      <c r="AA25" s="160"/>
      <c r="AB25" s="160"/>
      <c r="AC25" s="160"/>
      <c r="AD25" s="157">
        <f t="shared" si="0"/>
        <v>0</v>
      </c>
      <c r="AE25" s="158" t="str">
        <f>IFERROR(INDEX(Reit!$J:$J,MATCH(AF25,Reit!$F:$F,0)),"")</f>
        <v/>
      </c>
      <c r="AF25" s="159" t="str">
        <f t="shared" si="1"/>
        <v/>
      </c>
      <c r="AG25" s="158" t="str">
        <f>IFERROR(INDEX(Reit!$J:$J,MATCH(AH25,Reit!$F:$F,0)),"")</f>
        <v/>
      </c>
      <c r="AH25" s="159" t="str">
        <f t="shared" si="2"/>
        <v/>
      </c>
      <c r="AI25" s="158" t="str">
        <f>IFERROR(INDEX(Reit!$J:$J,MATCH(AJ25,Reit!$F:$F,0)),"")</f>
        <v/>
      </c>
      <c r="AJ25" s="159" t="str">
        <f t="shared" si="3"/>
        <v/>
      </c>
      <c r="AK25" s="158" t="str">
        <f>IFERROR(INDEX(Reit!$J:$J,MATCH(AL25,Reit!$F:$F,0)),"")</f>
        <v/>
      </c>
      <c r="AL25" s="159" t="str">
        <f t="shared" si="4"/>
        <v/>
      </c>
      <c r="AM25" s="158" t="str">
        <f>IFERROR(INDEX(Reit!$J:$J,MATCH(AN25,Reit!$F:$F,0)),"")</f>
        <v/>
      </c>
      <c r="AN25" s="159" t="str">
        <f t="shared" si="5"/>
        <v/>
      </c>
      <c r="AO25" s="158" t="str">
        <f>IFERROR(INDEX(Reit!$J:$J,MATCH(AP25,Reit!$F:$F,0)),"")</f>
        <v/>
      </c>
      <c r="AP25" s="159" t="str">
        <f t="shared" si="6"/>
        <v/>
      </c>
    </row>
    <row r="26" spans="1:42" x14ac:dyDescent="0.2">
      <c r="A26" s="793"/>
      <c r="B26" s="794"/>
      <c r="C26" s="392"/>
      <c r="D26" s="392"/>
      <c r="E26" s="392"/>
      <c r="F26" s="795"/>
      <c r="G26" s="795"/>
      <c r="H26" s="796"/>
      <c r="I26" s="797"/>
      <c r="J26" s="160"/>
      <c r="K26" s="160"/>
      <c r="L26" s="160"/>
      <c r="M26" s="160"/>
      <c r="N26" s="780"/>
      <c r="O26" s="780"/>
      <c r="P26" s="160"/>
      <c r="Q26" s="160"/>
      <c r="R26" s="781" t="s">
        <v>373</v>
      </c>
      <c r="S26" s="160"/>
      <c r="T26" s="160"/>
      <c r="U26" s="160"/>
      <c r="V26" s="160"/>
      <c r="W26" s="160"/>
      <c r="X26" s="160"/>
      <c r="Y26" s="160"/>
      <c r="Z26" s="160"/>
      <c r="AA26" s="160"/>
      <c r="AB26" s="160"/>
      <c r="AC26" s="160"/>
      <c r="AD26" s="157">
        <f t="shared" si="0"/>
        <v>0</v>
      </c>
      <c r="AE26" s="158" t="str">
        <f>IFERROR(INDEX(Reit!$J:$J,MATCH(AF26,Reit!$F:$F,0)),"")</f>
        <v/>
      </c>
      <c r="AF26" s="159" t="str">
        <f t="shared" si="1"/>
        <v/>
      </c>
      <c r="AG26" s="158" t="str">
        <f>IFERROR(INDEX(Reit!$J:$J,MATCH(AH26,Reit!$F:$F,0)),"")</f>
        <v/>
      </c>
      <c r="AH26" s="159" t="str">
        <f t="shared" si="2"/>
        <v/>
      </c>
      <c r="AI26" s="158" t="str">
        <f>IFERROR(INDEX(Reit!$J:$J,MATCH(AJ26,Reit!$F:$F,0)),"")</f>
        <v/>
      </c>
      <c r="AJ26" s="159" t="str">
        <f t="shared" si="3"/>
        <v/>
      </c>
      <c r="AK26" s="158" t="str">
        <f>IFERROR(INDEX(Reit!$J:$J,MATCH(AL26,Reit!$F:$F,0)),"")</f>
        <v/>
      </c>
      <c r="AL26" s="159" t="str">
        <f t="shared" si="4"/>
        <v/>
      </c>
      <c r="AM26" s="158" t="str">
        <f>IFERROR(INDEX(Reit!$J:$J,MATCH(AN26,Reit!$F:$F,0)),"")</f>
        <v/>
      </c>
      <c r="AN26" s="159" t="str">
        <f t="shared" si="5"/>
        <v/>
      </c>
      <c r="AO26" s="158" t="str">
        <f>IFERROR(INDEX(Reit!$J:$J,MATCH(AP26,Reit!$F:$F,0)),"")</f>
        <v/>
      </c>
      <c r="AP26" s="159" t="str">
        <f t="shared" si="6"/>
        <v/>
      </c>
    </row>
    <row r="27" spans="1:42" x14ac:dyDescent="0.2">
      <c r="A27" s="741" t="s">
        <v>38</v>
      </c>
      <c r="B27" s="782"/>
      <c r="C27" s="743">
        <v>1</v>
      </c>
      <c r="D27" s="743">
        <v>2</v>
      </c>
      <c r="E27" s="743">
        <v>3</v>
      </c>
      <c r="F27" s="743">
        <v>4</v>
      </c>
      <c r="G27" s="743"/>
      <c r="H27" s="783" t="s">
        <v>308</v>
      </c>
      <c r="I27" s="783" t="s">
        <v>163</v>
      </c>
      <c r="J27" s="784" t="s">
        <v>366</v>
      </c>
      <c r="K27" s="785" t="s">
        <v>141</v>
      </c>
      <c r="L27" s="786" t="s">
        <v>367</v>
      </c>
      <c r="M27" s="786" t="s">
        <v>368</v>
      </c>
      <c r="N27" s="748" t="s">
        <v>369</v>
      </c>
      <c r="O27" s="748" t="s">
        <v>369</v>
      </c>
      <c r="P27" s="749" t="s">
        <v>370</v>
      </c>
      <c r="Q27" s="787" t="s">
        <v>34</v>
      </c>
      <c r="R27" s="787" t="b">
        <f>OR(AND(COUNTA(B28:B32)=3,COUNTA(C28:G32)=6),AND(COUNTA(B28:B32)=4,COUNTA(C28:G32)=12),AND(COUNTA(B28:B32)=5,COUNTA(C28:G32)=20))</f>
        <v>1</v>
      </c>
      <c r="S27" s="788" t="s">
        <v>371</v>
      </c>
      <c r="T27" s="789" t="s">
        <v>372</v>
      </c>
      <c r="U27" s="160"/>
      <c r="V27" s="160"/>
      <c r="W27" s="160"/>
      <c r="X27" s="160"/>
      <c r="Y27" s="160"/>
      <c r="Z27" s="160"/>
      <c r="AA27" s="160"/>
      <c r="AB27" s="160"/>
      <c r="AC27" s="160"/>
      <c r="AD27" s="157">
        <f t="shared" si="0"/>
        <v>0</v>
      </c>
      <c r="AE27" s="158" t="str">
        <f>IFERROR(INDEX(Reit!$J:$J,MATCH(AF27,Reit!$F:$F,0)),"")</f>
        <v/>
      </c>
      <c r="AF27" s="159" t="str">
        <f t="shared" si="1"/>
        <v/>
      </c>
      <c r="AG27" s="158" t="str">
        <f>IFERROR(INDEX(Reit!$J:$J,MATCH(AH27,Reit!$F:$F,0)),"")</f>
        <v/>
      </c>
      <c r="AH27" s="159" t="str">
        <f t="shared" si="2"/>
        <v/>
      </c>
      <c r="AI27" s="158" t="str">
        <f>IFERROR(INDEX(Reit!$J:$J,MATCH(AJ27,Reit!$F:$F,0)),"")</f>
        <v/>
      </c>
      <c r="AJ27" s="159" t="str">
        <f t="shared" si="3"/>
        <v/>
      </c>
      <c r="AK27" s="158" t="str">
        <f>IFERROR(INDEX(Reit!$J:$J,MATCH(AL27,Reit!$F:$F,0)),"")</f>
        <v/>
      </c>
      <c r="AL27" s="159" t="str">
        <f t="shared" si="4"/>
        <v/>
      </c>
      <c r="AM27" s="158" t="str">
        <f>IFERROR(INDEX(Reit!$J:$J,MATCH(AN27,Reit!$F:$F,0)),"")</f>
        <v/>
      </c>
      <c r="AN27" s="159" t="str">
        <f t="shared" si="5"/>
        <v/>
      </c>
      <c r="AO27" s="158" t="str">
        <f>IFERROR(INDEX(Reit!$J:$J,MATCH(AP27,Reit!$F:$F,0)),"")</f>
        <v/>
      </c>
      <c r="AP27" s="159" t="str">
        <f t="shared" si="6"/>
        <v/>
      </c>
    </row>
    <row r="28" spans="1:42" x14ac:dyDescent="0.2">
      <c r="A28" s="741">
        <v>1</v>
      </c>
      <c r="B28" s="798" t="s">
        <v>158</v>
      </c>
      <c r="C28" s="753"/>
      <c r="D28" s="754">
        <v>13</v>
      </c>
      <c r="E28" s="754">
        <v>13</v>
      </c>
      <c r="F28" s="754">
        <v>13</v>
      </c>
      <c r="G28" s="754"/>
      <c r="H28" s="755" t="str">
        <f>(IF(D28-C29&gt;0,1)+IF(E28-C30&gt;0,1)+IF(F28-C31&gt;0,1)+IF(G28-C32&gt;0,1))&amp;"-"&amp;(IF(D28-C29&lt;0,1)+IF(E28-C30&lt;0,1)+IF(F28-C31&lt;0,1)+IF(G28-C32&lt;0,1))</f>
        <v>3-0</v>
      </c>
      <c r="I28" s="754" t="str">
        <f>IF(AND(B28&lt;&gt;"",R$27=TRUE),A$27&amp;RANK(S28,S$28:S$32,0)," ")</f>
        <v>D1</v>
      </c>
      <c r="J28" s="756">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757">
        <f>SUM(AND(T28=T29,D28&gt;C29),AND(T28=T30,E28&gt;C30),AND(T28=T31,F28&gt;C31),AND(T28=T32,G28&gt;C32))</f>
        <v>0</v>
      </c>
      <c r="L28" s="758">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759">
        <f>SUM(AND(R28=R29,D28&gt;C29),AND(R28=R30,E28&gt;C30),AND(R28=R31,F28&gt;C31),AND(R28=R32,G28&gt;C32))</f>
        <v>0</v>
      </c>
      <c r="N28" s="760" t="str">
        <f>SUM(C28:G28)&amp;"-"&amp;SUM(C28:C32)</f>
        <v>39-8</v>
      </c>
      <c r="O28" s="761">
        <f>D28+E28+F28+G28-C29-C30-C31-C32</f>
        <v>31</v>
      </c>
      <c r="P28" s="762">
        <f>SUM(C28:G28,C28:C32)/SUM(C28:C32)</f>
        <v>5.875</v>
      </c>
      <c r="Q28" s="763">
        <f>VALUE(LEFT(H28,1))</f>
        <v>3</v>
      </c>
      <c r="R28" s="764">
        <f>Q28*100000+J28*10000+K28*1000+100*L28</f>
        <v>300000</v>
      </c>
      <c r="S28" s="765">
        <f>R28+M28*0.1+IF(ISNONTEXT(B28),0,0.01)+0.0001*O28</f>
        <v>300000.01309999998</v>
      </c>
      <c r="T28" s="766" t="str">
        <f>Q28&amp;J28</f>
        <v>30</v>
      </c>
      <c r="U28" s="160"/>
      <c r="V28" s="160"/>
      <c r="W28" s="160"/>
      <c r="X28" s="160"/>
      <c r="Y28" s="160"/>
      <c r="Z28" s="160"/>
      <c r="AA28" s="160"/>
      <c r="AB28" s="160"/>
      <c r="AC28" s="160"/>
      <c r="AD28" s="157">
        <f t="shared" si="0"/>
        <v>510</v>
      </c>
      <c r="AE28" s="158">
        <f>IFERROR(INDEX(Reit!$J:$J,MATCH(AF28,Reit!$F:$F,0)),"")</f>
        <v>278</v>
      </c>
      <c r="AF28" s="159" t="str">
        <f t="shared" si="1"/>
        <v>Kenneth Muusikus</v>
      </c>
      <c r="AG28" s="158">
        <f>IFERROR(INDEX(Reit!$J:$J,MATCH(AH28,Reit!$F:$F,0)),"")</f>
        <v>232</v>
      </c>
      <c r="AH28" s="159" t="str">
        <f t="shared" si="2"/>
        <v>Mait Metsla</v>
      </c>
      <c r="AI28" s="158" t="str">
        <f>IFERROR(INDEX(Reit!$J:$J,MATCH(AJ28,Reit!$F:$F,0)),"")</f>
        <v/>
      </c>
      <c r="AJ28" s="159" t="str">
        <f t="shared" si="3"/>
        <v/>
      </c>
      <c r="AK28" s="158" t="str">
        <f>IFERROR(INDEX(Reit!$J:$J,MATCH(AL28,Reit!$F:$F,0)),"")</f>
        <v/>
      </c>
      <c r="AL28" s="159" t="str">
        <f t="shared" si="4"/>
        <v/>
      </c>
      <c r="AM28" s="158" t="str">
        <f>IFERROR(INDEX(Reit!$J:$J,MATCH(AN28,Reit!$F:$F,0)),"")</f>
        <v/>
      </c>
      <c r="AN28" s="159" t="str">
        <f t="shared" si="5"/>
        <v/>
      </c>
      <c r="AO28" s="158" t="str">
        <f>IFERROR(INDEX(Reit!$J:$J,MATCH(AP28,Reit!$F:$F,0)),"")</f>
        <v/>
      </c>
      <c r="AP28" s="159" t="str">
        <f t="shared" si="6"/>
        <v/>
      </c>
    </row>
    <row r="29" spans="1:42" x14ac:dyDescent="0.2">
      <c r="A29" s="741">
        <v>2</v>
      </c>
      <c r="B29" s="767" t="s">
        <v>406</v>
      </c>
      <c r="C29" s="754">
        <v>3</v>
      </c>
      <c r="D29" s="753"/>
      <c r="E29" s="754">
        <v>3</v>
      </c>
      <c r="F29" s="754">
        <v>3</v>
      </c>
      <c r="G29" s="754"/>
      <c r="H29" s="755" t="str">
        <f>(IF(C29-D28&gt;0,1)+IF(E29-D30&gt;0,1)+IF(F29-D31&gt;0,1)+IF(G29-D32&gt;0,1))&amp;"-"&amp;(IF(C29-D28&lt;0,1)+IF(E29-D30&lt;0,1)+IF(F29-D31&lt;0,1)+IF(G29-D32&lt;0,1))</f>
        <v>0-3</v>
      </c>
      <c r="I29" s="754" t="str">
        <f t="shared" ref="I29:I32" si="8">IF(AND(B29&lt;&gt;"",R$27=TRUE),A$27&amp;RANK(S29,S$28:S$32,0)," ")</f>
        <v>D4</v>
      </c>
      <c r="J29" s="768">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759">
        <f>SUM(AND(T29=T28,C29&gt;D28),AND(T29=T30,E29&gt;D30),AND(T29=T31,F29&gt;D31),AND(T29=T32,G29&gt;D32))</f>
        <v>0</v>
      </c>
      <c r="L29" s="769">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759">
        <f>SUM(AND(R29=R28,C29&gt;D28),AND(R29=R30,E29&gt;D30),AND(R29=R31,F29&gt;D31),AND(R29=R32,G29&gt;D32))</f>
        <v>0</v>
      </c>
      <c r="N29" s="760" t="str">
        <f>SUM(C29:G29)&amp;"-"&amp;SUM(D28:D32)</f>
        <v>9-39</v>
      </c>
      <c r="O29" s="761">
        <f>C29+E29+F29+G29-D28-D30-D31-D32</f>
        <v>-30</v>
      </c>
      <c r="P29" s="762">
        <f>SUM(C29:G29,D28:D32)/SUM(D28:D32)</f>
        <v>1.2307692307692308</v>
      </c>
      <c r="Q29" s="770">
        <f>VALUE(LEFT(H29,1))</f>
        <v>0</v>
      </c>
      <c r="R29" s="764">
        <f>Q29*100000+J29*10000+K29*1000+100*L29</f>
        <v>0</v>
      </c>
      <c r="S29" s="765">
        <f>R29+M29*0.1+IF(ISNONTEXT(B29),0,0.01)+0.0001*O29</f>
        <v>7.0000000000000001E-3</v>
      </c>
      <c r="T29" s="766" t="str">
        <f>Q29&amp;J29</f>
        <v>00</v>
      </c>
      <c r="U29" s="160"/>
      <c r="V29" s="160"/>
      <c r="W29" s="160"/>
      <c r="X29" s="160"/>
      <c r="Y29" s="160"/>
      <c r="Z29" s="160"/>
      <c r="AA29" s="160"/>
      <c r="AB29" s="160"/>
      <c r="AC29" s="160"/>
      <c r="AD29" s="157">
        <f t="shared" si="0"/>
        <v>294</v>
      </c>
      <c r="AE29" s="158">
        <f>IFERROR(INDEX(Reit!$J:$J,MATCH(AF29,Reit!$F:$F,0)),"")</f>
        <v>72</v>
      </c>
      <c r="AF29" s="159" t="str">
        <f t="shared" si="1"/>
        <v>Johannes Neiland</v>
      </c>
      <c r="AG29" s="158">
        <f>IFERROR(INDEX(Reit!$J:$J,MATCH(AH29,Reit!$F:$F,0)),"")</f>
        <v>222</v>
      </c>
      <c r="AH29" s="159" t="str">
        <f t="shared" si="2"/>
        <v>Oleg Rõndenkov</v>
      </c>
      <c r="AI29" s="158" t="str">
        <f>IFERROR(INDEX(Reit!$J:$J,MATCH(AJ29,Reit!$F:$F,0)),"")</f>
        <v/>
      </c>
      <c r="AJ29" s="159" t="str">
        <f t="shared" si="3"/>
        <v/>
      </c>
      <c r="AK29" s="158" t="str">
        <f>IFERROR(INDEX(Reit!$J:$J,MATCH(AL29,Reit!$F:$F,0)),"")</f>
        <v/>
      </c>
      <c r="AL29" s="159" t="str">
        <f t="shared" si="4"/>
        <v/>
      </c>
      <c r="AM29" s="158" t="str">
        <f>IFERROR(INDEX(Reit!$J:$J,MATCH(AN29,Reit!$F:$F,0)),"")</f>
        <v/>
      </c>
      <c r="AN29" s="159" t="str">
        <f t="shared" si="5"/>
        <v/>
      </c>
      <c r="AO29" s="158" t="str">
        <f>IFERROR(INDEX(Reit!$J:$J,MATCH(AP29,Reit!$F:$F,0)),"")</f>
        <v/>
      </c>
      <c r="AP29" s="159" t="str">
        <f t="shared" si="6"/>
        <v/>
      </c>
    </row>
    <row r="30" spans="1:42" x14ac:dyDescent="0.2">
      <c r="A30" s="741">
        <v>3</v>
      </c>
      <c r="B30" s="767" t="s">
        <v>407</v>
      </c>
      <c r="C30" s="754">
        <v>2</v>
      </c>
      <c r="D30" s="771">
        <v>13</v>
      </c>
      <c r="E30" s="753"/>
      <c r="F30" s="754">
        <v>13</v>
      </c>
      <c r="G30" s="754"/>
      <c r="H30" s="755" t="str">
        <f>(IF(C30-E28&gt;0,1)+IF(D30-E29&gt;0,1)+IF(F30-E31&gt;0,1)+IF(G30-E32&gt;0,1))&amp;"-"&amp;(IF(C30-E28&lt;0,1)+IF(D30-E29&lt;0,1)+IF(F30-E31&lt;0,1)+IF(G30-E32&lt;0,1))</f>
        <v>2-1</v>
      </c>
      <c r="I30" s="754" t="str">
        <f t="shared" si="8"/>
        <v>D2</v>
      </c>
      <c r="J30" s="768">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759">
        <f>SUM(AND(T30=T28,C30&gt;E28),AND(T30=T29,D30&gt;E29),AND(T30=T31,F30&gt;E31),AND(T30=T32,G30&gt;E32))</f>
        <v>0</v>
      </c>
      <c r="L30" s="769">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759">
        <f>SUM(AND(R30=R28,C30&gt;E28),AND(R30=R29,D30&gt;E29),AND(R30=R31,F30&gt;E31),AND(R30=R32,G30&gt;E32))</f>
        <v>0</v>
      </c>
      <c r="N30" s="760" t="str">
        <f>SUM(C30:G30)&amp;"-"&amp;SUM(E28:E32)</f>
        <v>28-24</v>
      </c>
      <c r="O30" s="761">
        <f>C30+D30+F30+G30-E28-E29-E31-E32</f>
        <v>4</v>
      </c>
      <c r="P30" s="762">
        <f>SUM(C30:G30,E28:E32)/SUM(E28:E32)</f>
        <v>2.1666666666666665</v>
      </c>
      <c r="Q30" s="770">
        <f>VALUE(LEFT(H30,1))</f>
        <v>2</v>
      </c>
      <c r="R30" s="764">
        <f>Q30*100000+J30*10000+K30*1000+100*L30</f>
        <v>200000</v>
      </c>
      <c r="S30" s="765">
        <f>R30+M30*0.1+IF(ISNONTEXT(B30),0,0.01)+0.0001*O30</f>
        <v>200000.0104</v>
      </c>
      <c r="T30" s="766" t="str">
        <f>Q30&amp;J30</f>
        <v>20</v>
      </c>
      <c r="U30" s="160"/>
      <c r="V30" s="160"/>
      <c r="W30" s="160"/>
      <c r="X30" s="160"/>
      <c r="Y30" s="160"/>
      <c r="Z30" s="160"/>
      <c r="AA30" s="160"/>
      <c r="AB30" s="160"/>
      <c r="AC30" s="160"/>
      <c r="AD30" s="157">
        <f t="shared" si="0"/>
        <v>366</v>
      </c>
      <c r="AE30" s="158">
        <f>IFERROR(INDEX(Reit!$J:$J,MATCH(AF30,Reit!$F:$F,0)),"")</f>
        <v>192</v>
      </c>
      <c r="AF30" s="159" t="str">
        <f t="shared" si="1"/>
        <v>Henri Mitt</v>
      </c>
      <c r="AG30" s="158">
        <f>IFERROR(INDEX(Reit!$J:$J,MATCH(AH30,Reit!$F:$F,0)),"")</f>
        <v>174</v>
      </c>
      <c r="AH30" s="159" t="str">
        <f t="shared" si="2"/>
        <v>Kaspar Mänd</v>
      </c>
      <c r="AI30" s="158" t="str">
        <f>IFERROR(INDEX(Reit!$J:$J,MATCH(AJ30,Reit!$F:$F,0)),"")</f>
        <v/>
      </c>
      <c r="AJ30" s="159" t="str">
        <f t="shared" si="3"/>
        <v/>
      </c>
      <c r="AK30" s="158" t="str">
        <f>IFERROR(INDEX(Reit!$J:$J,MATCH(AL30,Reit!$F:$F,0)),"")</f>
        <v/>
      </c>
      <c r="AL30" s="159" t="str">
        <f t="shared" si="4"/>
        <v/>
      </c>
      <c r="AM30" s="158" t="str">
        <f>IFERROR(INDEX(Reit!$J:$J,MATCH(AN30,Reit!$F:$F,0)),"")</f>
        <v/>
      </c>
      <c r="AN30" s="159" t="str">
        <f t="shared" si="5"/>
        <v/>
      </c>
      <c r="AO30" s="158" t="str">
        <f>IFERROR(INDEX(Reit!$J:$J,MATCH(AP30,Reit!$F:$F,0)),"")</f>
        <v/>
      </c>
      <c r="AP30" s="159" t="str">
        <f t="shared" si="6"/>
        <v/>
      </c>
    </row>
    <row r="31" spans="1:42" x14ac:dyDescent="0.2">
      <c r="A31" s="741">
        <v>4</v>
      </c>
      <c r="B31" s="772" t="s">
        <v>294</v>
      </c>
      <c r="C31" s="754">
        <v>3</v>
      </c>
      <c r="D31" s="771">
        <v>13</v>
      </c>
      <c r="E31" s="754">
        <v>8</v>
      </c>
      <c r="F31" s="753"/>
      <c r="G31" s="791"/>
      <c r="H31" s="755" t="str">
        <f>(IF(C31-F28&gt;0,1)+IF(D31-F29&gt;0,1)+IF(E31-F30&gt;0,1)+IF(G31-F32&gt;0,1))&amp;"-"&amp;(IF(C31-F28&lt;0,1)+IF(D31-F29&lt;0,1)+IF(E31-F30&lt;0,1)+IF(G31-F32&lt;0,1))</f>
        <v>1-2</v>
      </c>
      <c r="I31" s="754" t="str">
        <f t="shared" si="8"/>
        <v>D3</v>
      </c>
      <c r="J31" s="768">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759">
        <f>SUM(AND(T31=T28,C31&gt;F28),AND(T31=T29,D31&gt;F29),AND(T31=T30,E31&gt;F30),AND(T31=T32,G31&gt;F32))</f>
        <v>0</v>
      </c>
      <c r="L31" s="769">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759">
        <f>SUM(AND(R31=R28,C31&gt;F28),AND(R31=R29,D31&gt;F29),AND(R31=R30,E31&gt;F30),AND(R31=R32,G31&gt;F32))</f>
        <v>0</v>
      </c>
      <c r="N31" s="760" t="str">
        <f>SUM(C31:G31)&amp;"-"&amp;SUM(F28:F32)</f>
        <v>24-29</v>
      </c>
      <c r="O31" s="761">
        <f>C31+D31+E31+G31-F28-F29-F30-F32</f>
        <v>-5</v>
      </c>
      <c r="P31" s="762">
        <f>SUM(C31:G31,F28:F32)/SUM(F28:F32)</f>
        <v>1.8275862068965518</v>
      </c>
      <c r="Q31" s="770">
        <f>VALUE(LEFT(H31,1))</f>
        <v>1</v>
      </c>
      <c r="R31" s="764">
        <f>Q31*100000+J31*10000+K31*1000+100*L31</f>
        <v>100000</v>
      </c>
      <c r="S31" s="765">
        <f>R31+M31*0.1+IF(ISNONTEXT(B31),0,0.01)+0.0001*O31</f>
        <v>100000.0095</v>
      </c>
      <c r="T31" s="766" t="str">
        <f>Q31&amp;J31</f>
        <v>10</v>
      </c>
      <c r="U31" s="160"/>
      <c r="V31" s="160"/>
      <c r="W31" s="160"/>
      <c r="X31" s="160"/>
      <c r="Y31" s="160"/>
      <c r="Z31" s="160"/>
      <c r="AA31" s="160"/>
      <c r="AB31" s="160"/>
      <c r="AC31" s="160"/>
      <c r="AD31" s="157">
        <f t="shared" si="0"/>
        <v>231</v>
      </c>
      <c r="AE31" s="158">
        <f>IFERROR(INDEX(Reit!$J:$J,MATCH(AF31,Reit!$F:$F,0)),"")</f>
        <v>83</v>
      </c>
      <c r="AF31" s="159" t="str">
        <f t="shared" si="1"/>
        <v>Tõnu Kapper</v>
      </c>
      <c r="AG31" s="158">
        <f>IFERROR(INDEX(Reit!$J:$J,MATCH(AH31,Reit!$F:$F,0)),"")</f>
        <v>148</v>
      </c>
      <c r="AH31" s="159" t="str">
        <f t="shared" si="2"/>
        <v>Vladimir Ogneštšikov</v>
      </c>
      <c r="AI31" s="158" t="str">
        <f>IFERROR(INDEX(Reit!$J:$J,MATCH(AJ31,Reit!$F:$F,0)),"")</f>
        <v/>
      </c>
      <c r="AJ31" s="159" t="str">
        <f t="shared" si="3"/>
        <v/>
      </c>
      <c r="AK31" s="158" t="str">
        <f>IFERROR(INDEX(Reit!$J:$J,MATCH(AL31,Reit!$F:$F,0)),"")</f>
        <v/>
      </c>
      <c r="AL31" s="159" t="str">
        <f t="shared" si="4"/>
        <v/>
      </c>
      <c r="AM31" s="158" t="str">
        <f>IFERROR(INDEX(Reit!$J:$J,MATCH(AN31,Reit!$F:$F,0)),"")</f>
        <v/>
      </c>
      <c r="AN31" s="159" t="str">
        <f t="shared" si="5"/>
        <v/>
      </c>
      <c r="AO31" s="158" t="str">
        <f>IFERROR(INDEX(Reit!$J:$J,MATCH(AP31,Reit!$F:$F,0)),"")</f>
        <v/>
      </c>
      <c r="AP31" s="159" t="str">
        <f t="shared" si="6"/>
        <v/>
      </c>
    </row>
    <row r="32" spans="1:42" hidden="1" x14ac:dyDescent="0.2">
      <c r="A32" s="741">
        <v>5</v>
      </c>
      <c r="B32" s="772"/>
      <c r="C32" s="754"/>
      <c r="D32" s="754"/>
      <c r="E32" s="754"/>
      <c r="F32" s="754"/>
      <c r="G32" s="753"/>
      <c r="H32" s="755" t="str">
        <f>(IF(C32-G28&gt;0,1)+IF(D32-G29&gt;0,1)+IF(E32-G30&gt;0,1)+IF(F32-G31&gt;0,1))&amp;"-"&amp;(IF(C32-G28&lt;0,1)+IF(D32-G29&lt;0,1)+IF(E32-G30&lt;0,1)+IF(F32-G31&lt;0,1))</f>
        <v>0-0</v>
      </c>
      <c r="I32" s="754" t="str">
        <f t="shared" si="8"/>
        <v xml:space="preserve"> </v>
      </c>
      <c r="J32" s="768">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759">
        <f>SUM(AND(T32=T28,C32&gt;G28),AND(T32=T29,D32&gt;G29),AND(T32=T30,E32&gt;G30),AND(T32=T31,F32&gt;G31))</f>
        <v>0</v>
      </c>
      <c r="L32" s="769">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759">
        <f>SUM(AND(R32=R28,C32&gt;G28),AND(R32=R29,D32&gt;G29),AND(R32=R30,E32&gt;G30),AND(R32=R31,F32&gt;G31))</f>
        <v>0</v>
      </c>
      <c r="N32" s="760" t="str">
        <f>SUM(C32:G32)&amp;"-"&amp;SUM(G28:G32)</f>
        <v>0-0</v>
      </c>
      <c r="O32" s="761">
        <f>C32+D32+E32+F32-G28-G29-G30-G31</f>
        <v>0</v>
      </c>
      <c r="P32" s="762" t="e">
        <f>SUM(C32:G32,G28:G32)/SUM(G28:G32)</f>
        <v>#DIV/0!</v>
      </c>
      <c r="Q32" s="770">
        <f>VALUE(LEFT(H32,1))</f>
        <v>0</v>
      </c>
      <c r="R32" s="764">
        <f>Q32*100000+J32*10000+K32*1000+100*L32</f>
        <v>0</v>
      </c>
      <c r="S32" s="765">
        <f>R32+M32*0.1+IF(ISNONTEXT(B32),0,0.01)+0.0001*O32</f>
        <v>0</v>
      </c>
      <c r="T32" s="766" t="str">
        <f>Q32&amp;J32</f>
        <v>00</v>
      </c>
      <c r="U32" s="160"/>
      <c r="V32" s="160"/>
      <c r="W32" s="160"/>
      <c r="X32" s="160"/>
      <c r="Y32" s="160"/>
      <c r="Z32" s="160"/>
      <c r="AA32" s="160"/>
      <c r="AB32" s="160"/>
      <c r="AC32" s="160"/>
    </row>
    <row r="33" spans="22:29" hidden="1" x14ac:dyDescent="0.2">
      <c r="V33" s="160"/>
      <c r="W33" s="160"/>
      <c r="X33" s="160"/>
      <c r="Y33" s="160"/>
      <c r="Z33" s="160"/>
      <c r="AA33" s="160"/>
      <c r="AB33" s="160"/>
      <c r="AC33" s="160"/>
    </row>
    <row r="34" spans="22:29" hidden="1" x14ac:dyDescent="0.2">
      <c r="V34" s="160"/>
      <c r="W34" s="160"/>
      <c r="X34" s="160"/>
      <c r="Y34" s="160"/>
      <c r="Z34" s="160"/>
      <c r="AA34" s="160"/>
      <c r="AB34" s="160"/>
      <c r="AC34" s="160"/>
    </row>
    <row r="35" spans="22:29" hidden="1" x14ac:dyDescent="0.2">
      <c r="V35" s="160"/>
      <c r="W35" s="160"/>
      <c r="X35" s="160"/>
      <c r="Y35" s="160"/>
      <c r="Z35" s="160"/>
      <c r="AA35" s="160"/>
      <c r="AB35" s="160"/>
      <c r="AC35" s="160"/>
    </row>
    <row r="36" spans="22:29" hidden="1" x14ac:dyDescent="0.2">
      <c r="V36" s="160"/>
      <c r="W36" s="160"/>
      <c r="X36" s="160"/>
      <c r="Y36" s="160"/>
      <c r="Z36" s="160"/>
      <c r="AA36" s="160"/>
      <c r="AB36" s="160"/>
      <c r="AC36" s="160"/>
    </row>
    <row r="37" spans="22:29" hidden="1" x14ac:dyDescent="0.2">
      <c r="V37" s="160"/>
      <c r="W37" s="160"/>
      <c r="X37" s="160"/>
      <c r="Y37" s="160"/>
      <c r="Z37" s="160"/>
      <c r="AA37" s="160"/>
      <c r="AB37" s="160"/>
      <c r="AC37" s="160"/>
    </row>
    <row r="38" spans="22:29" hidden="1" x14ac:dyDescent="0.2">
      <c r="V38" s="160"/>
      <c r="W38" s="160"/>
      <c r="X38" s="160"/>
      <c r="Y38" s="160"/>
      <c r="Z38" s="160"/>
      <c r="AA38" s="160"/>
      <c r="AB38" s="160"/>
      <c r="AC38" s="160"/>
    </row>
    <row r="39" spans="22:29" hidden="1" x14ac:dyDescent="0.2">
      <c r="V39" s="160"/>
      <c r="W39" s="160"/>
      <c r="X39" s="160"/>
      <c r="Y39" s="160"/>
      <c r="Z39" s="160"/>
      <c r="AA39" s="160"/>
      <c r="AB39" s="160"/>
      <c r="AC39" s="160"/>
    </row>
    <row r="40" spans="22:29" hidden="1" x14ac:dyDescent="0.2">
      <c r="V40" s="160"/>
      <c r="W40" s="160"/>
      <c r="X40" s="160"/>
      <c r="Y40" s="160"/>
      <c r="Z40" s="160"/>
      <c r="AA40" s="160"/>
      <c r="AB40" s="160"/>
      <c r="AC40" s="160"/>
    </row>
    <row r="41" spans="22:29" hidden="1" x14ac:dyDescent="0.2">
      <c r="V41" s="160"/>
      <c r="W41" s="160"/>
      <c r="X41" s="160"/>
      <c r="Y41" s="160"/>
      <c r="Z41" s="160"/>
      <c r="AA41" s="160"/>
      <c r="AB41" s="160"/>
      <c r="AC41" s="160"/>
    </row>
    <row r="42" spans="22:29" hidden="1" x14ac:dyDescent="0.2">
      <c r="V42" s="160"/>
      <c r="W42" s="160"/>
      <c r="X42" s="160"/>
      <c r="Y42" s="160"/>
      <c r="Z42" s="160"/>
      <c r="AA42" s="160"/>
      <c r="AB42" s="160"/>
      <c r="AC42" s="160"/>
    </row>
    <row r="43" spans="22:29" hidden="1" x14ac:dyDescent="0.2">
      <c r="V43" s="160"/>
      <c r="W43" s="160"/>
      <c r="X43" s="160"/>
      <c r="Y43" s="160"/>
      <c r="Z43" s="160"/>
      <c r="AA43" s="160"/>
      <c r="AB43" s="160"/>
      <c r="AC43" s="160"/>
    </row>
    <row r="44" spans="22:29" hidden="1" x14ac:dyDescent="0.2">
      <c r="V44" s="160"/>
      <c r="W44" s="160"/>
      <c r="X44" s="160"/>
      <c r="Y44" s="160"/>
      <c r="Z44" s="160"/>
      <c r="AA44" s="160"/>
      <c r="AB44" s="160"/>
      <c r="AC44" s="160"/>
    </row>
    <row r="45" spans="22:29" hidden="1" x14ac:dyDescent="0.2">
      <c r="V45" s="160"/>
      <c r="W45" s="160"/>
      <c r="X45" s="160"/>
      <c r="Y45" s="160"/>
      <c r="Z45" s="160"/>
      <c r="AA45" s="160"/>
      <c r="AB45" s="160"/>
      <c r="AC45" s="160"/>
    </row>
    <row r="46" spans="22:29" hidden="1" x14ac:dyDescent="0.2">
      <c r="V46" s="160"/>
      <c r="W46" s="160"/>
      <c r="X46" s="160"/>
      <c r="Y46" s="160"/>
      <c r="Z46" s="160"/>
      <c r="AA46" s="160"/>
      <c r="AB46" s="160"/>
      <c r="AC46" s="160"/>
    </row>
    <row r="47" spans="22:29" hidden="1" x14ac:dyDescent="0.2">
      <c r="V47" s="160"/>
      <c r="W47" s="160"/>
      <c r="X47" s="160"/>
      <c r="Y47" s="160"/>
      <c r="Z47" s="160"/>
      <c r="AA47" s="160"/>
      <c r="AB47" s="160"/>
      <c r="AC47" s="160"/>
    </row>
    <row r="48" spans="22:29" hidden="1" x14ac:dyDescent="0.2">
      <c r="V48" s="160"/>
      <c r="W48" s="160"/>
      <c r="X48" s="160"/>
      <c r="Y48" s="160"/>
      <c r="Z48" s="160"/>
      <c r="AA48" s="160"/>
      <c r="AB48" s="160"/>
      <c r="AC48" s="160"/>
    </row>
    <row r="49" spans="1:29" hidden="1" x14ac:dyDescent="0.2">
      <c r="V49" s="160"/>
      <c r="W49" s="160"/>
      <c r="X49" s="160"/>
      <c r="Y49" s="160"/>
      <c r="Z49" s="160"/>
      <c r="AA49" s="160"/>
      <c r="AB49" s="160"/>
      <c r="AC49" s="160"/>
    </row>
    <row r="50" spans="1:29" hidden="1" x14ac:dyDescent="0.2">
      <c r="V50" s="160"/>
      <c r="W50" s="160"/>
      <c r="X50" s="160"/>
      <c r="Y50" s="160"/>
      <c r="Z50" s="160"/>
      <c r="AA50" s="160"/>
      <c r="AB50" s="160"/>
      <c r="AC50" s="160"/>
    </row>
    <row r="51" spans="1:29" hidden="1" x14ac:dyDescent="0.2">
      <c r="V51" s="160"/>
      <c r="W51" s="160"/>
      <c r="X51" s="160"/>
      <c r="Y51" s="160"/>
      <c r="Z51" s="160"/>
      <c r="AA51" s="160"/>
      <c r="AB51" s="160"/>
      <c r="AC51" s="160"/>
    </row>
    <row r="52" spans="1:29" hidden="1" x14ac:dyDescent="0.2">
      <c r="V52" s="160"/>
      <c r="W52" s="160"/>
      <c r="X52" s="160"/>
      <c r="Y52" s="160"/>
      <c r="Z52" s="160"/>
      <c r="AA52" s="160"/>
      <c r="AB52" s="160"/>
      <c r="AC52" s="160"/>
    </row>
    <row r="53" spans="1:29" hidden="1" x14ac:dyDescent="0.2">
      <c r="V53" s="160"/>
      <c r="W53" s="160"/>
      <c r="X53" s="160"/>
      <c r="Y53" s="160"/>
      <c r="Z53" s="160"/>
      <c r="AA53" s="160"/>
      <c r="AB53" s="160"/>
      <c r="AC53" s="160"/>
    </row>
    <row r="54" spans="1:29" hidden="1" x14ac:dyDescent="0.2">
      <c r="V54" s="160"/>
      <c r="W54" s="160"/>
      <c r="X54" s="160"/>
      <c r="Y54" s="160"/>
      <c r="Z54" s="160"/>
      <c r="AA54" s="160"/>
      <c r="AB54" s="160"/>
      <c r="AC54" s="160"/>
    </row>
    <row r="55" spans="1:29" hidden="1" x14ac:dyDescent="0.2">
      <c r="V55" s="160"/>
      <c r="W55" s="160"/>
      <c r="X55" s="160"/>
      <c r="Y55" s="160"/>
      <c r="Z55" s="160"/>
      <c r="AA55" s="160"/>
      <c r="AB55" s="160"/>
      <c r="AC55" s="160"/>
    </row>
    <row r="56" spans="1:29" hidden="1" x14ac:dyDescent="0.2">
      <c r="V56" s="160"/>
      <c r="W56" s="160"/>
      <c r="X56" s="160"/>
      <c r="Y56" s="160"/>
      <c r="Z56" s="160"/>
      <c r="AA56" s="160"/>
      <c r="AB56" s="160"/>
      <c r="AC56" s="160"/>
    </row>
    <row r="57" spans="1:29" hidden="1" x14ac:dyDescent="0.2">
      <c r="V57" s="160"/>
      <c r="W57" s="160"/>
      <c r="X57" s="160"/>
      <c r="Y57" s="160"/>
      <c r="Z57" s="160"/>
      <c r="AA57" s="160"/>
      <c r="AB57" s="160"/>
      <c r="AC57" s="160"/>
    </row>
    <row r="58" spans="1:29" hidden="1" x14ac:dyDescent="0.2">
      <c r="V58" s="160"/>
      <c r="W58" s="160"/>
      <c r="X58" s="160"/>
      <c r="Y58" s="160"/>
      <c r="Z58" s="160"/>
      <c r="AA58" s="160"/>
      <c r="AB58" s="160"/>
      <c r="AC58" s="160"/>
    </row>
    <row r="59" spans="1:29" hidden="1" x14ac:dyDescent="0.2">
      <c r="V59" s="160"/>
      <c r="W59" s="160"/>
      <c r="X59" s="160"/>
      <c r="Y59" s="160"/>
      <c r="Z59" s="160"/>
      <c r="AA59" s="160"/>
      <c r="AB59" s="160"/>
      <c r="AC59" s="160"/>
    </row>
    <row r="60" spans="1:29" hidden="1" x14ac:dyDescent="0.2">
      <c r="V60" s="160"/>
      <c r="W60" s="160"/>
      <c r="X60" s="160"/>
      <c r="Y60" s="160"/>
      <c r="Z60" s="160"/>
      <c r="AA60" s="160"/>
      <c r="AB60" s="160"/>
      <c r="AC60" s="160"/>
    </row>
    <row r="62" spans="1:29" x14ac:dyDescent="0.2">
      <c r="A62" s="799"/>
      <c r="B62" s="800" t="s">
        <v>71</v>
      </c>
      <c r="C62" s="801" t="s">
        <v>374</v>
      </c>
      <c r="D62" s="802"/>
      <c r="E62" s="799"/>
      <c r="F62" s="382"/>
      <c r="G62" s="799"/>
      <c r="H62" s="799"/>
      <c r="I62" s="799"/>
      <c r="J62" s="799"/>
      <c r="K62" s="382"/>
      <c r="L62" s="799"/>
      <c r="M62" s="382"/>
      <c r="N62" s="799"/>
      <c r="O62" s="803"/>
      <c r="P62" s="382"/>
      <c r="Q62" s="382"/>
      <c r="R62" s="382"/>
      <c r="S62" s="382"/>
      <c r="T62" s="382"/>
      <c r="U62" s="382"/>
    </row>
    <row r="63" spans="1:29" x14ac:dyDescent="0.2">
      <c r="A63" s="799"/>
      <c r="B63" s="800" t="s">
        <v>72</v>
      </c>
      <c r="C63" s="801" t="s">
        <v>375</v>
      </c>
      <c r="D63" s="799"/>
      <c r="E63" s="799"/>
      <c r="F63" s="382"/>
      <c r="G63" s="799"/>
      <c r="H63" s="799"/>
      <c r="I63" s="799"/>
      <c r="J63" s="799"/>
      <c r="K63" s="382"/>
      <c r="L63" s="799"/>
      <c r="M63" s="382"/>
      <c r="N63" s="799"/>
      <c r="O63" s="803"/>
      <c r="P63" s="382"/>
      <c r="Q63" s="382"/>
      <c r="R63" s="382"/>
      <c r="S63" s="382"/>
      <c r="T63" s="382"/>
      <c r="U63" s="382"/>
    </row>
    <row r="64" spans="1:29" x14ac:dyDescent="0.2">
      <c r="A64" s="799"/>
      <c r="B64" s="800" t="s">
        <v>73</v>
      </c>
      <c r="C64" s="801" t="s">
        <v>376</v>
      </c>
      <c r="D64" s="799"/>
      <c r="E64" s="799"/>
      <c r="F64" s="382"/>
      <c r="G64" s="799"/>
      <c r="H64" s="799"/>
      <c r="I64" s="799"/>
      <c r="J64" s="799"/>
      <c r="K64" s="382"/>
      <c r="L64" s="799"/>
      <c r="M64" s="382"/>
      <c r="N64" s="799"/>
      <c r="O64" s="803"/>
      <c r="P64" s="382"/>
      <c r="Q64" s="382"/>
      <c r="R64" s="382"/>
      <c r="S64" s="382"/>
      <c r="T64" s="382"/>
      <c r="U64" s="382"/>
    </row>
    <row r="65" spans="1:21" x14ac:dyDescent="0.2">
      <c r="A65" s="799"/>
      <c r="B65" s="799"/>
      <c r="C65" s="799"/>
      <c r="D65" s="799"/>
      <c r="E65" s="799"/>
      <c r="F65" s="799"/>
      <c r="G65" s="799"/>
      <c r="H65" s="799"/>
      <c r="I65" s="799"/>
      <c r="J65" s="799"/>
      <c r="K65" s="382"/>
      <c r="L65" s="799"/>
      <c r="M65" s="382"/>
      <c r="N65" s="799"/>
      <c r="O65" s="803"/>
      <c r="P65" s="382"/>
      <c r="Q65" s="382"/>
      <c r="R65" s="382"/>
      <c r="S65" s="382"/>
      <c r="T65" s="382"/>
      <c r="U65" s="382"/>
    </row>
    <row r="66" spans="1:21" x14ac:dyDescent="0.2">
      <c r="A66" s="799"/>
      <c r="B66" s="800" t="s">
        <v>71</v>
      </c>
      <c r="C66" s="801" t="s">
        <v>377</v>
      </c>
      <c r="D66" s="801" t="s">
        <v>376</v>
      </c>
      <c r="E66" s="799"/>
      <c r="F66" s="799"/>
      <c r="G66" s="799"/>
      <c r="H66" s="799"/>
      <c r="I66" s="799"/>
      <c r="J66" s="799"/>
      <c r="K66" s="382"/>
      <c r="L66" s="799"/>
      <c r="M66" s="382"/>
      <c r="N66" s="799"/>
      <c r="O66" s="803"/>
      <c r="P66" s="382"/>
      <c r="Q66" s="382"/>
      <c r="R66" s="382"/>
      <c r="S66" s="382"/>
      <c r="T66" s="382"/>
      <c r="U66" s="382"/>
    </row>
    <row r="67" spans="1:21" x14ac:dyDescent="0.2">
      <c r="A67" s="799"/>
      <c r="B67" s="800" t="s">
        <v>72</v>
      </c>
      <c r="C67" s="801" t="s">
        <v>374</v>
      </c>
      <c r="D67" s="801" t="s">
        <v>378</v>
      </c>
      <c r="E67" s="799"/>
      <c r="F67" s="799"/>
      <c r="G67" s="799"/>
      <c r="H67" s="799"/>
      <c r="I67" s="799"/>
      <c r="J67" s="799"/>
      <c r="K67" s="382"/>
      <c r="L67" s="799"/>
      <c r="M67" s="382"/>
      <c r="N67" s="799"/>
      <c r="O67" s="803"/>
      <c r="P67" s="382"/>
      <c r="Q67" s="382"/>
      <c r="R67" s="382"/>
      <c r="S67" s="382"/>
      <c r="T67" s="382"/>
      <c r="U67" s="382"/>
    </row>
    <row r="68" spans="1:21" x14ac:dyDescent="0.2">
      <c r="A68" s="799"/>
      <c r="B68" s="800" t="s">
        <v>73</v>
      </c>
      <c r="C68" s="801" t="s">
        <v>375</v>
      </c>
      <c r="D68" s="801" t="s">
        <v>379</v>
      </c>
      <c r="E68" s="799"/>
      <c r="F68" s="799"/>
      <c r="G68" s="799"/>
      <c r="H68" s="799"/>
      <c r="I68" s="799"/>
      <c r="J68" s="799"/>
      <c r="K68" s="382"/>
      <c r="L68" s="799"/>
      <c r="M68" s="382"/>
      <c r="N68" s="799"/>
      <c r="O68" s="803"/>
      <c r="P68" s="382"/>
      <c r="Q68" s="382"/>
      <c r="R68" s="382"/>
      <c r="S68" s="382"/>
      <c r="T68" s="382"/>
      <c r="U68" s="382"/>
    </row>
    <row r="69" spans="1:21" hidden="1" x14ac:dyDescent="0.2">
      <c r="A69" s="799"/>
      <c r="B69" s="804"/>
      <c r="C69" s="805"/>
      <c r="D69" s="805"/>
      <c r="E69" s="799"/>
      <c r="F69" s="799"/>
      <c r="G69" s="799"/>
      <c r="H69" s="799"/>
      <c r="I69" s="799"/>
      <c r="J69" s="799"/>
      <c r="K69" s="382"/>
      <c r="L69" s="799"/>
      <c r="M69" s="382"/>
      <c r="N69" s="799"/>
      <c r="O69" s="803"/>
      <c r="P69" s="382"/>
      <c r="Q69" s="382"/>
      <c r="R69" s="382"/>
      <c r="S69" s="382"/>
      <c r="T69" s="382"/>
      <c r="U69" s="382"/>
    </row>
    <row r="70" spans="1:21" hidden="1" x14ac:dyDescent="0.2">
      <c r="A70" s="799"/>
      <c r="B70" s="800" t="s">
        <v>71</v>
      </c>
      <c r="C70" s="801" t="s">
        <v>380</v>
      </c>
      <c r="D70" s="801" t="s">
        <v>378</v>
      </c>
      <c r="E70" s="799"/>
      <c r="F70" s="382"/>
      <c r="G70" s="382"/>
      <c r="H70" s="799"/>
      <c r="I70" s="799"/>
      <c r="J70" s="799"/>
      <c r="K70" s="382"/>
      <c r="L70" s="799"/>
      <c r="M70" s="382"/>
      <c r="N70" s="799"/>
      <c r="O70" s="803"/>
      <c r="P70" s="382"/>
      <c r="Q70" s="382"/>
      <c r="R70" s="382"/>
      <c r="S70" s="382"/>
      <c r="T70" s="382"/>
      <c r="U70" s="382"/>
    </row>
    <row r="71" spans="1:21" hidden="1" x14ac:dyDescent="0.2">
      <c r="A71" s="799"/>
      <c r="B71" s="800" t="s">
        <v>72</v>
      </c>
      <c r="C71" s="801" t="s">
        <v>377</v>
      </c>
      <c r="D71" s="801" t="s">
        <v>376</v>
      </c>
      <c r="E71" s="799"/>
      <c r="F71" s="382"/>
      <c r="G71" s="382"/>
      <c r="H71" s="382"/>
      <c r="I71" s="799"/>
      <c r="J71" s="799"/>
      <c r="K71" s="382"/>
      <c r="L71" s="799"/>
      <c r="M71" s="382"/>
      <c r="N71" s="799"/>
      <c r="O71" s="803"/>
      <c r="P71" s="382"/>
      <c r="Q71" s="382"/>
      <c r="R71" s="382"/>
      <c r="S71" s="382"/>
      <c r="T71" s="382"/>
      <c r="U71" s="382"/>
    </row>
    <row r="72" spans="1:21" hidden="1" x14ac:dyDescent="0.2">
      <c r="A72" s="799"/>
      <c r="B72" s="800" t="s">
        <v>73</v>
      </c>
      <c r="C72" s="801" t="s">
        <v>374</v>
      </c>
      <c r="D72" s="801" t="s">
        <v>381</v>
      </c>
      <c r="E72" s="799"/>
      <c r="F72" s="382"/>
      <c r="G72" s="382"/>
      <c r="H72" s="799"/>
      <c r="I72" s="799"/>
      <c r="J72" s="799"/>
      <c r="K72" s="382"/>
      <c r="L72" s="799"/>
      <c r="M72" s="382"/>
      <c r="N72" s="799"/>
      <c r="O72" s="803"/>
      <c r="P72" s="382"/>
      <c r="Q72" s="382"/>
      <c r="R72" s="382"/>
      <c r="S72" s="382"/>
      <c r="T72" s="382"/>
      <c r="U72" s="382"/>
    </row>
    <row r="73" spans="1:21" hidden="1" x14ac:dyDescent="0.2">
      <c r="A73" s="799"/>
      <c r="B73" s="800" t="s">
        <v>74</v>
      </c>
      <c r="C73" s="806" t="s">
        <v>375</v>
      </c>
      <c r="D73" s="801" t="s">
        <v>382</v>
      </c>
      <c r="E73" s="799"/>
      <c r="F73" s="382"/>
      <c r="G73" s="382"/>
      <c r="H73" s="799"/>
      <c r="I73" s="799"/>
      <c r="J73" s="799"/>
      <c r="K73" s="382"/>
      <c r="L73" s="799"/>
      <c r="M73" s="382"/>
      <c r="N73" s="799"/>
      <c r="O73" s="803"/>
      <c r="P73" s="382"/>
      <c r="Q73" s="382"/>
      <c r="R73" s="382"/>
      <c r="S73" s="382"/>
      <c r="T73" s="382"/>
      <c r="U73" s="382"/>
    </row>
    <row r="74" spans="1:21" hidden="1" x14ac:dyDescent="0.2">
      <c r="A74" s="799"/>
      <c r="B74" s="800" t="s">
        <v>75</v>
      </c>
      <c r="C74" s="801" t="s">
        <v>383</v>
      </c>
      <c r="D74" s="801" t="s">
        <v>379</v>
      </c>
      <c r="E74" s="799"/>
      <c r="F74" s="382"/>
      <c r="G74" s="382"/>
      <c r="H74" s="799"/>
      <c r="I74" s="799"/>
      <c r="J74" s="799"/>
      <c r="K74" s="382"/>
      <c r="L74" s="799"/>
      <c r="M74" s="382"/>
      <c r="N74" s="799"/>
      <c r="O74" s="803"/>
      <c r="P74" s="382"/>
      <c r="Q74" s="382"/>
      <c r="R74" s="382"/>
      <c r="S74" s="382"/>
      <c r="T74" s="382"/>
      <c r="U74" s="38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807" t="s">
        <v>384</v>
      </c>
      <c r="B100" s="808"/>
      <c r="C100" s="809"/>
      <c r="D100" s="809"/>
      <c r="E100" s="809"/>
      <c r="F100" s="810"/>
      <c r="G100" s="801"/>
      <c r="H100" s="155"/>
      <c r="I100" s="560"/>
    </row>
    <row r="101" spans="1:9" x14ac:dyDescent="0.2">
      <c r="A101" s="155"/>
      <c r="B101" s="155"/>
      <c r="C101" s="155"/>
      <c r="D101" s="155"/>
      <c r="E101" s="155"/>
      <c r="F101" s="155"/>
      <c r="G101" s="155"/>
      <c r="H101" s="155"/>
      <c r="I101" s="560"/>
    </row>
    <row r="102" spans="1:9" x14ac:dyDescent="0.2">
      <c r="A102" s="811" t="s">
        <v>391</v>
      </c>
      <c r="B102" s="812" t="str">
        <f>IFERROR(INDEX(B$1:B$100,MATCH(A102,I$1:I$100,0)),"")</f>
        <v>Kenneth Muusikus, Mait Metsla</v>
      </c>
      <c r="C102" s="813">
        <v>12</v>
      </c>
      <c r="D102" s="155"/>
      <c r="E102" s="155"/>
      <c r="F102" s="155"/>
      <c r="G102" s="155"/>
      <c r="H102" s="155"/>
      <c r="I102" s="560"/>
    </row>
    <row r="103" spans="1:9" x14ac:dyDescent="0.2">
      <c r="A103" s="814"/>
      <c r="B103" s="815"/>
      <c r="C103" s="816" t="str">
        <f>IF(COUNT(C102,C104)=2,IF(C102&gt;C104,B102,B104),"")</f>
        <v>Kenneth Muusikus, Mait Metsla</v>
      </c>
      <c r="D103" s="155"/>
      <c r="E103" s="813">
        <v>6</v>
      </c>
      <c r="F103" s="155"/>
      <c r="G103" s="155"/>
      <c r="H103" s="155"/>
      <c r="I103" s="155"/>
    </row>
    <row r="104" spans="1:9" x14ac:dyDescent="0.2">
      <c r="A104" s="814" t="s">
        <v>390</v>
      </c>
      <c r="B104" s="817" t="str">
        <f>IFERROR(INDEX(B$1:B$100,MATCH(A104,I$1:I$100,0)),"")</f>
        <v>Argo Sepp, Sirje Viljaste</v>
      </c>
      <c r="C104" s="818">
        <v>9</v>
      </c>
      <c r="D104" s="819"/>
      <c r="E104" s="155"/>
      <c r="F104" s="155"/>
      <c r="G104" s="155"/>
      <c r="H104" s="155"/>
      <c r="I104" s="155"/>
    </row>
    <row r="105" spans="1:9" x14ac:dyDescent="0.2">
      <c r="A105" s="814"/>
      <c r="B105" s="820"/>
      <c r="C105" s="155"/>
      <c r="D105" s="821"/>
      <c r="E105" s="816" t="str">
        <f>IF(COUNT(E103,E107)=2,IF(E103&gt;E107,C103,C107),"")</f>
        <v>Aarne Välja, Janek Tarto</v>
      </c>
      <c r="F105" s="155"/>
      <c r="G105" s="813">
        <v>7</v>
      </c>
      <c r="H105" s="155"/>
      <c r="I105" s="155"/>
    </row>
    <row r="106" spans="1:9" x14ac:dyDescent="0.2">
      <c r="A106" s="814" t="s">
        <v>389</v>
      </c>
      <c r="B106" s="812" t="str">
        <f>IFERROR(INDEX(B$1:B$100,MATCH(A106,I$1:I$100,0)),"")</f>
        <v>Aarne Välja, Janek Tarto</v>
      </c>
      <c r="C106" s="813">
        <v>13</v>
      </c>
      <c r="D106" s="821"/>
      <c r="E106" s="822"/>
      <c r="F106" s="819"/>
      <c r="G106" s="155"/>
      <c r="H106" s="155"/>
      <c r="I106" s="155"/>
    </row>
    <row r="107" spans="1:9" x14ac:dyDescent="0.2">
      <c r="A107" s="814"/>
      <c r="B107" s="815"/>
      <c r="C107" s="816" t="str">
        <f>IF(COUNT(C106,C108)=2,IF(C106&gt;C108,B106,B108),"")</f>
        <v>Aarne Välja, Janek Tarto</v>
      </c>
      <c r="D107" s="823"/>
      <c r="E107" s="818">
        <v>9</v>
      </c>
      <c r="F107" s="821"/>
      <c r="G107" s="155"/>
      <c r="H107" s="155"/>
      <c r="I107" s="155"/>
    </row>
    <row r="108" spans="1:9" x14ac:dyDescent="0.2">
      <c r="A108" s="814" t="s">
        <v>392</v>
      </c>
      <c r="B108" s="817" t="str">
        <f>IFERROR(INDEX(B$1:B$100,MATCH(A108,I$1:I$100,0)),"")</f>
        <v>Daniil Alekankin, Sergei Lošajets</v>
      </c>
      <c r="C108" s="818">
        <v>1</v>
      </c>
      <c r="D108" s="155"/>
      <c r="E108" s="808"/>
      <c r="F108" s="821"/>
      <c r="G108" s="155"/>
      <c r="H108" s="155"/>
      <c r="I108" s="155"/>
    </row>
    <row r="109" spans="1:9" ht="13.5" thickBot="1" x14ac:dyDescent="0.25">
      <c r="A109" s="161"/>
      <c r="B109" s="820"/>
      <c r="C109" s="155"/>
      <c r="D109" s="155"/>
      <c r="E109" s="808"/>
      <c r="F109" s="821"/>
      <c r="G109" s="155"/>
      <c r="H109" s="824" t="str">
        <f>IF(COUNT(G105,G113)=2,IF(G105&gt;G113,E105,E113),"")</f>
        <v>Boriss Klubov, Elmo Lageda</v>
      </c>
      <c r="I109" s="155"/>
    </row>
    <row r="110" spans="1:9" x14ac:dyDescent="0.2">
      <c r="A110" s="811" t="s">
        <v>387</v>
      </c>
      <c r="B110" s="812" t="str">
        <f>IFERROR(INDEX(B$1:B$100,MATCH(A110,I$1:I$100,0)),"")</f>
        <v>Jaan Sepp, Oskar Sepp</v>
      </c>
      <c r="C110" s="813">
        <v>12</v>
      </c>
      <c r="D110" s="155"/>
      <c r="E110" s="155"/>
      <c r="F110" s="821"/>
      <c r="G110" s="825"/>
      <c r="H110" s="826" t="s">
        <v>347</v>
      </c>
      <c r="I110" s="827"/>
    </row>
    <row r="111" spans="1:9" x14ac:dyDescent="0.2">
      <c r="A111" s="814"/>
      <c r="B111" s="815"/>
      <c r="C111" s="816" t="str">
        <f>IF(COUNT(C110,C112)=2,IF(C110&gt;C112,B110,B112),"")</f>
        <v>Henri Mitt, Kaspar Mänd</v>
      </c>
      <c r="D111" s="155"/>
      <c r="E111" s="813">
        <v>7</v>
      </c>
      <c r="F111" s="821"/>
      <c r="G111" s="808"/>
      <c r="H111" s="155"/>
      <c r="I111" s="155"/>
    </row>
    <row r="112" spans="1:9" x14ac:dyDescent="0.2">
      <c r="A112" s="814" t="s">
        <v>386</v>
      </c>
      <c r="B112" s="817" t="str">
        <f>IFERROR(INDEX(B$1:B$100,MATCH(A112,I$1:I$100,0)),"")</f>
        <v>Henri Mitt, Kaspar Mänd</v>
      </c>
      <c r="C112" s="818">
        <v>13</v>
      </c>
      <c r="D112" s="819"/>
      <c r="E112" s="155"/>
      <c r="F112" s="821"/>
      <c r="G112" s="808"/>
      <c r="H112" s="155"/>
      <c r="I112" s="155"/>
    </row>
    <row r="113" spans="1:9" x14ac:dyDescent="0.2">
      <c r="A113" s="814"/>
      <c r="B113" s="820"/>
      <c r="C113" s="155"/>
      <c r="D113" s="821"/>
      <c r="E113" s="816" t="str">
        <f>IF(COUNT(E111,E115)=2,IF(E111&gt;E115,C111,C115),"")</f>
        <v>Boriss Klubov, Elmo Lageda</v>
      </c>
      <c r="F113" s="823"/>
      <c r="G113" s="818">
        <v>13</v>
      </c>
      <c r="H113" s="155"/>
      <c r="I113" s="155"/>
    </row>
    <row r="114" spans="1:9" ht="13.5" thickBot="1" x14ac:dyDescent="0.25">
      <c r="A114" s="814" t="s">
        <v>385</v>
      </c>
      <c r="B114" s="812" t="str">
        <f>IFERROR(INDEX(B$1:B$100,MATCH(A114,I$1:I$100,0)),"")</f>
        <v>Ivar Viljaste, Matti Vinni</v>
      </c>
      <c r="C114" s="813">
        <v>4</v>
      </c>
      <c r="D114" s="821"/>
      <c r="E114" s="822"/>
      <c r="F114" s="808"/>
      <c r="G114" s="808"/>
      <c r="H114" s="824" t="str">
        <f>IF(COUNT(G105,G113)=2,IF(G105&lt;G113,E105,E113),"")</f>
        <v>Aarne Välja, Janek Tarto</v>
      </c>
      <c r="I114" s="828"/>
    </row>
    <row r="115" spans="1:9" x14ac:dyDescent="0.2">
      <c r="A115" s="814"/>
      <c r="B115" s="815"/>
      <c r="C115" s="816" t="str">
        <f>IF(COUNT(C114,C116)=2,IF(C114&gt;C116,B114,B116),"")</f>
        <v>Boriss Klubov, Elmo Lageda</v>
      </c>
      <c r="D115" s="823"/>
      <c r="E115" s="818">
        <v>13</v>
      </c>
      <c r="F115" s="155"/>
      <c r="G115" s="808"/>
      <c r="H115" s="826" t="s">
        <v>348</v>
      </c>
      <c r="I115" s="808"/>
    </row>
    <row r="116" spans="1:9" x14ac:dyDescent="0.2">
      <c r="A116" s="814" t="s">
        <v>388</v>
      </c>
      <c r="B116" s="817" t="str">
        <f>IFERROR(INDEX(B$1:B$100,MATCH(A116,I$1:I$100,0)),"")</f>
        <v>Boriss Klubov, Elmo Lageda</v>
      </c>
      <c r="C116" s="818">
        <v>13</v>
      </c>
      <c r="D116" s="155"/>
      <c r="E116" s="808"/>
      <c r="F116" s="808"/>
      <c r="G116" s="808"/>
      <c r="H116" s="155"/>
      <c r="I116" s="155"/>
    </row>
    <row r="117" spans="1:9" x14ac:dyDescent="0.2">
      <c r="A117" s="161"/>
      <c r="B117" s="820"/>
      <c r="C117" s="155"/>
      <c r="D117" s="155"/>
      <c r="E117" s="829" t="str">
        <f>IF(COUNT(E103,E107)=2,IF(E103&lt;E107,C103,C107),"")</f>
        <v>Kenneth Muusikus, Mait Metsla</v>
      </c>
      <c r="F117" s="155"/>
      <c r="G117" s="813">
        <v>13</v>
      </c>
      <c r="H117" s="155"/>
      <c r="I117" s="155"/>
    </row>
    <row r="118" spans="1:9" ht="13.5" thickBot="1" x14ac:dyDescent="0.25">
      <c r="A118" s="155"/>
      <c r="B118" s="155"/>
      <c r="C118" s="155"/>
      <c r="D118" s="155"/>
      <c r="E118" s="830"/>
      <c r="F118" s="819"/>
      <c r="G118" s="828"/>
      <c r="H118" s="824" t="str">
        <f>IF(COUNT(G117,G119)=2,IF(G117&gt;G119,E117,E119),"")</f>
        <v>Kenneth Muusikus, Mait Metsla</v>
      </c>
      <c r="I118" s="828"/>
    </row>
    <row r="119" spans="1:9" x14ac:dyDescent="0.2">
      <c r="A119" s="155"/>
      <c r="B119" s="155"/>
      <c r="C119" s="155"/>
      <c r="D119" s="155"/>
      <c r="E119" s="831" t="str">
        <f>IF(COUNT(E111,E115)=2,IF(E111&lt;E115,C111,C115),"")</f>
        <v>Henri Mitt, Kaspar Mänd</v>
      </c>
      <c r="F119" s="823"/>
      <c r="G119" s="818">
        <v>7</v>
      </c>
      <c r="H119" s="832" t="s">
        <v>169</v>
      </c>
      <c r="I119" s="808"/>
    </row>
    <row r="120" spans="1:9" x14ac:dyDescent="0.2">
      <c r="A120" s="155"/>
      <c r="B120" s="155"/>
      <c r="C120" s="155"/>
      <c r="D120" s="155"/>
      <c r="E120" s="155"/>
      <c r="F120" s="155"/>
      <c r="G120" s="155"/>
      <c r="H120" s="808"/>
      <c r="I120" s="808"/>
    </row>
    <row r="121" spans="1:9" ht="13.5" thickBot="1" x14ac:dyDescent="0.25">
      <c r="A121" s="155"/>
      <c r="B121" s="155"/>
      <c r="C121" s="155"/>
      <c r="D121" s="155"/>
      <c r="E121" s="808"/>
      <c r="F121" s="808"/>
      <c r="G121" s="155"/>
      <c r="H121" s="824" t="str">
        <f>IF(COUNT(G117,G119)=2,IF(G117&lt;G119,E117,E119),"")</f>
        <v>Henri Mitt, Kaspar Mänd</v>
      </c>
      <c r="I121" s="828"/>
    </row>
    <row r="122" spans="1:9" x14ac:dyDescent="0.2">
      <c r="A122" s="155"/>
      <c r="B122" s="155"/>
      <c r="C122" s="155"/>
      <c r="D122" s="155"/>
      <c r="E122" s="155"/>
      <c r="F122" s="155"/>
      <c r="G122" s="155"/>
      <c r="H122" s="161" t="s">
        <v>166</v>
      </c>
      <c r="I122" s="155"/>
    </row>
    <row r="123" spans="1:9" x14ac:dyDescent="0.2">
      <c r="A123" s="155"/>
      <c r="B123" s="155"/>
      <c r="C123" s="831" t="str">
        <f>IF(COUNT(C102,C104)=2,IF(C102&lt;C104,B102,B104),"")</f>
        <v>Argo Sepp, Sirje Viljaste</v>
      </c>
      <c r="D123" s="155"/>
      <c r="E123" s="813">
        <v>13</v>
      </c>
      <c r="F123" s="813"/>
      <c r="G123" s="813"/>
      <c r="H123" s="155"/>
      <c r="I123" s="155"/>
    </row>
    <row r="124" spans="1:9" x14ac:dyDescent="0.2">
      <c r="A124" s="155"/>
      <c r="B124" s="155"/>
      <c r="C124" s="833"/>
      <c r="D124" s="834"/>
      <c r="E124" s="816" t="str">
        <f>IF(COUNT(E123,E125)=2,IF(E123&gt;E125,C123,C125),"")</f>
        <v>Argo Sepp, Sirje Viljaste</v>
      </c>
      <c r="F124" s="155"/>
      <c r="G124" s="813">
        <v>1</v>
      </c>
      <c r="H124" s="155"/>
      <c r="I124" s="155"/>
    </row>
    <row r="125" spans="1:9" x14ac:dyDescent="0.2">
      <c r="A125" s="155"/>
      <c r="B125" s="155"/>
      <c r="C125" s="831" t="str">
        <f>IF(COUNT(C106,C108)=2,IF(C106&lt;C108,B106,B108),"")</f>
        <v>Daniil Alekankin, Sergei Lošajets</v>
      </c>
      <c r="D125" s="835"/>
      <c r="E125" s="818">
        <v>2</v>
      </c>
      <c r="F125" s="834"/>
      <c r="G125" s="813"/>
      <c r="H125" s="155"/>
      <c r="I125" s="155"/>
    </row>
    <row r="126" spans="1:9" ht="13.5" thickBot="1" x14ac:dyDescent="0.25">
      <c r="A126" s="155"/>
      <c r="B126" s="155"/>
      <c r="C126" s="813"/>
      <c r="D126" s="813"/>
      <c r="E126" s="155"/>
      <c r="F126" s="836"/>
      <c r="G126" s="813"/>
      <c r="H126" s="824" t="str">
        <f>IF(COUNT(G124,G128)=2,IF(G124&gt;G128,E124,E128),"")</f>
        <v>Ivar Viljaste, Matti Vinni</v>
      </c>
      <c r="I126" s="155"/>
    </row>
    <row r="127" spans="1:9" x14ac:dyDescent="0.2">
      <c r="A127" s="155"/>
      <c r="B127" s="155"/>
      <c r="C127" s="831" t="str">
        <f>IF(COUNT(C110,C112)=2,IF(C110&lt;C112,B110,B112),"")</f>
        <v>Jaan Sepp, Oskar Sepp</v>
      </c>
      <c r="D127" s="813"/>
      <c r="E127" s="813">
        <v>2</v>
      </c>
      <c r="F127" s="836"/>
      <c r="G127" s="837"/>
      <c r="H127" s="826" t="s">
        <v>170</v>
      </c>
      <c r="I127" s="827"/>
    </row>
    <row r="128" spans="1:9" x14ac:dyDescent="0.2">
      <c r="A128" s="155"/>
      <c r="B128" s="155"/>
      <c r="C128" s="833"/>
      <c r="D128" s="834"/>
      <c r="E128" s="816" t="str">
        <f>IF(COUNT(E127,E129)=2,IF(E127&gt;E129,C127,C129),"")</f>
        <v>Ivar Viljaste, Matti Vinni</v>
      </c>
      <c r="F128" s="823"/>
      <c r="G128" s="818">
        <v>13</v>
      </c>
      <c r="H128" s="155"/>
      <c r="I128" s="155"/>
    </row>
    <row r="129" spans="1:9" ht="13.5" thickBot="1" x14ac:dyDescent="0.25">
      <c r="A129" s="155"/>
      <c r="B129" s="155"/>
      <c r="C129" s="831" t="str">
        <f>IF(COUNT(C114,C116)=2,IF(C114&lt;C116,B114,B116),"")</f>
        <v>Ivar Viljaste, Matti Vinni</v>
      </c>
      <c r="D129" s="835"/>
      <c r="E129" s="818">
        <v>13</v>
      </c>
      <c r="F129" s="813"/>
      <c r="G129" s="838"/>
      <c r="H129" s="824" t="str">
        <f>IF(COUNT(G124,G128)=2,IF(G124&lt;G128,E124,E128),"")</f>
        <v>Argo Sepp, Sirje Viljaste</v>
      </c>
      <c r="I129" s="828"/>
    </row>
    <row r="130" spans="1:9" x14ac:dyDescent="0.2">
      <c r="A130" s="155"/>
      <c r="B130" s="155"/>
      <c r="C130" s="813"/>
      <c r="D130" s="813"/>
      <c r="E130" s="813"/>
      <c r="F130" s="813"/>
      <c r="G130" s="838"/>
      <c r="H130" s="826" t="s">
        <v>175</v>
      </c>
      <c r="I130" s="808"/>
    </row>
    <row r="131" spans="1:9" x14ac:dyDescent="0.2">
      <c r="A131" s="155"/>
      <c r="B131" s="155"/>
      <c r="C131" s="813"/>
      <c r="D131" s="838"/>
      <c r="E131" s="829" t="str">
        <f>IF(COUNT(E123,E125)=2,IF(E123&lt;E125,C123,C125),"")</f>
        <v>Daniil Alekankin, Sergei Lošajets</v>
      </c>
      <c r="F131" s="155"/>
      <c r="G131" s="813">
        <v>0</v>
      </c>
      <c r="H131" s="808"/>
      <c r="I131" s="808"/>
    </row>
    <row r="132" spans="1:9" ht="13.5" thickBot="1" x14ac:dyDescent="0.25">
      <c r="A132" s="155"/>
      <c r="B132" s="155"/>
      <c r="C132" s="813"/>
      <c r="D132" s="838"/>
      <c r="E132" s="830"/>
      <c r="F132" s="819"/>
      <c r="G132" s="828"/>
      <c r="H132" s="824" t="str">
        <f>IF(COUNT(G131,G133)=2,IF(G131&gt;G133,E131,E133),"")</f>
        <v>Jaan Sepp, Oskar Sepp</v>
      </c>
      <c r="I132" s="828"/>
    </row>
    <row r="133" spans="1:9" x14ac:dyDescent="0.2">
      <c r="A133" s="155"/>
      <c r="B133" s="155"/>
      <c r="C133" s="813"/>
      <c r="D133" s="838"/>
      <c r="E133" s="831" t="str">
        <f>IF(COUNT(E127,E129)=2,IF(E127&lt;E129,C127,C129),"")</f>
        <v>Jaan Sepp, Oskar Sepp</v>
      </c>
      <c r="F133" s="823"/>
      <c r="G133" s="818">
        <v>13</v>
      </c>
      <c r="H133" s="826" t="s">
        <v>172</v>
      </c>
      <c r="I133" s="808"/>
    </row>
    <row r="134" spans="1:9" x14ac:dyDescent="0.2">
      <c r="A134" s="155"/>
      <c r="B134" s="155"/>
      <c r="C134" s="155"/>
      <c r="D134" s="808"/>
      <c r="E134" s="155"/>
      <c r="F134" s="155"/>
      <c r="G134" s="155"/>
      <c r="H134" s="808"/>
      <c r="I134" s="808"/>
    </row>
    <row r="135" spans="1:9" ht="13.5" thickBot="1" x14ac:dyDescent="0.25">
      <c r="A135" s="155"/>
      <c r="B135" s="155"/>
      <c r="C135" s="155"/>
      <c r="D135" s="155"/>
      <c r="E135" s="808"/>
      <c r="F135" s="808"/>
      <c r="G135" s="155"/>
      <c r="H135" s="828" t="str">
        <f>IF(COUNT(G131,G133)=2,IF(G131&lt;G133,E131,E133),"")</f>
        <v>Daniil Alekankin, Sergei Lošajets</v>
      </c>
      <c r="I135" s="828"/>
    </row>
    <row r="136" spans="1:9" x14ac:dyDescent="0.2">
      <c r="A136" s="839"/>
      <c r="B136" s="805"/>
      <c r="C136" s="810"/>
      <c r="D136" s="810"/>
      <c r="E136" s="810"/>
      <c r="F136" s="810"/>
      <c r="G136" s="840"/>
      <c r="H136" s="826" t="s">
        <v>177</v>
      </c>
      <c r="I136" s="799"/>
    </row>
    <row r="138" spans="1:9" x14ac:dyDescent="0.2">
      <c r="A138" s="807" t="s">
        <v>393</v>
      </c>
      <c r="B138" s="808"/>
      <c r="C138" s="809"/>
      <c r="D138" s="809"/>
      <c r="E138" s="809"/>
      <c r="F138" s="810"/>
      <c r="G138" s="801"/>
      <c r="H138" s="155"/>
      <c r="I138" s="560"/>
    </row>
    <row r="139" spans="1:9" x14ac:dyDescent="0.2">
      <c r="A139" s="155"/>
      <c r="B139" s="155"/>
      <c r="C139" s="155"/>
      <c r="D139" s="155"/>
      <c r="E139" s="155"/>
      <c r="F139" s="155"/>
      <c r="G139" s="155"/>
      <c r="H139" s="155"/>
      <c r="I139" s="560"/>
    </row>
    <row r="140" spans="1:9" x14ac:dyDescent="0.2">
      <c r="A140" s="811" t="s">
        <v>397</v>
      </c>
      <c r="B140" s="812" t="str">
        <f>IFERROR(INDEX(B$1:B$100,MATCH(A140,I$1:I$100,0)),"")</f>
        <v>Andres Veski, Svetlana Veski</v>
      </c>
      <c r="C140" s="813">
        <v>13</v>
      </c>
      <c r="D140" s="155"/>
      <c r="E140" s="155"/>
      <c r="F140" s="155"/>
      <c r="G140" s="155"/>
      <c r="H140" s="155"/>
      <c r="I140" s="560"/>
    </row>
    <row r="141" spans="1:9" x14ac:dyDescent="0.2">
      <c r="A141" s="814"/>
      <c r="B141" s="815"/>
      <c r="C141" s="816" t="str">
        <f>IF(COUNT(C140,C142)=2,IF(C140&gt;C142,B140,B142),"")</f>
        <v>Andres Veski, Svetlana Veski</v>
      </c>
      <c r="D141" s="155"/>
      <c r="E141" s="813">
        <v>13</v>
      </c>
      <c r="F141" s="155"/>
      <c r="G141" s="155"/>
      <c r="H141" s="155"/>
      <c r="I141" s="155"/>
    </row>
    <row r="142" spans="1:9" x14ac:dyDescent="0.2">
      <c r="A142" s="814" t="s">
        <v>396</v>
      </c>
      <c r="B142" s="817" t="str">
        <f>IFERROR(INDEX(B$1:B$100,MATCH(A142,I$1:I$100,0)),"")</f>
        <v>Ljudmila Varendi, Viktor Švarõgin</v>
      </c>
      <c r="C142" s="818">
        <v>10</v>
      </c>
      <c r="D142" s="819"/>
      <c r="E142" s="155"/>
      <c r="F142" s="155"/>
      <c r="G142" s="155"/>
      <c r="H142" s="155"/>
      <c r="I142" s="155"/>
    </row>
    <row r="143" spans="1:9" x14ac:dyDescent="0.2">
      <c r="A143" s="814"/>
      <c r="B143" s="820"/>
      <c r="C143" s="155"/>
      <c r="D143" s="821"/>
      <c r="E143" s="816" t="str">
        <f>IF(COUNT(E141,E145)=2,IF(E141&gt;E145,C141,C145),"")</f>
        <v>Andres Veski, Svetlana Veski</v>
      </c>
      <c r="F143" s="155"/>
      <c r="G143" s="813">
        <v>13</v>
      </c>
      <c r="H143" s="155"/>
      <c r="I143" s="155"/>
    </row>
    <row r="144" spans="1:9" x14ac:dyDescent="0.2">
      <c r="A144" s="814" t="s">
        <v>400</v>
      </c>
      <c r="B144" s="812" t="str">
        <f>IFERROR(INDEX(B$1:B$100,MATCH(A144,I$1:I$100,0)),"")</f>
        <v>Tõnu Kapper, Vladimir Ogneštšikov</v>
      </c>
      <c r="C144" s="813">
        <v>13</v>
      </c>
      <c r="D144" s="821"/>
      <c r="E144" s="822"/>
      <c r="F144" s="819"/>
      <c r="G144" s="155"/>
      <c r="H144" s="155"/>
      <c r="I144" s="155"/>
    </row>
    <row r="145" spans="1:9" x14ac:dyDescent="0.2">
      <c r="A145" s="814"/>
      <c r="B145" s="815"/>
      <c r="C145" s="816" t="str">
        <f>IF(COUNT(C144,C146)=2,IF(C144&gt;C146,B144,B146),"")</f>
        <v>Tõnu Kapper, Vladimir Ogneštšikov</v>
      </c>
      <c r="D145" s="823"/>
      <c r="E145" s="818">
        <v>5</v>
      </c>
      <c r="F145" s="821"/>
      <c r="G145" s="155"/>
      <c r="H145" s="155"/>
      <c r="I145" s="155"/>
    </row>
    <row r="146" spans="1:9" x14ac:dyDescent="0.2">
      <c r="A146" s="814" t="s">
        <v>402</v>
      </c>
      <c r="B146" s="817" t="s">
        <v>402</v>
      </c>
      <c r="C146" s="818">
        <f>IF(B146="-",0,IF(B144="-",13,""))</f>
        <v>0</v>
      </c>
      <c r="D146" s="155"/>
      <c r="E146" s="808"/>
      <c r="F146" s="821"/>
      <c r="G146" s="155"/>
      <c r="H146" s="155"/>
      <c r="I146" s="155"/>
    </row>
    <row r="147" spans="1:9" ht="13.5" thickBot="1" x14ac:dyDescent="0.25">
      <c r="A147" s="161"/>
      <c r="B147" s="820"/>
      <c r="C147" s="155"/>
      <c r="D147" s="155"/>
      <c r="E147" s="808"/>
      <c r="F147" s="821"/>
      <c r="G147" s="155"/>
      <c r="H147" s="824" t="str">
        <f>IF(COUNT(G143,G151)=2,IF(G143&gt;G151,E143,E151),"")</f>
        <v>Andres Veski, Svetlana Veski</v>
      </c>
      <c r="I147" s="155"/>
    </row>
    <row r="148" spans="1:9" x14ac:dyDescent="0.2">
      <c r="A148" s="811" t="s">
        <v>398</v>
      </c>
      <c r="B148" s="812" t="str">
        <f>IFERROR(INDEX(B$1:B$100,MATCH(A148,I$1:I$100,0)),"")</f>
        <v>Andrei Grintšak, Emil Murzajev</v>
      </c>
      <c r="C148" s="813">
        <v>13</v>
      </c>
      <c r="D148" s="155"/>
      <c r="E148" s="155"/>
      <c r="F148" s="821"/>
      <c r="G148" s="825"/>
      <c r="H148" s="826" t="s">
        <v>181</v>
      </c>
      <c r="I148" s="827"/>
    </row>
    <row r="149" spans="1:9" x14ac:dyDescent="0.2">
      <c r="A149" s="814"/>
      <c r="B149" s="815"/>
      <c r="C149" s="816" t="str">
        <f>IF(COUNT(C148,C150)=2,IF(C148&gt;C150,B148,B150),"")</f>
        <v>Andrei Grintšak, Emil Murzajev</v>
      </c>
      <c r="D149" s="155"/>
      <c r="E149" s="813">
        <v>2</v>
      </c>
      <c r="F149" s="821"/>
      <c r="G149" s="808"/>
      <c r="H149" s="155"/>
      <c r="I149" s="155"/>
    </row>
    <row r="150" spans="1:9" x14ac:dyDescent="0.2">
      <c r="A150" s="814" t="s">
        <v>402</v>
      </c>
      <c r="B150" s="817" t="s">
        <v>402</v>
      </c>
      <c r="C150" s="818">
        <f>IF(B150="-",0,IF(B148="-",13,""))</f>
        <v>0</v>
      </c>
      <c r="D150" s="819"/>
      <c r="E150" s="155"/>
      <c r="F150" s="821"/>
      <c r="G150" s="808"/>
      <c r="H150" s="155"/>
      <c r="I150" s="155"/>
    </row>
    <row r="151" spans="1:9" x14ac:dyDescent="0.2">
      <c r="A151" s="814"/>
      <c r="B151" s="820"/>
      <c r="C151" s="155"/>
      <c r="D151" s="821"/>
      <c r="E151" s="816" t="str">
        <f>IF(COUNT(E149,E153)=2,IF(E149&gt;E153,C149,C153),"")</f>
        <v>Johannes Neiland, Oleg Rõndenkov</v>
      </c>
      <c r="F151" s="823"/>
      <c r="G151" s="818">
        <v>5</v>
      </c>
      <c r="H151" s="155"/>
      <c r="I151" s="155"/>
    </row>
    <row r="152" spans="1:9" ht="13.5" thickBot="1" x14ac:dyDescent="0.25">
      <c r="A152" s="814" t="s">
        <v>394</v>
      </c>
      <c r="B152" s="812" t="str">
        <f>IFERROR(INDEX(B$1:B$100,MATCH(A152,I$1:I$100,0)),"")</f>
        <v>Liidia Põllu, Sander Skrabutenas</v>
      </c>
      <c r="C152" s="813">
        <v>8</v>
      </c>
      <c r="D152" s="821"/>
      <c r="E152" s="822"/>
      <c r="F152" s="808"/>
      <c r="G152" s="808"/>
      <c r="H152" s="824" t="str">
        <f>IF(COUNT(G143,G151)=2,IF(G143&lt;G151,E143,E151),"")</f>
        <v>Johannes Neiland, Oleg Rõndenkov</v>
      </c>
      <c r="I152" s="828"/>
    </row>
    <row r="153" spans="1:9" x14ac:dyDescent="0.2">
      <c r="A153" s="814"/>
      <c r="B153" s="815"/>
      <c r="C153" s="816" t="str">
        <f>IF(COUNT(C152,C154)=2,IF(C152&gt;C154,B152,B154),"")</f>
        <v>Johannes Neiland, Oleg Rõndenkov</v>
      </c>
      <c r="D153" s="823"/>
      <c r="E153" s="818">
        <v>13</v>
      </c>
      <c r="F153" s="155"/>
      <c r="G153" s="808"/>
      <c r="H153" s="826" t="s">
        <v>179</v>
      </c>
      <c r="I153" s="808"/>
    </row>
    <row r="154" spans="1:9" x14ac:dyDescent="0.2">
      <c r="A154" s="814" t="s">
        <v>395</v>
      </c>
      <c r="B154" s="817" t="str">
        <f>IFERROR(INDEX(B$1:B$100,MATCH(A154,I$1:I$100,0)),"")</f>
        <v>Johannes Neiland, Oleg Rõndenkov</v>
      </c>
      <c r="C154" s="818">
        <v>13</v>
      </c>
      <c r="D154" s="155"/>
      <c r="E154" s="808"/>
      <c r="F154" s="808"/>
      <c r="G154" s="808"/>
      <c r="H154" s="155"/>
      <c r="I154" s="155"/>
    </row>
    <row r="155" spans="1:9" x14ac:dyDescent="0.2">
      <c r="A155" s="161"/>
      <c r="B155" s="820"/>
      <c r="C155" s="155"/>
      <c r="D155" s="155"/>
      <c r="E155" s="829" t="str">
        <f>IF(COUNT(E141,E145)=2,IF(E141&lt;E145,C141,C145),"")</f>
        <v>Tõnu Kapper, Vladimir Ogneštšikov</v>
      </c>
      <c r="F155" s="155"/>
      <c r="G155" s="813">
        <v>13</v>
      </c>
      <c r="H155" s="155"/>
      <c r="I155" s="155"/>
    </row>
    <row r="156" spans="1:9" ht="13.5" thickBot="1" x14ac:dyDescent="0.25">
      <c r="A156" s="155"/>
      <c r="B156" s="155"/>
      <c r="C156" s="155"/>
      <c r="D156" s="155"/>
      <c r="E156" s="830"/>
      <c r="F156" s="819"/>
      <c r="G156" s="828"/>
      <c r="H156" s="824" t="str">
        <f>IF(COUNT(G155,G157)=2,IF(G155&gt;G157,E155,E157),"")</f>
        <v>Tõnu Kapper, Vladimir Ogneštšikov</v>
      </c>
      <c r="I156" s="828"/>
    </row>
    <row r="157" spans="1:9" x14ac:dyDescent="0.2">
      <c r="A157" s="155"/>
      <c r="B157" s="155"/>
      <c r="C157" s="155"/>
      <c r="D157" s="155"/>
      <c r="E157" s="831" t="str">
        <f>IF(COUNT(E149,E153)=2,IF(E149&lt;E153,C149,C153),"")</f>
        <v>Andrei Grintšak, Emil Murzajev</v>
      </c>
      <c r="F157" s="823"/>
      <c r="G157" s="818">
        <v>11</v>
      </c>
      <c r="H157" s="832" t="s">
        <v>180</v>
      </c>
      <c r="I157" s="808"/>
    </row>
    <row r="158" spans="1:9" x14ac:dyDescent="0.2">
      <c r="A158" s="155"/>
      <c r="B158" s="155"/>
      <c r="C158" s="155"/>
      <c r="D158" s="155"/>
      <c r="E158" s="155"/>
      <c r="F158" s="155"/>
      <c r="G158" s="155"/>
      <c r="H158" s="808"/>
      <c r="I158" s="808"/>
    </row>
    <row r="159" spans="1:9" ht="13.5" thickBot="1" x14ac:dyDescent="0.25">
      <c r="A159" s="155"/>
      <c r="B159" s="155"/>
      <c r="C159" s="155"/>
      <c r="D159" s="155"/>
      <c r="E159" s="808"/>
      <c r="F159" s="808"/>
      <c r="G159" s="155"/>
      <c r="H159" s="824" t="str">
        <f>IF(COUNT(G155,G157)=2,IF(G155&lt;G157,E155,E157),"")</f>
        <v>Andrei Grintšak, Emil Murzajev</v>
      </c>
      <c r="I159" s="828"/>
    </row>
    <row r="160" spans="1:9" x14ac:dyDescent="0.2">
      <c r="A160" s="155"/>
      <c r="B160" s="155"/>
      <c r="C160" s="155"/>
      <c r="D160" s="155"/>
      <c r="E160" s="155"/>
      <c r="F160" s="155"/>
      <c r="G160" s="155"/>
      <c r="H160" s="161" t="s">
        <v>178</v>
      </c>
      <c r="I160" s="155"/>
    </row>
    <row r="161" spans="1:9" x14ac:dyDescent="0.2">
      <c r="A161" s="155"/>
      <c r="B161" s="155"/>
      <c r="C161" s="831" t="str">
        <f>IF(COUNT(C140,C142)=2,IF(C140&lt;C142,B140,B142),"")</f>
        <v>Ljudmila Varendi, Viktor Švarõgin</v>
      </c>
      <c r="D161" s="155"/>
      <c r="E161" s="813">
        <f>IF(C161="-",0,IF(C163="-",13,""))</f>
        <v>13</v>
      </c>
      <c r="F161" s="813"/>
      <c r="G161" s="813"/>
      <c r="H161" s="155"/>
      <c r="I161" s="155"/>
    </row>
    <row r="162" spans="1:9" x14ac:dyDescent="0.2">
      <c r="A162" s="155"/>
      <c r="B162" s="155"/>
      <c r="C162" s="833"/>
      <c r="D162" s="834"/>
      <c r="E162" s="816" t="str">
        <f>IF(COUNT(E161,E163)=2,IF(E161&gt;E163,C161,C163),"")</f>
        <v>Ljudmila Varendi, Viktor Švarõgin</v>
      </c>
      <c r="F162" s="155"/>
      <c r="G162" s="813">
        <v>13</v>
      </c>
      <c r="H162" s="155"/>
      <c r="I162" s="155"/>
    </row>
    <row r="163" spans="1:9" x14ac:dyDescent="0.2">
      <c r="A163" s="155"/>
      <c r="B163" s="155"/>
      <c r="C163" s="831" t="str">
        <f>IF(COUNT(C144,C146)=2,IF(C144&lt;C146,B144,B146),"")</f>
        <v>-</v>
      </c>
      <c r="D163" s="835"/>
      <c r="E163" s="818">
        <f>IF(C163="-",0,IF(C161="-",13,""))</f>
        <v>0</v>
      </c>
      <c r="F163" s="834"/>
      <c r="G163" s="813"/>
      <c r="H163" s="155"/>
      <c r="I163" s="155"/>
    </row>
    <row r="164" spans="1:9" ht="13.5" thickBot="1" x14ac:dyDescent="0.25">
      <c r="A164" s="155"/>
      <c r="B164" s="155"/>
      <c r="C164" s="813"/>
      <c r="D164" s="813"/>
      <c r="E164" s="155"/>
      <c r="F164" s="836"/>
      <c r="G164" s="813"/>
      <c r="H164" s="824" t="str">
        <f>IF(COUNT(G162,G166)=2,IF(G162&gt;G166,E162,E166),"")</f>
        <v>Ljudmila Varendi, Viktor Švarõgin</v>
      </c>
      <c r="I164" s="155"/>
    </row>
    <row r="165" spans="1:9" x14ac:dyDescent="0.2">
      <c r="A165" s="155"/>
      <c r="B165" s="155"/>
      <c r="C165" s="831" t="str">
        <f>IF(COUNT(C148,C150)=2,IF(C148&lt;C150,B148,B150),"")</f>
        <v>-</v>
      </c>
      <c r="D165" s="813"/>
      <c r="E165" s="813">
        <f>IF(C165="-",0,IF(C167="-",13,""))</f>
        <v>0</v>
      </c>
      <c r="F165" s="836"/>
      <c r="G165" s="837"/>
      <c r="H165" s="826" t="s">
        <v>301</v>
      </c>
      <c r="I165" s="827"/>
    </row>
    <row r="166" spans="1:9" x14ac:dyDescent="0.2">
      <c r="A166" s="155"/>
      <c r="B166" s="155"/>
      <c r="C166" s="833"/>
      <c r="D166" s="834"/>
      <c r="E166" s="816" t="str">
        <f>IF(COUNT(E165,E167)=2,IF(E165&gt;E167,C165,C167),"")</f>
        <v>Liidia Põllu, Sander Skrabutenas</v>
      </c>
      <c r="F166" s="823"/>
      <c r="G166" s="818">
        <v>2</v>
      </c>
      <c r="H166" s="155"/>
      <c r="I166" s="155"/>
    </row>
    <row r="167" spans="1:9" ht="13.5" thickBot="1" x14ac:dyDescent="0.25">
      <c r="A167" s="155"/>
      <c r="B167" s="155"/>
      <c r="C167" s="831" t="str">
        <f>IF(COUNT(C152,C154)=2,IF(C152&lt;C154,B152,B154),"")</f>
        <v>Liidia Põllu, Sander Skrabutenas</v>
      </c>
      <c r="D167" s="835"/>
      <c r="E167" s="818">
        <f>IF(C167="-",0,IF(C165="-",13,""))</f>
        <v>13</v>
      </c>
      <c r="F167" s="813"/>
      <c r="G167" s="838"/>
      <c r="H167" s="824" t="str">
        <f>IF(COUNT(G162,G166)=2,IF(G162&lt;G166,E162,E166),"")</f>
        <v>Liidia Põllu, Sander Skrabutenas</v>
      </c>
      <c r="I167" s="828"/>
    </row>
    <row r="168" spans="1:9" x14ac:dyDescent="0.2">
      <c r="A168" s="155"/>
      <c r="B168" s="155"/>
      <c r="C168" s="813"/>
      <c r="D168" s="813"/>
      <c r="E168" s="813"/>
      <c r="F168" s="813"/>
      <c r="G168" s="838"/>
      <c r="H168" s="826" t="s">
        <v>349</v>
      </c>
      <c r="I168" s="808"/>
    </row>
    <row r="169" spans="1:9" x14ac:dyDescent="0.2">
      <c r="A169" s="155"/>
      <c r="B169" s="155"/>
      <c r="C169" s="813"/>
      <c r="D169" s="838"/>
      <c r="E169" s="829" t="str">
        <f>IF(COUNT(E161,E163)=2,IF(E161&lt;E163,C161,C163),"")</f>
        <v>-</v>
      </c>
      <c r="F169" s="155"/>
      <c r="G169" s="813">
        <f>IF(E169="-",0,IF(E171="-",13,""))</f>
        <v>0</v>
      </c>
      <c r="H169" s="808"/>
      <c r="I169" s="808"/>
    </row>
    <row r="170" spans="1:9" ht="13.5" thickBot="1" x14ac:dyDescent="0.25">
      <c r="A170" s="155"/>
      <c r="B170" s="155"/>
      <c r="C170" s="813"/>
      <c r="D170" s="838"/>
      <c r="E170" s="830"/>
      <c r="F170" s="819"/>
      <c r="G170" s="816"/>
      <c r="H170" s="824" t="str">
        <f>IF(COUNT(G169,G171)=2,IF(G169&gt;G171,E169,E171),"")</f>
        <v>-</v>
      </c>
      <c r="I170" s="828"/>
    </row>
    <row r="171" spans="1:9" x14ac:dyDescent="0.2">
      <c r="A171" s="155"/>
      <c r="B171" s="155"/>
      <c r="C171" s="813"/>
      <c r="D171" s="838"/>
      <c r="E171" s="831" t="str">
        <f>IF(COUNT(E165,E167)=2,IF(E165&lt;E167,C165,C167),"")</f>
        <v>-</v>
      </c>
      <c r="F171" s="823"/>
      <c r="G171" s="818">
        <f>IF(E171="-",0,IF(E169="-",13,""))</f>
        <v>0</v>
      </c>
      <c r="H171" s="826"/>
      <c r="I171" s="808"/>
    </row>
    <row r="172" spans="1:9" x14ac:dyDescent="0.2">
      <c r="A172" s="155"/>
      <c r="B172" s="155"/>
      <c r="C172" s="155"/>
      <c r="D172" s="808"/>
      <c r="E172" s="155"/>
      <c r="F172" s="155"/>
      <c r="G172" s="155"/>
      <c r="H172" s="808"/>
      <c r="I172" s="808"/>
    </row>
    <row r="173" spans="1:9" ht="13.5" thickBot="1" x14ac:dyDescent="0.25">
      <c r="A173" s="155"/>
      <c r="B173" s="155"/>
      <c r="C173" s="155"/>
      <c r="D173" s="155"/>
      <c r="E173" s="808"/>
      <c r="F173" s="808"/>
      <c r="G173" s="155"/>
      <c r="H173" s="828" t="str">
        <f>IF(COUNT(G169,G171)=2,IF(G169&lt;G171,E169,E171),"")</f>
        <v>-</v>
      </c>
      <c r="I173" s="828"/>
    </row>
    <row r="174" spans="1:9" x14ac:dyDescent="0.2">
      <c r="A174" s="839"/>
      <c r="B174" s="805"/>
      <c r="C174" s="810"/>
      <c r="D174" s="810"/>
      <c r="E174" s="810"/>
      <c r="F174" s="810"/>
      <c r="G174" s="840"/>
      <c r="H174" s="826"/>
      <c r="I174" s="799"/>
    </row>
    <row r="175" spans="1:9" hidden="1" x14ac:dyDescent="0.2"/>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105"/>
      <c r="B299" s="105"/>
      <c r="C299" s="151" t="s">
        <v>182</v>
      </c>
    </row>
    <row r="300" spans="1:3" x14ac:dyDescent="0.2">
      <c r="A300" s="152">
        <v>1</v>
      </c>
      <c r="B300" s="841" t="str">
        <f>IFERROR(INDEX(H$100:H$300,MATCH(A300&amp;". koht",H$101:H$301,0)),"")</f>
        <v>Boriss Klubov, Elmo Lageda</v>
      </c>
      <c r="C300" s="160">
        <v>40</v>
      </c>
    </row>
    <row r="301" spans="1:3" x14ac:dyDescent="0.2">
      <c r="A301" s="152">
        <v>2</v>
      </c>
      <c r="B301" s="841" t="str">
        <f t="shared" ref="B301:B313" si="9">IFERROR(INDEX(H$100:H$300,MATCH(A301&amp;". koht",H$101:H$301,0)),"")</f>
        <v>Aarne Välja, Janek Tarto</v>
      </c>
      <c r="C301" s="160">
        <v>34</v>
      </c>
    </row>
    <row r="302" spans="1:3" x14ac:dyDescent="0.2">
      <c r="A302" s="152">
        <v>3</v>
      </c>
      <c r="B302" s="841" t="str">
        <f t="shared" si="9"/>
        <v>Kenneth Muusikus, Mait Metsla</v>
      </c>
      <c r="C302" s="160">
        <v>30</v>
      </c>
    </row>
    <row r="303" spans="1:3" x14ac:dyDescent="0.2">
      <c r="A303" s="152">
        <v>4</v>
      </c>
      <c r="B303" s="841" t="str">
        <f t="shared" si="9"/>
        <v>Henri Mitt, Kaspar Mänd</v>
      </c>
      <c r="C303" s="160">
        <v>26</v>
      </c>
    </row>
    <row r="304" spans="1:3" x14ac:dyDescent="0.2">
      <c r="A304" s="152">
        <v>5</v>
      </c>
      <c r="B304" s="841" t="str">
        <f t="shared" si="9"/>
        <v>Ivar Viljaste, Matti Vinni</v>
      </c>
      <c r="C304" s="160">
        <v>24</v>
      </c>
    </row>
    <row r="305" spans="1:3" x14ac:dyDescent="0.2">
      <c r="A305" s="152">
        <v>6</v>
      </c>
      <c r="B305" s="841" t="str">
        <f t="shared" si="9"/>
        <v>Argo Sepp, Sirje Viljaste</v>
      </c>
      <c r="C305" s="160">
        <v>22</v>
      </c>
    </row>
    <row r="306" spans="1:3" x14ac:dyDescent="0.2">
      <c r="A306" s="152">
        <v>7</v>
      </c>
      <c r="B306" s="841" t="str">
        <f t="shared" si="9"/>
        <v>Jaan Sepp, Oskar Sepp</v>
      </c>
      <c r="C306" s="160">
        <v>20</v>
      </c>
    </row>
    <row r="307" spans="1:3" x14ac:dyDescent="0.2">
      <c r="A307" s="152">
        <v>8</v>
      </c>
      <c r="B307" s="841" t="str">
        <f t="shared" si="9"/>
        <v>Daniil Alekankin, Sergei Lošajets</v>
      </c>
      <c r="C307" s="160">
        <v>18</v>
      </c>
    </row>
    <row r="308" spans="1:3" x14ac:dyDescent="0.2">
      <c r="A308" s="152">
        <v>9</v>
      </c>
      <c r="B308" s="841" t="str">
        <f t="shared" si="9"/>
        <v>Andres Veski, Svetlana Veski</v>
      </c>
      <c r="C308" s="160">
        <v>16</v>
      </c>
    </row>
    <row r="309" spans="1:3" x14ac:dyDescent="0.2">
      <c r="A309" s="152">
        <v>10</v>
      </c>
      <c r="B309" s="841" t="str">
        <f t="shared" si="9"/>
        <v>Johannes Neiland, Oleg Rõndenkov</v>
      </c>
      <c r="C309" s="154">
        <v>14</v>
      </c>
    </row>
    <row r="310" spans="1:3" x14ac:dyDescent="0.2">
      <c r="A310" s="152">
        <v>11</v>
      </c>
      <c r="B310" s="841" t="str">
        <f t="shared" si="9"/>
        <v>Tõnu Kapper, Vladimir Ogneštšikov</v>
      </c>
      <c r="C310" s="154">
        <v>12</v>
      </c>
    </row>
    <row r="311" spans="1:3" x14ac:dyDescent="0.2">
      <c r="A311" s="152">
        <v>12</v>
      </c>
      <c r="B311" s="841" t="str">
        <f t="shared" si="9"/>
        <v>Andrei Grintšak, Emil Murzajev</v>
      </c>
      <c r="C311" s="392">
        <v>10</v>
      </c>
    </row>
    <row r="312" spans="1:3" x14ac:dyDescent="0.2">
      <c r="A312" s="152">
        <v>13</v>
      </c>
      <c r="B312" s="841" t="str">
        <f t="shared" si="9"/>
        <v>Ljudmila Varendi, Viktor Švarõgin</v>
      </c>
      <c r="C312" s="392">
        <f t="shared" ref="C312" si="10">IF(21-A312&gt;0,21-A312,1)</f>
        <v>8</v>
      </c>
    </row>
    <row r="313" spans="1:3" x14ac:dyDescent="0.2">
      <c r="A313" s="152">
        <v>14</v>
      </c>
      <c r="B313" s="841" t="str">
        <f t="shared" si="9"/>
        <v>Liidia Põllu, Sander Skrabutenas</v>
      </c>
      <c r="C313" s="392">
        <v>6</v>
      </c>
    </row>
    <row r="315" spans="1:3" x14ac:dyDescent="0.2">
      <c r="B315" s="382"/>
    </row>
  </sheetData>
  <conditionalFormatting sqref="D7 C8">
    <cfRule type="aboveAverage" dxfId="2280" priority="337"/>
  </conditionalFormatting>
  <conditionalFormatting sqref="E7 C9">
    <cfRule type="aboveAverage" dxfId="2279" priority="336"/>
  </conditionalFormatting>
  <conditionalFormatting sqref="F7 C10">
    <cfRule type="aboveAverage" dxfId="2278" priority="335"/>
  </conditionalFormatting>
  <conditionalFormatting sqref="E8 D9">
    <cfRule type="aboveAverage" dxfId="2277" priority="334"/>
  </conditionalFormatting>
  <conditionalFormatting sqref="G7 C11">
    <cfRule type="aboveAverage" dxfId="2276" priority="333"/>
  </conditionalFormatting>
  <conditionalFormatting sqref="F8 D10">
    <cfRule type="aboveAverage" dxfId="2275" priority="332"/>
  </conditionalFormatting>
  <conditionalFormatting sqref="G8 D11">
    <cfRule type="aboveAverage" dxfId="2274" priority="331"/>
  </conditionalFormatting>
  <conditionalFormatting sqref="F9 E10">
    <cfRule type="aboveAverage" dxfId="2273" priority="330"/>
  </conditionalFormatting>
  <conditionalFormatting sqref="G9 E11">
    <cfRule type="aboveAverage" dxfId="2272" priority="329"/>
  </conditionalFormatting>
  <conditionalFormatting sqref="F11 G10">
    <cfRule type="aboveAverage" dxfId="2271" priority="328"/>
  </conditionalFormatting>
  <conditionalFormatting sqref="D14 C15">
    <cfRule type="aboveAverage" dxfId="2270" priority="327"/>
  </conditionalFormatting>
  <conditionalFormatting sqref="E14 C16">
    <cfRule type="aboveAverage" dxfId="2269" priority="326"/>
  </conditionalFormatting>
  <conditionalFormatting sqref="F14 C17">
    <cfRule type="aboveAverage" dxfId="2268" priority="325"/>
  </conditionalFormatting>
  <conditionalFormatting sqref="E15 D16">
    <cfRule type="aboveAverage" dxfId="2267" priority="324"/>
  </conditionalFormatting>
  <conditionalFormatting sqref="G14 C18">
    <cfRule type="aboveAverage" dxfId="2266" priority="323"/>
  </conditionalFormatting>
  <conditionalFormatting sqref="F15 D17">
    <cfRule type="aboveAverage" dxfId="2265" priority="322"/>
  </conditionalFormatting>
  <conditionalFormatting sqref="G15 D18">
    <cfRule type="aboveAverage" dxfId="2264" priority="321"/>
  </conditionalFormatting>
  <conditionalFormatting sqref="F16 E17">
    <cfRule type="aboveAverage" dxfId="2263" priority="320"/>
  </conditionalFormatting>
  <conditionalFormatting sqref="G16 E18">
    <cfRule type="aboveAverage" dxfId="2262" priority="319"/>
  </conditionalFormatting>
  <conditionalFormatting sqref="F18 G17">
    <cfRule type="aboveAverage" dxfId="2261" priority="318"/>
  </conditionalFormatting>
  <conditionalFormatting sqref="D21 C22">
    <cfRule type="aboveAverage" dxfId="2260" priority="317"/>
  </conditionalFormatting>
  <conditionalFormatting sqref="E21 C23">
    <cfRule type="aboveAverage" dxfId="2259" priority="316"/>
  </conditionalFormatting>
  <conditionalFormatting sqref="F21 C24">
    <cfRule type="aboveAverage" dxfId="2258" priority="315"/>
  </conditionalFormatting>
  <conditionalFormatting sqref="E22 D23">
    <cfRule type="aboveAverage" dxfId="2257" priority="314"/>
  </conditionalFormatting>
  <conditionalFormatting sqref="G21 C25">
    <cfRule type="aboveAverage" dxfId="2256" priority="313"/>
  </conditionalFormatting>
  <conditionalFormatting sqref="F22 D24">
    <cfRule type="aboveAverage" dxfId="2255" priority="312"/>
  </conditionalFormatting>
  <conditionalFormatting sqref="G22 D25">
    <cfRule type="aboveAverage" dxfId="2254" priority="311"/>
  </conditionalFormatting>
  <conditionalFormatting sqref="F23 E24">
    <cfRule type="aboveAverage" dxfId="2253" priority="310"/>
  </conditionalFormatting>
  <conditionalFormatting sqref="G23 E25">
    <cfRule type="aboveAverage" dxfId="2252" priority="309"/>
  </conditionalFormatting>
  <conditionalFormatting sqref="F25 G24">
    <cfRule type="aboveAverage" dxfId="2251" priority="308"/>
  </conditionalFormatting>
  <conditionalFormatting sqref="D28 C29">
    <cfRule type="aboveAverage" dxfId="2250" priority="307"/>
  </conditionalFormatting>
  <conditionalFormatting sqref="E28 C30">
    <cfRule type="aboveAverage" dxfId="2249" priority="306"/>
  </conditionalFormatting>
  <conditionalFormatting sqref="F28 C31">
    <cfRule type="aboveAverage" dxfId="2248" priority="305"/>
  </conditionalFormatting>
  <conditionalFormatting sqref="E29 D30">
    <cfRule type="aboveAverage" dxfId="2247" priority="304"/>
  </conditionalFormatting>
  <conditionalFormatting sqref="G28 C32">
    <cfRule type="aboveAverage" dxfId="2246" priority="303"/>
  </conditionalFormatting>
  <conditionalFormatting sqref="F29 D31">
    <cfRule type="aboveAverage" dxfId="2245" priority="302"/>
  </conditionalFormatting>
  <conditionalFormatting sqref="G29 D32">
    <cfRule type="aboveAverage" dxfId="2244" priority="301"/>
  </conditionalFormatting>
  <conditionalFormatting sqref="F30 E31">
    <cfRule type="aboveAverage" dxfId="2243" priority="300"/>
  </conditionalFormatting>
  <conditionalFormatting sqref="G30 E32">
    <cfRule type="aboveAverage" dxfId="2242" priority="299"/>
  </conditionalFormatting>
  <conditionalFormatting sqref="F32 G31">
    <cfRule type="aboveAverage" dxfId="2241" priority="298"/>
  </conditionalFormatting>
  <conditionalFormatting sqref="H14:H18">
    <cfRule type="expression" dxfId="2240" priority="244">
      <formula>AND(Q14=4,IF(COUNTIF(Q$14:Q$18,"=4")&gt;=2,TRUE))</formula>
    </cfRule>
    <cfRule type="expression" dxfId="2239" priority="338">
      <formula>AND(Q14=3,IF(COUNTIF(Q$14:Q$18,"=3")&gt;=2,TRUE))</formula>
    </cfRule>
    <cfRule type="expression" dxfId="2238" priority="339">
      <formula>AND(Q14=2,IF(COUNTIF(Q$14:Q$18,"=2")&gt;=2,TRUE))</formula>
    </cfRule>
    <cfRule type="expression" dxfId="2237" priority="340">
      <formula>AND(Q14=1,IF(COUNTIF(Q$14:Q$18,"=1")&gt;=2,TRUE))</formula>
    </cfRule>
  </conditionalFormatting>
  <conditionalFormatting sqref="B7:B32">
    <cfRule type="duplicateValues" dxfId="2236" priority="297"/>
  </conditionalFormatting>
  <conditionalFormatting sqref="L7:L11">
    <cfRule type="expression" dxfId="2235" priority="280">
      <formula>K7=0</formula>
    </cfRule>
    <cfRule type="expression" dxfId="2234" priority="289">
      <formula>IF(COUNTIF(J$7:J$11,"=2")=2,TRUE)</formula>
    </cfRule>
    <cfRule type="expression" dxfId="2233" priority="290">
      <formula>IF(COUNTIF(J$7:J$11,"=1")=2,TRUE)</formula>
    </cfRule>
    <cfRule type="expression" dxfId="2232" priority="291">
      <formula>AND(IF(COUNTIF(Q$7:Q$11,"=1")=2,TRUE),IF(COUNTIF(Q$7:Q$11,"=2")=2,TRUE))</formula>
    </cfRule>
    <cfRule type="expression" dxfId="2231" priority="292">
      <formula>AND(Q7=4,IF(COUNTIF(Q$7:Q$11,"=4")=1,TRUE))</formula>
    </cfRule>
    <cfRule type="expression" dxfId="2230" priority="293">
      <formula>AND(Q7=3,IF(COUNTIF(Q$7:Q$11,"=3")=1,TRUE))</formula>
    </cfRule>
    <cfRule type="expression" dxfId="2229" priority="294">
      <formula>AND(Q7=2,IF(COUNTIF(Q$7:Q$11,"=2")=1,TRUE))</formula>
    </cfRule>
    <cfRule type="expression" dxfId="2228" priority="295">
      <formula>AND(Q7=1,IF(COUNTIF(Q$7:Q$11,"=1")=1,TRUE))</formula>
    </cfRule>
    <cfRule type="expression" dxfId="2227" priority="296">
      <formula>OR(Q7=0,Q7=5)</formula>
    </cfRule>
  </conditionalFormatting>
  <conditionalFormatting sqref="O7:O11">
    <cfRule type="expression" dxfId="2226" priority="288">
      <formula>OR(AND(J7=1,K7=1,L7=0,M7=1),AND(J7=2,K7=2,L7=0,M7=2))</formula>
    </cfRule>
  </conditionalFormatting>
  <conditionalFormatting sqref="M7:M11">
    <cfRule type="expression" dxfId="2225" priority="281">
      <formula>AND(L7&gt;0,IF(COUNTIF(L$7:L$11,L7)&gt;1,TRUE,FALSE))</formula>
    </cfRule>
    <cfRule type="expression" dxfId="2224" priority="282">
      <formula>AND(IF(COUNTIF(R$7:R$11,"=1")=2,TRUE),IF(COUNTIF(R$7:R$11,"=2")=2,TRUE))</formula>
    </cfRule>
    <cfRule type="expression" dxfId="2223" priority="283">
      <formula>AND(R7=4,IF(COUNTIF(R$7:R$11,"=4")=1,TRUE))</formula>
    </cfRule>
    <cfRule type="expression" dxfId="2222" priority="284">
      <formula>AND(R7=3,IF(COUNTIF(R$7:R$11,"=3")=1,TRUE))</formula>
    </cfRule>
    <cfRule type="expression" dxfId="2221" priority="285">
      <formula>AND(R7=2,IF(COUNTIF(R$7:R$11,"=2")=1,TRUE))</formula>
    </cfRule>
    <cfRule type="expression" dxfId="2220" priority="286">
      <formula>AND(R7=1,IF(COUNTIF(R$7:R$11,"=1")=1,TRUE))</formula>
    </cfRule>
    <cfRule type="expression" dxfId="2219" priority="287">
      <formula>OR(R7=0,R7=5)</formula>
    </cfRule>
  </conditionalFormatting>
  <conditionalFormatting sqref="J7:J11">
    <cfRule type="expression" dxfId="2218" priority="276">
      <formula>AND(Q7=4,IF(COUNTIF(Q$7:Q$11,"=4")&gt;=2,TRUE))</formula>
    </cfRule>
    <cfRule type="expression" dxfId="2217" priority="277">
      <formula>AND(Q7=3,IF(COUNTIF(Q$7:Q$11,"=3")&gt;=2,TRUE))</formula>
    </cfRule>
    <cfRule type="expression" dxfId="2216" priority="278">
      <formula>AND(Q7=2,IF(COUNTIF(Q$7:Q$11,"=2")&gt;=2,TRUE))</formula>
    </cfRule>
    <cfRule type="expression" dxfId="2215" priority="279">
      <formula>AND(Q7=1,IF(COUNTIF(Q$7:Q$11,"=1")&gt;=2,TRUE))</formula>
    </cfRule>
  </conditionalFormatting>
  <conditionalFormatting sqref="H7:H11">
    <cfRule type="expression" dxfId="2214" priority="245">
      <formula>AND(Q7=4,IF(COUNTIF(Q$7:Q$11,"=4")&gt;=2,TRUE))</formula>
    </cfRule>
    <cfRule type="expression" dxfId="2213" priority="341">
      <formula>AND(Q7=3,IF(COUNTIF(Q$7:Q$11,"=3")&gt;=2,TRUE))</formula>
    </cfRule>
    <cfRule type="expression" dxfId="2212" priority="342">
      <formula>AND(Q7=2,IF(COUNTIF(Q$7:Q$11,"=2")&gt;=2,TRUE))</formula>
    </cfRule>
    <cfRule type="expression" dxfId="2211" priority="343">
      <formula>AND(Q7=1,IF(COUNTIF(Q$7:Q$11,"=1")&gt;=2,TRUE))</formula>
    </cfRule>
  </conditionalFormatting>
  <conditionalFormatting sqref="K7:K11">
    <cfRule type="expression" dxfId="2210" priority="344">
      <formula>AND(J7&gt;0,IF(COUNTIF(J$7:J$11,"=1")=2,TRUE),IF(COUNTIF(J$7:J$11,"=2")=2,TRUE))</formula>
    </cfRule>
    <cfRule type="expression" dxfId="2209" priority="345">
      <formula>IF(COUNTIF(L$7:L$11,"=2")=2,TRUE)</formula>
    </cfRule>
    <cfRule type="expression" dxfId="2208" priority="346">
      <formula>IF(COUNTIF(L$7:L$11,"=1")=2,TRUE)</formula>
    </cfRule>
    <cfRule type="expression" dxfId="2207" priority="347">
      <formula>AND(IF(COUNTIF(R$7:R$11,"=1")=2,TRUE),IF(COUNTIF(S$7:S$11,"=2")=2,TRUE))</formula>
    </cfRule>
    <cfRule type="expression" dxfId="2206" priority="348">
      <formula>AND(R7=4,IF(COUNTIF(R$7:R$11,"=4")=1,TRUE))</formula>
    </cfRule>
    <cfRule type="expression" dxfId="2205" priority="349">
      <formula>AND(R7=3,IF(COUNTIF(R$7:R$11,"=3")=1,TRUE))</formula>
    </cfRule>
    <cfRule type="expression" dxfId="2204" priority="350">
      <formula>AND(R7=2,IF(COUNTIF(R$7:R$11,"=2")=1,TRUE))</formula>
    </cfRule>
    <cfRule type="expression" dxfId="2203" priority="351">
      <formula>AND(R7=1,IF(COUNTIF(R$7:R$11,"=1")=1,TRUE))</formula>
    </cfRule>
    <cfRule type="expression" dxfId="2202" priority="352">
      <formula>OR(R7=0,R7=5)</formula>
    </cfRule>
  </conditionalFormatting>
  <conditionalFormatting sqref="L14:L18">
    <cfRule type="expression" dxfId="2201" priority="250">
      <formula>K14=0</formula>
    </cfRule>
    <cfRule type="expression" dxfId="2200" priority="259">
      <formula>IF(COUNTIF(J$14:J$18,"=2")=2,TRUE)</formula>
    </cfRule>
    <cfRule type="expression" dxfId="2199" priority="260">
      <formula>IF(COUNTIF(J$14:J$18,"=1")=2,TRUE)</formula>
    </cfRule>
    <cfRule type="expression" dxfId="2198" priority="261">
      <formula>AND(IF(COUNTIF(Q$14:Q$18,"=1")=2,TRUE),IF(COUNTIF(Q$14:Q$18,"=2")=2,TRUE))</formula>
    </cfRule>
    <cfRule type="expression" dxfId="2197" priority="262">
      <formula>AND(Q14=4,IF(COUNTIF(Q$14:Q$18,"=4")=1,TRUE))</formula>
    </cfRule>
    <cfRule type="expression" dxfId="2196" priority="263">
      <formula>AND(Q14=3,IF(COUNTIF(Q$14:Q$18,"=3")=1,TRUE))</formula>
    </cfRule>
    <cfRule type="expression" dxfId="2195" priority="264">
      <formula>AND(Q14=2,IF(COUNTIF(Q$14:Q$18,"=2")=1,TRUE))</formula>
    </cfRule>
    <cfRule type="expression" dxfId="2194" priority="265">
      <formula>AND(Q14=1,IF(COUNTIF(Q$14:Q$18,"=1")=1,TRUE))</formula>
    </cfRule>
    <cfRule type="expression" dxfId="2193" priority="266">
      <formula>OR(Q14=0,Q14=5)</formula>
    </cfRule>
  </conditionalFormatting>
  <conditionalFormatting sqref="O14:O18">
    <cfRule type="expression" dxfId="2192" priority="258">
      <formula>OR(AND(J14=1,K14=1,L14=0,M14=1),AND(J14=2,K14=2,L14=0,M14=2))</formula>
    </cfRule>
  </conditionalFormatting>
  <conditionalFormatting sqref="M14:M18">
    <cfRule type="expression" dxfId="2191" priority="251">
      <formula>AND(L14&gt;0,IF(COUNTIF(L$14:L$18,L14)&gt;1,TRUE,FALSE))</formula>
    </cfRule>
    <cfRule type="expression" dxfId="2190" priority="252">
      <formula>AND(IF(COUNTIF(R$14:R$18,"=1")=2,TRUE),IF(COUNTIF(R$14:R$18,"=2")=2,TRUE))</formula>
    </cfRule>
    <cfRule type="expression" dxfId="2189" priority="253">
      <formula>AND(R14=4,IF(COUNTIF(R$14:R$18,"=4")=1,TRUE))</formula>
    </cfRule>
    <cfRule type="expression" dxfId="2188" priority="254">
      <formula>AND(R14=3,IF(COUNTIF(R$14:R$18,"=3")=1,TRUE))</formula>
    </cfRule>
    <cfRule type="expression" dxfId="2187" priority="255">
      <formula>AND(R14=2,IF(COUNTIF(R$14:R$18,"=2")=1,TRUE))</formula>
    </cfRule>
    <cfRule type="expression" dxfId="2186" priority="256">
      <formula>AND(R14=1,IF(COUNTIF(R$14:R$18,"=1")=1,TRUE))</formula>
    </cfRule>
    <cfRule type="expression" dxfId="2185" priority="257">
      <formula>OR(R14=0,R14=5)</formula>
    </cfRule>
  </conditionalFormatting>
  <conditionalFormatting sqref="J14:J18">
    <cfRule type="expression" dxfId="2184" priority="246">
      <formula>AND(Q14=4,IF(COUNTIF(Q$14:Q$18,"=4")&gt;=2,TRUE))</formula>
    </cfRule>
    <cfRule type="expression" dxfId="2183" priority="247">
      <formula>AND(Q14=3,IF(COUNTIF(Q$14:Q$18,"=3")&gt;=2,TRUE))</formula>
    </cfRule>
    <cfRule type="expression" dxfId="2182" priority="248">
      <formula>AND(Q14=2,IF(COUNTIF(Q$14:Q$18,"=2")&gt;=2,TRUE))</formula>
    </cfRule>
    <cfRule type="expression" dxfId="2181" priority="249">
      <formula>AND(Q14=1,IF(COUNTIF(Q$14:Q$18,"=1")&gt;=2,TRUE))</formula>
    </cfRule>
  </conditionalFormatting>
  <conditionalFormatting sqref="K14:K18">
    <cfRule type="expression" dxfId="2180" priority="267">
      <formula>AND(J14&gt;0,IF(COUNTIF(J$14:J$18,"=1")=2,TRUE),IF(COUNTIF(J$14:J$18,"=2")=2,TRUE))</formula>
    </cfRule>
    <cfRule type="expression" dxfId="2179" priority="268">
      <formula>IF(COUNTIF(L$14:L$18,"=2")=2,TRUE)</formula>
    </cfRule>
    <cfRule type="expression" dxfId="2178" priority="269">
      <formula>IF(COUNTIF(L$14:L$18,"=1")=2,TRUE)</formula>
    </cfRule>
    <cfRule type="expression" dxfId="2177" priority="270">
      <formula>AND(IF(COUNTIF(R$14:R$18,"=1")=2,TRUE),IF(COUNTIF(S$14:S$18,"=2")=2,TRUE))</formula>
    </cfRule>
    <cfRule type="expression" dxfId="2176" priority="271">
      <formula>AND(R14=4,IF(COUNTIF(R$14:R$18,"=4")=1,TRUE))</formula>
    </cfRule>
    <cfRule type="expression" dxfId="2175" priority="272">
      <formula>AND(R14=3,IF(COUNTIF(R$14:R$18,"=3")=1,TRUE))</formula>
    </cfRule>
    <cfRule type="expression" dxfId="2174" priority="273">
      <formula>AND(R14=2,IF(COUNTIF(R$14:R$18,"=2")=1,TRUE))</formula>
    </cfRule>
    <cfRule type="expression" dxfId="2173" priority="274">
      <formula>AND(R14=1,IF(COUNTIF(R$14:R$18,"=1")=1,TRUE))</formula>
    </cfRule>
    <cfRule type="expression" dxfId="2172" priority="275">
      <formula>OR(R14=0,R14=5)</formula>
    </cfRule>
  </conditionalFormatting>
  <conditionalFormatting sqref="L21:L25">
    <cfRule type="expression" dxfId="2171" priority="218">
      <formula>K21=0</formula>
    </cfRule>
    <cfRule type="expression" dxfId="2170" priority="227">
      <formula>IF(COUNTIF(J$21:J$25,"=2")=2,TRUE)</formula>
    </cfRule>
    <cfRule type="expression" dxfId="2169" priority="228">
      <formula>IF(COUNTIF(J$21:J$25,"=1")=2,TRUE)</formula>
    </cfRule>
    <cfRule type="expression" dxfId="2168" priority="229">
      <formula>AND(IF(COUNTIF(Q$21:Q$25,"=1")=2,TRUE),IF(COUNTIF(Q$21:Q$25,"=2")=2,TRUE))</formula>
    </cfRule>
    <cfRule type="expression" dxfId="2167" priority="230">
      <formula>AND(Q21=4,IF(COUNTIF(Q$21:Q$25,"=4")=1,TRUE))</formula>
    </cfRule>
    <cfRule type="expression" dxfId="2166" priority="231">
      <formula>AND(Q21=3,IF(COUNTIF(Q$21:Q$25,"=3")=1,TRUE))</formula>
    </cfRule>
    <cfRule type="expression" dxfId="2165" priority="232">
      <formula>AND(Q21=2,IF(COUNTIF(Q$21:Q$25,"=2")=1,TRUE))</formula>
    </cfRule>
    <cfRule type="expression" dxfId="2164" priority="233">
      <formula>AND(Q21=1,IF(COUNTIF(Q$21:Q$25,"=1")=1,TRUE))</formula>
    </cfRule>
    <cfRule type="expression" dxfId="2163" priority="234">
      <formula>OR(Q21=0,Q21=5)</formula>
    </cfRule>
  </conditionalFormatting>
  <conditionalFormatting sqref="O21:O25">
    <cfRule type="expression" dxfId="2162" priority="226">
      <formula>OR(AND(J21=1,K21=1,L21=0,M21=1),AND(J21=2,K21=2,L21=0,M21=2))</formula>
    </cfRule>
  </conditionalFormatting>
  <conditionalFormatting sqref="M21:M25">
    <cfRule type="expression" dxfId="2161" priority="219">
      <formula>AND(L21&gt;0,IF(COUNTIF(L$21:L$25,L21)&gt;1,TRUE,FALSE))</formula>
    </cfRule>
    <cfRule type="expression" dxfId="2160" priority="220">
      <formula>AND(IF(COUNTIF(R$21:R$25,"=1")=2,TRUE),IF(COUNTIF(R$21:R$25,"=2")=2,TRUE))</formula>
    </cfRule>
    <cfRule type="expression" dxfId="2159" priority="221">
      <formula>AND(R21=4,IF(COUNTIF(R$21:R$25,"=4")=1,TRUE))</formula>
    </cfRule>
    <cfRule type="expression" dxfId="2158" priority="222">
      <formula>AND(R21=3,IF(COUNTIF(R$21:R$25,"=3")=1,TRUE))</formula>
    </cfRule>
    <cfRule type="expression" dxfId="2157" priority="223">
      <formula>AND(R21=2,IF(COUNTIF(R$21:R$25,"=2")=1,TRUE))</formula>
    </cfRule>
    <cfRule type="expression" dxfId="2156" priority="224">
      <formula>AND(R21=1,IF(COUNTIF(R$21:R$25,"=1")=1,TRUE))</formula>
    </cfRule>
    <cfRule type="expression" dxfId="2155" priority="225">
      <formula>OR(R21=0,R21=5)</formula>
    </cfRule>
  </conditionalFormatting>
  <conditionalFormatting sqref="J21:J25">
    <cfRule type="expression" dxfId="2154" priority="214">
      <formula>AND(Q21=4,IF(COUNTIF(Q$21:Q$25,"=4")&gt;=2,TRUE))</formula>
    </cfRule>
    <cfRule type="expression" dxfId="2153" priority="215">
      <formula>AND(Q21=3,IF(COUNTIF(Q$21:Q$25,"=3")&gt;=2,TRUE))</formula>
    </cfRule>
    <cfRule type="expression" dxfId="2152" priority="216">
      <formula>AND(Q21=2,IF(COUNTIF(Q$21:Q$25,"=2")&gt;=2,TRUE))</formula>
    </cfRule>
    <cfRule type="expression" dxfId="2151" priority="217">
      <formula>AND(Q21=1,IF(COUNTIF(Q$21:Q$25,"=1")&gt;=2,TRUE))</formula>
    </cfRule>
  </conditionalFormatting>
  <conditionalFormatting sqref="K21:K25">
    <cfRule type="expression" dxfId="2150" priority="235">
      <formula>AND(J21&gt;0,IF(COUNTIF(J$21:J$25,"=1")=2,TRUE),IF(COUNTIF(J$21:J$25,"=2")=2,TRUE))</formula>
    </cfRule>
    <cfRule type="expression" dxfId="2149" priority="236">
      <formula>IF(COUNTIF(L$21:L$25,"=2")=2,TRUE)</formula>
    </cfRule>
    <cfRule type="expression" dxfId="2148" priority="237">
      <formula>IF(COUNTIF(L$21:L$25,"=1")=2,TRUE)</formula>
    </cfRule>
    <cfRule type="expression" dxfId="2147" priority="238">
      <formula>AND(IF(COUNTIF(R$21:R$25,"=1")=2,TRUE),IF(COUNTIF(S$21:S$25,"=2")=2,TRUE))</formula>
    </cfRule>
    <cfRule type="expression" dxfId="2146" priority="239">
      <formula>AND(R21=4,IF(COUNTIF(R$21:R$25,"=4")=1,TRUE))</formula>
    </cfRule>
    <cfRule type="expression" dxfId="2145" priority="240">
      <formula>AND(R21=3,IF(COUNTIF(R$21:R$25,"=3")=1,TRUE))</formula>
    </cfRule>
    <cfRule type="expression" dxfId="2144" priority="241">
      <formula>AND(R21=2,IF(COUNTIF(R$21:R$25,"=2")=1,TRUE))</formula>
    </cfRule>
    <cfRule type="expression" dxfId="2143" priority="242">
      <formula>AND(R21=1,IF(COUNTIF(R$21:R$25,"=1")=1,TRUE))</formula>
    </cfRule>
    <cfRule type="expression" dxfId="2142" priority="243">
      <formula>OR(R21=0,R21=5)</formula>
    </cfRule>
  </conditionalFormatting>
  <conditionalFormatting sqref="H21:H25">
    <cfRule type="expression" dxfId="2141" priority="210">
      <formula>AND(Q21=4,IF(COUNTIF(Q$21:Q$25,"=4")&gt;=2,TRUE))</formula>
    </cfRule>
    <cfRule type="expression" dxfId="2140" priority="211">
      <formula>AND(Q21=3,IF(COUNTIF(Q$21:Q$25,"=3")&gt;=2,TRUE))</formula>
    </cfRule>
    <cfRule type="expression" dxfId="2139" priority="212">
      <formula>AND(Q21=2,IF(COUNTIF(Q$21:Q$25,"=2")&gt;=2,TRUE))</formula>
    </cfRule>
    <cfRule type="expression" dxfId="2138" priority="213">
      <formula>AND(Q21=1,IF(COUNTIF(Q$21:Q$25,"=1")&gt;=2,TRUE))</formula>
    </cfRule>
  </conditionalFormatting>
  <conditionalFormatting sqref="L28:L32">
    <cfRule type="expression" dxfId="2137" priority="184">
      <formula>K28=0</formula>
    </cfRule>
    <cfRule type="expression" dxfId="2136" priority="193">
      <formula>IF(COUNTIF(J$28:J$32,"=2")=2,TRUE)</formula>
    </cfRule>
    <cfRule type="expression" dxfId="2135" priority="194">
      <formula>IF(COUNTIF(J$28:J$32,"=1")=2,TRUE)</formula>
    </cfRule>
    <cfRule type="expression" dxfId="2134" priority="195">
      <formula>AND(IF(COUNTIF(Q$28:Q$32,"=1")=2,TRUE),IF(COUNTIF(Q$28:Q$32,"=2")=2,TRUE))</formula>
    </cfRule>
    <cfRule type="expression" dxfId="2133" priority="196">
      <formula>AND(Q28=4,IF(COUNTIF(Q$28:Q$32,"=4")=1,TRUE))</formula>
    </cfRule>
    <cfRule type="expression" dxfId="2132" priority="197">
      <formula>AND(Q28=3,IF(COUNTIF(Q$28:Q$32,"=3")=1,TRUE))</formula>
    </cfRule>
    <cfRule type="expression" dxfId="2131" priority="198">
      <formula>AND(Q28=2,IF(COUNTIF(Q$28:Q$32,"=2")=1,TRUE))</formula>
    </cfRule>
    <cfRule type="expression" dxfId="2130" priority="199">
      <formula>AND(Q28=1,IF(COUNTIF(Q$28:Q$32,"=1")=1,TRUE))</formula>
    </cfRule>
    <cfRule type="expression" dxfId="2129" priority="200">
      <formula>OR(Q28=0,Q28=5)</formula>
    </cfRule>
  </conditionalFormatting>
  <conditionalFormatting sqref="O28:O32">
    <cfRule type="expression" dxfId="2128" priority="192">
      <formula>OR(AND(J28=1,K28=1,L28=0,M28=1),AND(J28=2,K28=2,L28=0,M28=2))</formula>
    </cfRule>
  </conditionalFormatting>
  <conditionalFormatting sqref="M28:M32">
    <cfRule type="expression" dxfId="2127" priority="185">
      <formula>AND(L28&gt;0,IF(COUNTIF(L$28:L$32,L28)&gt;1,TRUE,FALSE))</formula>
    </cfRule>
    <cfRule type="expression" dxfId="2126" priority="186">
      <formula>AND(IF(COUNTIF(R$28:R$32,"=1")=2,TRUE),IF(COUNTIF(R$28:R$32,"=2")=2,TRUE))</formula>
    </cfRule>
    <cfRule type="expression" dxfId="2125" priority="187">
      <formula>AND(R28=4,IF(COUNTIF(R$28:R$32,"=4")=1,TRUE))</formula>
    </cfRule>
    <cfRule type="expression" dxfId="2124" priority="188">
      <formula>AND(R28=3,IF(COUNTIF(R$28:R$32,"=3")=1,TRUE))</formula>
    </cfRule>
    <cfRule type="expression" dxfId="2123" priority="189">
      <formula>AND(R28=2,IF(COUNTIF(R$28:R$32,"=2")=1,TRUE))</formula>
    </cfRule>
    <cfRule type="expression" dxfId="2122" priority="190">
      <formula>AND(R28=1,IF(COUNTIF(R$28:R$32,"=1")=1,TRUE))</formula>
    </cfRule>
    <cfRule type="expression" dxfId="2121" priority="191">
      <formula>OR(R28=0,R28=5)</formula>
    </cfRule>
  </conditionalFormatting>
  <conditionalFormatting sqref="J28:J32">
    <cfRule type="expression" dxfId="2120" priority="180">
      <formula>AND(Q28=4,IF(COUNTIF(Q$28:Q$32,"=4")&gt;=2,TRUE))</formula>
    </cfRule>
    <cfRule type="expression" dxfId="2119" priority="181">
      <formula>AND(Q28=3,IF(COUNTIF(Q$28:Q$32,"=3")&gt;=2,TRUE))</formula>
    </cfRule>
    <cfRule type="expression" dxfId="2118" priority="182">
      <formula>AND(Q28=2,IF(COUNTIF(Q$28:Q$32,"=2")&gt;=2,TRUE))</formula>
    </cfRule>
    <cfRule type="expression" dxfId="2117" priority="183">
      <formula>AND(Q28=1,IF(COUNTIF(Q$28:Q$32,"=1")&gt;=2,TRUE))</formula>
    </cfRule>
  </conditionalFormatting>
  <conditionalFormatting sqref="K28:K32">
    <cfRule type="expression" dxfId="2116" priority="201">
      <formula>AND(J28&gt;0,IF(COUNTIF(J$28:J$32,"=1")=2,TRUE),IF(COUNTIF(J$28:J$32,"=2")=2,TRUE))</formula>
    </cfRule>
    <cfRule type="expression" dxfId="2115" priority="202">
      <formula>IF(COUNTIF(L$28:L$32,"=2")=2,TRUE)</formula>
    </cfRule>
    <cfRule type="expression" dxfId="2114" priority="203">
      <formula>IF(COUNTIF(L$28:L$32,"=1")=2,TRUE)</formula>
    </cfRule>
    <cfRule type="expression" dxfId="2113" priority="204">
      <formula>AND(IF(COUNTIF(R$28:R$32,"=1")=2,TRUE),IF(COUNTIF(S$28:S$32,"=2")=2,TRUE))</formula>
    </cfRule>
    <cfRule type="expression" dxfId="2112" priority="205">
      <formula>AND(R28=4,IF(COUNTIF(R$28:R$32,"=4")=1,TRUE))</formula>
    </cfRule>
    <cfRule type="expression" dxfId="2111" priority="206">
      <formula>AND(R28=3,IF(COUNTIF(R$28:R$32,"=3")=1,TRUE))</formula>
    </cfRule>
    <cfRule type="expression" dxfId="2110" priority="207">
      <formula>AND(R28=2,IF(COUNTIF(R$28:R$32,"=2")=1,TRUE))</formula>
    </cfRule>
    <cfRule type="expression" dxfId="2109" priority="208">
      <formula>AND(R28=1,IF(COUNTIF(R$28:R$32,"=1")=1,TRUE))</formula>
    </cfRule>
    <cfRule type="expression" dxfId="2108" priority="209">
      <formula>OR(R28=0,R28=5)</formula>
    </cfRule>
  </conditionalFormatting>
  <conditionalFormatting sqref="H28:H32">
    <cfRule type="expression" dxfId="2107" priority="176">
      <formula>AND(Q28=4,IF(COUNTIF(Q$28:Q$32,"=4")&gt;=2,TRUE))</formula>
    </cfRule>
    <cfRule type="expression" dxfId="2106" priority="177">
      <formula>AND(Q28=3,IF(COUNTIF(Q$28:Q$32,"=3")&gt;=2,TRUE))</formula>
    </cfRule>
    <cfRule type="expression" dxfId="2105" priority="178">
      <formula>AND(Q28=2,IF(COUNTIF(Q$28:Q$32,"=2")&gt;=2,TRUE))</formula>
    </cfRule>
    <cfRule type="expression" dxfId="2104" priority="179">
      <formula>AND(Q28=1,IF(COUNTIF(Q$28:Q$32,"=1")&gt;=2,TRUE))</formula>
    </cfRule>
  </conditionalFormatting>
  <conditionalFormatting sqref="B100:H102 B155:D160 B172:H174 B161:B171 B134:H140 B130:F133 H105:H133 F105:F129 B103:D129 F103:H104 B141:D143 H141:H171 B147:D147 B144:B146 D144:D146 B151:D151 B148:B150 D148:D150 B152:B154 D152:D154">
    <cfRule type="containsText" dxfId="2103" priority="175" operator="containsText" text="I-Viru">
      <formula>NOT(ISERROR(SEARCH("I-Viru",B100)))</formula>
    </cfRule>
  </conditionalFormatting>
  <conditionalFormatting sqref="A102:A116">
    <cfRule type="cellIs" dxfId="2102" priority="173" operator="equal">
      <formula>"-"</formula>
    </cfRule>
    <cfRule type="duplicateValues" dxfId="2101" priority="174"/>
  </conditionalFormatting>
  <conditionalFormatting sqref="C106 C108">
    <cfRule type="aboveAverage" dxfId="2100" priority="169"/>
  </conditionalFormatting>
  <conditionalFormatting sqref="C110 C112">
    <cfRule type="aboveAverage" dxfId="2099" priority="168"/>
  </conditionalFormatting>
  <conditionalFormatting sqref="C114 C116">
    <cfRule type="aboveAverage" dxfId="2098" priority="167"/>
  </conditionalFormatting>
  <conditionalFormatting sqref="C106 C108 C110 C112 C114 C116">
    <cfRule type="containsBlanks" dxfId="2097" priority="166">
      <formula>LEN(TRIM(C106))=0</formula>
    </cfRule>
  </conditionalFormatting>
  <conditionalFormatting sqref="C102 C104">
    <cfRule type="aboveAverage" dxfId="2096" priority="165"/>
  </conditionalFormatting>
  <conditionalFormatting sqref="C102 C104">
    <cfRule type="containsBlanks" dxfId="2095" priority="164">
      <formula>LEN(TRIM(C102))=0</formula>
    </cfRule>
  </conditionalFormatting>
  <conditionalFormatting sqref="G124 G128 G131 G133">
    <cfRule type="containsBlanks" dxfId="2094" priority="76">
      <formula>LEN(TRIM(G124))=0</formula>
    </cfRule>
  </conditionalFormatting>
  <conditionalFormatting sqref="A140:A154">
    <cfRule type="cellIs" dxfId="2093" priority="144" operator="equal">
      <formula>"-"</formula>
    </cfRule>
    <cfRule type="duplicateValues" dxfId="2092" priority="145"/>
  </conditionalFormatting>
  <conditionalFormatting sqref="C140 C142">
    <cfRule type="aboveAverage" dxfId="2091" priority="136"/>
  </conditionalFormatting>
  <conditionalFormatting sqref="C140 C142">
    <cfRule type="containsBlanks" dxfId="2090" priority="135">
      <formula>LEN(TRIM(C140))=0</formula>
    </cfRule>
  </conditionalFormatting>
  <conditionalFormatting sqref="E123 E125">
    <cfRule type="containsBlanks" dxfId="2089" priority="70">
      <formula>LEN(TRIM(E123))=0</formula>
    </cfRule>
  </conditionalFormatting>
  <conditionalFormatting sqref="E127 E129">
    <cfRule type="containsBlanks" dxfId="2088" priority="68">
      <formula>LEN(TRIM(E127))=0</formula>
    </cfRule>
  </conditionalFormatting>
  <conditionalFormatting sqref="G155 G157">
    <cfRule type="containsBlanks" dxfId="2087" priority="58">
      <formula>LEN(TRIM(G155))=0</formula>
    </cfRule>
  </conditionalFormatting>
  <conditionalFormatting sqref="B300:B313">
    <cfRule type="expression" dxfId="2086" priority="98">
      <formula>A300=3</formula>
    </cfRule>
    <cfRule type="expression" dxfId="2085" priority="99">
      <formula>A300=2</formula>
    </cfRule>
    <cfRule type="expression" dxfId="2084" priority="100">
      <formula>A300=1</formula>
    </cfRule>
    <cfRule type="containsBlanks" dxfId="2083" priority="101">
      <formula>LEN(TRIM(B300))=0</formula>
    </cfRule>
    <cfRule type="duplicateValues" dxfId="2082" priority="102"/>
  </conditionalFormatting>
  <conditionalFormatting sqref="AJ7:AJ31">
    <cfRule type="expression" dxfId="2081" priority="91">
      <formula>AND(AI7="",FIND(",",AJ7))</formula>
    </cfRule>
    <cfRule type="expression" dxfId="2080" priority="93">
      <formula>AND(AI7="",COUNTIF(AJ7,"*,*")=0)</formula>
    </cfRule>
  </conditionalFormatting>
  <conditionalFormatting sqref="AH7:AH31">
    <cfRule type="expression" dxfId="2079" priority="94">
      <formula>AND(AG7="",FIND(",",AH7))</formula>
    </cfRule>
    <cfRule type="expression" dxfId="2078" priority="95">
      <formula>AND(AG7="",COUNTIF(AH7,"*,*")=0)</formula>
    </cfRule>
  </conditionalFormatting>
  <conditionalFormatting sqref="AL7:AL31">
    <cfRule type="expression" dxfId="2077" priority="96">
      <formula>AND(AK7="",FIND(",",AL7))</formula>
    </cfRule>
    <cfRule type="expression" dxfId="2076" priority="97">
      <formula>AND(AK7="",COUNTIF(AL7,"*,*")=0)</formula>
    </cfRule>
  </conditionalFormatting>
  <conditionalFormatting sqref="AF7:AF31">
    <cfRule type="expression" dxfId="2075" priority="92">
      <formula>AND(AE7="",COUNTIF(AF7,"*,*")=0)</formula>
    </cfRule>
  </conditionalFormatting>
  <conditionalFormatting sqref="AN7:AN31">
    <cfRule type="expression" dxfId="2074" priority="88">
      <formula>AND(AM7="",COUNTIF(AN7,"*,*")=0)</formula>
    </cfRule>
    <cfRule type="expression" dxfId="2073" priority="90">
      <formula>AND(AM7="",FIND(",",AN7))</formula>
    </cfRule>
  </conditionalFormatting>
  <conditionalFormatting sqref="AP7:AP31">
    <cfRule type="expression" dxfId="2072" priority="87">
      <formula>AND(AO7="",COUNTIF(AP7,"*,*")=0)</formula>
    </cfRule>
    <cfRule type="expression" dxfId="2071" priority="89">
      <formula>AND(AO7="",FIND(",",AP7))</formula>
    </cfRule>
  </conditionalFormatting>
  <conditionalFormatting sqref="I28:I32">
    <cfRule type="expression" dxfId="2070" priority="81">
      <formula>FIND(2,I28,1)</formula>
    </cfRule>
    <cfRule type="expression" dxfId="2069" priority="82">
      <formula>FIND(1,I28,1)</formula>
    </cfRule>
  </conditionalFormatting>
  <conditionalFormatting sqref="I21:I25">
    <cfRule type="expression" dxfId="2068" priority="83">
      <formula>FIND(2,I21,1)</formula>
    </cfRule>
    <cfRule type="expression" dxfId="2067" priority="84">
      <formula>FIND(1,I21,1)</formula>
    </cfRule>
  </conditionalFormatting>
  <conditionalFormatting sqref="I7:I11">
    <cfRule type="expression" dxfId="2066" priority="85">
      <formula>FIND(2,I7,1)</formula>
    </cfRule>
    <cfRule type="expression" dxfId="2065" priority="86">
      <formula>FIND(1,I7,1)</formula>
    </cfRule>
  </conditionalFormatting>
  <conditionalFormatting sqref="I14:I18">
    <cfRule type="expression" dxfId="2064" priority="79">
      <formula>FIND(2,I14,1)</formula>
    </cfRule>
    <cfRule type="expression" dxfId="2063" priority="80">
      <formula>FIND(1,I14,1)</formula>
    </cfRule>
  </conditionalFormatting>
  <conditionalFormatting sqref="G124 G128">
    <cfRule type="aboveAverage" dxfId="2062" priority="78"/>
  </conditionalFormatting>
  <conditionalFormatting sqref="G131 G133">
    <cfRule type="aboveAverage" dxfId="2061" priority="77"/>
  </conditionalFormatting>
  <conditionalFormatting sqref="G117 G119">
    <cfRule type="aboveAverage" dxfId="2060" priority="75"/>
  </conditionalFormatting>
  <conditionalFormatting sqref="G117 G119">
    <cfRule type="containsBlanks" dxfId="2059" priority="74">
      <formula>LEN(TRIM(G117))=0</formula>
    </cfRule>
  </conditionalFormatting>
  <conditionalFormatting sqref="G105 G113">
    <cfRule type="containsBlanks" dxfId="2058" priority="72">
      <formula>LEN(TRIM(G105))=0</formula>
    </cfRule>
    <cfRule type="aboveAverage" dxfId="2057" priority="73"/>
  </conditionalFormatting>
  <conditionalFormatting sqref="G169 G171">
    <cfRule type="containsBlanks" dxfId="2056" priority="1">
      <formula>LEN(TRIM(G169))=0</formula>
    </cfRule>
  </conditionalFormatting>
  <conditionalFormatting sqref="E123 E125">
    <cfRule type="aboveAverage" dxfId="2055" priority="71"/>
  </conditionalFormatting>
  <conditionalFormatting sqref="E127 E129">
    <cfRule type="aboveAverage" dxfId="2054" priority="69"/>
  </conditionalFormatting>
  <conditionalFormatting sqref="E103 E107">
    <cfRule type="containsBlanks" dxfId="2053" priority="66">
      <formula>LEN(TRIM(E103))=0</formula>
    </cfRule>
    <cfRule type="aboveAverage" dxfId="2052" priority="67"/>
  </conditionalFormatting>
  <conditionalFormatting sqref="E111 E115">
    <cfRule type="containsBlanks" dxfId="2051" priority="64">
      <formula>LEN(TRIM(E111))=0</formula>
    </cfRule>
    <cfRule type="aboveAverage" dxfId="2050" priority="65"/>
  </conditionalFormatting>
  <conditionalFormatting sqref="F143:F160 F141:G142">
    <cfRule type="containsText" dxfId="2049" priority="63" operator="containsText" text="I-Viru">
      <formula>NOT(ISERROR(SEARCH("I-Viru",F141)))</formula>
    </cfRule>
  </conditionalFormatting>
  <conditionalFormatting sqref="G155 G157">
    <cfRule type="aboveAverage" dxfId="2048" priority="59"/>
  </conditionalFormatting>
  <conditionalFormatting sqref="G143 G151">
    <cfRule type="containsBlanks" dxfId="2047" priority="56">
      <formula>LEN(TRIM(G143))=0</formula>
    </cfRule>
    <cfRule type="aboveAverage" dxfId="2046" priority="57"/>
  </conditionalFormatting>
  <conditionalFormatting sqref="E141 E145">
    <cfRule type="containsBlanks" dxfId="2045" priority="50">
      <formula>LEN(TRIM(E141))=0</formula>
    </cfRule>
    <cfRule type="aboveAverage" dxfId="2044" priority="51"/>
  </conditionalFormatting>
  <conditionalFormatting sqref="E149 E153">
    <cfRule type="containsBlanks" dxfId="2043" priority="48">
      <formula>LEN(TRIM(E149))=0</formula>
    </cfRule>
    <cfRule type="aboveAverage" dxfId="2042" priority="49"/>
  </conditionalFormatting>
  <conditionalFormatting sqref="E165 E167">
    <cfRule type="containsBlanks" dxfId="2041" priority="4">
      <formula>LEN(TRIM(E165))=0</formula>
    </cfRule>
  </conditionalFormatting>
  <conditionalFormatting sqref="C144:C146">
    <cfRule type="containsText" dxfId="2040" priority="31" operator="containsText" text="I-Viru">
      <formula>NOT(ISERROR(SEARCH("I-Viru",C144)))</formula>
    </cfRule>
  </conditionalFormatting>
  <conditionalFormatting sqref="C144 C146">
    <cfRule type="aboveAverage" dxfId="2039" priority="30"/>
  </conditionalFormatting>
  <conditionalFormatting sqref="C144 C146">
    <cfRule type="containsBlanks" dxfId="2038" priority="29">
      <formula>LEN(TRIM(C144))=0</formula>
    </cfRule>
  </conditionalFormatting>
  <conditionalFormatting sqref="C148:C150">
    <cfRule type="containsText" dxfId="2037" priority="28" operator="containsText" text="I-Viru">
      <formula>NOT(ISERROR(SEARCH("I-Viru",C148)))</formula>
    </cfRule>
  </conditionalFormatting>
  <conditionalFormatting sqref="C148 C150">
    <cfRule type="aboveAverage" dxfId="2036" priority="27"/>
  </conditionalFormatting>
  <conditionalFormatting sqref="C148 C150">
    <cfRule type="containsBlanks" dxfId="2035" priority="26">
      <formula>LEN(TRIM(C148))=0</formula>
    </cfRule>
  </conditionalFormatting>
  <conditionalFormatting sqref="C152:C154">
    <cfRule type="containsText" dxfId="2034" priority="25" operator="containsText" text="I-Viru">
      <formula>NOT(ISERROR(SEARCH("I-Viru",C152)))</formula>
    </cfRule>
  </conditionalFormatting>
  <conditionalFormatting sqref="C152 C154">
    <cfRule type="aboveAverage" dxfId="2033" priority="24"/>
  </conditionalFormatting>
  <conditionalFormatting sqref="C152 C154">
    <cfRule type="containsBlanks" dxfId="2032" priority="23">
      <formula>LEN(TRIM(C152))=0</formula>
    </cfRule>
  </conditionalFormatting>
  <conditionalFormatting sqref="C168:D171">
    <cfRule type="containsText" dxfId="2031" priority="22" operator="containsText" text="I-Viru">
      <formula>NOT(ISERROR(SEARCH("I-Viru",C168)))</formula>
    </cfRule>
  </conditionalFormatting>
  <conditionalFormatting sqref="C161:D167">
    <cfRule type="containsText" dxfId="2030" priority="21" operator="containsText" text="I-Viru">
      <formula>NOT(ISERROR(SEARCH("I-Viru",C161)))</formula>
    </cfRule>
  </conditionalFormatting>
  <conditionalFormatting sqref="G162 G166">
    <cfRule type="containsBlanks" dxfId="2029" priority="18">
      <formula>LEN(TRIM(G162))=0</formula>
    </cfRule>
  </conditionalFormatting>
  <conditionalFormatting sqref="E161 E163">
    <cfRule type="containsBlanks" dxfId="2028" priority="7">
      <formula>LEN(TRIM(E161))=0</formula>
    </cfRule>
  </conditionalFormatting>
  <conditionalFormatting sqref="G162 G166">
    <cfRule type="aboveAverage" dxfId="2027" priority="20"/>
  </conditionalFormatting>
  <conditionalFormatting sqref="E161:E163">
    <cfRule type="containsText" dxfId="2026" priority="9" operator="containsText" text="I-Viru">
      <formula>NOT(ISERROR(SEARCH("I-Viru",E161)))</formula>
    </cfRule>
  </conditionalFormatting>
  <conditionalFormatting sqref="E161 E163">
    <cfRule type="aboveAverage" dxfId="2025" priority="8"/>
  </conditionalFormatting>
  <conditionalFormatting sqref="E165:E167">
    <cfRule type="containsText" dxfId="2024" priority="6" operator="containsText" text="I-Viru">
      <formula>NOT(ISERROR(SEARCH("I-Viru",E165)))</formula>
    </cfRule>
  </conditionalFormatting>
  <conditionalFormatting sqref="E165 E167">
    <cfRule type="aboveAverage" dxfId="2023" priority="5"/>
  </conditionalFormatting>
  <conditionalFormatting sqref="G169:G171">
    <cfRule type="containsText" dxfId="2022" priority="3" operator="containsText" text="I-Viru">
      <formula>NOT(ISERROR(SEARCH("I-Viru",G169)))</formula>
    </cfRule>
  </conditionalFormatting>
  <conditionalFormatting sqref="G169 G171">
    <cfRule type="aboveAverage" dxfId="2021" priority="2"/>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327"/>
  <sheetViews>
    <sheetView showGridLines="0" showRowColHeaders="0" zoomScaleNormal="100" workbookViewId="0">
      <pane ySplit="2" topLeftCell="A31" activePane="bottomLeft" state="frozen"/>
      <selection pane="bottomLeft"/>
    </sheetView>
  </sheetViews>
  <sheetFormatPr defaultRowHeight="12.75" x14ac:dyDescent="0.2"/>
  <cols>
    <col min="1" max="1" width="3.28515625" customWidth="1"/>
    <col min="2" max="2" width="18.710937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18.7109375" hidden="1" customWidth="1"/>
    <col min="33" max="33" width="9.140625" hidden="1" customWidth="1"/>
    <col min="34" max="34" width="13.85546875" hidden="1" customWidth="1"/>
    <col min="35" max="35" width="9.140625" hidden="1" customWidth="1"/>
    <col min="36" max="36" width="17.28515625" hidden="1" customWidth="1"/>
    <col min="37" max="37" width="9.140625" hidden="1" customWidth="1"/>
    <col min="38" max="38" width="13.85546875" hidden="1" customWidth="1"/>
    <col min="39" max="42" width="9.140625" hidden="1" customWidth="1"/>
  </cols>
  <sheetData>
    <row r="1" spans="1:42" x14ac:dyDescent="0.2">
      <c r="A1" s="1155" t="str">
        <f>UPPER((Kalend!E9)&amp;" - "&amp;(Kalend!C9))&amp;" - "&amp;LOWER(Kalend!D9)&amp;" - "&amp;(Kalend!A9)&amp;" kell "&amp;(Kalend!B9)&amp;" - "&amp;(Kalend!F9)</f>
        <v>3 - K-JÄRVE 19. KV 3. ETAPP - üksik - P, 31.05.2020 kell 11:00 - K-Järve spordihoone</v>
      </c>
      <c r="O1" s="105"/>
      <c r="P1" s="105"/>
      <c r="Q1" s="108"/>
      <c r="R1" s="108"/>
      <c r="S1" s="108"/>
      <c r="T1" s="109"/>
      <c r="U1" s="109"/>
      <c r="V1" s="109"/>
      <c r="W1" s="105"/>
      <c r="X1" s="334"/>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15" t="s">
        <v>61</v>
      </c>
      <c r="S2" s="105"/>
      <c r="T2" s="110"/>
      <c r="U2" s="110"/>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19" t="s">
        <v>63</v>
      </c>
      <c r="S3" s="105"/>
      <c r="T3" s="110"/>
      <c r="U3" s="110"/>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22" t="s">
        <v>65</v>
      </c>
      <c r="S4" s="105"/>
      <c r="T4" s="105"/>
      <c r="U4" s="105"/>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478</v>
      </c>
      <c r="AG6" s="127"/>
      <c r="AH6" s="128" t="s">
        <v>68</v>
      </c>
      <c r="AI6" s="127"/>
      <c r="AJ6" s="127" t="s">
        <v>69</v>
      </c>
      <c r="AK6" s="129"/>
      <c r="AL6" s="127" t="s">
        <v>70</v>
      </c>
      <c r="AM6" s="129"/>
      <c r="AN6" s="129" t="s">
        <v>154</v>
      </c>
      <c r="AO6" s="345"/>
      <c r="AP6" s="129" t="s">
        <v>155</v>
      </c>
    </row>
    <row r="7" spans="1:42" x14ac:dyDescent="0.2">
      <c r="A7" s="138">
        <v>1</v>
      </c>
      <c r="B7" s="335"/>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9"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SUM(AE7:AP7)</f>
        <v>0</v>
      </c>
      <c r="AE7" s="158" t="str">
        <f>IFERROR(INDEX(KJ!$I:$I,MATCH(AF7,KJ!$F:$F,0)),"")</f>
        <v/>
      </c>
      <c r="AF7" s="159">
        <f>B7</f>
        <v>0</v>
      </c>
      <c r="AG7" s="158" t="str">
        <f>IFERROR(INDEX(KJ!$I:$I,MATCH(AH7,KJ!$F:$F,0)),"")</f>
        <v/>
      </c>
      <c r="AH7" s="159" t="str">
        <f>IFERROR(MID($B7,FIND(", ",$B7)+2,256),"")</f>
        <v/>
      </c>
      <c r="AI7" s="158" t="str">
        <f>IFERROR(INDEX(KJ!$I:$I,MATCH(AJ7,KJ!$F:$F,0)),"")</f>
        <v/>
      </c>
      <c r="AJ7" s="159" t="str">
        <f>IFERROR(MID($B7,FIND("^",SUBSTITUTE($B7,", ","^",1))+2,FIND("^",SUBSTITUTE($B7,", ","^",2))-FIND("^",SUBSTITUTE($B7,", ","^",1))-2),"")</f>
        <v/>
      </c>
      <c r="AK7" s="158" t="str">
        <f>IFERROR(INDEX(KJ!$I:$I,MATCH(AL7,KJ!$F:$F,0)),"")</f>
        <v/>
      </c>
      <c r="AL7" s="159" t="str">
        <f>IFERROR(MID($B7,FIND(", ",$B7,FIND(", ",$B7,FIND(", ",$B7))+1)+2,30000),"")</f>
        <v/>
      </c>
      <c r="AM7" s="158" t="str">
        <f>IFERROR(INDEX(KJ!$I:$I,MATCH(AN7,KJ!$F:$F,0)),"")</f>
        <v/>
      </c>
      <c r="AN7" s="159" t="str">
        <f>IFERROR(MID($B7,FIND(", ",$B7,FIND(", ",$B7)+1)+2,FIND(", ",$B7,FIND(", ",$B7,FIND(", ",$B7)+1)+1)-FIND(", ",$B7,FIND(", ",$B7)+1)-2),"")</f>
        <v/>
      </c>
      <c r="AO7" s="158" t="str">
        <f>IFERROR(INDEX(KJ!$I:$I,MATCH(AP7,KJ!$F:$F,0)),"")</f>
        <v/>
      </c>
      <c r="AP7" s="159" t="str">
        <f>IFERROR(MID($B7,FIND(", ",$B7,FIND(", ",$B7,FIND(", ",$B7)+1)+1)+2,30000),"")</f>
        <v/>
      </c>
    </row>
    <row r="8" spans="1:42" x14ac:dyDescent="0.2">
      <c r="A8" s="138">
        <v>2</v>
      </c>
      <c r="B8" s="335"/>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9" si="1">C8+G8+K8+O8+S8</f>
        <v>0</v>
      </c>
      <c r="Z8" s="141" t="s">
        <v>79</v>
      </c>
      <c r="AA8" s="146">
        <f t="shared" ref="AA8:AA19" si="2">E8+I8+M8+Q8+U8</f>
        <v>0</v>
      </c>
      <c r="AB8" s="147">
        <f t="shared" ref="AB8:AB19" si="3">Y8-AA8</f>
        <v>0</v>
      </c>
      <c r="AC8" s="148"/>
      <c r="AD8" s="157">
        <f t="shared" ref="AD8:AD11" si="4">SUM(AE8:AL8)</f>
        <v>0</v>
      </c>
      <c r="AE8" s="158" t="str">
        <f>IFERROR(INDEX(KJ!$I:$I,MATCH(AF8,KJ!$F:$F,0)),"")</f>
        <v/>
      </c>
      <c r="AF8" s="159">
        <f t="shared" ref="AF8:AF34" si="5">B8</f>
        <v>0</v>
      </c>
      <c r="AG8" s="158" t="str">
        <f>IFERROR(INDEX(KJ!$I:$I,MATCH(AH8,KJ!$F:$F,0)),"")</f>
        <v/>
      </c>
      <c r="AH8" s="159" t="str">
        <f t="shared" ref="AH8:AH34" si="6">IFERROR(MID($B8,FIND(", ",$B8)+2,256),"")</f>
        <v/>
      </c>
      <c r="AI8" s="158" t="str">
        <f>IFERROR(INDEX(KJ!$I:$I,MATCH(AJ8,KJ!$F:$F,0)),"")</f>
        <v/>
      </c>
      <c r="AJ8" s="159" t="str">
        <f t="shared" ref="AJ8:AJ34" si="7">IFERROR(MID($B8,FIND("^",SUBSTITUTE($B8,", ","^",1))+2,FIND("^",SUBSTITUTE($B8,", ","^",2))-FIND("^",SUBSTITUTE($B8,", ","^",1))-2),"")</f>
        <v/>
      </c>
      <c r="AK8" s="158" t="str">
        <f>IFERROR(INDEX(KJ!$I:$I,MATCH(AL8,KJ!$F:$F,0)),"")</f>
        <v/>
      </c>
      <c r="AL8" s="159" t="str">
        <f t="shared" ref="AL8:AL34" si="8">IFERROR(MID($B8,FIND(", ",$B8,FIND(", ",$B8,FIND(", ",$B8))+1)+2,30000),"")</f>
        <v/>
      </c>
      <c r="AM8" s="158" t="str">
        <f>IFERROR(INDEX(KJ!$I:$I,MATCH(AN8,KJ!$F:$F,0)),"")</f>
        <v/>
      </c>
      <c r="AN8" s="159" t="str">
        <f t="shared" ref="AN8:AN34" si="9">IFERROR(MID($B8,FIND(", ",$B8,FIND(", ",$B8)+1)+2,FIND(", ",$B8,FIND(", ",$B8,FIND(", ",$B8)+1)+1)-FIND(", ",$B8,FIND(", ",$B8)+1)-2),"")</f>
        <v/>
      </c>
      <c r="AO8" s="158" t="str">
        <f>IFERROR(INDEX(KJ!$I:$I,MATCH(AP8,KJ!$F:$F,0)),"")</f>
        <v/>
      </c>
      <c r="AP8" s="159" t="str">
        <f t="shared" ref="AP8:AP34" si="10">IFERROR(MID($B8,FIND(", ",$B8,FIND(", ",$B8,FIND(", ",$B8)+1)+1)+2,30000),"")</f>
        <v/>
      </c>
    </row>
    <row r="9" spans="1:42" x14ac:dyDescent="0.2">
      <c r="A9" s="138">
        <v>3</v>
      </c>
      <c r="B9" s="139"/>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148"/>
      <c r="AD9" s="157">
        <f t="shared" si="4"/>
        <v>0</v>
      </c>
      <c r="AE9" s="158" t="str">
        <f>IFERROR(INDEX(KJ!$I:$I,MATCH(AF9,KJ!$F:$F,0)),"")</f>
        <v/>
      </c>
      <c r="AF9" s="159">
        <f t="shared" si="5"/>
        <v>0</v>
      </c>
      <c r="AG9" s="158" t="str">
        <f>IFERROR(INDEX(KJ!$I:$I,MATCH(AH9,KJ!$F:$F,0)),"")</f>
        <v/>
      </c>
      <c r="AH9" s="159" t="str">
        <f t="shared" si="6"/>
        <v/>
      </c>
      <c r="AI9" s="158" t="str">
        <f>IFERROR(INDEX(KJ!$I:$I,MATCH(AJ9,KJ!$F:$F,0)),"")</f>
        <v/>
      </c>
      <c r="AJ9" s="159" t="str">
        <f t="shared" si="7"/>
        <v/>
      </c>
      <c r="AK9" s="158" t="str">
        <f>IFERROR(INDEX(KJ!$I:$I,MATCH(AL9,KJ!$F:$F,0)),"")</f>
        <v/>
      </c>
      <c r="AL9" s="159" t="str">
        <f t="shared" si="8"/>
        <v/>
      </c>
      <c r="AM9" s="158" t="str">
        <f>IFERROR(INDEX(KJ!$I:$I,MATCH(AN9,KJ!$F:$F,0)),"")</f>
        <v/>
      </c>
      <c r="AN9" s="159" t="str">
        <f t="shared" si="9"/>
        <v/>
      </c>
      <c r="AO9" s="158" t="str">
        <f>IFERROR(INDEX(KJ!$I:$I,MATCH(AP9,KJ!$F:$F,0)),"")</f>
        <v/>
      </c>
      <c r="AP9" s="159" t="str">
        <f t="shared" si="10"/>
        <v/>
      </c>
    </row>
    <row r="10" spans="1:42" x14ac:dyDescent="0.2">
      <c r="A10" s="138">
        <v>4</v>
      </c>
      <c r="B10" s="139"/>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148"/>
      <c r="AD10" s="157">
        <f t="shared" si="4"/>
        <v>0</v>
      </c>
      <c r="AE10" s="158" t="str">
        <f>IFERROR(INDEX(KJ!$I:$I,MATCH(AF10,KJ!$F:$F,0)),"")</f>
        <v/>
      </c>
      <c r="AF10" s="159">
        <f t="shared" si="5"/>
        <v>0</v>
      </c>
      <c r="AG10" s="158" t="str">
        <f>IFERROR(INDEX(KJ!$I:$I,MATCH(AH10,KJ!$F:$F,0)),"")</f>
        <v/>
      </c>
      <c r="AH10" s="159" t="str">
        <f t="shared" si="6"/>
        <v/>
      </c>
      <c r="AI10" s="158" t="str">
        <f>IFERROR(INDEX(KJ!$I:$I,MATCH(AJ10,KJ!$F:$F,0)),"")</f>
        <v/>
      </c>
      <c r="AJ10" s="159" t="str">
        <f t="shared" si="7"/>
        <v/>
      </c>
      <c r="AK10" s="158" t="str">
        <f>IFERROR(INDEX(KJ!$I:$I,MATCH(AL10,KJ!$F:$F,0)),"")</f>
        <v/>
      </c>
      <c r="AL10" s="159" t="str">
        <f t="shared" si="8"/>
        <v/>
      </c>
      <c r="AM10" s="158" t="str">
        <f>IFERROR(INDEX(KJ!$I:$I,MATCH(AN10,KJ!$F:$F,0)),"")</f>
        <v/>
      </c>
      <c r="AN10" s="159" t="str">
        <f t="shared" si="9"/>
        <v/>
      </c>
      <c r="AO10" s="158" t="str">
        <f>IFERROR(INDEX(KJ!$I:$I,MATCH(AP10,KJ!$F:$F,0)),"")</f>
        <v/>
      </c>
      <c r="AP10" s="159" t="str">
        <f t="shared" si="10"/>
        <v/>
      </c>
    </row>
    <row r="11" spans="1:42" x14ac:dyDescent="0.2">
      <c r="A11" s="138">
        <v>5</v>
      </c>
      <c r="B11" s="335"/>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0</v>
      </c>
      <c r="AE11" s="158" t="str">
        <f>IFERROR(INDEX(KJ!$I:$I,MATCH(AF11,KJ!$F:$F,0)),"")</f>
        <v/>
      </c>
      <c r="AF11" s="159">
        <f t="shared" si="5"/>
        <v>0</v>
      </c>
      <c r="AG11" s="158" t="str">
        <f>IFERROR(INDEX(KJ!$I:$I,MATCH(AH11,KJ!$F:$F,0)),"")</f>
        <v/>
      </c>
      <c r="AH11" s="159" t="str">
        <f t="shared" si="6"/>
        <v/>
      </c>
      <c r="AI11" s="158" t="str">
        <f>IFERROR(INDEX(KJ!$I:$I,MATCH(AJ11,KJ!$F:$F,0)),"")</f>
        <v/>
      </c>
      <c r="AJ11" s="159" t="str">
        <f t="shared" si="7"/>
        <v/>
      </c>
      <c r="AK11" s="158" t="str">
        <f>IFERROR(INDEX(KJ!$I:$I,MATCH(AL11,KJ!$F:$F,0)),"")</f>
        <v/>
      </c>
      <c r="AL11" s="159" t="str">
        <f t="shared" si="8"/>
        <v/>
      </c>
      <c r="AM11" s="158" t="str">
        <f>IFERROR(INDEX(KJ!$I:$I,MATCH(AN11,KJ!$F:$F,0)),"")</f>
        <v/>
      </c>
      <c r="AN11" s="159" t="str">
        <f t="shared" si="9"/>
        <v/>
      </c>
      <c r="AO11" s="158" t="str">
        <f>IFERROR(INDEX(KJ!$I:$I,MATCH(AP11,KJ!$F:$F,0)),"")</f>
        <v/>
      </c>
      <c r="AP11" s="159" t="str">
        <f t="shared" si="10"/>
        <v/>
      </c>
    </row>
    <row r="12" spans="1:42" x14ac:dyDescent="0.2">
      <c r="A12" s="138">
        <v>6</v>
      </c>
      <c r="B12" s="139"/>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ref="AD12:AD19" si="11">SUM(AE12:AL12)</f>
        <v>0</v>
      </c>
      <c r="AE12" s="158" t="str">
        <f>IFERROR(INDEX(KJ!$I:$I,MATCH(AF12,KJ!$F:$F,0)),"")</f>
        <v/>
      </c>
      <c r="AF12" s="159">
        <f t="shared" si="5"/>
        <v>0</v>
      </c>
      <c r="AG12" s="158" t="str">
        <f>IFERROR(INDEX(KJ!$I:$I,MATCH(AH12,KJ!$F:$F,0)),"")</f>
        <v/>
      </c>
      <c r="AH12" s="159" t="str">
        <f t="shared" si="6"/>
        <v/>
      </c>
      <c r="AI12" s="158" t="str">
        <f>IFERROR(INDEX(KJ!$I:$I,MATCH(AJ12,KJ!$F:$F,0)),"")</f>
        <v/>
      </c>
      <c r="AJ12" s="159" t="str">
        <f t="shared" si="7"/>
        <v/>
      </c>
      <c r="AK12" s="158" t="str">
        <f>IFERROR(INDEX(KJ!$I:$I,MATCH(AL12,KJ!$F:$F,0)),"")</f>
        <v/>
      </c>
      <c r="AL12" s="159" t="str">
        <f t="shared" si="8"/>
        <v/>
      </c>
      <c r="AM12" s="158" t="str">
        <f>IFERROR(INDEX(KJ!$I:$I,MATCH(AN12,KJ!$F:$F,0)),"")</f>
        <v/>
      </c>
      <c r="AN12" s="159" t="str">
        <f t="shared" si="9"/>
        <v/>
      </c>
      <c r="AO12" s="158" t="str">
        <f>IFERROR(INDEX(KJ!$I:$I,MATCH(AP12,KJ!$F:$F,0)),"")</f>
        <v/>
      </c>
      <c r="AP12" s="159" t="str">
        <f t="shared" si="10"/>
        <v/>
      </c>
    </row>
    <row r="13" spans="1:42" x14ac:dyDescent="0.2">
      <c r="A13" s="138">
        <v>7</v>
      </c>
      <c r="B13" s="149"/>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11"/>
        <v>0</v>
      </c>
      <c r="AE13" s="158" t="str">
        <f>IFERROR(INDEX(KJ!$I:$I,MATCH(AF13,KJ!$F:$F,0)),"")</f>
        <v/>
      </c>
      <c r="AF13" s="159">
        <f t="shared" si="5"/>
        <v>0</v>
      </c>
      <c r="AG13" s="158" t="str">
        <f>IFERROR(INDEX(KJ!$I:$I,MATCH(AH13,KJ!$F:$F,0)),"")</f>
        <v/>
      </c>
      <c r="AH13" s="159" t="str">
        <f t="shared" si="6"/>
        <v/>
      </c>
      <c r="AI13" s="158" t="str">
        <f>IFERROR(INDEX(KJ!$I:$I,MATCH(AJ13,KJ!$F:$F,0)),"")</f>
        <v/>
      </c>
      <c r="AJ13" s="159" t="str">
        <f t="shared" si="7"/>
        <v/>
      </c>
      <c r="AK13" s="158" t="str">
        <f>IFERROR(INDEX(KJ!$I:$I,MATCH(AL13,KJ!$F:$F,0)),"")</f>
        <v/>
      </c>
      <c r="AL13" s="159" t="str">
        <f t="shared" si="8"/>
        <v/>
      </c>
      <c r="AM13" s="158" t="str">
        <f>IFERROR(INDEX(KJ!$I:$I,MATCH(AN13,KJ!$F:$F,0)),"")</f>
        <v/>
      </c>
      <c r="AN13" s="159" t="str">
        <f t="shared" si="9"/>
        <v/>
      </c>
      <c r="AO13" s="158" t="str">
        <f>IFERROR(INDEX(KJ!$I:$I,MATCH(AP13,KJ!$F:$F,0)),"")</f>
        <v/>
      </c>
      <c r="AP13" s="159" t="str">
        <f t="shared" si="10"/>
        <v/>
      </c>
    </row>
    <row r="14" spans="1:42" x14ac:dyDescent="0.2">
      <c r="A14" s="138">
        <v>8</v>
      </c>
      <c r="B14" s="149"/>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11"/>
        <v>0</v>
      </c>
      <c r="AE14" s="158" t="str">
        <f>IFERROR(INDEX(KJ!$I:$I,MATCH(AF14,KJ!$F:$F,0)),"")</f>
        <v/>
      </c>
      <c r="AF14" s="159">
        <f t="shared" si="5"/>
        <v>0</v>
      </c>
      <c r="AG14" s="158" t="str">
        <f>IFERROR(INDEX(KJ!$I:$I,MATCH(AH14,KJ!$F:$F,0)),"")</f>
        <v/>
      </c>
      <c r="AH14" s="159" t="str">
        <f t="shared" si="6"/>
        <v/>
      </c>
      <c r="AI14" s="158" t="str">
        <f>IFERROR(INDEX(KJ!$I:$I,MATCH(AJ14,KJ!$F:$F,0)),"")</f>
        <v/>
      </c>
      <c r="AJ14" s="159" t="str">
        <f t="shared" si="7"/>
        <v/>
      </c>
      <c r="AK14" s="158" t="str">
        <f>IFERROR(INDEX(KJ!$I:$I,MATCH(AL14,KJ!$F:$F,0)),"")</f>
        <v/>
      </c>
      <c r="AL14" s="159" t="str">
        <f t="shared" si="8"/>
        <v/>
      </c>
      <c r="AM14" s="158" t="str">
        <f>IFERROR(INDEX(KJ!$I:$I,MATCH(AN14,KJ!$F:$F,0)),"")</f>
        <v/>
      </c>
      <c r="AN14" s="159" t="str">
        <f t="shared" si="9"/>
        <v/>
      </c>
      <c r="AO14" s="158" t="str">
        <f>IFERROR(INDEX(KJ!$I:$I,MATCH(AP14,KJ!$F:$F,0)),"")</f>
        <v/>
      </c>
      <c r="AP14" s="159" t="str">
        <f t="shared" si="10"/>
        <v/>
      </c>
    </row>
    <row r="15" spans="1:42" x14ac:dyDescent="0.2">
      <c r="A15" s="138">
        <v>9</v>
      </c>
      <c r="B15" s="139"/>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11"/>
        <v>0</v>
      </c>
      <c r="AE15" s="158" t="str">
        <f>IFERROR(INDEX(KJ!$I:$I,MATCH(AF15,KJ!$F:$F,0)),"")</f>
        <v/>
      </c>
      <c r="AF15" s="159">
        <f t="shared" si="5"/>
        <v>0</v>
      </c>
      <c r="AG15" s="158" t="str">
        <f>IFERROR(INDEX(KJ!$I:$I,MATCH(AH15,KJ!$F:$F,0)),"")</f>
        <v/>
      </c>
      <c r="AH15" s="159" t="str">
        <f t="shared" si="6"/>
        <v/>
      </c>
      <c r="AI15" s="158" t="str">
        <f>IFERROR(INDEX(KJ!$I:$I,MATCH(AJ15,KJ!$F:$F,0)),"")</f>
        <v/>
      </c>
      <c r="AJ15" s="159" t="str">
        <f t="shared" si="7"/>
        <v/>
      </c>
      <c r="AK15" s="158" t="str">
        <f>IFERROR(INDEX(KJ!$I:$I,MATCH(AL15,KJ!$F:$F,0)),"")</f>
        <v/>
      </c>
      <c r="AL15" s="159" t="str">
        <f t="shared" si="8"/>
        <v/>
      </c>
      <c r="AM15" s="158" t="str">
        <f>IFERROR(INDEX(KJ!$I:$I,MATCH(AN15,KJ!$F:$F,0)),"")</f>
        <v/>
      </c>
      <c r="AN15" s="159" t="str">
        <f t="shared" si="9"/>
        <v/>
      </c>
      <c r="AO15" s="158" t="str">
        <f>IFERROR(INDEX(KJ!$I:$I,MATCH(AP15,KJ!$F:$F,0)),"")</f>
        <v/>
      </c>
      <c r="AP15" s="159" t="str">
        <f t="shared" si="10"/>
        <v/>
      </c>
    </row>
    <row r="16" spans="1:42" x14ac:dyDescent="0.2">
      <c r="A16" s="138">
        <v>10</v>
      </c>
      <c r="B16" s="335"/>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C16" s="148"/>
      <c r="AD16" s="157">
        <f t="shared" si="11"/>
        <v>0</v>
      </c>
      <c r="AE16" s="158" t="str">
        <f>IFERROR(INDEX(KJ!$I:$I,MATCH(AF16,KJ!$F:$F,0)),"")</f>
        <v/>
      </c>
      <c r="AF16" s="159">
        <f t="shared" si="5"/>
        <v>0</v>
      </c>
      <c r="AG16" s="158" t="str">
        <f>IFERROR(INDEX(KJ!$I:$I,MATCH(AH16,KJ!$F:$F,0)),"")</f>
        <v/>
      </c>
      <c r="AH16" s="159" t="str">
        <f t="shared" si="6"/>
        <v/>
      </c>
      <c r="AI16" s="158" t="str">
        <f>IFERROR(INDEX(KJ!$I:$I,MATCH(AJ16,KJ!$F:$F,0)),"")</f>
        <v/>
      </c>
      <c r="AJ16" s="159" t="str">
        <f t="shared" si="7"/>
        <v/>
      </c>
      <c r="AK16" s="158" t="str">
        <f>IFERROR(INDEX(KJ!$I:$I,MATCH(AL16,KJ!$F:$F,0)),"")</f>
        <v/>
      </c>
      <c r="AL16" s="159" t="str">
        <f t="shared" si="8"/>
        <v/>
      </c>
      <c r="AM16" s="158" t="str">
        <f>IFERROR(INDEX(KJ!$I:$I,MATCH(AN16,KJ!$F:$F,0)),"")</f>
        <v/>
      </c>
      <c r="AN16" s="159" t="str">
        <f t="shared" si="9"/>
        <v/>
      </c>
      <c r="AO16" s="158" t="str">
        <f>IFERROR(INDEX(KJ!$I:$I,MATCH(AP16,KJ!$F:$F,0)),"")</f>
        <v/>
      </c>
      <c r="AP16" s="159" t="str">
        <f t="shared" si="10"/>
        <v/>
      </c>
    </row>
    <row r="17" spans="1:42" x14ac:dyDescent="0.2">
      <c r="A17" s="138">
        <v>11</v>
      </c>
      <c r="B17" s="149"/>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1"/>
        <v>0</v>
      </c>
      <c r="Z17" s="141" t="s">
        <v>79</v>
      </c>
      <c r="AA17" s="146">
        <f t="shared" si="2"/>
        <v>0</v>
      </c>
      <c r="AB17" s="147">
        <f t="shared" si="3"/>
        <v>0</v>
      </c>
      <c r="AC17" s="148"/>
      <c r="AD17" s="157">
        <f t="shared" si="11"/>
        <v>0</v>
      </c>
      <c r="AE17" s="158" t="str">
        <f>IFERROR(INDEX(KJ!$I:$I,MATCH(AF17,KJ!$F:$F,0)),"")</f>
        <v/>
      </c>
      <c r="AF17" s="159">
        <f t="shared" si="5"/>
        <v>0</v>
      </c>
      <c r="AG17" s="158" t="str">
        <f>IFERROR(INDEX(KJ!$I:$I,MATCH(AH17,KJ!$F:$F,0)),"")</f>
        <v/>
      </c>
      <c r="AH17" s="159" t="str">
        <f t="shared" si="6"/>
        <v/>
      </c>
      <c r="AI17" s="158" t="str">
        <f>IFERROR(INDEX(KJ!$I:$I,MATCH(AJ17,KJ!$F:$F,0)),"")</f>
        <v/>
      </c>
      <c r="AJ17" s="159" t="str">
        <f t="shared" si="7"/>
        <v/>
      </c>
      <c r="AK17" s="158" t="str">
        <f>IFERROR(INDEX(KJ!$I:$I,MATCH(AL17,KJ!$F:$F,0)),"")</f>
        <v/>
      </c>
      <c r="AL17" s="159" t="str">
        <f t="shared" si="8"/>
        <v/>
      </c>
      <c r="AM17" s="158" t="str">
        <f>IFERROR(INDEX(KJ!$I:$I,MATCH(AN17,KJ!$F:$F,0)),"")</f>
        <v/>
      </c>
      <c r="AN17" s="159" t="str">
        <f t="shared" si="9"/>
        <v/>
      </c>
      <c r="AO17" s="158" t="str">
        <f>IFERROR(INDEX(KJ!$I:$I,MATCH(AP17,KJ!$F:$F,0)),"")</f>
        <v/>
      </c>
      <c r="AP17" s="159" t="str">
        <f t="shared" si="10"/>
        <v/>
      </c>
    </row>
    <row r="18" spans="1:42" x14ac:dyDescent="0.2">
      <c r="A18" s="138">
        <v>12</v>
      </c>
      <c r="B18" s="335"/>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1"/>
        <v>0</v>
      </c>
      <c r="Z18" s="141" t="s">
        <v>79</v>
      </c>
      <c r="AA18" s="146">
        <f t="shared" si="2"/>
        <v>0</v>
      </c>
      <c r="AB18" s="147">
        <f t="shared" si="3"/>
        <v>0</v>
      </c>
      <c r="AC18" s="148"/>
      <c r="AD18" s="157">
        <f t="shared" si="11"/>
        <v>0</v>
      </c>
      <c r="AE18" s="158" t="str">
        <f>IFERROR(INDEX(KJ!$I:$I,MATCH(AF18,KJ!$F:$F,0)),"")</f>
        <v/>
      </c>
      <c r="AF18" s="159">
        <f t="shared" si="5"/>
        <v>0</v>
      </c>
      <c r="AG18" s="158" t="str">
        <f>IFERROR(INDEX(KJ!$I:$I,MATCH(AH18,KJ!$F:$F,0)),"")</f>
        <v/>
      </c>
      <c r="AH18" s="159" t="str">
        <f t="shared" si="6"/>
        <v/>
      </c>
      <c r="AI18" s="158" t="str">
        <f>IFERROR(INDEX(KJ!$I:$I,MATCH(AJ18,KJ!$F:$F,0)),"")</f>
        <v/>
      </c>
      <c r="AJ18" s="159" t="str">
        <f t="shared" si="7"/>
        <v/>
      </c>
      <c r="AK18" s="158" t="str">
        <f>IFERROR(INDEX(KJ!$I:$I,MATCH(AL18,KJ!$F:$F,0)),"")</f>
        <v/>
      </c>
      <c r="AL18" s="159" t="str">
        <f t="shared" si="8"/>
        <v/>
      </c>
      <c r="AM18" s="158" t="str">
        <f>IFERROR(INDEX(KJ!$I:$I,MATCH(AN18,KJ!$F:$F,0)),"")</f>
        <v/>
      </c>
      <c r="AN18" s="159" t="str">
        <f t="shared" si="9"/>
        <v/>
      </c>
      <c r="AO18" s="158" t="str">
        <f>IFERROR(INDEX(KJ!$I:$I,MATCH(AP18,KJ!$F:$F,0)),"")</f>
        <v/>
      </c>
      <c r="AP18" s="159" t="str">
        <f t="shared" si="10"/>
        <v/>
      </c>
    </row>
    <row r="19" spans="1:42" x14ac:dyDescent="0.2">
      <c r="A19" s="138">
        <v>13</v>
      </c>
      <c r="B19" s="149"/>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0"/>
        <v>0</v>
      </c>
      <c r="X19" s="145"/>
      <c r="Y19" s="140">
        <f t="shared" si="1"/>
        <v>0</v>
      </c>
      <c r="Z19" s="141" t="s">
        <v>79</v>
      </c>
      <c r="AA19" s="146">
        <f t="shared" si="2"/>
        <v>0</v>
      </c>
      <c r="AB19" s="147">
        <f t="shared" si="3"/>
        <v>0</v>
      </c>
      <c r="AC19" s="148"/>
      <c r="AD19" s="157">
        <f t="shared" si="11"/>
        <v>0</v>
      </c>
      <c r="AE19" s="158" t="str">
        <f>IFERROR(INDEX(KJ!$I:$I,MATCH(AF19,KJ!$F:$F,0)),"")</f>
        <v/>
      </c>
      <c r="AF19" s="159">
        <f t="shared" si="5"/>
        <v>0</v>
      </c>
      <c r="AG19" s="158" t="str">
        <f>IFERROR(INDEX(KJ!$I:$I,MATCH(AH19,KJ!$F:$F,0)),"")</f>
        <v/>
      </c>
      <c r="AH19" s="159" t="str">
        <f t="shared" si="6"/>
        <v/>
      </c>
      <c r="AI19" s="158" t="str">
        <f>IFERROR(INDEX(KJ!$I:$I,MATCH(AJ19,KJ!$F:$F,0)),"")</f>
        <v/>
      </c>
      <c r="AJ19" s="159" t="str">
        <f t="shared" si="7"/>
        <v/>
      </c>
      <c r="AK19" s="158" t="str">
        <f>IFERROR(INDEX(KJ!$I:$I,MATCH(AL19,KJ!$F:$F,0)),"")</f>
        <v/>
      </c>
      <c r="AL19" s="159" t="str">
        <f t="shared" si="8"/>
        <v/>
      </c>
      <c r="AM19" s="158" t="str">
        <f>IFERROR(INDEX(KJ!$I:$I,MATCH(AN19,KJ!$F:$F,0)),"")</f>
        <v/>
      </c>
      <c r="AN19" s="159" t="str">
        <f t="shared" si="9"/>
        <v/>
      </c>
      <c r="AO19" s="158" t="str">
        <f>IFERROR(INDEX(KJ!$I:$I,MATCH(AP19,KJ!$F:$F,0)),"")</f>
        <v/>
      </c>
      <c r="AP19" s="159" t="str">
        <f t="shared" si="10"/>
        <v/>
      </c>
    </row>
    <row r="20" spans="1:42" x14ac:dyDescent="0.2">
      <c r="A20" s="138">
        <v>14</v>
      </c>
      <c r="B20" s="335"/>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ref="W20:W34" si="12">IF(C20&gt;E20,W$2,IF(C20&lt;E20,W$4,IF(ISNUMBER(C20),W$3,0)))+IF(G20&gt;I20,W$2,IF(G20&lt;I20,W$4,IF(ISNUMBER(G20),W$3,0)))+IF(K20&gt;M20,W$2,IF(K20&lt;M20,W$4,IF(ISNUMBER(K20),W$3,0)))+IF(O20&gt;Q20,W$2,IF(O20&lt;Q20,W$4,IF(ISNUMBER(O20),W$3,0)))+IF(S20&gt;U20,W$2,IF(S20&lt;U20,W$4,IF(ISNUMBER(S20),W$3,0)))</f>
        <v>0</v>
      </c>
      <c r="X20" s="145"/>
      <c r="Y20" s="140">
        <f t="shared" ref="Y20:Y34" si="13">C20+G20+K20+O20+S20</f>
        <v>0</v>
      </c>
      <c r="Z20" s="141" t="s">
        <v>79</v>
      </c>
      <c r="AA20" s="146">
        <f t="shared" ref="AA20:AA34" si="14">E20+I20+M20+Q20+U20</f>
        <v>0</v>
      </c>
      <c r="AB20" s="147">
        <f t="shared" ref="AB20:AB34" si="15">Y20-AA20</f>
        <v>0</v>
      </c>
      <c r="AC20" s="148"/>
      <c r="AD20" s="157">
        <f t="shared" ref="AD20:AD34" si="16">SUM(AE20:AL20)</f>
        <v>0</v>
      </c>
      <c r="AE20" s="158" t="str">
        <f>IFERROR(INDEX(KJ!$I:$I,MATCH(AF20,KJ!$F:$F,0)),"")</f>
        <v/>
      </c>
      <c r="AF20" s="159">
        <f t="shared" si="5"/>
        <v>0</v>
      </c>
      <c r="AG20" s="158" t="str">
        <f>IFERROR(INDEX(KJ!$I:$I,MATCH(AH20,KJ!$F:$F,0)),"")</f>
        <v/>
      </c>
      <c r="AH20" s="159" t="str">
        <f t="shared" si="6"/>
        <v/>
      </c>
      <c r="AI20" s="158" t="str">
        <f>IFERROR(INDEX(KJ!$I:$I,MATCH(AJ20,KJ!$F:$F,0)),"")</f>
        <v/>
      </c>
      <c r="AJ20" s="159" t="str">
        <f t="shared" si="7"/>
        <v/>
      </c>
      <c r="AK20" s="158" t="str">
        <f>IFERROR(INDEX(KJ!$I:$I,MATCH(AL20,KJ!$F:$F,0)),"")</f>
        <v/>
      </c>
      <c r="AL20" s="159" t="str">
        <f t="shared" si="8"/>
        <v/>
      </c>
      <c r="AM20" s="158" t="str">
        <f>IFERROR(INDEX(KJ!$I:$I,MATCH(AN20,KJ!$F:$F,0)),"")</f>
        <v/>
      </c>
      <c r="AN20" s="159" t="str">
        <f t="shared" si="9"/>
        <v/>
      </c>
      <c r="AO20" s="158" t="str">
        <f>IFERROR(INDEX(KJ!$I:$I,MATCH(AP20,KJ!$F:$F,0)),"")</f>
        <v/>
      </c>
      <c r="AP20" s="159" t="str">
        <f t="shared" si="10"/>
        <v/>
      </c>
    </row>
    <row r="21" spans="1:42" x14ac:dyDescent="0.2">
      <c r="A21" s="138">
        <v>15</v>
      </c>
      <c r="B21" s="149"/>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si="12"/>
        <v>0</v>
      </c>
      <c r="X21" s="145"/>
      <c r="Y21" s="140">
        <f t="shared" si="13"/>
        <v>0</v>
      </c>
      <c r="Z21" s="141" t="s">
        <v>79</v>
      </c>
      <c r="AA21" s="146">
        <f t="shared" si="14"/>
        <v>0</v>
      </c>
      <c r="AB21" s="147">
        <f t="shared" si="15"/>
        <v>0</v>
      </c>
      <c r="AC21" s="148"/>
      <c r="AD21" s="157">
        <f t="shared" si="16"/>
        <v>0</v>
      </c>
      <c r="AE21" s="158" t="str">
        <f>IFERROR(INDEX(KJ!$I:$I,MATCH(AF21,KJ!$F:$F,0)),"")</f>
        <v/>
      </c>
      <c r="AF21" s="159">
        <f t="shared" si="5"/>
        <v>0</v>
      </c>
      <c r="AG21" s="158" t="str">
        <f>IFERROR(INDEX(KJ!$I:$I,MATCH(AH21,KJ!$F:$F,0)),"")</f>
        <v/>
      </c>
      <c r="AH21" s="159" t="str">
        <f t="shared" si="6"/>
        <v/>
      </c>
      <c r="AI21" s="158" t="str">
        <f>IFERROR(INDEX(KJ!$I:$I,MATCH(AJ21,KJ!$F:$F,0)),"")</f>
        <v/>
      </c>
      <c r="AJ21" s="159" t="str">
        <f t="shared" si="7"/>
        <v/>
      </c>
      <c r="AK21" s="158" t="str">
        <f>IFERROR(INDEX(KJ!$I:$I,MATCH(AL21,KJ!$F:$F,0)),"")</f>
        <v/>
      </c>
      <c r="AL21" s="159" t="str">
        <f t="shared" si="8"/>
        <v/>
      </c>
      <c r="AM21" s="158" t="str">
        <f>IFERROR(INDEX(KJ!$I:$I,MATCH(AN21,KJ!$F:$F,0)),"")</f>
        <v/>
      </c>
      <c r="AN21" s="159" t="str">
        <f t="shared" si="9"/>
        <v/>
      </c>
      <c r="AO21" s="158" t="str">
        <f>IFERROR(INDEX(KJ!$I:$I,MATCH(AP21,KJ!$F:$F,0)),"")</f>
        <v/>
      </c>
      <c r="AP21" s="159" t="str">
        <f t="shared" si="10"/>
        <v/>
      </c>
    </row>
    <row r="22" spans="1:42" x14ac:dyDescent="0.2">
      <c r="A22" s="138">
        <v>16</v>
      </c>
      <c r="B22" s="335"/>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12"/>
        <v>0</v>
      </c>
      <c r="X22" s="145"/>
      <c r="Y22" s="140">
        <f t="shared" si="13"/>
        <v>0</v>
      </c>
      <c r="Z22" s="141" t="s">
        <v>79</v>
      </c>
      <c r="AA22" s="146">
        <f t="shared" si="14"/>
        <v>0</v>
      </c>
      <c r="AB22" s="147">
        <f t="shared" si="15"/>
        <v>0</v>
      </c>
      <c r="AC22" s="148"/>
      <c r="AD22" s="157">
        <f t="shared" si="16"/>
        <v>0</v>
      </c>
      <c r="AE22" s="158" t="str">
        <f>IFERROR(INDEX(KJ!$I:$I,MATCH(AF22,KJ!$F:$F,0)),"")</f>
        <v/>
      </c>
      <c r="AF22" s="159">
        <f t="shared" si="5"/>
        <v>0</v>
      </c>
      <c r="AG22" s="158" t="str">
        <f>IFERROR(INDEX(KJ!$I:$I,MATCH(AH22,KJ!$F:$F,0)),"")</f>
        <v/>
      </c>
      <c r="AH22" s="159" t="str">
        <f t="shared" si="6"/>
        <v/>
      </c>
      <c r="AI22" s="158" t="str">
        <f>IFERROR(INDEX(KJ!$I:$I,MATCH(AJ22,KJ!$F:$F,0)),"")</f>
        <v/>
      </c>
      <c r="AJ22" s="159" t="str">
        <f t="shared" si="7"/>
        <v/>
      </c>
      <c r="AK22" s="158" t="str">
        <f>IFERROR(INDEX(KJ!$I:$I,MATCH(AL22,KJ!$F:$F,0)),"")</f>
        <v/>
      </c>
      <c r="AL22" s="159" t="str">
        <f t="shared" si="8"/>
        <v/>
      </c>
      <c r="AM22" s="158" t="str">
        <f>IFERROR(INDEX(KJ!$I:$I,MATCH(AN22,KJ!$F:$F,0)),"")</f>
        <v/>
      </c>
      <c r="AN22" s="159" t="str">
        <f t="shared" si="9"/>
        <v/>
      </c>
      <c r="AO22" s="158" t="str">
        <f>IFERROR(INDEX(KJ!$I:$I,MATCH(AP22,KJ!$F:$F,0)),"")</f>
        <v/>
      </c>
      <c r="AP22" s="159" t="str">
        <f t="shared" si="10"/>
        <v/>
      </c>
    </row>
    <row r="23" spans="1:42" x14ac:dyDescent="0.2">
      <c r="A23" s="138">
        <v>17</v>
      </c>
      <c r="B23" s="149"/>
      <c r="C23" s="140"/>
      <c r="D23" s="141" t="s">
        <v>79</v>
      </c>
      <c r="E23" s="142"/>
      <c r="F23" s="143"/>
      <c r="G23" s="140"/>
      <c r="H23" s="141" t="s">
        <v>79</v>
      </c>
      <c r="I23" s="142"/>
      <c r="J23" s="143"/>
      <c r="K23" s="140"/>
      <c r="L23" s="141" t="s">
        <v>79</v>
      </c>
      <c r="M23" s="142"/>
      <c r="N23" s="143"/>
      <c r="O23" s="140"/>
      <c r="P23" s="141" t="s">
        <v>79</v>
      </c>
      <c r="Q23" s="142"/>
      <c r="R23" s="143"/>
      <c r="S23" s="140"/>
      <c r="T23" s="141" t="s">
        <v>79</v>
      </c>
      <c r="U23" s="142"/>
      <c r="V23" s="143"/>
      <c r="W23" s="144">
        <f t="shared" si="12"/>
        <v>0</v>
      </c>
      <c r="X23" s="145"/>
      <c r="Y23" s="140">
        <f t="shared" si="13"/>
        <v>0</v>
      </c>
      <c r="Z23" s="141" t="s">
        <v>79</v>
      </c>
      <c r="AA23" s="146">
        <f t="shared" si="14"/>
        <v>0</v>
      </c>
      <c r="AB23" s="147">
        <f t="shared" si="15"/>
        <v>0</v>
      </c>
      <c r="AC23" s="148"/>
      <c r="AD23" s="157">
        <f t="shared" si="16"/>
        <v>0</v>
      </c>
      <c r="AE23" s="158" t="str">
        <f>IFERROR(INDEX(KJ!$I:$I,MATCH(AF23,KJ!$F:$F,0)),"")</f>
        <v/>
      </c>
      <c r="AF23" s="159">
        <f t="shared" si="5"/>
        <v>0</v>
      </c>
      <c r="AG23" s="158" t="str">
        <f>IFERROR(INDEX(KJ!$I:$I,MATCH(AH23,KJ!$F:$F,0)),"")</f>
        <v/>
      </c>
      <c r="AH23" s="159" t="str">
        <f t="shared" si="6"/>
        <v/>
      </c>
      <c r="AI23" s="158" t="str">
        <f>IFERROR(INDEX(KJ!$I:$I,MATCH(AJ23,KJ!$F:$F,0)),"")</f>
        <v/>
      </c>
      <c r="AJ23" s="159" t="str">
        <f t="shared" si="7"/>
        <v/>
      </c>
      <c r="AK23" s="158" t="str">
        <f>IFERROR(INDEX(KJ!$I:$I,MATCH(AL23,KJ!$F:$F,0)),"")</f>
        <v/>
      </c>
      <c r="AL23" s="159" t="str">
        <f t="shared" si="8"/>
        <v/>
      </c>
      <c r="AM23" s="158" t="str">
        <f>IFERROR(INDEX(KJ!$I:$I,MATCH(AN23,KJ!$F:$F,0)),"")</f>
        <v/>
      </c>
      <c r="AN23" s="159" t="str">
        <f t="shared" si="9"/>
        <v/>
      </c>
      <c r="AO23" s="158" t="str">
        <f>IFERROR(INDEX(KJ!$I:$I,MATCH(AP23,KJ!$F:$F,0)),"")</f>
        <v/>
      </c>
      <c r="AP23" s="159" t="str">
        <f t="shared" si="10"/>
        <v/>
      </c>
    </row>
    <row r="24" spans="1:42" x14ac:dyDescent="0.2">
      <c r="A24" s="138">
        <v>18</v>
      </c>
      <c r="B24" s="335"/>
      <c r="C24" s="140"/>
      <c r="D24" s="141" t="s">
        <v>79</v>
      </c>
      <c r="E24" s="142"/>
      <c r="F24" s="143"/>
      <c r="G24" s="140"/>
      <c r="H24" s="141" t="s">
        <v>79</v>
      </c>
      <c r="I24" s="142"/>
      <c r="J24" s="143"/>
      <c r="K24" s="140"/>
      <c r="L24" s="141" t="s">
        <v>79</v>
      </c>
      <c r="M24" s="142"/>
      <c r="N24" s="143"/>
      <c r="O24" s="140"/>
      <c r="P24" s="141" t="s">
        <v>79</v>
      </c>
      <c r="Q24" s="142"/>
      <c r="R24" s="143"/>
      <c r="S24" s="140"/>
      <c r="T24" s="141" t="s">
        <v>79</v>
      </c>
      <c r="U24" s="142"/>
      <c r="V24" s="143"/>
      <c r="W24" s="144">
        <f t="shared" si="12"/>
        <v>0</v>
      </c>
      <c r="X24" s="145"/>
      <c r="Y24" s="140">
        <f t="shared" si="13"/>
        <v>0</v>
      </c>
      <c r="Z24" s="141" t="s">
        <v>79</v>
      </c>
      <c r="AA24" s="146">
        <f t="shared" si="14"/>
        <v>0</v>
      </c>
      <c r="AB24" s="147">
        <f t="shared" si="15"/>
        <v>0</v>
      </c>
      <c r="AC24" s="148"/>
      <c r="AD24" s="157">
        <f t="shared" si="16"/>
        <v>0</v>
      </c>
      <c r="AE24" s="158" t="str">
        <f>IFERROR(INDEX(KJ!$I:$I,MATCH(AF24,KJ!$F:$F,0)),"")</f>
        <v/>
      </c>
      <c r="AF24" s="159">
        <f t="shared" si="5"/>
        <v>0</v>
      </c>
      <c r="AG24" s="158" t="str">
        <f>IFERROR(INDEX(KJ!$I:$I,MATCH(AH24,KJ!$F:$F,0)),"")</f>
        <v/>
      </c>
      <c r="AH24" s="159" t="str">
        <f t="shared" si="6"/>
        <v/>
      </c>
      <c r="AI24" s="158" t="str">
        <f>IFERROR(INDEX(KJ!$I:$I,MATCH(AJ24,KJ!$F:$F,0)),"")</f>
        <v/>
      </c>
      <c r="AJ24" s="159" t="str">
        <f t="shared" si="7"/>
        <v/>
      </c>
      <c r="AK24" s="158" t="str">
        <f>IFERROR(INDEX(KJ!$I:$I,MATCH(AL24,KJ!$F:$F,0)),"")</f>
        <v/>
      </c>
      <c r="AL24" s="159" t="str">
        <f t="shared" si="8"/>
        <v/>
      </c>
      <c r="AM24" s="158" t="str">
        <f>IFERROR(INDEX(KJ!$I:$I,MATCH(AN24,KJ!$F:$F,0)),"")</f>
        <v/>
      </c>
      <c r="AN24" s="159" t="str">
        <f t="shared" si="9"/>
        <v/>
      </c>
      <c r="AO24" s="158" t="str">
        <f>IFERROR(INDEX(KJ!$I:$I,MATCH(AP24,KJ!$F:$F,0)),"")</f>
        <v/>
      </c>
      <c r="AP24" s="159" t="str">
        <f t="shared" si="10"/>
        <v/>
      </c>
    </row>
    <row r="25" spans="1:42" x14ac:dyDescent="0.2">
      <c r="A25" s="138">
        <v>19</v>
      </c>
      <c r="B25" s="149"/>
      <c r="C25" s="140"/>
      <c r="D25" s="141" t="s">
        <v>79</v>
      </c>
      <c r="E25" s="142"/>
      <c r="F25" s="143"/>
      <c r="G25" s="140"/>
      <c r="H25" s="141" t="s">
        <v>79</v>
      </c>
      <c r="I25" s="142"/>
      <c r="J25" s="143"/>
      <c r="K25" s="140"/>
      <c r="L25" s="141" t="s">
        <v>79</v>
      </c>
      <c r="M25" s="142"/>
      <c r="N25" s="143"/>
      <c r="O25" s="140"/>
      <c r="P25" s="141" t="s">
        <v>79</v>
      </c>
      <c r="Q25" s="142"/>
      <c r="R25" s="143"/>
      <c r="S25" s="140"/>
      <c r="T25" s="141" t="s">
        <v>79</v>
      </c>
      <c r="U25" s="142"/>
      <c r="V25" s="143"/>
      <c r="W25" s="144">
        <f t="shared" si="12"/>
        <v>0</v>
      </c>
      <c r="X25" s="145"/>
      <c r="Y25" s="140">
        <f t="shared" si="13"/>
        <v>0</v>
      </c>
      <c r="Z25" s="141" t="s">
        <v>79</v>
      </c>
      <c r="AA25" s="146">
        <f t="shared" si="14"/>
        <v>0</v>
      </c>
      <c r="AB25" s="147">
        <f t="shared" si="15"/>
        <v>0</v>
      </c>
      <c r="AC25" s="148"/>
      <c r="AD25" s="157">
        <f t="shared" si="16"/>
        <v>0</v>
      </c>
      <c r="AE25" s="158" t="str">
        <f>IFERROR(INDEX(KJ!$I:$I,MATCH(AF25,KJ!$F:$F,0)),"")</f>
        <v/>
      </c>
      <c r="AF25" s="159">
        <f t="shared" si="5"/>
        <v>0</v>
      </c>
      <c r="AG25" s="158" t="str">
        <f>IFERROR(INDEX(KJ!$I:$I,MATCH(AH25,KJ!$F:$F,0)),"")</f>
        <v/>
      </c>
      <c r="AH25" s="159" t="str">
        <f t="shared" si="6"/>
        <v/>
      </c>
      <c r="AI25" s="158" t="str">
        <f>IFERROR(INDEX(KJ!$I:$I,MATCH(AJ25,KJ!$F:$F,0)),"")</f>
        <v/>
      </c>
      <c r="AJ25" s="159" t="str">
        <f t="shared" si="7"/>
        <v/>
      </c>
      <c r="AK25" s="158" t="str">
        <f>IFERROR(INDEX(KJ!$I:$I,MATCH(AL25,KJ!$F:$F,0)),"")</f>
        <v/>
      </c>
      <c r="AL25" s="159" t="str">
        <f t="shared" si="8"/>
        <v/>
      </c>
      <c r="AM25" s="158" t="str">
        <f>IFERROR(INDEX(KJ!$I:$I,MATCH(AN25,KJ!$F:$F,0)),"")</f>
        <v/>
      </c>
      <c r="AN25" s="159" t="str">
        <f t="shared" si="9"/>
        <v/>
      </c>
      <c r="AO25" s="158" t="str">
        <f>IFERROR(INDEX(KJ!$I:$I,MATCH(AP25,KJ!$F:$F,0)),"")</f>
        <v/>
      </c>
      <c r="AP25" s="159" t="str">
        <f t="shared" si="10"/>
        <v/>
      </c>
    </row>
    <row r="26" spans="1:42" x14ac:dyDescent="0.2">
      <c r="A26" s="138">
        <v>20</v>
      </c>
      <c r="B26" s="335"/>
      <c r="C26" s="140"/>
      <c r="D26" s="141" t="s">
        <v>79</v>
      </c>
      <c r="E26" s="142"/>
      <c r="F26" s="143"/>
      <c r="G26" s="140"/>
      <c r="H26" s="141" t="s">
        <v>79</v>
      </c>
      <c r="I26" s="142"/>
      <c r="J26" s="143"/>
      <c r="K26" s="140"/>
      <c r="L26" s="141" t="s">
        <v>79</v>
      </c>
      <c r="M26" s="142"/>
      <c r="N26" s="143"/>
      <c r="O26" s="140"/>
      <c r="P26" s="141" t="s">
        <v>79</v>
      </c>
      <c r="Q26" s="142"/>
      <c r="R26" s="143"/>
      <c r="S26" s="140"/>
      <c r="T26" s="141" t="s">
        <v>79</v>
      </c>
      <c r="U26" s="142"/>
      <c r="V26" s="143"/>
      <c r="W26" s="144">
        <f t="shared" si="12"/>
        <v>0</v>
      </c>
      <c r="X26" s="145"/>
      <c r="Y26" s="140">
        <f t="shared" si="13"/>
        <v>0</v>
      </c>
      <c r="Z26" s="141" t="s">
        <v>79</v>
      </c>
      <c r="AA26" s="146">
        <f t="shared" si="14"/>
        <v>0</v>
      </c>
      <c r="AB26" s="147">
        <f t="shared" si="15"/>
        <v>0</v>
      </c>
      <c r="AC26" s="148"/>
      <c r="AD26" s="157">
        <f t="shared" si="16"/>
        <v>0</v>
      </c>
      <c r="AE26" s="158" t="str">
        <f>IFERROR(INDEX(KJ!$I:$I,MATCH(AF26,KJ!$F:$F,0)),"")</f>
        <v/>
      </c>
      <c r="AF26" s="159">
        <f t="shared" si="5"/>
        <v>0</v>
      </c>
      <c r="AG26" s="158" t="str">
        <f>IFERROR(INDEX(KJ!$I:$I,MATCH(AH26,KJ!$F:$F,0)),"")</f>
        <v/>
      </c>
      <c r="AH26" s="159" t="str">
        <f t="shared" si="6"/>
        <v/>
      </c>
      <c r="AI26" s="158" t="str">
        <f>IFERROR(INDEX(KJ!$I:$I,MATCH(AJ26,KJ!$F:$F,0)),"")</f>
        <v/>
      </c>
      <c r="AJ26" s="159" t="str">
        <f t="shared" si="7"/>
        <v/>
      </c>
      <c r="AK26" s="158" t="str">
        <f>IFERROR(INDEX(KJ!$I:$I,MATCH(AL26,KJ!$F:$F,0)),"")</f>
        <v/>
      </c>
      <c r="AL26" s="159" t="str">
        <f t="shared" si="8"/>
        <v/>
      </c>
      <c r="AM26" s="158" t="str">
        <f>IFERROR(INDEX(KJ!$I:$I,MATCH(AN26,KJ!$F:$F,0)),"")</f>
        <v/>
      </c>
      <c r="AN26" s="159" t="str">
        <f t="shared" si="9"/>
        <v/>
      </c>
      <c r="AO26" s="158" t="str">
        <f>IFERROR(INDEX(KJ!$I:$I,MATCH(AP26,KJ!$F:$F,0)),"")</f>
        <v/>
      </c>
      <c r="AP26" s="159" t="str">
        <f t="shared" si="10"/>
        <v/>
      </c>
    </row>
    <row r="27" spans="1:42" x14ac:dyDescent="0.2">
      <c r="A27" s="138">
        <v>21</v>
      </c>
      <c r="B27" s="149"/>
      <c r="C27" s="140"/>
      <c r="D27" s="141" t="s">
        <v>79</v>
      </c>
      <c r="E27" s="142"/>
      <c r="F27" s="143"/>
      <c r="G27" s="140"/>
      <c r="H27" s="141" t="s">
        <v>79</v>
      </c>
      <c r="I27" s="142"/>
      <c r="J27" s="143"/>
      <c r="K27" s="140"/>
      <c r="L27" s="141" t="s">
        <v>79</v>
      </c>
      <c r="M27" s="142"/>
      <c r="N27" s="143"/>
      <c r="O27" s="140"/>
      <c r="P27" s="141" t="s">
        <v>79</v>
      </c>
      <c r="Q27" s="142"/>
      <c r="R27" s="143"/>
      <c r="S27" s="140"/>
      <c r="T27" s="141" t="s">
        <v>79</v>
      </c>
      <c r="U27" s="142"/>
      <c r="V27" s="143"/>
      <c r="W27" s="144">
        <f t="shared" si="12"/>
        <v>0</v>
      </c>
      <c r="X27" s="145"/>
      <c r="Y27" s="140">
        <f t="shared" si="13"/>
        <v>0</v>
      </c>
      <c r="Z27" s="141" t="s">
        <v>79</v>
      </c>
      <c r="AA27" s="146">
        <f t="shared" si="14"/>
        <v>0</v>
      </c>
      <c r="AB27" s="147">
        <f t="shared" si="15"/>
        <v>0</v>
      </c>
      <c r="AC27" s="148"/>
      <c r="AD27" s="157">
        <f t="shared" si="16"/>
        <v>0</v>
      </c>
      <c r="AE27" s="158" t="str">
        <f>IFERROR(INDEX(KJ!$I:$I,MATCH(AF27,KJ!$F:$F,0)),"")</f>
        <v/>
      </c>
      <c r="AF27" s="159">
        <f t="shared" si="5"/>
        <v>0</v>
      </c>
      <c r="AG27" s="158" t="str">
        <f>IFERROR(INDEX(KJ!$I:$I,MATCH(AH27,KJ!$F:$F,0)),"")</f>
        <v/>
      </c>
      <c r="AH27" s="159" t="str">
        <f t="shared" si="6"/>
        <v/>
      </c>
      <c r="AI27" s="158" t="str">
        <f>IFERROR(INDEX(KJ!$I:$I,MATCH(AJ27,KJ!$F:$F,0)),"")</f>
        <v/>
      </c>
      <c r="AJ27" s="159" t="str">
        <f t="shared" si="7"/>
        <v/>
      </c>
      <c r="AK27" s="158" t="str">
        <f>IFERROR(INDEX(KJ!$I:$I,MATCH(AL27,KJ!$F:$F,0)),"")</f>
        <v/>
      </c>
      <c r="AL27" s="159" t="str">
        <f t="shared" si="8"/>
        <v/>
      </c>
      <c r="AM27" s="158" t="str">
        <f>IFERROR(INDEX(KJ!$I:$I,MATCH(AN27,KJ!$F:$F,0)),"")</f>
        <v/>
      </c>
      <c r="AN27" s="159" t="str">
        <f t="shared" si="9"/>
        <v/>
      </c>
      <c r="AO27" s="158" t="str">
        <f>IFERROR(INDEX(KJ!$I:$I,MATCH(AP27,KJ!$F:$F,0)),"")</f>
        <v/>
      </c>
      <c r="AP27" s="159" t="str">
        <f t="shared" si="10"/>
        <v/>
      </c>
    </row>
    <row r="28" spans="1:42" x14ac:dyDescent="0.2">
      <c r="A28" s="138">
        <v>22</v>
      </c>
      <c r="B28" s="335"/>
      <c r="C28" s="140"/>
      <c r="D28" s="141" t="s">
        <v>79</v>
      </c>
      <c r="E28" s="142"/>
      <c r="F28" s="143"/>
      <c r="G28" s="140"/>
      <c r="H28" s="141" t="s">
        <v>79</v>
      </c>
      <c r="I28" s="142"/>
      <c r="J28" s="143"/>
      <c r="K28" s="140"/>
      <c r="L28" s="141" t="s">
        <v>79</v>
      </c>
      <c r="M28" s="142"/>
      <c r="N28" s="143"/>
      <c r="O28" s="140"/>
      <c r="P28" s="141" t="s">
        <v>79</v>
      </c>
      <c r="Q28" s="142"/>
      <c r="R28" s="143"/>
      <c r="S28" s="140"/>
      <c r="T28" s="141" t="s">
        <v>79</v>
      </c>
      <c r="U28" s="142"/>
      <c r="V28" s="143"/>
      <c r="W28" s="144">
        <f t="shared" si="12"/>
        <v>0</v>
      </c>
      <c r="X28" s="145"/>
      <c r="Y28" s="140">
        <f t="shared" si="13"/>
        <v>0</v>
      </c>
      <c r="Z28" s="141" t="s">
        <v>79</v>
      </c>
      <c r="AA28" s="146">
        <f t="shared" si="14"/>
        <v>0</v>
      </c>
      <c r="AB28" s="147">
        <f t="shared" si="15"/>
        <v>0</v>
      </c>
      <c r="AC28" s="148"/>
      <c r="AD28" s="157">
        <f t="shared" si="16"/>
        <v>0</v>
      </c>
      <c r="AE28" s="158" t="str">
        <f>IFERROR(INDEX(KJ!$I:$I,MATCH(AF28,KJ!$F:$F,0)),"")</f>
        <v/>
      </c>
      <c r="AF28" s="159">
        <f t="shared" si="5"/>
        <v>0</v>
      </c>
      <c r="AG28" s="158" t="str">
        <f>IFERROR(INDEX(KJ!$I:$I,MATCH(AH28,KJ!$F:$F,0)),"")</f>
        <v/>
      </c>
      <c r="AH28" s="159" t="str">
        <f t="shared" si="6"/>
        <v/>
      </c>
      <c r="AI28" s="158" t="str">
        <f>IFERROR(INDEX(KJ!$I:$I,MATCH(AJ28,KJ!$F:$F,0)),"")</f>
        <v/>
      </c>
      <c r="AJ28" s="159" t="str">
        <f t="shared" si="7"/>
        <v/>
      </c>
      <c r="AK28" s="158" t="str">
        <f>IFERROR(INDEX(KJ!$I:$I,MATCH(AL28,KJ!$F:$F,0)),"")</f>
        <v/>
      </c>
      <c r="AL28" s="159" t="str">
        <f t="shared" si="8"/>
        <v/>
      </c>
      <c r="AM28" s="158" t="str">
        <f>IFERROR(INDEX(KJ!$I:$I,MATCH(AN28,KJ!$F:$F,0)),"")</f>
        <v/>
      </c>
      <c r="AN28" s="159" t="str">
        <f t="shared" si="9"/>
        <v/>
      </c>
      <c r="AO28" s="158" t="str">
        <f>IFERROR(INDEX(KJ!$I:$I,MATCH(AP28,KJ!$F:$F,0)),"")</f>
        <v/>
      </c>
      <c r="AP28" s="159" t="str">
        <f t="shared" si="10"/>
        <v/>
      </c>
    </row>
    <row r="29" spans="1:42" x14ac:dyDescent="0.2">
      <c r="A29" s="138">
        <v>23</v>
      </c>
      <c r="B29" s="149"/>
      <c r="C29" s="140"/>
      <c r="D29" s="141" t="s">
        <v>79</v>
      </c>
      <c r="E29" s="142"/>
      <c r="F29" s="143"/>
      <c r="G29" s="140"/>
      <c r="H29" s="141" t="s">
        <v>79</v>
      </c>
      <c r="I29" s="142"/>
      <c r="J29" s="143"/>
      <c r="K29" s="140"/>
      <c r="L29" s="141" t="s">
        <v>79</v>
      </c>
      <c r="M29" s="142"/>
      <c r="N29" s="143"/>
      <c r="O29" s="140"/>
      <c r="P29" s="141" t="s">
        <v>79</v>
      </c>
      <c r="Q29" s="142"/>
      <c r="R29" s="143"/>
      <c r="S29" s="140"/>
      <c r="T29" s="141" t="s">
        <v>79</v>
      </c>
      <c r="U29" s="142"/>
      <c r="V29" s="143"/>
      <c r="W29" s="144">
        <f t="shared" si="12"/>
        <v>0</v>
      </c>
      <c r="X29" s="145"/>
      <c r="Y29" s="140">
        <f t="shared" si="13"/>
        <v>0</v>
      </c>
      <c r="Z29" s="141" t="s">
        <v>79</v>
      </c>
      <c r="AA29" s="146">
        <f t="shared" si="14"/>
        <v>0</v>
      </c>
      <c r="AB29" s="147">
        <f t="shared" si="15"/>
        <v>0</v>
      </c>
      <c r="AC29" s="148"/>
      <c r="AD29" s="157">
        <f t="shared" si="16"/>
        <v>0</v>
      </c>
      <c r="AE29" s="158" t="str">
        <f>IFERROR(INDEX(KJ!$I:$I,MATCH(AF29,KJ!$F:$F,0)),"")</f>
        <v/>
      </c>
      <c r="AF29" s="159">
        <f t="shared" si="5"/>
        <v>0</v>
      </c>
      <c r="AG29" s="158" t="str">
        <f>IFERROR(INDEX(KJ!$I:$I,MATCH(AH29,KJ!$F:$F,0)),"")</f>
        <v/>
      </c>
      <c r="AH29" s="159" t="str">
        <f t="shared" si="6"/>
        <v/>
      </c>
      <c r="AI29" s="158" t="str">
        <f>IFERROR(INDEX(KJ!$I:$I,MATCH(AJ29,KJ!$F:$F,0)),"")</f>
        <v/>
      </c>
      <c r="AJ29" s="159" t="str">
        <f t="shared" si="7"/>
        <v/>
      </c>
      <c r="AK29" s="158" t="str">
        <f>IFERROR(INDEX(KJ!$I:$I,MATCH(AL29,KJ!$F:$F,0)),"")</f>
        <v/>
      </c>
      <c r="AL29" s="159" t="str">
        <f t="shared" si="8"/>
        <v/>
      </c>
      <c r="AM29" s="158" t="str">
        <f>IFERROR(INDEX(KJ!$I:$I,MATCH(AN29,KJ!$F:$F,0)),"")</f>
        <v/>
      </c>
      <c r="AN29" s="159" t="str">
        <f t="shared" si="9"/>
        <v/>
      </c>
      <c r="AO29" s="158" t="str">
        <f>IFERROR(INDEX(KJ!$I:$I,MATCH(AP29,KJ!$F:$F,0)),"")</f>
        <v/>
      </c>
      <c r="AP29" s="159" t="str">
        <f t="shared" si="10"/>
        <v/>
      </c>
    </row>
    <row r="30" spans="1:42" x14ac:dyDescent="0.2">
      <c r="A30" s="138">
        <v>24</v>
      </c>
      <c r="B30" s="335"/>
      <c r="C30" s="140"/>
      <c r="D30" s="141" t="s">
        <v>79</v>
      </c>
      <c r="E30" s="142"/>
      <c r="F30" s="143"/>
      <c r="G30" s="140"/>
      <c r="H30" s="141" t="s">
        <v>79</v>
      </c>
      <c r="I30" s="142"/>
      <c r="J30" s="143"/>
      <c r="K30" s="140"/>
      <c r="L30" s="141" t="s">
        <v>79</v>
      </c>
      <c r="M30" s="142"/>
      <c r="N30" s="143"/>
      <c r="O30" s="140"/>
      <c r="P30" s="141" t="s">
        <v>79</v>
      </c>
      <c r="Q30" s="142"/>
      <c r="R30" s="143"/>
      <c r="S30" s="140"/>
      <c r="T30" s="141" t="s">
        <v>79</v>
      </c>
      <c r="U30" s="142"/>
      <c r="V30" s="143"/>
      <c r="W30" s="144">
        <f t="shared" si="12"/>
        <v>0</v>
      </c>
      <c r="X30" s="145"/>
      <c r="Y30" s="140">
        <f t="shared" si="13"/>
        <v>0</v>
      </c>
      <c r="Z30" s="141" t="s">
        <v>79</v>
      </c>
      <c r="AA30" s="146">
        <f t="shared" si="14"/>
        <v>0</v>
      </c>
      <c r="AB30" s="147">
        <f t="shared" si="15"/>
        <v>0</v>
      </c>
      <c r="AC30" s="148"/>
      <c r="AD30" s="157">
        <f t="shared" si="16"/>
        <v>0</v>
      </c>
      <c r="AE30" s="158" t="str">
        <f>IFERROR(INDEX(KJ!$I:$I,MATCH(AF30,KJ!$F:$F,0)),"")</f>
        <v/>
      </c>
      <c r="AF30" s="159">
        <f t="shared" si="5"/>
        <v>0</v>
      </c>
      <c r="AG30" s="158" t="str">
        <f>IFERROR(INDEX(KJ!$I:$I,MATCH(AH30,KJ!$F:$F,0)),"")</f>
        <v/>
      </c>
      <c r="AH30" s="159" t="str">
        <f t="shared" si="6"/>
        <v/>
      </c>
      <c r="AI30" s="158" t="str">
        <f>IFERROR(INDEX(KJ!$I:$I,MATCH(AJ30,KJ!$F:$F,0)),"")</f>
        <v/>
      </c>
      <c r="AJ30" s="159" t="str">
        <f t="shared" si="7"/>
        <v/>
      </c>
      <c r="AK30" s="158" t="str">
        <f>IFERROR(INDEX(KJ!$I:$I,MATCH(AL30,KJ!$F:$F,0)),"")</f>
        <v/>
      </c>
      <c r="AL30" s="159" t="str">
        <f t="shared" si="8"/>
        <v/>
      </c>
      <c r="AM30" s="158" t="str">
        <f>IFERROR(INDEX(KJ!$I:$I,MATCH(AN30,KJ!$F:$F,0)),"")</f>
        <v/>
      </c>
      <c r="AN30" s="159" t="str">
        <f t="shared" si="9"/>
        <v/>
      </c>
      <c r="AO30" s="158" t="str">
        <f>IFERROR(INDEX(KJ!$I:$I,MATCH(AP30,KJ!$F:$F,0)),"")</f>
        <v/>
      </c>
      <c r="AP30" s="159" t="str">
        <f t="shared" si="10"/>
        <v/>
      </c>
    </row>
    <row r="31" spans="1:42" x14ac:dyDescent="0.2">
      <c r="A31" s="138">
        <v>25</v>
      </c>
      <c r="B31" s="149"/>
      <c r="C31" s="140"/>
      <c r="D31" s="141" t="s">
        <v>79</v>
      </c>
      <c r="E31" s="142"/>
      <c r="F31" s="143"/>
      <c r="G31" s="140"/>
      <c r="H31" s="141" t="s">
        <v>79</v>
      </c>
      <c r="I31" s="142"/>
      <c r="J31" s="143"/>
      <c r="K31" s="140"/>
      <c r="L31" s="141" t="s">
        <v>79</v>
      </c>
      <c r="M31" s="142"/>
      <c r="N31" s="143"/>
      <c r="O31" s="140"/>
      <c r="P31" s="141" t="s">
        <v>79</v>
      </c>
      <c r="Q31" s="142"/>
      <c r="R31" s="143"/>
      <c r="S31" s="140"/>
      <c r="T31" s="141" t="s">
        <v>79</v>
      </c>
      <c r="U31" s="142"/>
      <c r="V31" s="143"/>
      <c r="W31" s="144">
        <f t="shared" si="12"/>
        <v>0</v>
      </c>
      <c r="X31" s="145"/>
      <c r="Y31" s="140">
        <f t="shared" si="13"/>
        <v>0</v>
      </c>
      <c r="Z31" s="141" t="s">
        <v>79</v>
      </c>
      <c r="AA31" s="146">
        <f t="shared" si="14"/>
        <v>0</v>
      </c>
      <c r="AB31" s="147">
        <f t="shared" si="15"/>
        <v>0</v>
      </c>
      <c r="AC31" s="148"/>
      <c r="AD31" s="157">
        <f t="shared" si="16"/>
        <v>0</v>
      </c>
      <c r="AE31" s="158" t="str">
        <f>IFERROR(INDEX(KJ!$I:$I,MATCH(AF31,KJ!$F:$F,0)),"")</f>
        <v/>
      </c>
      <c r="AF31" s="159">
        <f t="shared" si="5"/>
        <v>0</v>
      </c>
      <c r="AG31" s="158" t="str">
        <f>IFERROR(INDEX(KJ!$I:$I,MATCH(AH31,KJ!$F:$F,0)),"")</f>
        <v/>
      </c>
      <c r="AH31" s="159" t="str">
        <f t="shared" si="6"/>
        <v/>
      </c>
      <c r="AI31" s="158" t="str">
        <f>IFERROR(INDEX(KJ!$I:$I,MATCH(AJ31,KJ!$F:$F,0)),"")</f>
        <v/>
      </c>
      <c r="AJ31" s="159" t="str">
        <f t="shared" si="7"/>
        <v/>
      </c>
      <c r="AK31" s="158" t="str">
        <f>IFERROR(INDEX(KJ!$I:$I,MATCH(AL31,KJ!$F:$F,0)),"")</f>
        <v/>
      </c>
      <c r="AL31" s="159" t="str">
        <f t="shared" si="8"/>
        <v/>
      </c>
      <c r="AM31" s="158" t="str">
        <f>IFERROR(INDEX(KJ!$I:$I,MATCH(AN31,KJ!$F:$F,0)),"")</f>
        <v/>
      </c>
      <c r="AN31" s="159" t="str">
        <f t="shared" si="9"/>
        <v/>
      </c>
      <c r="AO31" s="158" t="str">
        <f>IFERROR(INDEX(KJ!$I:$I,MATCH(AP31,KJ!$F:$F,0)),"")</f>
        <v/>
      </c>
      <c r="AP31" s="159" t="str">
        <f t="shared" si="10"/>
        <v/>
      </c>
    </row>
    <row r="32" spans="1:42" x14ac:dyDescent="0.2">
      <c r="A32" s="138">
        <v>26</v>
      </c>
      <c r="B32" s="335"/>
      <c r="C32" s="140"/>
      <c r="D32" s="141" t="s">
        <v>79</v>
      </c>
      <c r="E32" s="142"/>
      <c r="F32" s="143"/>
      <c r="G32" s="140"/>
      <c r="H32" s="141" t="s">
        <v>79</v>
      </c>
      <c r="I32" s="142"/>
      <c r="J32" s="143"/>
      <c r="K32" s="140"/>
      <c r="L32" s="141" t="s">
        <v>79</v>
      </c>
      <c r="M32" s="142"/>
      <c r="N32" s="143"/>
      <c r="O32" s="140"/>
      <c r="P32" s="141" t="s">
        <v>79</v>
      </c>
      <c r="Q32" s="142"/>
      <c r="R32" s="143"/>
      <c r="S32" s="140"/>
      <c r="T32" s="141" t="s">
        <v>79</v>
      </c>
      <c r="U32" s="142"/>
      <c r="V32" s="143"/>
      <c r="W32" s="144">
        <f t="shared" si="12"/>
        <v>0</v>
      </c>
      <c r="X32" s="145"/>
      <c r="Y32" s="140">
        <f t="shared" si="13"/>
        <v>0</v>
      </c>
      <c r="Z32" s="141" t="s">
        <v>79</v>
      </c>
      <c r="AA32" s="146">
        <f t="shared" si="14"/>
        <v>0</v>
      </c>
      <c r="AB32" s="147">
        <f t="shared" si="15"/>
        <v>0</v>
      </c>
      <c r="AC32" s="148"/>
      <c r="AD32" s="157">
        <f t="shared" si="16"/>
        <v>0</v>
      </c>
      <c r="AE32" s="158" t="str">
        <f>IFERROR(INDEX(KJ!$I:$I,MATCH(AF32,KJ!$F:$F,0)),"")</f>
        <v/>
      </c>
      <c r="AF32" s="159">
        <f t="shared" si="5"/>
        <v>0</v>
      </c>
      <c r="AG32" s="158" t="str">
        <f>IFERROR(INDEX(KJ!$I:$I,MATCH(AH32,KJ!$F:$F,0)),"")</f>
        <v/>
      </c>
      <c r="AH32" s="159" t="str">
        <f t="shared" si="6"/>
        <v/>
      </c>
      <c r="AI32" s="158" t="str">
        <f>IFERROR(INDEX(KJ!$I:$I,MATCH(AJ32,KJ!$F:$F,0)),"")</f>
        <v/>
      </c>
      <c r="AJ32" s="159" t="str">
        <f t="shared" si="7"/>
        <v/>
      </c>
      <c r="AK32" s="158" t="str">
        <f>IFERROR(INDEX(KJ!$I:$I,MATCH(AL32,KJ!$F:$F,0)),"")</f>
        <v/>
      </c>
      <c r="AL32" s="159" t="str">
        <f t="shared" si="8"/>
        <v/>
      </c>
      <c r="AM32" s="158" t="str">
        <f>IFERROR(INDEX(KJ!$I:$I,MATCH(AN32,KJ!$F:$F,0)),"")</f>
        <v/>
      </c>
      <c r="AN32" s="159" t="str">
        <f t="shared" si="9"/>
        <v/>
      </c>
      <c r="AO32" s="158" t="str">
        <f>IFERROR(INDEX(KJ!$I:$I,MATCH(AP32,KJ!$F:$F,0)),"")</f>
        <v/>
      </c>
      <c r="AP32" s="159" t="str">
        <f t="shared" si="10"/>
        <v/>
      </c>
    </row>
    <row r="33" spans="1:42" x14ac:dyDescent="0.2">
      <c r="A33" s="138">
        <v>27</v>
      </c>
      <c r="B33" s="149"/>
      <c r="C33" s="140"/>
      <c r="D33" s="141" t="s">
        <v>79</v>
      </c>
      <c r="E33" s="142"/>
      <c r="F33" s="143"/>
      <c r="G33" s="140"/>
      <c r="H33" s="141" t="s">
        <v>79</v>
      </c>
      <c r="I33" s="142"/>
      <c r="J33" s="143"/>
      <c r="K33" s="140"/>
      <c r="L33" s="141" t="s">
        <v>79</v>
      </c>
      <c r="M33" s="142"/>
      <c r="N33" s="143"/>
      <c r="O33" s="140"/>
      <c r="P33" s="141" t="s">
        <v>79</v>
      </c>
      <c r="Q33" s="142"/>
      <c r="R33" s="143"/>
      <c r="S33" s="140"/>
      <c r="T33" s="141" t="s">
        <v>79</v>
      </c>
      <c r="U33" s="142"/>
      <c r="V33" s="143"/>
      <c r="W33" s="144">
        <f t="shared" si="12"/>
        <v>0</v>
      </c>
      <c r="X33" s="145"/>
      <c r="Y33" s="140">
        <f t="shared" si="13"/>
        <v>0</v>
      </c>
      <c r="Z33" s="141" t="s">
        <v>79</v>
      </c>
      <c r="AA33" s="146">
        <f t="shared" si="14"/>
        <v>0</v>
      </c>
      <c r="AB33" s="147">
        <f t="shared" si="15"/>
        <v>0</v>
      </c>
      <c r="AC33" s="148"/>
      <c r="AD33" s="157">
        <f t="shared" si="16"/>
        <v>0</v>
      </c>
      <c r="AE33" s="158" t="str">
        <f>IFERROR(INDEX(KJ!$I:$I,MATCH(AF33,KJ!$F:$F,0)),"")</f>
        <v/>
      </c>
      <c r="AF33" s="159">
        <f t="shared" si="5"/>
        <v>0</v>
      </c>
      <c r="AG33" s="158" t="str">
        <f>IFERROR(INDEX(KJ!$I:$I,MATCH(AH33,KJ!$F:$F,0)),"")</f>
        <v/>
      </c>
      <c r="AH33" s="159" t="str">
        <f t="shared" si="6"/>
        <v/>
      </c>
      <c r="AI33" s="158" t="str">
        <f>IFERROR(INDEX(KJ!$I:$I,MATCH(AJ33,KJ!$F:$F,0)),"")</f>
        <v/>
      </c>
      <c r="AJ33" s="159" t="str">
        <f t="shared" si="7"/>
        <v/>
      </c>
      <c r="AK33" s="158" t="str">
        <f>IFERROR(INDEX(KJ!$I:$I,MATCH(AL33,KJ!$F:$F,0)),"")</f>
        <v/>
      </c>
      <c r="AL33" s="159" t="str">
        <f t="shared" si="8"/>
        <v/>
      </c>
      <c r="AM33" s="158" t="str">
        <f>IFERROR(INDEX(KJ!$I:$I,MATCH(AN33,KJ!$F:$F,0)),"")</f>
        <v/>
      </c>
      <c r="AN33" s="159" t="str">
        <f t="shared" si="9"/>
        <v/>
      </c>
      <c r="AO33" s="158" t="str">
        <f>IFERROR(INDEX(KJ!$I:$I,MATCH(AP33,KJ!$F:$F,0)),"")</f>
        <v/>
      </c>
      <c r="AP33" s="159" t="str">
        <f t="shared" si="10"/>
        <v/>
      </c>
    </row>
    <row r="34" spans="1:42" x14ac:dyDescent="0.2">
      <c r="A34" s="138">
        <v>28</v>
      </c>
      <c r="B34" s="335"/>
      <c r="C34" s="140"/>
      <c r="D34" s="141" t="s">
        <v>79</v>
      </c>
      <c r="E34" s="142"/>
      <c r="F34" s="143"/>
      <c r="G34" s="140"/>
      <c r="H34" s="141" t="s">
        <v>79</v>
      </c>
      <c r="I34" s="142"/>
      <c r="J34" s="143"/>
      <c r="K34" s="140"/>
      <c r="L34" s="141" t="s">
        <v>79</v>
      </c>
      <c r="M34" s="142"/>
      <c r="N34" s="143"/>
      <c r="O34" s="140"/>
      <c r="P34" s="141" t="s">
        <v>79</v>
      </c>
      <c r="Q34" s="142"/>
      <c r="R34" s="143"/>
      <c r="S34" s="140"/>
      <c r="T34" s="141" t="s">
        <v>79</v>
      </c>
      <c r="U34" s="142"/>
      <c r="V34" s="143"/>
      <c r="W34" s="144">
        <f t="shared" si="12"/>
        <v>0</v>
      </c>
      <c r="X34" s="145"/>
      <c r="Y34" s="140">
        <f t="shared" si="13"/>
        <v>0</v>
      </c>
      <c r="Z34" s="141" t="s">
        <v>79</v>
      </c>
      <c r="AA34" s="146">
        <f t="shared" si="14"/>
        <v>0</v>
      </c>
      <c r="AB34" s="147">
        <f t="shared" si="15"/>
        <v>0</v>
      </c>
      <c r="AC34" s="148"/>
      <c r="AD34" s="157">
        <f t="shared" si="16"/>
        <v>0</v>
      </c>
      <c r="AE34" s="158" t="str">
        <f>IFERROR(INDEX(KJ!$I:$I,MATCH(AF34,KJ!$F:$F,0)),"")</f>
        <v/>
      </c>
      <c r="AF34" s="159">
        <f t="shared" si="5"/>
        <v>0</v>
      </c>
      <c r="AG34" s="158" t="str">
        <f>IFERROR(INDEX(KJ!$I:$I,MATCH(AH34,KJ!$F:$F,0)),"")</f>
        <v/>
      </c>
      <c r="AH34" s="159" t="str">
        <f t="shared" si="6"/>
        <v/>
      </c>
      <c r="AI34" s="158" t="str">
        <f>IFERROR(INDEX(KJ!$I:$I,MATCH(AJ34,KJ!$F:$F,0)),"")</f>
        <v/>
      </c>
      <c r="AJ34" s="159" t="str">
        <f t="shared" si="7"/>
        <v/>
      </c>
      <c r="AK34" s="158" t="str">
        <f>IFERROR(INDEX(KJ!$I:$I,MATCH(AL34,KJ!$F:$F,0)),"")</f>
        <v/>
      </c>
      <c r="AL34" s="159" t="str">
        <f t="shared" si="8"/>
        <v/>
      </c>
      <c r="AM34" s="158" t="str">
        <f>IFERROR(INDEX(KJ!$I:$I,MATCH(AN34,KJ!$F:$F,0)),"")</f>
        <v/>
      </c>
      <c r="AN34" s="159" t="str">
        <f t="shared" si="9"/>
        <v/>
      </c>
      <c r="AO34" s="158" t="str">
        <f>IFERROR(INDEX(KJ!$I:$I,MATCH(AP34,KJ!$F:$F,0)),"")</f>
        <v/>
      </c>
      <c r="AP34" s="159" t="str">
        <f t="shared" si="10"/>
        <v/>
      </c>
    </row>
    <row r="35" spans="1:42" hidden="1" x14ac:dyDescent="0.2"/>
    <row r="36" spans="1:42" hidden="1" x14ac:dyDescent="0.2"/>
    <row r="37" spans="1:42" hidden="1" x14ac:dyDescent="0.2"/>
    <row r="38" spans="1:42" hidden="1" x14ac:dyDescent="0.2"/>
    <row r="39" spans="1:42" hidden="1" x14ac:dyDescent="0.2"/>
    <row r="40" spans="1:42" hidden="1" x14ac:dyDescent="0.2"/>
    <row r="41" spans="1:42" hidden="1" x14ac:dyDescent="0.2"/>
    <row r="42" spans="1:42" hidden="1" x14ac:dyDescent="0.2"/>
    <row r="43" spans="1:42" hidden="1" x14ac:dyDescent="0.2"/>
    <row r="44" spans="1:42" hidden="1" x14ac:dyDescent="0.2"/>
    <row r="45" spans="1:42" hidden="1" x14ac:dyDescent="0.2"/>
    <row r="46" spans="1:42" hidden="1" x14ac:dyDescent="0.2"/>
    <row r="47" spans="1:42" hidden="1" x14ac:dyDescent="0.2"/>
    <row r="48" spans="1:4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19" hidden="1" x14ac:dyDescent="0.2"/>
    <row r="98" spans="1:19" hidden="1" x14ac:dyDescent="0.2"/>
    <row r="100" spans="1:19" x14ac:dyDescent="0.2">
      <c r="A100" s="807" t="s">
        <v>384</v>
      </c>
      <c r="B100" s="808"/>
      <c r="C100" s="809"/>
      <c r="D100" s="809"/>
      <c r="E100" s="809"/>
      <c r="F100" s="810"/>
      <c r="G100" s="801"/>
      <c r="H100" s="155"/>
      <c r="I100" s="560"/>
    </row>
    <row r="101" spans="1:19" x14ac:dyDescent="0.2">
      <c r="A101" s="155"/>
      <c r="B101" s="155"/>
      <c r="C101" s="155"/>
      <c r="D101" s="155"/>
      <c r="E101" s="155"/>
      <c r="F101" s="155"/>
      <c r="G101" s="155"/>
      <c r="H101" s="155"/>
      <c r="I101" s="560"/>
    </row>
    <row r="102" spans="1:19" x14ac:dyDescent="0.2">
      <c r="D102" s="812" t="str">
        <f>IFERROR(INDEX(A$1:A$100,MATCH(C102,#REF!,0)),"")</f>
        <v/>
      </c>
      <c r="E102" s="812" t="s">
        <v>244</v>
      </c>
      <c r="I102" s="813">
        <v>13</v>
      </c>
    </row>
    <row r="103" spans="1:19" x14ac:dyDescent="0.2">
      <c r="D103" s="898"/>
      <c r="E103" s="898"/>
      <c r="F103" s="899"/>
      <c r="G103" s="899"/>
      <c r="H103" s="900"/>
      <c r="I103" s="829" t="str">
        <f>IF(COUNT(I102,I104)=2,IF(I102&gt;I104,E102,E104),"")</f>
        <v>Svetlana Veski</v>
      </c>
      <c r="M103" s="838">
        <v>2</v>
      </c>
    </row>
    <row r="104" spans="1:19" x14ac:dyDescent="0.2">
      <c r="D104" s="843" t="str">
        <f>IFERROR(INDEX(A$1:A$100,MATCH(C104,#REF!,0)),"")</f>
        <v/>
      </c>
      <c r="E104" s="843" t="s">
        <v>215</v>
      </c>
      <c r="F104" s="901"/>
      <c r="G104" s="901"/>
      <c r="H104" s="902"/>
      <c r="I104" s="904">
        <v>4</v>
      </c>
      <c r="J104" s="899"/>
      <c r="K104" s="899"/>
      <c r="L104" s="900"/>
      <c r="M104" s="808"/>
    </row>
    <row r="105" spans="1:19" x14ac:dyDescent="0.2">
      <c r="D105" s="820"/>
      <c r="E105" s="820"/>
      <c r="I105" s="808"/>
      <c r="J105" s="258"/>
      <c r="K105" s="258"/>
      <c r="L105" s="905"/>
      <c r="M105" s="848" t="str">
        <f>IF(COUNT(M103,M107)=2,IF(M103&gt;M107,I103,I107),"")</f>
        <v>Ivar Viljaste</v>
      </c>
      <c r="Q105" s="813">
        <v>13</v>
      </c>
      <c r="R105" s="155"/>
      <c r="S105" s="155"/>
    </row>
    <row r="106" spans="1:19" x14ac:dyDescent="0.2">
      <c r="D106" s="812" t="str">
        <f>IFERROR(INDEX(A$1:A$100,MATCH(C106,#REF!,0)),"")</f>
        <v/>
      </c>
      <c r="E106" s="812" t="s">
        <v>139</v>
      </c>
      <c r="I106" s="838">
        <v>13</v>
      </c>
      <c r="J106" s="258"/>
      <c r="K106" s="258"/>
      <c r="L106" s="905"/>
      <c r="M106" s="808"/>
      <c r="N106" s="899"/>
      <c r="O106" s="899"/>
      <c r="P106" s="900"/>
      <c r="Q106" s="155"/>
      <c r="R106" s="155"/>
      <c r="S106" s="155"/>
    </row>
    <row r="107" spans="1:19" x14ac:dyDescent="0.2">
      <c r="D107" s="898"/>
      <c r="E107" s="898"/>
      <c r="F107" s="899"/>
      <c r="G107" s="899"/>
      <c r="H107" s="900"/>
      <c r="I107" s="909" t="str">
        <f>IF(COUNT(I106,I108)=2,IF(I106&gt;I108,E106,E108),"")</f>
        <v>Ivar Viljaste</v>
      </c>
      <c r="J107" s="901"/>
      <c r="K107" s="901"/>
      <c r="L107" s="902"/>
      <c r="M107" s="838">
        <v>13</v>
      </c>
      <c r="N107" s="258"/>
      <c r="O107" s="258"/>
      <c r="P107" s="905"/>
      <c r="Q107" s="155"/>
      <c r="R107" s="155"/>
      <c r="S107" s="155"/>
    </row>
    <row r="108" spans="1:19" x14ac:dyDescent="0.2">
      <c r="D108" s="843" t="str">
        <f>IFERROR(INDEX(A$1:A$100,MATCH(C108,#REF!,0)),"")</f>
        <v/>
      </c>
      <c r="E108" s="843" t="s">
        <v>236</v>
      </c>
      <c r="F108" s="901"/>
      <c r="G108" s="901"/>
      <c r="H108" s="902"/>
      <c r="I108" s="818">
        <v>8</v>
      </c>
      <c r="M108" s="808"/>
      <c r="N108" s="258"/>
      <c r="O108" s="258"/>
      <c r="P108" s="905"/>
      <c r="Q108" s="155"/>
      <c r="R108" s="155"/>
      <c r="S108" s="155"/>
    </row>
    <row r="109" spans="1:19" ht="13.5" thickBot="1" x14ac:dyDescent="0.25">
      <c r="D109" s="820"/>
      <c r="E109" s="820"/>
      <c r="I109" s="155"/>
      <c r="M109" s="808"/>
      <c r="N109" s="258"/>
      <c r="O109" s="258"/>
      <c r="P109" s="905"/>
      <c r="Q109" s="155"/>
      <c r="R109" s="824" t="str">
        <f>IF(COUNT(Q105,Q113)=2,IF(Q105&gt;Q113,M105,M113),"")</f>
        <v>Ivar Viljaste</v>
      </c>
      <c r="S109" s="155"/>
    </row>
    <row r="110" spans="1:19" x14ac:dyDescent="0.2">
      <c r="D110" s="812" t="str">
        <f>IFERROR(INDEX(A$1:A$100,MATCH(C110,#REF!,0)),"")</f>
        <v/>
      </c>
      <c r="E110" s="812" t="s">
        <v>250</v>
      </c>
      <c r="I110" s="813">
        <v>13</v>
      </c>
      <c r="M110" s="808"/>
      <c r="N110" s="258"/>
      <c r="O110" s="258"/>
      <c r="P110" s="905"/>
      <c r="Q110" s="827"/>
      <c r="R110" s="826" t="s">
        <v>347</v>
      </c>
      <c r="S110" s="827"/>
    </row>
    <row r="111" spans="1:19" x14ac:dyDescent="0.2">
      <c r="D111" s="898"/>
      <c r="E111" s="898"/>
      <c r="F111" s="899"/>
      <c r="G111" s="899"/>
      <c r="H111" s="900"/>
      <c r="I111" s="848" t="str">
        <f>IF(COUNT(I110,I112)=2,IF(I110&gt;I112,E110,E112),"")</f>
        <v>Janek Tarto</v>
      </c>
      <c r="M111" s="838">
        <v>13</v>
      </c>
      <c r="N111" s="258"/>
      <c r="O111" s="258"/>
      <c r="P111" s="905"/>
      <c r="Q111" s="808"/>
      <c r="R111" s="155"/>
      <c r="S111" s="155"/>
    </row>
    <row r="112" spans="1:19" x14ac:dyDescent="0.2">
      <c r="D112" s="843" t="str">
        <f>IFERROR(INDEX(A$1:A$100,MATCH(C112,#REF!,0)),"")</f>
        <v/>
      </c>
      <c r="E112" s="843" t="s">
        <v>246</v>
      </c>
      <c r="F112" s="901"/>
      <c r="G112" s="901"/>
      <c r="H112" s="902"/>
      <c r="I112" s="904">
        <v>5</v>
      </c>
      <c r="J112" s="899"/>
      <c r="K112" s="899"/>
      <c r="L112" s="900"/>
      <c r="M112" s="808"/>
      <c r="N112" s="258"/>
      <c r="O112" s="258"/>
      <c r="P112" s="905"/>
      <c r="Q112" s="808"/>
      <c r="R112" s="155"/>
      <c r="S112" s="155"/>
    </row>
    <row r="113" spans="2:19" x14ac:dyDescent="0.2">
      <c r="D113" s="820"/>
      <c r="E113" s="820"/>
      <c r="I113" s="808"/>
      <c r="J113" s="258"/>
      <c r="K113" s="258"/>
      <c r="L113" s="905"/>
      <c r="M113" s="848" t="str">
        <f>IF(COUNT(M111,M115)=2,IF(M111&gt;M115,I111,I115),"")</f>
        <v>Janek Tarto</v>
      </c>
      <c r="N113" s="901"/>
      <c r="O113" s="901"/>
      <c r="P113" s="902"/>
      <c r="Q113" s="838">
        <v>10</v>
      </c>
      <c r="R113" s="155"/>
      <c r="S113" s="155"/>
    </row>
    <row r="114" spans="2:19" ht="13.5" thickBot="1" x14ac:dyDescent="0.25">
      <c r="D114" s="812" t="str">
        <f>IFERROR(INDEX(A$1:A$100,MATCH(C114,#REF!,0)),"")</f>
        <v/>
      </c>
      <c r="E114" s="812" t="s">
        <v>232</v>
      </c>
      <c r="I114" s="838">
        <v>13</v>
      </c>
      <c r="J114" s="258"/>
      <c r="K114" s="258"/>
      <c r="L114" s="905"/>
      <c r="M114" s="808"/>
      <c r="Q114" s="808"/>
      <c r="R114" s="824" t="str">
        <f>IF(COUNT(Q105,Q113)=2,IF(Q105&lt;Q113,M105,M113),"")</f>
        <v>Janek Tarto</v>
      </c>
      <c r="S114" s="828"/>
    </row>
    <row r="115" spans="2:19" x14ac:dyDescent="0.2">
      <c r="D115" s="898"/>
      <c r="E115" s="898"/>
      <c r="F115" s="899"/>
      <c r="G115" s="899"/>
      <c r="H115" s="900"/>
      <c r="I115" s="848" t="str">
        <f>IF(COUNT(I114,I116)=2,IF(I114&gt;I116,E114,E116),"")</f>
        <v>Boriss Klubov</v>
      </c>
      <c r="J115" s="901"/>
      <c r="K115" s="901"/>
      <c r="L115" s="902"/>
      <c r="M115" s="838">
        <v>11</v>
      </c>
      <c r="Q115" s="808"/>
      <c r="R115" s="826" t="s">
        <v>348</v>
      </c>
      <c r="S115" s="808"/>
    </row>
    <row r="116" spans="2:19" x14ac:dyDescent="0.2">
      <c r="D116" s="843" t="str">
        <f>IFERROR(INDEX(A$1:A$100,MATCH(C116,#REF!,0)),"")</f>
        <v/>
      </c>
      <c r="E116" s="843" t="s">
        <v>251</v>
      </c>
      <c r="F116" s="901"/>
      <c r="G116" s="901"/>
      <c r="H116" s="902"/>
      <c r="I116" s="838">
        <v>7</v>
      </c>
      <c r="M116" s="808"/>
      <c r="Q116" s="808"/>
      <c r="R116" s="155"/>
      <c r="S116" s="155"/>
    </row>
    <row r="117" spans="2:19" x14ac:dyDescent="0.2">
      <c r="D117" s="161"/>
      <c r="E117" s="820"/>
      <c r="I117" s="155"/>
      <c r="M117" s="829" t="str">
        <f>IF(COUNT(M103,M107)=2,IF(M103&lt;M107,I103,I107),"")</f>
        <v>Svetlana Veski</v>
      </c>
      <c r="Q117" s="813">
        <v>13</v>
      </c>
      <c r="R117" s="155"/>
      <c r="S117" s="155"/>
    </row>
    <row r="118" spans="2:19" ht="13.5" thickBot="1" x14ac:dyDescent="0.25">
      <c r="B118" s="155"/>
      <c r="C118" s="155"/>
      <c r="H118" s="155"/>
      <c r="I118" s="155"/>
      <c r="M118" s="903"/>
      <c r="N118" s="899"/>
      <c r="O118" s="899"/>
      <c r="P118" s="900"/>
      <c r="Q118" s="828"/>
      <c r="R118" s="824" t="str">
        <f>IF(COUNT(Q117,Q119)=2,IF(Q117&gt;Q119,M117,M119),"")</f>
        <v>Svetlana Veski</v>
      </c>
      <c r="S118" s="828"/>
    </row>
    <row r="119" spans="2:19" x14ac:dyDescent="0.2">
      <c r="B119" s="155"/>
      <c r="C119" s="155"/>
      <c r="H119" s="155"/>
      <c r="I119" s="155"/>
      <c r="M119" s="848" t="str">
        <f>IF(COUNT(M111,M115)=2,IF(M111&lt;M115,I111,I115),"")</f>
        <v>Boriss Klubov</v>
      </c>
      <c r="N119" s="901"/>
      <c r="O119" s="901"/>
      <c r="P119" s="902"/>
      <c r="Q119" s="838">
        <v>6</v>
      </c>
      <c r="R119" s="832" t="s">
        <v>169</v>
      </c>
      <c r="S119" s="808"/>
    </row>
    <row r="120" spans="2:19" x14ac:dyDescent="0.2">
      <c r="B120" s="155"/>
      <c r="C120" s="155"/>
      <c r="H120" s="155"/>
      <c r="I120" s="155"/>
      <c r="M120" s="155"/>
      <c r="Q120" s="155"/>
      <c r="R120" s="808"/>
      <c r="S120" s="808"/>
    </row>
    <row r="121" spans="2:19" ht="13.5" thickBot="1" x14ac:dyDescent="0.25">
      <c r="B121" s="155"/>
      <c r="C121" s="155"/>
      <c r="H121" s="155"/>
      <c r="I121" s="155"/>
      <c r="M121" s="808"/>
      <c r="Q121" s="155"/>
      <c r="R121" s="824" t="str">
        <f>IF(COUNT(Q117,Q119)=2,IF(Q117&lt;Q119,M117,M119),"")</f>
        <v>Boriss Klubov</v>
      </c>
      <c r="S121" s="828"/>
    </row>
    <row r="122" spans="2:19" x14ac:dyDescent="0.2">
      <c r="B122" s="155"/>
      <c r="C122" s="155"/>
      <c r="H122" s="155"/>
      <c r="I122" s="155"/>
      <c r="M122" s="155"/>
      <c r="Q122" s="155"/>
      <c r="R122" s="161" t="s">
        <v>166</v>
      </c>
      <c r="S122" s="155"/>
    </row>
    <row r="123" spans="2:19" x14ac:dyDescent="0.2">
      <c r="B123" s="155"/>
      <c r="C123" s="155"/>
      <c r="I123" s="829" t="str">
        <f>IF(COUNT(I102,I104)=2,IF(I102&lt;I104,E102,E104),"")</f>
        <v>Oleg Rõndenkov</v>
      </c>
      <c r="M123" s="813">
        <v>2</v>
      </c>
      <c r="Q123" s="813"/>
      <c r="R123" s="155"/>
      <c r="S123" s="155"/>
    </row>
    <row r="124" spans="2:19" x14ac:dyDescent="0.2">
      <c r="B124" s="155"/>
      <c r="C124" s="155"/>
      <c r="I124" s="904"/>
      <c r="J124" s="899"/>
      <c r="K124" s="899"/>
      <c r="L124" s="900"/>
      <c r="M124" s="844" t="str">
        <f>IF(COUNT(M123,M125)=2,IF(M123&gt;M125,I123,I125),"")</f>
        <v>Andres Veski</v>
      </c>
      <c r="Q124" s="813">
        <v>4</v>
      </c>
      <c r="R124" s="155"/>
      <c r="S124" s="155"/>
    </row>
    <row r="125" spans="2:19" x14ac:dyDescent="0.2">
      <c r="B125" s="155"/>
      <c r="C125" s="155"/>
      <c r="I125" s="848" t="str">
        <f>IF(COUNT(I106,I108)=2,IF(I106&lt;I108,E106,E108),"")</f>
        <v>Andres Veski</v>
      </c>
      <c r="J125" s="901"/>
      <c r="K125" s="901"/>
      <c r="L125" s="902"/>
      <c r="M125" s="908">
        <v>13</v>
      </c>
      <c r="N125" s="899"/>
      <c r="O125" s="899"/>
      <c r="P125" s="900"/>
      <c r="Q125" s="813"/>
      <c r="R125" s="155"/>
      <c r="S125" s="155"/>
    </row>
    <row r="126" spans="2:19" ht="13.5" thickBot="1" x14ac:dyDescent="0.25">
      <c r="B126" s="155"/>
      <c r="C126" s="155"/>
      <c r="I126" s="813"/>
      <c r="M126" s="808"/>
      <c r="N126" s="258"/>
      <c r="O126" s="258"/>
      <c r="P126" s="905"/>
      <c r="Q126" s="813"/>
      <c r="R126" s="824" t="str">
        <f>IF(COUNT(Q124,Q128)=2,IF(Q124&gt;Q128,M124,M128),"")</f>
        <v>Oskar Sepp</v>
      </c>
      <c r="S126" s="155"/>
    </row>
    <row r="127" spans="2:19" x14ac:dyDescent="0.2">
      <c r="B127" s="155"/>
      <c r="C127" s="155"/>
      <c r="I127" s="829" t="str">
        <f>IF(COUNT(I110,I112)=2,IF(I110&lt;I112,E110,E112),"")</f>
        <v>Meelis Luud</v>
      </c>
      <c r="M127" s="838">
        <v>10</v>
      </c>
      <c r="N127" s="258"/>
      <c r="O127" s="258"/>
      <c r="P127" s="905"/>
      <c r="Q127" s="907"/>
      <c r="R127" s="826" t="s">
        <v>170</v>
      </c>
      <c r="S127" s="827"/>
    </row>
    <row r="128" spans="2:19" x14ac:dyDescent="0.2">
      <c r="B128" s="155"/>
      <c r="C128" s="155"/>
      <c r="I128" s="904"/>
      <c r="J128" s="899"/>
      <c r="K128" s="899"/>
      <c r="L128" s="900"/>
      <c r="M128" s="909" t="str">
        <f>IF(COUNT(M127,M129)=2,IF(M127&gt;M129,I127,I129),"")</f>
        <v>Oskar Sepp</v>
      </c>
      <c r="N128" s="901"/>
      <c r="O128" s="901"/>
      <c r="P128" s="902"/>
      <c r="Q128" s="838">
        <v>13</v>
      </c>
      <c r="R128" s="155"/>
      <c r="S128" s="155"/>
    </row>
    <row r="129" spans="1:19" ht="13.5" thickBot="1" x14ac:dyDescent="0.25">
      <c r="B129" s="155"/>
      <c r="C129" s="155"/>
      <c r="I129" s="848" t="str">
        <f>IF(COUNT(I114,I116)=2,IF(I114&lt;I116,E114,E116),"")</f>
        <v>Oskar Sepp</v>
      </c>
      <c r="J129" s="901"/>
      <c r="K129" s="901"/>
      <c r="L129" s="902"/>
      <c r="M129" s="818">
        <v>13</v>
      </c>
      <c r="Q129" s="838"/>
      <c r="R129" s="824" t="str">
        <f>IF(COUNT(Q124,Q128)=2,IF(Q124&lt;Q128,M124,M128),"")</f>
        <v>Andres Veski</v>
      </c>
      <c r="S129" s="828"/>
    </row>
    <row r="130" spans="1:19" x14ac:dyDescent="0.2">
      <c r="B130" s="155"/>
      <c r="C130" s="155"/>
      <c r="I130" s="813"/>
      <c r="M130" s="813"/>
      <c r="Q130" s="838"/>
      <c r="R130" s="826" t="s">
        <v>175</v>
      </c>
      <c r="S130" s="808"/>
    </row>
    <row r="131" spans="1:19" x14ac:dyDescent="0.2">
      <c r="A131" s="155"/>
      <c r="B131" s="155"/>
      <c r="C131" s="813"/>
      <c r="H131" s="838"/>
      <c r="M131" s="829" t="str">
        <f>IF(COUNT(M123,M125)=2,IF(M123&lt;M125,I123,I125),"")</f>
        <v>Oleg Rõndenkov</v>
      </c>
      <c r="Q131" s="813">
        <v>4</v>
      </c>
      <c r="R131" s="808"/>
      <c r="S131" s="808"/>
    </row>
    <row r="132" spans="1:19" ht="13.5" thickBot="1" x14ac:dyDescent="0.25">
      <c r="A132" s="155"/>
      <c r="B132" s="155"/>
      <c r="C132" s="813"/>
      <c r="H132" s="838"/>
      <c r="M132" s="903"/>
      <c r="N132" s="899"/>
      <c r="O132" s="899"/>
      <c r="P132" s="900"/>
      <c r="Q132" s="828"/>
      <c r="R132" s="824" t="str">
        <f>IF(COUNT(Q131,Q133)=2,IF(Q131&gt;Q133,M131,M133),"")</f>
        <v>Meelis Luud</v>
      </c>
      <c r="S132" s="828"/>
    </row>
    <row r="133" spans="1:19" x14ac:dyDescent="0.2">
      <c r="A133" s="155"/>
      <c r="B133" s="155"/>
      <c r="C133" s="813"/>
      <c r="H133" s="838"/>
      <c r="M133" s="848" t="str">
        <f>IF(COUNT(M127,M129)=2,IF(M127&lt;M129,I127,I129),"")</f>
        <v>Meelis Luud</v>
      </c>
      <c r="N133" s="901"/>
      <c r="O133" s="901"/>
      <c r="P133" s="902"/>
      <c r="Q133" s="838">
        <v>13</v>
      </c>
      <c r="R133" s="826" t="s">
        <v>172</v>
      </c>
      <c r="S133" s="808"/>
    </row>
    <row r="134" spans="1:19" x14ac:dyDescent="0.2">
      <c r="A134" s="155"/>
      <c r="B134" s="155"/>
      <c r="C134" s="155"/>
      <c r="H134" s="808"/>
      <c r="M134" s="155"/>
      <c r="Q134" s="155"/>
      <c r="R134" s="808"/>
      <c r="S134" s="808"/>
    </row>
    <row r="135" spans="1:19" ht="13.5" thickBot="1" x14ac:dyDescent="0.25">
      <c r="A135" s="155"/>
      <c r="B135" s="155"/>
      <c r="C135" s="155"/>
      <c r="H135" s="155"/>
      <c r="K135" s="808"/>
      <c r="L135" s="808"/>
      <c r="Q135" s="155"/>
      <c r="R135" s="828" t="str">
        <f>IF(COUNT(Q131,Q133)=2,IF(Q131&lt;Q133,M131,M133),"")</f>
        <v>Oleg Rõndenkov</v>
      </c>
      <c r="S135" s="828"/>
    </row>
    <row r="136" spans="1:19" x14ac:dyDescent="0.2">
      <c r="A136" s="839"/>
      <c r="B136" s="805"/>
      <c r="C136" s="810"/>
      <c r="F136" s="810"/>
      <c r="K136" s="810"/>
      <c r="L136" s="810"/>
      <c r="Q136" s="840"/>
      <c r="R136" s="826" t="s">
        <v>177</v>
      </c>
      <c r="S136" s="799"/>
    </row>
    <row r="138" spans="1:19" x14ac:dyDescent="0.2">
      <c r="A138" s="807" t="s">
        <v>393</v>
      </c>
      <c r="B138" s="808"/>
      <c r="C138" s="809"/>
      <c r="D138" s="809"/>
      <c r="E138" s="809"/>
      <c r="F138" s="810"/>
      <c r="G138" s="801"/>
      <c r="H138" s="155"/>
      <c r="I138" s="560"/>
    </row>
    <row r="139" spans="1:19" x14ac:dyDescent="0.2">
      <c r="A139" s="155"/>
      <c r="B139" s="155"/>
      <c r="C139" s="155"/>
      <c r="D139" s="155"/>
      <c r="E139" s="155"/>
      <c r="F139" s="155"/>
      <c r="G139" s="155"/>
      <c r="H139" s="155"/>
      <c r="I139" s="560"/>
    </row>
    <row r="140" spans="1:19" x14ac:dyDescent="0.2">
      <c r="D140" s="812" t="str">
        <f>IFERROR(INDEX(A$1:A$100,MATCH(C140,#REF!,0)),"")</f>
        <v/>
      </c>
      <c r="E140" s="812" t="s">
        <v>249</v>
      </c>
      <c r="I140" s="813">
        <v>13</v>
      </c>
    </row>
    <row r="141" spans="1:19" x14ac:dyDescent="0.2">
      <c r="D141" s="898"/>
      <c r="E141" s="898"/>
      <c r="F141" s="899"/>
      <c r="G141" s="899"/>
      <c r="H141" s="900"/>
      <c r="I141" s="829" t="str">
        <f>IF(COUNT(I140,I142)=2,IF(I140&gt;I142,E140,E142),"")</f>
        <v>Aarne Välja</v>
      </c>
      <c r="M141" s="838">
        <v>13</v>
      </c>
    </row>
    <row r="142" spans="1:19" x14ac:dyDescent="0.2">
      <c r="D142" s="843" t="str">
        <f>IFERROR(INDEX(A$1:A$100,MATCH(C142,#REF!,0)),"")</f>
        <v/>
      </c>
      <c r="E142" s="843" t="s">
        <v>276</v>
      </c>
      <c r="F142" s="901"/>
      <c r="G142" s="901"/>
      <c r="H142" s="902"/>
      <c r="I142" s="912">
        <v>9</v>
      </c>
      <c r="J142" s="899"/>
      <c r="K142" s="899"/>
      <c r="L142" s="900"/>
      <c r="M142" s="808"/>
    </row>
    <row r="143" spans="1:19" x14ac:dyDescent="0.2">
      <c r="D143" s="820"/>
      <c r="E143" s="820"/>
      <c r="I143" s="808"/>
      <c r="J143" s="258"/>
      <c r="K143" s="258"/>
      <c r="L143" s="905"/>
      <c r="M143" s="848" t="str">
        <f>IF(COUNT(M141,M145)=2,IF(M141&gt;M145,I141,I145),"")</f>
        <v>Aarne Välja</v>
      </c>
      <c r="Q143" s="813">
        <v>6</v>
      </c>
      <c r="R143" s="155"/>
      <c r="S143" s="155"/>
    </row>
    <row r="144" spans="1:19" x14ac:dyDescent="0.2">
      <c r="D144" s="812" t="str">
        <f>IFERROR(INDEX(A$1:A$100,MATCH(C144,#REF!,0)),"")</f>
        <v/>
      </c>
      <c r="E144" s="812" t="s">
        <v>234</v>
      </c>
      <c r="I144" s="838">
        <v>9</v>
      </c>
      <c r="J144" s="258"/>
      <c r="K144" s="258"/>
      <c r="L144" s="905"/>
      <c r="M144" s="808"/>
      <c r="N144" s="899"/>
      <c r="O144" s="899"/>
      <c r="P144" s="900"/>
      <c r="Q144" s="155"/>
      <c r="R144" s="155"/>
      <c r="S144" s="155"/>
    </row>
    <row r="145" spans="2:19" x14ac:dyDescent="0.2">
      <c r="D145" s="898"/>
      <c r="E145" s="898"/>
      <c r="F145" s="899"/>
      <c r="G145" s="899"/>
      <c r="H145" s="900"/>
      <c r="I145" s="909" t="str">
        <f>IF(COUNT(I144,I146)=2,IF(I144&gt;I146,E144,E146),"")</f>
        <v>Ljudmila Varendi</v>
      </c>
      <c r="J145" s="901"/>
      <c r="K145" s="901"/>
      <c r="L145" s="902"/>
      <c r="M145" s="838">
        <v>5</v>
      </c>
      <c r="N145" s="258"/>
      <c r="O145" s="258"/>
      <c r="P145" s="905"/>
      <c r="Q145" s="155"/>
      <c r="R145" s="155"/>
      <c r="S145" s="155"/>
    </row>
    <row r="146" spans="2:19" x14ac:dyDescent="0.2">
      <c r="D146" s="843" t="str">
        <f>IFERROR(INDEX(A$1:A$100,MATCH(C146,#REF!,0)),"")</f>
        <v/>
      </c>
      <c r="E146" s="843" t="s">
        <v>269</v>
      </c>
      <c r="F146" s="901"/>
      <c r="G146" s="901"/>
      <c r="H146" s="902"/>
      <c r="I146" s="818">
        <v>13</v>
      </c>
      <c r="M146" s="808"/>
      <c r="N146" s="258"/>
      <c r="O146" s="258"/>
      <c r="P146" s="905"/>
      <c r="Q146" s="155"/>
      <c r="R146" s="155"/>
      <c r="S146" s="155"/>
    </row>
    <row r="147" spans="2:19" ht="13.5" thickBot="1" x14ac:dyDescent="0.25">
      <c r="D147" s="820"/>
      <c r="E147" s="820"/>
      <c r="I147" s="155"/>
      <c r="M147" s="808"/>
      <c r="N147" s="258"/>
      <c r="O147" s="258"/>
      <c r="P147" s="905"/>
      <c r="Q147" s="155"/>
      <c r="R147" s="824" t="str">
        <f>IF(COUNT(Q143,Q151)=2,IF(Q143&gt;Q151,M143,M151),"")</f>
        <v>Kenneth Muusikus</v>
      </c>
      <c r="S147" s="155"/>
    </row>
    <row r="148" spans="2:19" x14ac:dyDescent="0.2">
      <c r="D148" s="812" t="str">
        <f>IFERROR(INDEX(A$1:A$100,MATCH(C148,#REF!,0)),"")</f>
        <v/>
      </c>
      <c r="E148" s="812" t="s">
        <v>219</v>
      </c>
      <c r="I148" s="813">
        <v>13</v>
      </c>
      <c r="M148" s="808"/>
      <c r="N148" s="258"/>
      <c r="O148" s="258"/>
      <c r="P148" s="905"/>
      <c r="Q148" s="827"/>
      <c r="R148" s="826" t="s">
        <v>181</v>
      </c>
      <c r="S148" s="827"/>
    </row>
    <row r="149" spans="2:19" x14ac:dyDescent="0.2">
      <c r="D149" s="898"/>
      <c r="E149" s="898"/>
      <c r="F149" s="899"/>
      <c r="G149" s="899"/>
      <c r="H149" s="900"/>
      <c r="I149" s="848" t="str">
        <f>IF(COUNT(I148,I150)=2,IF(I148&gt;I150,E148,E150),"")</f>
        <v>Matti Vinni</v>
      </c>
      <c r="M149" s="838">
        <v>9</v>
      </c>
      <c r="N149" s="258"/>
      <c r="O149" s="258"/>
      <c r="P149" s="905"/>
      <c r="Q149" s="808"/>
      <c r="R149" s="155"/>
      <c r="S149" s="155"/>
    </row>
    <row r="150" spans="2:19" x14ac:dyDescent="0.2">
      <c r="D150" s="843" t="str">
        <f>IFERROR(INDEX(A$1:A$100,MATCH(C150,#REF!,0)),"")</f>
        <v/>
      </c>
      <c r="E150" s="843" t="s">
        <v>242</v>
      </c>
      <c r="F150" s="901"/>
      <c r="G150" s="901"/>
      <c r="H150" s="902"/>
      <c r="I150" s="904">
        <v>6</v>
      </c>
      <c r="J150" s="899"/>
      <c r="K150" s="899"/>
      <c r="L150" s="900"/>
      <c r="M150" s="808"/>
      <c r="N150" s="258"/>
      <c r="O150" s="258"/>
      <c r="P150" s="905"/>
      <c r="Q150" s="808"/>
      <c r="R150" s="155"/>
      <c r="S150" s="155"/>
    </row>
    <row r="151" spans="2:19" x14ac:dyDescent="0.2">
      <c r="D151" s="820"/>
      <c r="E151" s="820"/>
      <c r="I151" s="808"/>
      <c r="J151" s="258"/>
      <c r="K151" s="258"/>
      <c r="L151" s="905"/>
      <c r="M151" s="848" t="str">
        <f>IF(COUNT(M149,M153)=2,IF(M149&gt;M153,I149,I153),"")</f>
        <v>Kenneth Muusikus</v>
      </c>
      <c r="N151" s="901"/>
      <c r="O151" s="901"/>
      <c r="P151" s="902"/>
      <c r="Q151" s="838">
        <v>13</v>
      </c>
      <c r="R151" s="155"/>
      <c r="S151" s="155"/>
    </row>
    <row r="152" spans="2:19" ht="13.5" thickBot="1" x14ac:dyDescent="0.25">
      <c r="D152" s="812" t="str">
        <f>IFERROR(INDEX(A$1:A$100,MATCH(C152,#REF!,0)),"")</f>
        <v/>
      </c>
      <c r="E152" s="812" t="s">
        <v>222</v>
      </c>
      <c r="I152" s="838">
        <v>13</v>
      </c>
      <c r="J152" s="258"/>
      <c r="K152" s="258"/>
      <c r="L152" s="905"/>
      <c r="M152" s="808"/>
      <c r="Q152" s="808"/>
      <c r="R152" s="824" t="str">
        <f>IF(COUNT(Q143,Q151)=2,IF(Q143&lt;Q151,M143,M151),"")</f>
        <v>Aarne Välja</v>
      </c>
      <c r="S152" s="828"/>
    </row>
    <row r="153" spans="2:19" x14ac:dyDescent="0.2">
      <c r="D153" s="898"/>
      <c r="E153" s="898"/>
      <c r="F153" s="899"/>
      <c r="G153" s="899"/>
      <c r="H153" s="900"/>
      <c r="I153" s="848" t="str">
        <f>IF(COUNT(I152,I154)=2,IF(I152&gt;I154,E152,E154),"")</f>
        <v>Kenneth Muusikus</v>
      </c>
      <c r="J153" s="901"/>
      <c r="K153" s="901"/>
      <c r="L153" s="902"/>
      <c r="M153" s="838">
        <v>13</v>
      </c>
      <c r="Q153" s="808"/>
      <c r="R153" s="826" t="s">
        <v>179</v>
      </c>
      <c r="S153" s="808"/>
    </row>
    <row r="154" spans="2:19" x14ac:dyDescent="0.2">
      <c r="D154" s="843" t="str">
        <f>IFERROR(INDEX(A$1:A$100,MATCH(C154,#REF!,0)),"")</f>
        <v/>
      </c>
      <c r="E154" s="843" t="s">
        <v>233</v>
      </c>
      <c r="F154" s="901"/>
      <c r="G154" s="901"/>
      <c r="H154" s="902"/>
      <c r="I154" s="838">
        <v>8</v>
      </c>
      <c r="M154" s="808"/>
      <c r="Q154" s="808"/>
      <c r="R154" s="155"/>
      <c r="S154" s="155"/>
    </row>
    <row r="155" spans="2:19" x14ac:dyDescent="0.2">
      <c r="D155" s="161"/>
      <c r="E155" s="820"/>
      <c r="I155" s="155"/>
      <c r="M155" s="829" t="str">
        <f>IF(COUNT(M141,M145)=2,IF(M141&lt;M145,I141,I145),"")</f>
        <v>Ljudmila Varendi</v>
      </c>
      <c r="Q155" s="813">
        <v>4</v>
      </c>
      <c r="R155" s="155"/>
      <c r="S155" s="155"/>
    </row>
    <row r="156" spans="2:19" ht="13.5" thickBot="1" x14ac:dyDescent="0.25">
      <c r="B156" s="155"/>
      <c r="C156" s="155"/>
      <c r="H156" s="155"/>
      <c r="I156" s="155"/>
      <c r="M156" s="903"/>
      <c r="N156" s="899"/>
      <c r="O156" s="899"/>
      <c r="P156" s="900"/>
      <c r="Q156" s="828"/>
      <c r="R156" s="824" t="str">
        <f>IF(COUNT(Q155,Q157)=2,IF(Q155&gt;Q157,M155,M157),"")</f>
        <v>Matti Vinni</v>
      </c>
      <c r="S156" s="828"/>
    </row>
    <row r="157" spans="2:19" x14ac:dyDescent="0.2">
      <c r="B157" s="155"/>
      <c r="C157" s="155"/>
      <c r="H157" s="155"/>
      <c r="I157" s="155"/>
      <c r="M157" s="848" t="str">
        <f>IF(COUNT(M149,M153)=2,IF(M149&lt;M153,I149,I153),"")</f>
        <v>Matti Vinni</v>
      </c>
      <c r="N157" s="901"/>
      <c r="O157" s="901"/>
      <c r="P157" s="902"/>
      <c r="Q157" s="838">
        <v>13</v>
      </c>
      <c r="R157" s="832" t="s">
        <v>180</v>
      </c>
      <c r="S157" s="808"/>
    </row>
    <row r="158" spans="2:19" x14ac:dyDescent="0.2">
      <c r="B158" s="155"/>
      <c r="C158" s="155"/>
      <c r="H158" s="155"/>
      <c r="I158" s="155"/>
      <c r="M158" s="155"/>
      <c r="Q158" s="155"/>
      <c r="R158" s="808"/>
      <c r="S158" s="808"/>
    </row>
    <row r="159" spans="2:19" ht="13.5" thickBot="1" x14ac:dyDescent="0.25">
      <c r="B159" s="155"/>
      <c r="C159" s="155"/>
      <c r="H159" s="155"/>
      <c r="I159" s="155"/>
      <c r="M159" s="808"/>
      <c r="Q159" s="155"/>
      <c r="R159" s="824" t="str">
        <f>IF(COUNT(Q155,Q157)=2,IF(Q155&lt;Q157,M155,M157),"")</f>
        <v>Ljudmila Varendi</v>
      </c>
      <c r="S159" s="828"/>
    </row>
    <row r="160" spans="2:19" x14ac:dyDescent="0.2">
      <c r="B160" s="155"/>
      <c r="C160" s="155"/>
      <c r="H160" s="155"/>
      <c r="I160" s="155"/>
      <c r="M160" s="155"/>
      <c r="Q160" s="155"/>
      <c r="R160" s="161" t="s">
        <v>178</v>
      </c>
      <c r="S160" s="155"/>
    </row>
    <row r="161" spans="1:19" x14ac:dyDescent="0.2">
      <c r="B161" s="155"/>
      <c r="C161" s="155"/>
      <c r="I161" s="829" t="str">
        <f>IF(COUNT(I140,I142)=2,IF(I140&lt;I142,E140,E142),"")</f>
        <v>Viktor Švarõgin</v>
      </c>
      <c r="M161" s="813">
        <v>3</v>
      </c>
      <c r="Q161" s="813"/>
      <c r="R161" s="155"/>
      <c r="S161" s="155"/>
    </row>
    <row r="162" spans="1:19" x14ac:dyDescent="0.2">
      <c r="B162" s="155"/>
      <c r="C162" s="155"/>
      <c r="I162" s="904"/>
      <c r="J162" s="899"/>
      <c r="K162" s="899"/>
      <c r="L162" s="900"/>
      <c r="M162" s="844" t="str">
        <f>IF(COUNT(M161,M163)=2,IF(M161&gt;M163,I161,I163),"")</f>
        <v>Mait Metsla</v>
      </c>
      <c r="Q162" s="813">
        <v>13</v>
      </c>
      <c r="R162" s="155"/>
      <c r="S162" s="155"/>
    </row>
    <row r="163" spans="1:19" x14ac:dyDescent="0.2">
      <c r="B163" s="155"/>
      <c r="C163" s="155"/>
      <c r="I163" s="848" t="str">
        <f>IF(COUNT(I144,I146)=2,IF(I144&lt;I146,E144,E146),"")</f>
        <v>Mait Metsla</v>
      </c>
      <c r="J163" s="901"/>
      <c r="K163" s="901"/>
      <c r="L163" s="902"/>
      <c r="M163" s="908">
        <v>13</v>
      </c>
      <c r="N163" s="899"/>
      <c r="O163" s="899"/>
      <c r="P163" s="900"/>
      <c r="Q163" s="813"/>
      <c r="R163" s="155"/>
      <c r="S163" s="155"/>
    </row>
    <row r="164" spans="1:19" ht="13.5" thickBot="1" x14ac:dyDescent="0.25">
      <c r="B164" s="155"/>
      <c r="C164" s="155"/>
      <c r="I164" s="813"/>
      <c r="M164" s="808"/>
      <c r="N164" s="258"/>
      <c r="O164" s="258"/>
      <c r="P164" s="905"/>
      <c r="Q164" s="813"/>
      <c r="R164" s="824" t="str">
        <f>IF(COUNT(Q162,Q166)=2,IF(Q162&gt;Q166,M162,M166),"")</f>
        <v>Mait Metsla</v>
      </c>
      <c r="S164" s="155"/>
    </row>
    <row r="165" spans="1:19" x14ac:dyDescent="0.2">
      <c r="B165" s="155"/>
      <c r="C165" s="155"/>
      <c r="I165" s="829" t="str">
        <f>IF(COUNT(I148,I150)=2,IF(I148&lt;I150,E148,E150),"")</f>
        <v>Jaan Sepp</v>
      </c>
      <c r="M165" s="838">
        <v>5</v>
      </c>
      <c r="N165" s="258"/>
      <c r="O165" s="258"/>
      <c r="P165" s="905"/>
      <c r="Q165" s="907"/>
      <c r="R165" s="826" t="s">
        <v>301</v>
      </c>
      <c r="S165" s="827"/>
    </row>
    <row r="166" spans="1:19" x14ac:dyDescent="0.2">
      <c r="B166" s="155"/>
      <c r="C166" s="155"/>
      <c r="I166" s="904"/>
      <c r="J166" s="899"/>
      <c r="K166" s="899"/>
      <c r="L166" s="900"/>
      <c r="M166" s="909" t="str">
        <f>IF(COUNT(M165,M167)=2,IF(M165&gt;M167,I165,I167),"")</f>
        <v>Enn Tokman</v>
      </c>
      <c r="N166" s="901"/>
      <c r="O166" s="901"/>
      <c r="P166" s="902"/>
      <c r="Q166" s="838">
        <v>7</v>
      </c>
      <c r="R166" s="155"/>
      <c r="S166" s="155"/>
    </row>
    <row r="167" spans="1:19" ht="13.5" thickBot="1" x14ac:dyDescent="0.25">
      <c r="B167" s="155"/>
      <c r="C167" s="155"/>
      <c r="I167" s="848" t="str">
        <f>IF(COUNT(I152,I154)=2,IF(I152&lt;I154,E152,E154),"")</f>
        <v>Enn Tokman</v>
      </c>
      <c r="J167" s="901"/>
      <c r="K167" s="901"/>
      <c r="L167" s="902"/>
      <c r="M167" s="818">
        <v>13</v>
      </c>
      <c r="Q167" s="838"/>
      <c r="R167" s="824" t="str">
        <f>IF(COUNT(Q162,Q166)=2,IF(Q162&lt;Q166,M162,M166),"")</f>
        <v>Enn Tokman</v>
      </c>
      <c r="S167" s="828"/>
    </row>
    <row r="168" spans="1:19" x14ac:dyDescent="0.2">
      <c r="B168" s="155"/>
      <c r="C168" s="155"/>
      <c r="I168" s="813"/>
      <c r="M168" s="813"/>
      <c r="Q168" s="838"/>
      <c r="R168" s="826" t="s">
        <v>349</v>
      </c>
      <c r="S168" s="808"/>
    </row>
    <row r="169" spans="1:19" x14ac:dyDescent="0.2">
      <c r="A169" s="155"/>
      <c r="B169" s="155"/>
      <c r="C169" s="813"/>
      <c r="H169" s="838"/>
      <c r="M169" s="829" t="str">
        <f>IF(COUNT(M161,M163)=2,IF(M161&lt;M163,I161,I163),"")</f>
        <v>Viktor Švarõgin</v>
      </c>
      <c r="Q169" s="813">
        <v>11</v>
      </c>
      <c r="R169" s="808"/>
      <c r="S169" s="808"/>
    </row>
    <row r="170" spans="1:19" ht="13.5" thickBot="1" x14ac:dyDescent="0.25">
      <c r="A170" s="155"/>
      <c r="B170" s="155"/>
      <c r="C170" s="813"/>
      <c r="H170" s="838"/>
      <c r="M170" s="903"/>
      <c r="N170" s="899"/>
      <c r="O170" s="899"/>
      <c r="P170" s="900"/>
      <c r="Q170" s="828"/>
      <c r="R170" s="824" t="str">
        <f>IF(COUNT(Q169,Q171)=2,IF(Q169&gt;Q171,M169,M171),"")</f>
        <v>Jaan Sepp</v>
      </c>
      <c r="S170" s="828"/>
    </row>
    <row r="171" spans="1:19" x14ac:dyDescent="0.2">
      <c r="A171" s="155"/>
      <c r="B171" s="155"/>
      <c r="C171" s="813"/>
      <c r="H171" s="838"/>
      <c r="M171" s="848" t="str">
        <f>IF(COUNT(M165,M167)=2,IF(M165&lt;M167,I165,I167),"")</f>
        <v>Jaan Sepp</v>
      </c>
      <c r="N171" s="901"/>
      <c r="O171" s="901"/>
      <c r="P171" s="902"/>
      <c r="Q171" s="838">
        <v>13</v>
      </c>
      <c r="R171" s="826" t="s">
        <v>350</v>
      </c>
      <c r="S171" s="808"/>
    </row>
    <row r="172" spans="1:19" x14ac:dyDescent="0.2">
      <c r="A172" s="155"/>
      <c r="B172" s="155"/>
      <c r="C172" s="155"/>
      <c r="H172" s="808"/>
      <c r="M172" s="155"/>
      <c r="Q172" s="155"/>
      <c r="R172" s="808"/>
      <c r="S172" s="808"/>
    </row>
    <row r="173" spans="1:19" ht="13.5" thickBot="1" x14ac:dyDescent="0.25">
      <c r="A173" s="155"/>
      <c r="B173" s="155"/>
      <c r="C173" s="155"/>
      <c r="H173" s="155"/>
      <c r="K173" s="808"/>
      <c r="L173" s="808"/>
      <c r="Q173" s="155"/>
      <c r="R173" s="828" t="str">
        <f>IF(COUNT(Q169,Q171)=2,IF(Q169&lt;Q171,M169,M171),"")</f>
        <v>Viktor Švarõgin</v>
      </c>
      <c r="S173" s="828"/>
    </row>
    <row r="174" spans="1:19" x14ac:dyDescent="0.2">
      <c r="A174" s="839"/>
      <c r="B174" s="805"/>
      <c r="C174" s="810"/>
      <c r="F174" s="810"/>
      <c r="K174" s="810"/>
      <c r="L174" s="810"/>
      <c r="Q174" s="840"/>
      <c r="R174" s="826" t="s">
        <v>351</v>
      </c>
      <c r="S174" s="799"/>
    </row>
    <row r="176" spans="1:19" x14ac:dyDescent="0.2">
      <c r="A176" s="807" t="s">
        <v>464</v>
      </c>
    </row>
    <row r="178" spans="1:18" x14ac:dyDescent="0.2">
      <c r="A178" s="811"/>
      <c r="B178" s="913" t="s">
        <v>238</v>
      </c>
      <c r="E178" s="813">
        <v>13</v>
      </c>
      <c r="F178" s="155"/>
      <c r="I178" s="155"/>
      <c r="J178" s="155"/>
      <c r="K178" s="155"/>
      <c r="L178" s="155"/>
      <c r="M178" s="155"/>
      <c r="N178" s="155"/>
    </row>
    <row r="179" spans="1:18" x14ac:dyDescent="0.2">
      <c r="A179" s="814"/>
      <c r="B179" s="903"/>
      <c r="C179" s="899"/>
      <c r="D179" s="900"/>
      <c r="E179" s="844" t="str">
        <f>IF(COUNT(E178,E180)=2,IF(E178&gt;E180,B178,B180),"")</f>
        <v>Vello Vasser</v>
      </c>
      <c r="F179" s="155"/>
      <c r="I179" s="813">
        <v>13</v>
      </c>
      <c r="J179" s="155"/>
      <c r="K179" s="155"/>
      <c r="L179" s="155"/>
      <c r="M179" s="155"/>
      <c r="N179" s="155"/>
    </row>
    <row r="180" spans="1:18" x14ac:dyDescent="0.2">
      <c r="A180" s="814"/>
      <c r="B180" s="848" t="s">
        <v>402</v>
      </c>
      <c r="C180" s="901"/>
      <c r="D180" s="902"/>
      <c r="E180" s="908">
        <v>0</v>
      </c>
      <c r="F180" s="903"/>
      <c r="G180" s="899"/>
      <c r="H180" s="900"/>
      <c r="I180" s="155"/>
      <c r="J180" s="155"/>
      <c r="K180" s="155"/>
      <c r="L180" s="155"/>
      <c r="M180" s="155"/>
      <c r="N180" s="155"/>
    </row>
    <row r="181" spans="1:18" x14ac:dyDescent="0.2">
      <c r="A181" s="814"/>
      <c r="B181" s="155"/>
      <c r="E181" s="808"/>
      <c r="F181" s="808"/>
      <c r="G181" s="258"/>
      <c r="H181" s="905"/>
      <c r="I181" s="848" t="str">
        <f>IF(COUNT(I179,I183)=2,IF(I179&gt;I183,E179,E183),"")</f>
        <v>Vello Vasser</v>
      </c>
      <c r="J181" s="155"/>
      <c r="M181" s="813">
        <v>12</v>
      </c>
      <c r="N181" s="155"/>
      <c r="O181" s="155"/>
      <c r="P181" s="155"/>
    </row>
    <row r="182" spans="1:18" x14ac:dyDescent="0.2">
      <c r="A182" s="814"/>
      <c r="B182" s="913" t="s">
        <v>270</v>
      </c>
      <c r="E182" s="838">
        <v>8</v>
      </c>
      <c r="F182" s="808"/>
      <c r="G182" s="258"/>
      <c r="H182" s="905"/>
      <c r="I182" s="903"/>
      <c r="J182" s="903"/>
      <c r="K182" s="899"/>
      <c r="L182" s="900"/>
      <c r="M182" s="155"/>
      <c r="N182" s="155"/>
      <c r="O182" s="155"/>
      <c r="P182" s="155"/>
    </row>
    <row r="183" spans="1:18" x14ac:dyDescent="0.2">
      <c r="A183" s="814"/>
      <c r="B183" s="903"/>
      <c r="C183" s="899"/>
      <c r="D183" s="900"/>
      <c r="E183" s="909" t="str">
        <f>IF(COUNT(E182,E184)=2,IF(E182&gt;E184,B182,B184),"")</f>
        <v>Sirje Viljaste</v>
      </c>
      <c r="F183" s="906"/>
      <c r="G183" s="901"/>
      <c r="H183" s="902"/>
      <c r="I183" s="838">
        <v>8</v>
      </c>
      <c r="J183" s="808"/>
      <c r="K183" s="258"/>
      <c r="L183" s="905"/>
      <c r="M183" s="155"/>
      <c r="N183" s="155"/>
      <c r="O183" s="155"/>
      <c r="P183" s="155"/>
    </row>
    <row r="184" spans="1:18" x14ac:dyDescent="0.2">
      <c r="A184" s="814"/>
      <c r="B184" s="848" t="s">
        <v>273</v>
      </c>
      <c r="C184" s="901"/>
      <c r="D184" s="902"/>
      <c r="E184" s="818">
        <v>13</v>
      </c>
      <c r="F184" s="155"/>
      <c r="I184" s="808"/>
      <c r="J184" s="808"/>
      <c r="K184" s="258"/>
      <c r="L184" s="905"/>
      <c r="M184" s="155"/>
      <c r="N184" s="155"/>
      <c r="O184" s="155"/>
      <c r="P184" s="155"/>
    </row>
    <row r="185" spans="1:18" x14ac:dyDescent="0.2">
      <c r="A185" s="161"/>
      <c r="B185" s="155"/>
      <c r="E185" s="155"/>
      <c r="F185" s="155"/>
      <c r="I185" s="808"/>
      <c r="J185" s="808"/>
      <c r="K185" s="258"/>
      <c r="L185" s="905"/>
      <c r="M185" s="848" t="str">
        <f>IF(COUNT(M181,M189)=2,IF(M181&gt;M189,I181,I189),"")</f>
        <v>Andrei Grintšak</v>
      </c>
      <c r="N185" s="155"/>
      <c r="Q185" s="813">
        <v>10</v>
      </c>
      <c r="R185" s="155"/>
    </row>
    <row r="186" spans="1:18" x14ac:dyDescent="0.2">
      <c r="A186" s="811"/>
      <c r="B186" s="913" t="s">
        <v>230</v>
      </c>
      <c r="E186" s="813">
        <v>13</v>
      </c>
      <c r="F186" s="155"/>
      <c r="I186" s="808"/>
      <c r="J186" s="808"/>
      <c r="K186" s="258"/>
      <c r="L186" s="905"/>
      <c r="M186" s="903"/>
      <c r="N186" s="903"/>
      <c r="O186" s="899"/>
      <c r="P186" s="900"/>
      <c r="Q186" s="155"/>
      <c r="R186" s="155"/>
    </row>
    <row r="187" spans="1:18" x14ac:dyDescent="0.2">
      <c r="A187" s="814"/>
      <c r="B187" s="903"/>
      <c r="C187" s="899"/>
      <c r="D187" s="900"/>
      <c r="E187" s="844" t="str">
        <f>IF(COUNT(E186,E188)=2,IF(E186&gt;E188,B186,B188),"")</f>
        <v>Lemmit Toomra</v>
      </c>
      <c r="F187" s="155"/>
      <c r="I187" s="838">
        <v>12</v>
      </c>
      <c r="J187" s="808"/>
      <c r="K187" s="258"/>
      <c r="L187" s="905"/>
      <c r="M187" s="808"/>
      <c r="N187" s="808"/>
      <c r="O187" s="258"/>
      <c r="P187" s="905"/>
      <c r="Q187" s="155"/>
      <c r="R187" s="155"/>
    </row>
    <row r="188" spans="1:18" x14ac:dyDescent="0.2">
      <c r="A188" s="814"/>
      <c r="B188" s="848" t="s">
        <v>239</v>
      </c>
      <c r="C188" s="901"/>
      <c r="D188" s="902"/>
      <c r="E188" s="908">
        <v>6</v>
      </c>
      <c r="F188" s="903"/>
      <c r="G188" s="899"/>
      <c r="H188" s="900"/>
      <c r="I188" s="808"/>
      <c r="J188" s="808"/>
      <c r="K188" s="258"/>
      <c r="L188" s="905"/>
      <c r="M188" s="808"/>
      <c r="N188" s="808"/>
      <c r="O188" s="258"/>
      <c r="P188" s="905"/>
      <c r="Q188" s="155"/>
      <c r="R188" s="155"/>
    </row>
    <row r="189" spans="1:18" x14ac:dyDescent="0.2">
      <c r="A189" s="814"/>
      <c r="B189" s="155"/>
      <c r="E189" s="808"/>
      <c r="F189" s="808"/>
      <c r="G189" s="258"/>
      <c r="H189" s="905"/>
      <c r="I189" s="848" t="str">
        <f>IF(COUNT(I187,I191)=2,IF(I187&gt;I191,E187,E191),"")</f>
        <v>Andrei Grintšak</v>
      </c>
      <c r="J189" s="906"/>
      <c r="K189" s="901"/>
      <c r="L189" s="902"/>
      <c r="M189" s="838">
        <v>13</v>
      </c>
      <c r="N189" s="808"/>
      <c r="O189" s="258"/>
      <c r="P189" s="905"/>
      <c r="Q189" s="155"/>
      <c r="R189" s="155"/>
    </row>
    <row r="190" spans="1:18" x14ac:dyDescent="0.2">
      <c r="A190" s="814"/>
      <c r="B190" s="913" t="s">
        <v>226</v>
      </c>
      <c r="E190" s="838">
        <v>13</v>
      </c>
      <c r="F190" s="808"/>
      <c r="G190" s="258"/>
      <c r="H190" s="905"/>
      <c r="I190" s="808"/>
      <c r="J190" s="808"/>
      <c r="K190" s="258"/>
      <c r="L190" s="258"/>
      <c r="M190" s="808"/>
      <c r="N190" s="808"/>
      <c r="O190" s="258"/>
      <c r="P190" s="905"/>
      <c r="Q190" s="155"/>
      <c r="R190" s="155"/>
    </row>
    <row r="191" spans="1:18" x14ac:dyDescent="0.2">
      <c r="A191" s="814"/>
      <c r="B191" s="903"/>
      <c r="C191" s="899"/>
      <c r="D191" s="900"/>
      <c r="E191" s="909" t="str">
        <f>IF(COUNT(E190,E192)=2,IF(E190&gt;E192,B190,B192),"")</f>
        <v>Andrei Grintšak</v>
      </c>
      <c r="F191" s="906"/>
      <c r="G191" s="901"/>
      <c r="H191" s="902"/>
      <c r="I191" s="838">
        <v>13</v>
      </c>
      <c r="J191" s="155"/>
      <c r="K191" s="258"/>
      <c r="L191" s="258"/>
      <c r="M191" s="808"/>
      <c r="N191" s="808"/>
      <c r="O191" s="258"/>
      <c r="P191" s="905"/>
      <c r="Q191" s="155"/>
      <c r="R191" s="155"/>
    </row>
    <row r="192" spans="1:18" x14ac:dyDescent="0.2">
      <c r="A192" s="814"/>
      <c r="B192" s="848" t="s">
        <v>402</v>
      </c>
      <c r="C192" s="901"/>
      <c r="D192" s="902"/>
      <c r="E192" s="818">
        <v>0</v>
      </c>
      <c r="F192" s="155"/>
      <c r="I192" s="808"/>
      <c r="J192" s="808"/>
      <c r="K192" s="258"/>
      <c r="L192" s="258"/>
      <c r="M192" s="808"/>
      <c r="N192" s="808"/>
      <c r="O192" s="258"/>
      <c r="P192" s="905"/>
      <c r="Q192" s="155"/>
      <c r="R192" s="155"/>
    </row>
    <row r="193" spans="1:18" ht="13.5" thickBot="1" x14ac:dyDescent="0.25">
      <c r="A193" s="155"/>
      <c r="B193" s="155"/>
      <c r="E193" s="155"/>
      <c r="F193" s="155"/>
      <c r="I193" s="155"/>
      <c r="J193" s="155"/>
      <c r="K193" s="258"/>
      <c r="L193" s="258"/>
      <c r="M193" s="808"/>
      <c r="N193" s="808"/>
      <c r="O193" s="258"/>
      <c r="P193" s="905"/>
      <c r="Q193" s="155"/>
      <c r="R193" s="824" t="str">
        <f>IF(COUNT(Q185,Q201)=2,IF(Q185&gt;Q201,M185,M201),"")</f>
        <v>Elmo Lageda</v>
      </c>
    </row>
    <row r="194" spans="1:18" x14ac:dyDescent="0.2">
      <c r="A194" s="811"/>
      <c r="B194" s="913" t="s">
        <v>243</v>
      </c>
      <c r="E194" s="813">
        <v>13</v>
      </c>
      <c r="F194" s="155"/>
      <c r="I194" s="155"/>
      <c r="J194" s="155"/>
      <c r="K194" s="258"/>
      <c r="L194" s="258"/>
      <c r="M194" s="808"/>
      <c r="N194" s="808"/>
      <c r="O194" s="258"/>
      <c r="P194" s="905"/>
      <c r="Q194" s="911"/>
      <c r="R194" s="910" t="s">
        <v>352</v>
      </c>
    </row>
    <row r="195" spans="1:18" x14ac:dyDescent="0.2">
      <c r="A195" s="814"/>
      <c r="B195" s="903"/>
      <c r="C195" s="899"/>
      <c r="D195" s="900"/>
      <c r="E195" s="844" t="str">
        <f>IF(COUNT(E194,E196)=2,IF(E194&gt;E196,B194,B196),"")</f>
        <v>Vladimir Ogneštšikov</v>
      </c>
      <c r="F195" s="155"/>
      <c r="I195" s="813">
        <v>13</v>
      </c>
      <c r="J195" s="155"/>
      <c r="K195" s="258"/>
      <c r="L195" s="258"/>
      <c r="M195" s="808"/>
      <c r="N195" s="808"/>
      <c r="O195" s="258"/>
      <c r="P195" s="905"/>
      <c r="Q195" s="155"/>
      <c r="R195" s="155"/>
    </row>
    <row r="196" spans="1:18" x14ac:dyDescent="0.2">
      <c r="A196" s="814"/>
      <c r="B196" s="848" t="s">
        <v>402</v>
      </c>
      <c r="C196" s="901"/>
      <c r="D196" s="902"/>
      <c r="E196" s="908">
        <v>0</v>
      </c>
      <c r="F196" s="903"/>
      <c r="G196" s="899"/>
      <c r="H196" s="900"/>
      <c r="I196" s="155"/>
      <c r="J196" s="155"/>
      <c r="K196" s="258"/>
      <c r="L196" s="258"/>
      <c r="M196" s="808"/>
      <c r="N196" s="808"/>
      <c r="O196" s="258"/>
      <c r="P196" s="905"/>
      <c r="Q196" s="155"/>
      <c r="R196" s="155"/>
    </row>
    <row r="197" spans="1:18" x14ac:dyDescent="0.2">
      <c r="A197" s="814"/>
      <c r="B197" s="155"/>
      <c r="E197" s="808"/>
      <c r="F197" s="808"/>
      <c r="G197" s="258"/>
      <c r="H197" s="905"/>
      <c r="I197" s="848" t="str">
        <f>IF(COUNT(I195,I199)=2,IF(I195&gt;I199,E195,E199),"")</f>
        <v>Vladimir Ogneštšikov</v>
      </c>
      <c r="J197" s="155"/>
      <c r="K197" s="258"/>
      <c r="L197" s="258"/>
      <c r="M197" s="838">
        <v>11</v>
      </c>
      <c r="N197" s="808"/>
      <c r="O197" s="258"/>
      <c r="P197" s="905"/>
      <c r="Q197" s="155"/>
      <c r="R197" s="155"/>
    </row>
    <row r="198" spans="1:18" x14ac:dyDescent="0.2">
      <c r="A198" s="814"/>
      <c r="B198" s="913" t="s">
        <v>274</v>
      </c>
      <c r="E198" s="838">
        <v>13</v>
      </c>
      <c r="F198" s="808"/>
      <c r="G198" s="258"/>
      <c r="H198" s="905"/>
      <c r="I198" s="903"/>
      <c r="J198" s="903"/>
      <c r="K198" s="899"/>
      <c r="L198" s="900"/>
      <c r="M198" s="808"/>
      <c r="N198" s="808"/>
      <c r="O198" s="258"/>
      <c r="P198" s="905"/>
      <c r="Q198" s="155"/>
      <c r="R198" s="155"/>
    </row>
    <row r="199" spans="1:18" x14ac:dyDescent="0.2">
      <c r="A199" s="814"/>
      <c r="B199" s="903"/>
      <c r="C199" s="899"/>
      <c r="D199" s="900"/>
      <c r="E199" s="909" t="str">
        <f>IF(COUNT(E198,E200)=2,IF(E198&gt;E200,B198,B200),"")</f>
        <v>Toomas Tedrekull</v>
      </c>
      <c r="F199" s="906"/>
      <c r="G199" s="901"/>
      <c r="H199" s="902"/>
      <c r="I199" s="838">
        <v>10</v>
      </c>
      <c r="J199" s="808"/>
      <c r="K199" s="258"/>
      <c r="L199" s="905"/>
      <c r="M199" s="808"/>
      <c r="N199" s="808"/>
      <c r="O199" s="258"/>
      <c r="P199" s="905"/>
      <c r="Q199" s="155"/>
      <c r="R199" s="155"/>
    </row>
    <row r="200" spans="1:18" x14ac:dyDescent="0.2">
      <c r="A200" s="814"/>
      <c r="B200" s="848" t="s">
        <v>330</v>
      </c>
      <c r="C200" s="901"/>
      <c r="D200" s="902"/>
      <c r="E200" s="818">
        <v>8</v>
      </c>
      <c r="F200" s="155"/>
      <c r="I200" s="808"/>
      <c r="J200" s="808"/>
      <c r="K200" s="258"/>
      <c r="L200" s="905"/>
      <c r="M200" s="808"/>
      <c r="N200" s="808"/>
      <c r="O200" s="258"/>
      <c r="P200" s="905"/>
      <c r="Q200" s="155"/>
      <c r="R200" s="155"/>
    </row>
    <row r="201" spans="1:18" x14ac:dyDescent="0.2">
      <c r="A201" s="155"/>
      <c r="B201" s="155"/>
      <c r="E201" s="155"/>
      <c r="F201" s="155"/>
      <c r="I201" s="808"/>
      <c r="J201" s="808"/>
      <c r="K201" s="258"/>
      <c r="L201" s="905"/>
      <c r="M201" s="848" t="str">
        <f>IF(COUNT(M197,M205)=2,IF(M197&gt;M205,I197,I205),"")</f>
        <v>Elmo Lageda</v>
      </c>
      <c r="N201" s="906"/>
      <c r="O201" s="901"/>
      <c r="P201" s="902"/>
      <c r="Q201" s="813">
        <v>13</v>
      </c>
      <c r="R201" s="155"/>
    </row>
    <row r="202" spans="1:18" ht="13.5" thickBot="1" x14ac:dyDescent="0.25">
      <c r="A202" s="811"/>
      <c r="B202" s="913" t="s">
        <v>228</v>
      </c>
      <c r="E202" s="813">
        <v>13</v>
      </c>
      <c r="F202" s="155"/>
      <c r="I202" s="808"/>
      <c r="J202" s="808"/>
      <c r="K202" s="258"/>
      <c r="L202" s="905"/>
      <c r="M202" s="155"/>
      <c r="N202" s="155"/>
      <c r="Q202" s="155"/>
      <c r="R202" s="808" t="str">
        <f>IF(COUNT(Q185,Q201)=2,IF(Q185&lt;Q201,M185,M201),"")</f>
        <v>Andrei Grintšak</v>
      </c>
    </row>
    <row r="203" spans="1:18" x14ac:dyDescent="0.2">
      <c r="A203" s="814"/>
      <c r="B203" s="903"/>
      <c r="C203" s="899"/>
      <c r="D203" s="900"/>
      <c r="E203" s="844" t="str">
        <f>IF(COUNT(E202,E204)=2,IF(E202&gt;E204,B202,B204),"")</f>
        <v>Kaspar Mänd</v>
      </c>
      <c r="F203" s="155"/>
      <c r="I203" s="838">
        <v>3</v>
      </c>
      <c r="J203" s="808"/>
      <c r="K203" s="258"/>
      <c r="L203" s="905"/>
      <c r="M203" s="155"/>
      <c r="N203" s="155"/>
      <c r="Q203" s="155"/>
      <c r="R203" s="910" t="s">
        <v>465</v>
      </c>
    </row>
    <row r="204" spans="1:18" x14ac:dyDescent="0.2">
      <c r="A204" s="814"/>
      <c r="B204" s="848" t="s">
        <v>240</v>
      </c>
      <c r="C204" s="901"/>
      <c r="D204" s="902"/>
      <c r="E204" s="908">
        <v>7</v>
      </c>
      <c r="F204" s="903"/>
      <c r="G204" s="899"/>
      <c r="H204" s="900"/>
      <c r="I204" s="808"/>
      <c r="J204" s="808"/>
      <c r="K204" s="258"/>
      <c r="L204" s="905"/>
      <c r="M204" s="155"/>
      <c r="N204" s="155"/>
      <c r="Q204" s="155"/>
      <c r="R204" s="155"/>
    </row>
    <row r="205" spans="1:18" x14ac:dyDescent="0.2">
      <c r="A205" s="814"/>
      <c r="B205" s="155"/>
      <c r="E205" s="808"/>
      <c r="F205" s="808"/>
      <c r="G205" s="258"/>
      <c r="H205" s="905"/>
      <c r="I205" s="848" t="str">
        <f>IF(COUNT(I203,I207)=2,IF(I203&gt;I207,E203,E207),"")</f>
        <v>Elmo Lageda</v>
      </c>
      <c r="J205" s="906"/>
      <c r="K205" s="901"/>
      <c r="L205" s="902"/>
      <c r="M205" s="813">
        <v>13</v>
      </c>
      <c r="N205" s="155"/>
      <c r="Q205" s="155"/>
      <c r="R205" s="155"/>
    </row>
    <row r="206" spans="1:18" x14ac:dyDescent="0.2">
      <c r="A206" s="814"/>
      <c r="B206" s="913" t="s">
        <v>220</v>
      </c>
      <c r="E206" s="838">
        <v>13</v>
      </c>
      <c r="F206" s="808"/>
      <c r="G206" s="258"/>
      <c r="H206" s="905"/>
      <c r="I206" s="808"/>
      <c r="J206" s="808"/>
      <c r="M206" s="155"/>
      <c r="N206" s="155"/>
      <c r="Q206" s="155"/>
      <c r="R206" s="155"/>
    </row>
    <row r="207" spans="1:18" x14ac:dyDescent="0.2">
      <c r="A207" s="814"/>
      <c r="B207" s="903"/>
      <c r="C207" s="899"/>
      <c r="D207" s="900"/>
      <c r="E207" s="909" t="str">
        <f>IF(COUNT(E206,E208)=2,IF(E206&gt;E208,B206,B208),"")</f>
        <v>Elmo Lageda</v>
      </c>
      <c r="F207" s="906"/>
      <c r="G207" s="901"/>
      <c r="H207" s="902"/>
      <c r="I207" s="838">
        <v>13</v>
      </c>
      <c r="J207" s="155"/>
      <c r="M207" s="829" t="str">
        <f>IF(COUNT(M181,M189)=2,IF(M181&lt;M189,I181,I189),"")</f>
        <v>Vello Vasser</v>
      </c>
      <c r="N207" s="155"/>
      <c r="Q207" s="838">
        <v>13</v>
      </c>
      <c r="R207" s="155"/>
    </row>
    <row r="208" spans="1:18" ht="13.5" thickBot="1" x14ac:dyDescent="0.25">
      <c r="A208" s="814"/>
      <c r="B208" s="848" t="s">
        <v>402</v>
      </c>
      <c r="C208" s="901"/>
      <c r="D208" s="902"/>
      <c r="E208" s="818">
        <v>0</v>
      </c>
      <c r="F208" s="155"/>
      <c r="I208" s="808"/>
      <c r="J208" s="808"/>
      <c r="M208" s="903"/>
      <c r="N208" s="903"/>
      <c r="O208" s="899"/>
      <c r="P208" s="900"/>
      <c r="Q208" s="828"/>
      <c r="R208" s="824" t="str">
        <f>IF(COUNT(Q207,Q209)=2,IF(Q207&gt;Q209,M207,M209),"")</f>
        <v>Vello Vasser</v>
      </c>
    </row>
    <row r="209" spans="1:18" x14ac:dyDescent="0.2">
      <c r="A209" s="155"/>
      <c r="B209" s="155"/>
      <c r="E209" s="155"/>
      <c r="F209" s="155"/>
      <c r="I209" s="155"/>
      <c r="J209" s="808"/>
      <c r="M209" s="848" t="str">
        <f>IF(COUNT(M197,M205)=2,IF(M197&lt;M205,I197,I205),"")</f>
        <v>Vladimir Ogneštšikov</v>
      </c>
      <c r="N209" s="906"/>
      <c r="O209" s="901"/>
      <c r="P209" s="902"/>
      <c r="Q209" s="813">
        <v>9</v>
      </c>
      <c r="R209" s="832" t="s">
        <v>466</v>
      </c>
    </row>
    <row r="210" spans="1:18" x14ac:dyDescent="0.2">
      <c r="A210" s="155"/>
      <c r="B210" s="155"/>
      <c r="E210" s="155"/>
      <c r="F210" s="155"/>
      <c r="I210" s="155"/>
      <c r="J210" s="808"/>
      <c r="M210" s="155"/>
      <c r="N210" s="155"/>
      <c r="Q210" s="155"/>
      <c r="R210" s="808"/>
    </row>
    <row r="211" spans="1:18" ht="13.5" thickBot="1" x14ac:dyDescent="0.25">
      <c r="A211" s="155"/>
      <c r="B211" s="155"/>
      <c r="E211" s="155"/>
      <c r="F211" s="155"/>
      <c r="I211" s="155"/>
      <c r="J211" s="808"/>
      <c r="M211" s="808"/>
      <c r="N211" s="808"/>
      <c r="Q211" s="155"/>
      <c r="R211" s="828" t="str">
        <f>IF(COUNT(Q207,Q209)=2,IF(Q207&lt;Q209,M207,M209),"")</f>
        <v>Vladimir Ogneštšikov</v>
      </c>
    </row>
    <row r="212" spans="1:18" x14ac:dyDescent="0.2">
      <c r="A212" s="155"/>
      <c r="B212" s="155"/>
      <c r="E212" s="155"/>
      <c r="F212" s="155"/>
      <c r="I212" s="155"/>
      <c r="J212" s="155"/>
      <c r="M212" s="808"/>
      <c r="N212" s="808"/>
      <c r="Q212" s="155"/>
      <c r="R212" s="161" t="s">
        <v>467</v>
      </c>
    </row>
    <row r="213" spans="1:18" x14ac:dyDescent="0.2">
      <c r="A213" s="155"/>
      <c r="B213" s="155"/>
      <c r="E213" s="155"/>
      <c r="F213" s="155"/>
      <c r="I213" s="155"/>
      <c r="J213" s="155"/>
      <c r="M213" s="155"/>
      <c r="N213" s="155"/>
      <c r="Q213" s="808"/>
      <c r="R213" s="808"/>
    </row>
    <row r="214" spans="1:18" x14ac:dyDescent="0.2">
      <c r="A214" s="842" t="s">
        <v>472</v>
      </c>
      <c r="B214" s="155"/>
      <c r="E214" s="155"/>
      <c r="F214" s="155"/>
      <c r="I214" s="155"/>
      <c r="J214" s="155"/>
      <c r="M214" s="155"/>
      <c r="N214" s="155"/>
      <c r="Q214" s="808"/>
      <c r="R214" s="808"/>
    </row>
    <row r="215" spans="1:18" x14ac:dyDescent="0.2">
      <c r="A215" s="155"/>
      <c r="B215" s="155"/>
      <c r="E215" s="155"/>
      <c r="F215" s="155"/>
      <c r="I215" s="829" t="str">
        <f>IF(COUNT(I179,I183)=2,IF(I179&lt;I183,E179,E183),"")</f>
        <v>Sirje Viljaste</v>
      </c>
      <c r="M215" s="813">
        <v>10</v>
      </c>
      <c r="Q215" s="813"/>
      <c r="R215" s="155"/>
    </row>
    <row r="216" spans="1:18" x14ac:dyDescent="0.2">
      <c r="A216" s="155"/>
      <c r="B216" s="155"/>
      <c r="E216" s="155"/>
      <c r="F216" s="155"/>
      <c r="I216" s="904"/>
      <c r="J216" s="899"/>
      <c r="K216" s="899"/>
      <c r="L216" s="900"/>
      <c r="M216" s="844" t="str">
        <f>IF(COUNT(M215,M217)=2,IF(M215&gt;M217,I215,I217),"")</f>
        <v>Lemmit Toomra</v>
      </c>
      <c r="Q216" s="813">
        <v>8</v>
      </c>
      <c r="R216" s="155"/>
    </row>
    <row r="217" spans="1:18" x14ac:dyDescent="0.2">
      <c r="A217" s="155"/>
      <c r="B217" s="155"/>
      <c r="E217" s="155"/>
      <c r="F217" s="155"/>
      <c r="I217" s="848" t="str">
        <f>IF(COUNT(I187,I191)=2,IF(I187&lt;I191,E187,E191),"")</f>
        <v>Lemmit Toomra</v>
      </c>
      <c r="J217" s="901"/>
      <c r="K217" s="901"/>
      <c r="L217" s="902"/>
      <c r="M217" s="908">
        <v>13</v>
      </c>
      <c r="N217" s="899"/>
      <c r="O217" s="899"/>
      <c r="P217" s="900"/>
      <c r="Q217" s="813"/>
      <c r="R217" s="155"/>
    </row>
    <row r="218" spans="1:18" ht="13.5" thickBot="1" x14ac:dyDescent="0.25">
      <c r="A218" s="155"/>
      <c r="B218" s="155"/>
      <c r="E218" s="155"/>
      <c r="F218" s="155"/>
      <c r="I218" s="813"/>
      <c r="M218" s="808"/>
      <c r="N218" s="258"/>
      <c r="O218" s="258"/>
      <c r="P218" s="905"/>
      <c r="Q218" s="813"/>
      <c r="R218" s="824" t="str">
        <f>IF(COUNT(Q216,Q220)=2,IF(Q216&gt;Q220,M216,M220),"")</f>
        <v>Toomas Tedrekull</v>
      </c>
    </row>
    <row r="219" spans="1:18" x14ac:dyDescent="0.2">
      <c r="A219" s="155"/>
      <c r="B219" s="155"/>
      <c r="E219" s="155"/>
      <c r="F219" s="155"/>
      <c r="H219" s="258"/>
      <c r="I219" s="829" t="str">
        <f>IF(COUNT(I195,I199)=2,IF(I195&lt;I199,E195,E199),"")</f>
        <v>Toomas Tedrekull</v>
      </c>
      <c r="M219" s="838">
        <v>13</v>
      </c>
      <c r="N219" s="258"/>
      <c r="O219" s="258"/>
      <c r="P219" s="905"/>
      <c r="Q219" s="907"/>
      <c r="R219" s="826" t="s">
        <v>468</v>
      </c>
    </row>
    <row r="220" spans="1:18" x14ac:dyDescent="0.2">
      <c r="A220" s="155"/>
      <c r="B220" s="155"/>
      <c r="E220" s="155"/>
      <c r="F220" s="155"/>
      <c r="H220" s="258"/>
      <c r="I220" s="904"/>
      <c r="J220" s="899"/>
      <c r="K220" s="899"/>
      <c r="L220" s="900"/>
      <c r="M220" s="909" t="str">
        <f>IF(COUNT(M219,M221)=2,IF(M219&gt;M221,I219,I221),"")</f>
        <v>Toomas Tedrekull</v>
      </c>
      <c r="N220" s="901"/>
      <c r="O220" s="901"/>
      <c r="P220" s="902"/>
      <c r="Q220" s="838">
        <v>13</v>
      </c>
      <c r="R220" s="155"/>
    </row>
    <row r="221" spans="1:18" ht="13.5" thickBot="1" x14ac:dyDescent="0.25">
      <c r="A221" s="155"/>
      <c r="B221" s="155"/>
      <c r="E221" s="155"/>
      <c r="F221" s="155"/>
      <c r="H221" s="258"/>
      <c r="I221" s="848" t="str">
        <f>IF(COUNT(I203,I207)=2,IF(I203&lt;I207,E203,E207),"")</f>
        <v>Kaspar Mänd</v>
      </c>
      <c r="J221" s="901"/>
      <c r="K221" s="901"/>
      <c r="L221" s="902"/>
      <c r="M221" s="818">
        <v>10</v>
      </c>
      <c r="Q221" s="838"/>
      <c r="R221" s="824" t="str">
        <f>IF(COUNT(Q216,Q220)=2,IF(Q216&lt;Q220,M216,M220),"")</f>
        <v>Lemmit Toomra</v>
      </c>
    </row>
    <row r="222" spans="1:18" x14ac:dyDescent="0.2">
      <c r="A222" s="155"/>
      <c r="B222" s="155"/>
      <c r="E222" s="155"/>
      <c r="F222" s="155"/>
      <c r="H222" s="258"/>
      <c r="I222" s="813"/>
      <c r="M222" s="813"/>
      <c r="Q222" s="838"/>
      <c r="R222" s="826" t="s">
        <v>469</v>
      </c>
    </row>
    <row r="223" spans="1:18" x14ac:dyDescent="0.2">
      <c r="A223" s="155"/>
      <c r="B223" s="155"/>
      <c r="E223" s="155"/>
      <c r="F223" s="155"/>
      <c r="M223" s="829" t="str">
        <f>IF(COUNT(M215,M217)=2,IF(M215&lt;M217,I215,I217),"")</f>
        <v>Sirje Viljaste</v>
      </c>
      <c r="Q223" s="813">
        <v>12</v>
      </c>
      <c r="R223" s="808"/>
    </row>
    <row r="224" spans="1:18" ht="13.5" thickBot="1" x14ac:dyDescent="0.25">
      <c r="A224" s="155"/>
      <c r="B224" s="155"/>
      <c r="E224" s="155"/>
      <c r="F224" s="155"/>
      <c r="M224" s="903"/>
      <c r="N224" s="899"/>
      <c r="O224" s="899"/>
      <c r="P224" s="900"/>
      <c r="Q224" s="828"/>
      <c r="R224" s="824" t="str">
        <f>IF(COUNT(Q223,Q225)=2,IF(Q223&gt;Q225,M223,M225),"")</f>
        <v>Kaspar Mänd</v>
      </c>
    </row>
    <row r="225" spans="1:18" x14ac:dyDescent="0.2">
      <c r="A225" s="155"/>
      <c r="B225" s="155"/>
      <c r="E225" s="155"/>
      <c r="F225" s="155"/>
      <c r="M225" s="848" t="str">
        <f>IF(COUNT(M219,M221)=2,IF(M219&lt;M221,I219,I221),"")</f>
        <v>Kaspar Mänd</v>
      </c>
      <c r="N225" s="901"/>
      <c r="O225" s="901"/>
      <c r="P225" s="902"/>
      <c r="Q225" s="838">
        <v>13</v>
      </c>
      <c r="R225" s="826" t="s">
        <v>470</v>
      </c>
    </row>
    <row r="226" spans="1:18" x14ac:dyDescent="0.2">
      <c r="A226" s="155"/>
      <c r="B226" s="155"/>
      <c r="E226" s="155"/>
      <c r="F226" s="155"/>
      <c r="M226" s="155"/>
      <c r="Q226" s="155"/>
      <c r="R226" s="808"/>
    </row>
    <row r="227" spans="1:18" ht="13.5" thickBot="1" x14ac:dyDescent="0.25">
      <c r="A227" s="155"/>
      <c r="B227" s="155"/>
      <c r="E227" s="155"/>
      <c r="F227" s="155"/>
      <c r="K227" s="808"/>
      <c r="L227" s="808"/>
      <c r="Q227" s="155"/>
      <c r="R227" s="828" t="str">
        <f>IF(COUNT(Q223,Q225)=2,IF(Q223&lt;Q225,M223,M225),"")</f>
        <v>Sirje Viljaste</v>
      </c>
    </row>
    <row r="228" spans="1:18" x14ac:dyDescent="0.2">
      <c r="A228" s="155"/>
      <c r="B228" s="155"/>
      <c r="E228" s="155"/>
      <c r="F228" s="155"/>
      <c r="K228" s="810"/>
      <c r="L228" s="810"/>
      <c r="Q228" s="840"/>
      <c r="R228" s="826" t="s">
        <v>471</v>
      </c>
    </row>
    <row r="229" spans="1:18" x14ac:dyDescent="0.2">
      <c r="A229" s="155"/>
      <c r="B229" s="155"/>
      <c r="E229" s="155"/>
      <c r="F229" s="155"/>
      <c r="I229" s="155"/>
      <c r="J229" s="155"/>
      <c r="M229" s="808"/>
      <c r="N229" s="808"/>
      <c r="Q229" s="155"/>
      <c r="R229" s="161"/>
    </row>
    <row r="230" spans="1:18" x14ac:dyDescent="0.2">
      <c r="A230" s="842" t="s">
        <v>477</v>
      </c>
      <c r="B230" s="155"/>
      <c r="E230" s="155"/>
      <c r="F230" s="155"/>
      <c r="I230" s="155"/>
      <c r="J230" s="155"/>
      <c r="M230" s="808"/>
      <c r="N230" s="808"/>
      <c r="Q230" s="155"/>
      <c r="R230" s="161"/>
    </row>
    <row r="231" spans="1:18" x14ac:dyDescent="0.2">
      <c r="A231" s="155"/>
      <c r="B231" s="155"/>
      <c r="E231" s="829" t="str">
        <f>IF(COUNT(E178,E180)=2,IF(E178&lt;E180,B178,B180),"")</f>
        <v>-</v>
      </c>
      <c r="I231" s="813">
        <f>IF(E231="-",0,IF(E233="-",13,""))</f>
        <v>0</v>
      </c>
    </row>
    <row r="232" spans="1:18" x14ac:dyDescent="0.2">
      <c r="A232" s="155"/>
      <c r="B232" s="155"/>
      <c r="E232" s="904"/>
      <c r="F232" s="899"/>
      <c r="G232" s="899"/>
      <c r="H232" s="900"/>
      <c r="I232" s="829" t="str">
        <f>IF(COUNT(I231,I233)=2,IF(I231&gt;I233,E231,E233),"")</f>
        <v>Marta Bernat</v>
      </c>
      <c r="M232" s="838">
        <v>13</v>
      </c>
    </row>
    <row r="233" spans="1:18" x14ac:dyDescent="0.2">
      <c r="A233" s="155"/>
      <c r="B233" s="155"/>
      <c r="E233" s="829" t="str">
        <f>IF(COUNT(E182,E184)=2,IF(E182&lt;E184,B182,B184),"")</f>
        <v>Marta Bernat</v>
      </c>
      <c r="F233" s="901"/>
      <c r="G233" s="901"/>
      <c r="H233" s="902"/>
      <c r="I233" s="914">
        <f>IF(E233="-",0,IF(E231="-",13,""))</f>
        <v>13</v>
      </c>
      <c r="J233" s="899"/>
      <c r="K233" s="899"/>
      <c r="L233" s="900"/>
      <c r="M233" s="808"/>
    </row>
    <row r="234" spans="1:18" x14ac:dyDescent="0.2">
      <c r="A234" s="155"/>
      <c r="B234" s="155"/>
      <c r="E234" s="813"/>
      <c r="I234" s="808"/>
      <c r="J234" s="258"/>
      <c r="K234" s="258"/>
      <c r="L234" s="905"/>
      <c r="M234" s="848" t="str">
        <f>IF(COUNT(M232,M236)=2,IF(M232&gt;M236,I232,I236),"")</f>
        <v>Marta Bernat</v>
      </c>
      <c r="Q234" s="813">
        <v>13</v>
      </c>
      <c r="R234" s="155"/>
    </row>
    <row r="235" spans="1:18" x14ac:dyDescent="0.2">
      <c r="A235" s="155"/>
      <c r="B235" s="155"/>
      <c r="E235" s="829" t="str">
        <f>IF(COUNT(E186,E188)=2,IF(E186&lt;E188,B186,B188),"")</f>
        <v>Liidia Põllu</v>
      </c>
      <c r="I235" s="813">
        <f>IF(E235="-",0,IF(E237="-",13,""))</f>
        <v>13</v>
      </c>
      <c r="J235" s="258"/>
      <c r="K235" s="258"/>
      <c r="L235" s="905"/>
      <c r="M235" s="808"/>
      <c r="N235" s="899"/>
      <c r="O235" s="899"/>
      <c r="P235" s="900"/>
      <c r="Q235" s="155"/>
      <c r="R235" s="155"/>
    </row>
    <row r="236" spans="1:18" x14ac:dyDescent="0.2">
      <c r="A236" s="155"/>
      <c r="B236" s="155"/>
      <c r="E236" s="904"/>
      <c r="F236" s="899"/>
      <c r="G236" s="899"/>
      <c r="H236" s="900"/>
      <c r="I236" s="829" t="str">
        <f>IF(COUNT(I235,I237)=2,IF(I235&gt;I237,E235,E237),"")</f>
        <v>Liidia Põllu</v>
      </c>
      <c r="J236" s="901"/>
      <c r="K236" s="901"/>
      <c r="L236" s="902"/>
      <c r="M236" s="838">
        <v>5</v>
      </c>
      <c r="N236" s="258"/>
      <c r="O236" s="258"/>
      <c r="P236" s="905"/>
      <c r="Q236" s="155"/>
      <c r="R236" s="155"/>
    </row>
    <row r="237" spans="1:18" x14ac:dyDescent="0.2">
      <c r="A237" s="155"/>
      <c r="B237" s="155"/>
      <c r="E237" s="848" t="str">
        <f>IF(COUNT(E190,E192)=2,IF(E190&lt;E192,B190,B192),"")</f>
        <v>-</v>
      </c>
      <c r="F237" s="901"/>
      <c r="G237" s="901"/>
      <c r="H237" s="902"/>
      <c r="I237" s="914">
        <f>IF(E237="-",0,IF(E235="-",13,""))</f>
        <v>0</v>
      </c>
      <c r="M237" s="808"/>
      <c r="N237" s="258"/>
      <c r="O237" s="258"/>
      <c r="P237" s="905"/>
      <c r="Q237" s="155"/>
      <c r="R237" s="155"/>
    </row>
    <row r="238" spans="1:18" ht="13.5" thickBot="1" x14ac:dyDescent="0.25">
      <c r="A238" s="155"/>
      <c r="B238" s="155"/>
      <c r="E238" s="820"/>
      <c r="I238" s="155"/>
      <c r="M238" s="808"/>
      <c r="N238" s="258"/>
      <c r="O238" s="258"/>
      <c r="P238" s="905"/>
      <c r="Q238" s="155"/>
      <c r="R238" s="824" t="str">
        <f>IF(COUNT(Q234,Q242)=2,IF(Q234&gt;Q242,M234,M242),"")</f>
        <v>Marta Bernat</v>
      </c>
    </row>
    <row r="239" spans="1:18" x14ac:dyDescent="0.2">
      <c r="A239" s="155"/>
      <c r="B239" s="155"/>
      <c r="E239" s="829" t="str">
        <f>IF(COUNT(E194,E196)=2,IF(E194&lt;E196,B194,B196),"")</f>
        <v>-</v>
      </c>
      <c r="I239" s="813">
        <f>IF(E239="-",0,IF(E241="-",13,""))</f>
        <v>0</v>
      </c>
      <c r="M239" s="808"/>
      <c r="N239" s="258"/>
      <c r="O239" s="258"/>
      <c r="P239" s="905"/>
      <c r="Q239" s="827"/>
      <c r="R239" s="826" t="s">
        <v>473</v>
      </c>
    </row>
    <row r="240" spans="1:18" x14ac:dyDescent="0.2">
      <c r="A240" s="155"/>
      <c r="B240" s="155"/>
      <c r="E240" s="904"/>
      <c r="F240" s="899"/>
      <c r="G240" s="899"/>
      <c r="H240" s="900"/>
      <c r="I240" s="829" t="str">
        <f>IF(COUNT(I239,I241)=2,IF(I239&gt;I241,E239,E241),"")</f>
        <v>Sander Skrabutenas</v>
      </c>
      <c r="M240" s="838">
        <v>13</v>
      </c>
      <c r="N240" s="258"/>
      <c r="O240" s="258"/>
      <c r="P240" s="905"/>
      <c r="Q240" s="808"/>
      <c r="R240" s="155"/>
    </row>
    <row r="241" spans="1:18" x14ac:dyDescent="0.2">
      <c r="A241" s="155"/>
      <c r="B241" s="155"/>
      <c r="E241" s="848" t="str">
        <f>IF(COUNT(E198,E200)=2,IF(E198&lt;E200,B198,B200),"")</f>
        <v>Sander Skrabutenas</v>
      </c>
      <c r="F241" s="901"/>
      <c r="G241" s="901"/>
      <c r="H241" s="902"/>
      <c r="I241" s="914">
        <f>IF(E241="-",0,IF(E239="-",13,""))</f>
        <v>13</v>
      </c>
      <c r="J241" s="899"/>
      <c r="K241" s="899"/>
      <c r="L241" s="900"/>
      <c r="M241" s="808"/>
      <c r="N241" s="258"/>
      <c r="O241" s="258"/>
      <c r="P241" s="905"/>
      <c r="Q241" s="808"/>
      <c r="R241" s="155"/>
    </row>
    <row r="242" spans="1:18" x14ac:dyDescent="0.2">
      <c r="A242" s="155"/>
      <c r="B242" s="155"/>
      <c r="E242" s="813"/>
      <c r="I242" s="808"/>
      <c r="J242" s="258"/>
      <c r="K242" s="258"/>
      <c r="L242" s="905"/>
      <c r="M242" s="848" t="str">
        <f>IF(COUNT(M240,M244)=2,IF(M240&gt;M244,I240,I244),"")</f>
        <v>Sander Skrabutenas</v>
      </c>
      <c r="N242" s="901"/>
      <c r="O242" s="901"/>
      <c r="P242" s="902"/>
      <c r="Q242" s="838">
        <v>4</v>
      </c>
      <c r="R242" s="155"/>
    </row>
    <row r="243" spans="1:18" ht="13.5" thickBot="1" x14ac:dyDescent="0.25">
      <c r="A243" s="155"/>
      <c r="B243" s="155"/>
      <c r="E243" s="848" t="str">
        <f>IF(COUNT(E202,E204)=2,IF(E202&lt;E204,B202,B204),"")</f>
        <v>Tõnu Kapper</v>
      </c>
      <c r="I243" s="813">
        <f>IF(E243="-",0,IF(E245="-",13,""))</f>
        <v>13</v>
      </c>
      <c r="J243" s="258"/>
      <c r="K243" s="258"/>
      <c r="L243" s="905"/>
      <c r="M243" s="808"/>
      <c r="Q243" s="808"/>
      <c r="R243" s="824" t="str">
        <f>IF(COUNT(Q234,Q242)=2,IF(Q234&lt;Q242,M234,M242),"")</f>
        <v>Sander Skrabutenas</v>
      </c>
    </row>
    <row r="244" spans="1:18" x14ac:dyDescent="0.2">
      <c r="A244" s="155"/>
      <c r="B244" s="155"/>
      <c r="E244" s="904"/>
      <c r="F244" s="899"/>
      <c r="G244" s="899"/>
      <c r="H244" s="900"/>
      <c r="I244" s="829" t="str">
        <f>IF(COUNT(I243,I245)=2,IF(I243&gt;I245,E243,E245),"")</f>
        <v>Tõnu Kapper</v>
      </c>
      <c r="J244" s="901"/>
      <c r="K244" s="901"/>
      <c r="L244" s="902"/>
      <c r="M244" s="838">
        <v>7</v>
      </c>
      <c r="Q244" s="808"/>
      <c r="R244" s="826" t="s">
        <v>474</v>
      </c>
    </row>
    <row r="245" spans="1:18" x14ac:dyDescent="0.2">
      <c r="E245" s="848" t="str">
        <f>IF(COUNT(E206,E208)=2,IF(E206&lt;E208,B206,B208),"")</f>
        <v>-</v>
      </c>
      <c r="F245" s="901"/>
      <c r="G245" s="901"/>
      <c r="H245" s="902"/>
      <c r="I245" s="914">
        <f>IF(E245="-",0,IF(E243="-",13,""))</f>
        <v>0</v>
      </c>
      <c r="M245" s="808"/>
      <c r="Q245" s="808"/>
      <c r="R245" s="155"/>
    </row>
    <row r="246" spans="1:18" x14ac:dyDescent="0.2">
      <c r="D246" s="161"/>
      <c r="E246" s="820"/>
      <c r="I246" s="155"/>
      <c r="M246" s="829" t="str">
        <f>IF(COUNT(M232,M236)=2,IF(M232&lt;M236,I232,I236),"")</f>
        <v>Liidia Põllu</v>
      </c>
      <c r="Q246" s="813">
        <v>4</v>
      </c>
      <c r="R246" s="155"/>
    </row>
    <row r="247" spans="1:18" ht="13.5" thickBot="1" x14ac:dyDescent="0.25">
      <c r="H247" s="155"/>
      <c r="I247" s="155"/>
      <c r="M247" s="903"/>
      <c r="N247" s="899"/>
      <c r="O247" s="899"/>
      <c r="P247" s="900"/>
      <c r="Q247" s="828"/>
      <c r="R247" s="824" t="str">
        <f>IF(COUNT(Q246,Q248)=2,IF(Q246&gt;Q248,M246,M248),"")</f>
        <v>Tõnu Kapper</v>
      </c>
    </row>
    <row r="248" spans="1:18" x14ac:dyDescent="0.2">
      <c r="H248" s="155"/>
      <c r="I248" s="155"/>
      <c r="M248" s="848" t="str">
        <f>IF(COUNT(M240,M244)=2,IF(M240&lt;M244,I240,I244),"")</f>
        <v>Tõnu Kapper</v>
      </c>
      <c r="N248" s="901"/>
      <c r="O248" s="901"/>
      <c r="P248" s="902"/>
      <c r="Q248" s="838">
        <v>13</v>
      </c>
      <c r="R248" s="832" t="s">
        <v>475</v>
      </c>
    </row>
    <row r="249" spans="1:18" x14ac:dyDescent="0.2">
      <c r="H249" s="155"/>
      <c r="I249" s="155"/>
      <c r="M249" s="155"/>
      <c r="Q249" s="155"/>
      <c r="R249" s="808"/>
    </row>
    <row r="250" spans="1:18" ht="13.5" thickBot="1" x14ac:dyDescent="0.25">
      <c r="H250" s="155"/>
      <c r="I250" s="155"/>
      <c r="M250" s="808"/>
      <c r="Q250" s="155"/>
      <c r="R250" s="824" t="str">
        <f>IF(COUNT(Q246,Q248)=2,IF(Q246&lt;Q248,M246,M248),"")</f>
        <v>Liidia Põllu</v>
      </c>
    </row>
    <row r="251" spans="1:18" x14ac:dyDescent="0.2">
      <c r="H251" s="155"/>
      <c r="I251" s="155"/>
      <c r="M251" s="155"/>
      <c r="Q251" s="155"/>
      <c r="R251" s="161" t="s">
        <v>476</v>
      </c>
    </row>
    <row r="253" spans="1:18" hidden="1" x14ac:dyDescent="0.2"/>
    <row r="254" spans="1:18" hidden="1" x14ac:dyDescent="0.2"/>
    <row r="255" spans="1:18" hidden="1" x14ac:dyDescent="0.2"/>
    <row r="256" spans="1:18"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105"/>
      <c r="B299" s="105"/>
      <c r="C299" s="151" t="s">
        <v>182</v>
      </c>
    </row>
    <row r="300" spans="1:3" x14ac:dyDescent="0.2">
      <c r="A300" s="152">
        <v>1</v>
      </c>
      <c r="B300" s="841" t="str">
        <f>IFERROR(INDEX(R$100:R$300,MATCH(A300&amp;". koht",R$101:R$301,0)),"")</f>
        <v>Ivar Viljaste</v>
      </c>
      <c r="C300" s="160">
        <v>40</v>
      </c>
    </row>
    <row r="301" spans="1:3" x14ac:dyDescent="0.2">
      <c r="A301" s="152">
        <v>2</v>
      </c>
      <c r="B301" s="841" t="str">
        <f t="shared" ref="B301:B327" si="17">IFERROR(INDEX(R$100:R$300,MATCH(A301&amp;". koht",R$101:R$301,0)),"")</f>
        <v>Janek Tarto</v>
      </c>
      <c r="C301" s="160">
        <v>34</v>
      </c>
    </row>
    <row r="302" spans="1:3" x14ac:dyDescent="0.2">
      <c r="A302" s="152">
        <v>3</v>
      </c>
      <c r="B302" s="841" t="str">
        <f t="shared" si="17"/>
        <v>Svetlana Veski</v>
      </c>
      <c r="C302" s="160">
        <v>30</v>
      </c>
    </row>
    <row r="303" spans="1:3" x14ac:dyDescent="0.2">
      <c r="A303" s="152">
        <v>4</v>
      </c>
      <c r="B303" s="841" t="str">
        <f t="shared" si="17"/>
        <v>Boriss Klubov</v>
      </c>
      <c r="C303" s="160">
        <v>26</v>
      </c>
    </row>
    <row r="304" spans="1:3" x14ac:dyDescent="0.2">
      <c r="A304" s="152">
        <v>5</v>
      </c>
      <c r="B304" s="841" t="str">
        <f t="shared" si="17"/>
        <v>Oskar Sepp</v>
      </c>
      <c r="C304" s="160">
        <v>24</v>
      </c>
    </row>
    <row r="305" spans="1:3" x14ac:dyDescent="0.2">
      <c r="A305" s="152">
        <v>6</v>
      </c>
      <c r="B305" s="841" t="str">
        <f t="shared" si="17"/>
        <v>Andres Veski</v>
      </c>
      <c r="C305" s="160">
        <v>22</v>
      </c>
    </row>
    <row r="306" spans="1:3" x14ac:dyDescent="0.2">
      <c r="A306" s="152">
        <v>7</v>
      </c>
      <c r="B306" s="841" t="str">
        <f t="shared" si="17"/>
        <v>Meelis Luud</v>
      </c>
      <c r="C306" s="160">
        <v>20</v>
      </c>
    </row>
    <row r="307" spans="1:3" x14ac:dyDescent="0.2">
      <c r="A307" s="152">
        <v>8</v>
      </c>
      <c r="B307" s="841" t="str">
        <f t="shared" si="17"/>
        <v>Oleg Rõndenkov</v>
      </c>
      <c r="C307" s="160">
        <v>18</v>
      </c>
    </row>
    <row r="308" spans="1:3" x14ac:dyDescent="0.2">
      <c r="A308" s="152">
        <v>9</v>
      </c>
      <c r="B308" s="841" t="str">
        <f t="shared" si="17"/>
        <v>Kenneth Muusikus</v>
      </c>
      <c r="C308" s="160">
        <v>16</v>
      </c>
    </row>
    <row r="309" spans="1:3" x14ac:dyDescent="0.2">
      <c r="A309" s="152">
        <v>10</v>
      </c>
      <c r="B309" s="841" t="str">
        <f t="shared" si="17"/>
        <v>Aarne Välja</v>
      </c>
      <c r="C309" s="154">
        <v>14</v>
      </c>
    </row>
    <row r="310" spans="1:3" x14ac:dyDescent="0.2">
      <c r="A310" s="152">
        <v>11</v>
      </c>
      <c r="B310" s="841" t="str">
        <f t="shared" si="17"/>
        <v>Matti Vinni</v>
      </c>
      <c r="C310" s="154">
        <v>12</v>
      </c>
    </row>
    <row r="311" spans="1:3" x14ac:dyDescent="0.2">
      <c r="A311" s="152">
        <v>12</v>
      </c>
      <c r="B311" s="841" t="str">
        <f t="shared" si="17"/>
        <v>Ljudmila Varendi</v>
      </c>
      <c r="C311" s="392">
        <v>10</v>
      </c>
    </row>
    <row r="312" spans="1:3" x14ac:dyDescent="0.2">
      <c r="A312" s="152">
        <v>13</v>
      </c>
      <c r="B312" s="841" t="str">
        <f t="shared" si="17"/>
        <v>Mait Metsla</v>
      </c>
      <c r="C312" s="392">
        <f t="shared" ref="C312" si="18">IF(21-A312&gt;0,21-A312,1)</f>
        <v>8</v>
      </c>
    </row>
    <row r="313" spans="1:3" x14ac:dyDescent="0.2">
      <c r="A313" s="152">
        <v>14</v>
      </c>
      <c r="B313" s="841" t="str">
        <f t="shared" si="17"/>
        <v>Enn Tokman</v>
      </c>
      <c r="C313" s="392">
        <v>6</v>
      </c>
    </row>
    <row r="314" spans="1:3" x14ac:dyDescent="0.2">
      <c r="A314" s="152">
        <v>15</v>
      </c>
      <c r="B314" s="841" t="str">
        <f t="shared" si="17"/>
        <v>Jaan Sepp</v>
      </c>
      <c r="C314" s="392">
        <v>4</v>
      </c>
    </row>
    <row r="315" spans="1:3" x14ac:dyDescent="0.2">
      <c r="A315" s="152">
        <v>16</v>
      </c>
      <c r="B315" s="841" t="str">
        <f t="shared" si="17"/>
        <v>Viktor Švarõgin</v>
      </c>
      <c r="C315" s="392">
        <v>2</v>
      </c>
    </row>
    <row r="316" spans="1:3" x14ac:dyDescent="0.2">
      <c r="A316" s="152">
        <v>17</v>
      </c>
      <c r="B316" s="841" t="str">
        <f t="shared" si="17"/>
        <v>Elmo Lageda</v>
      </c>
      <c r="C316" s="392">
        <v>1</v>
      </c>
    </row>
    <row r="317" spans="1:3" x14ac:dyDescent="0.2">
      <c r="A317" s="152">
        <v>18</v>
      </c>
      <c r="B317" s="841" t="str">
        <f t="shared" si="17"/>
        <v>Andrei Grintšak</v>
      </c>
      <c r="C317" s="392">
        <v>1</v>
      </c>
    </row>
    <row r="318" spans="1:3" x14ac:dyDescent="0.2">
      <c r="A318" s="152">
        <v>19</v>
      </c>
      <c r="B318" s="841" t="str">
        <f t="shared" si="17"/>
        <v>Vello Vasser</v>
      </c>
      <c r="C318" s="392">
        <v>1</v>
      </c>
    </row>
    <row r="319" spans="1:3" x14ac:dyDescent="0.2">
      <c r="A319" s="152">
        <v>20</v>
      </c>
      <c r="B319" s="841" t="str">
        <f t="shared" si="17"/>
        <v>Vladimir Ogneštšikov</v>
      </c>
      <c r="C319" s="392">
        <v>1</v>
      </c>
    </row>
    <row r="320" spans="1:3" x14ac:dyDescent="0.2">
      <c r="A320" s="152">
        <v>21</v>
      </c>
      <c r="B320" s="841" t="str">
        <f t="shared" si="17"/>
        <v>Toomas Tedrekull</v>
      </c>
      <c r="C320" s="392">
        <v>1</v>
      </c>
    </row>
    <row r="321" spans="1:3" x14ac:dyDescent="0.2">
      <c r="A321" s="152">
        <v>22</v>
      </c>
      <c r="B321" s="841" t="str">
        <f t="shared" si="17"/>
        <v>Lemmit Toomra</v>
      </c>
      <c r="C321" s="392">
        <v>1</v>
      </c>
    </row>
    <row r="322" spans="1:3" x14ac:dyDescent="0.2">
      <c r="A322" s="152">
        <v>23</v>
      </c>
      <c r="B322" s="841" t="str">
        <f t="shared" si="17"/>
        <v>Kaspar Mänd</v>
      </c>
      <c r="C322" s="392">
        <v>1</v>
      </c>
    </row>
    <row r="323" spans="1:3" x14ac:dyDescent="0.2">
      <c r="A323" s="152">
        <v>24</v>
      </c>
      <c r="B323" s="841" t="str">
        <f t="shared" si="17"/>
        <v>Sirje Viljaste</v>
      </c>
      <c r="C323" s="392">
        <v>1</v>
      </c>
    </row>
    <row r="324" spans="1:3" x14ac:dyDescent="0.2">
      <c r="A324" s="152">
        <v>25</v>
      </c>
      <c r="B324" s="841" t="str">
        <f t="shared" si="17"/>
        <v>Marta Bernat</v>
      </c>
      <c r="C324" s="392">
        <v>1</v>
      </c>
    </row>
    <row r="325" spans="1:3" x14ac:dyDescent="0.2">
      <c r="A325" s="152">
        <v>26</v>
      </c>
      <c r="B325" s="841" t="str">
        <f t="shared" si="17"/>
        <v>Sander Skrabutenas</v>
      </c>
      <c r="C325" s="392">
        <v>1</v>
      </c>
    </row>
    <row r="326" spans="1:3" x14ac:dyDescent="0.2">
      <c r="A326" s="152">
        <v>27</v>
      </c>
      <c r="B326" s="841" t="str">
        <f t="shared" si="17"/>
        <v>Tõnu Kapper</v>
      </c>
      <c r="C326" s="392">
        <v>1</v>
      </c>
    </row>
    <row r="327" spans="1:3" x14ac:dyDescent="0.2">
      <c r="A327" s="152">
        <v>28</v>
      </c>
      <c r="B327" s="841" t="str">
        <f t="shared" si="17"/>
        <v>Liidia Põllu</v>
      </c>
      <c r="C327" s="392">
        <v>1</v>
      </c>
    </row>
  </sheetData>
  <conditionalFormatting sqref="C7:C34 G7:G34 K7:K34 O7:O34 S7:S34">
    <cfRule type="expression" dxfId="2020" priority="138">
      <formula>AND(C7=0,E7=13)</formula>
    </cfRule>
  </conditionalFormatting>
  <conditionalFormatting sqref="C7:C34">
    <cfRule type="expression" dxfId="2019" priority="152">
      <formula>IF($C7&gt;$E7,TRUE)</formula>
    </cfRule>
  </conditionalFormatting>
  <conditionalFormatting sqref="E7:E34">
    <cfRule type="expression" dxfId="2018" priority="153">
      <formula>IF($C7&lt;$E7,TRUE)</formula>
    </cfRule>
  </conditionalFormatting>
  <conditionalFormatting sqref="K7:K34">
    <cfRule type="expression" dxfId="2017" priority="160">
      <formula>IF($K7&gt;$M7,TRUE)</formula>
    </cfRule>
  </conditionalFormatting>
  <conditionalFormatting sqref="M7:M34">
    <cfRule type="expression" dxfId="2016" priority="161">
      <formula>IF($K7&lt;$M7,TRUE)</formula>
    </cfRule>
  </conditionalFormatting>
  <conditionalFormatting sqref="O7:O34">
    <cfRule type="expression" dxfId="2015" priority="164">
      <formula>IF($O7&gt;$Q7,TRUE)</formula>
    </cfRule>
  </conditionalFormatting>
  <conditionalFormatting sqref="Q7:Q34">
    <cfRule type="expression" dxfId="2014" priority="165">
      <formula>IF($O7&lt;$Q7,TRUE)</formula>
    </cfRule>
  </conditionalFormatting>
  <conditionalFormatting sqref="S7:S34">
    <cfRule type="expression" dxfId="2013" priority="168">
      <formula>IF($S7&gt;$U7,TRUE)</formula>
    </cfRule>
  </conditionalFormatting>
  <conditionalFormatting sqref="U7:U34">
    <cfRule type="expression" dxfId="2012" priority="169">
      <formula>IF($S7&lt;$U7,TRUE)</formula>
    </cfRule>
  </conditionalFormatting>
  <conditionalFormatting sqref="G7:G34">
    <cfRule type="expression" dxfId="2011" priority="156">
      <formula>IF($G7&gt;$I7,TRUE)</formula>
    </cfRule>
  </conditionalFormatting>
  <conditionalFormatting sqref="I7:I34">
    <cfRule type="expression" dxfId="2010" priority="157">
      <formula>IF($G7&lt;$I7,TRUE)</formula>
    </cfRule>
  </conditionalFormatting>
  <conditionalFormatting sqref="F7:F34">
    <cfRule type="containsText" dxfId="2009" priority="143" operator="containsText" text="vaba voor">
      <formula>NOT(ISERROR(SEARCH("vaba voor",F7)))</formula>
    </cfRule>
  </conditionalFormatting>
  <conditionalFormatting sqref="N7:N34">
    <cfRule type="containsText" dxfId="2008" priority="141" operator="containsText" text="vaba voor">
      <formula>NOT(ISERROR(SEARCH("vaba voor",N7)))</formula>
    </cfRule>
  </conditionalFormatting>
  <conditionalFormatting sqref="R7:R34">
    <cfRule type="containsText" dxfId="2007" priority="144" operator="containsText" text="vaba voor">
      <formula>NOT(ISERROR(SEARCH("vaba voor",R7)))</formula>
    </cfRule>
  </conditionalFormatting>
  <conditionalFormatting sqref="V7:V34">
    <cfRule type="containsText" dxfId="2006" priority="140" operator="containsText" text="vaba voor">
      <formula>NOT(ISERROR(SEARCH("vaba voor",V7)))</formula>
    </cfRule>
  </conditionalFormatting>
  <conditionalFormatting sqref="J7:J34">
    <cfRule type="containsText" dxfId="2005" priority="142" operator="containsText" text="vaba voor">
      <formula>NOT(ISERROR(SEARCH("vaba voor",J7)))</formula>
    </cfRule>
  </conditionalFormatting>
  <conditionalFormatting sqref="C7:F34">
    <cfRule type="expression" dxfId="2004" priority="148">
      <formula>IF(AND(ISNUMBER($C7),$C7=$E7),TRUE)</formula>
    </cfRule>
    <cfRule type="expression" dxfId="2003" priority="150">
      <formula>IF($C7&gt;$E7,TRUE)</formula>
    </cfRule>
    <cfRule type="expression" dxfId="2002" priority="151">
      <formula>IF($C7&lt;$E7,TRUE)</formula>
    </cfRule>
  </conditionalFormatting>
  <conditionalFormatting sqref="G7:J34">
    <cfRule type="expression" dxfId="2001" priority="149">
      <formula>IF(AND(ISNUMBER($G7),$G7=$I7),TRUE)</formula>
    </cfRule>
    <cfRule type="expression" dxfId="2000" priority="154">
      <formula>IF($G7&gt;$I7,TRUE)</formula>
    </cfRule>
    <cfRule type="expression" dxfId="1999" priority="155">
      <formula>IF($G7&lt;$I7,TRUE)</formula>
    </cfRule>
  </conditionalFormatting>
  <conditionalFormatting sqref="K7:N34">
    <cfRule type="expression" dxfId="1998" priority="147">
      <formula>IF(AND(ISNUMBER($K7),$K7=$M7),TRUE)</formula>
    </cfRule>
    <cfRule type="expression" dxfId="1997" priority="158">
      <formula>IF($K7&gt;$M7,TRUE)</formula>
    </cfRule>
    <cfRule type="expression" dxfId="1996" priority="159">
      <formula>IF($K7&lt;$M7,TRUE)</formula>
    </cfRule>
  </conditionalFormatting>
  <conditionalFormatting sqref="O7:R34">
    <cfRule type="expression" dxfId="1995" priority="146">
      <formula>IF(AND(ISNUMBER($O7),$O7=$Q7),TRUE)</formula>
    </cfRule>
    <cfRule type="expression" dxfId="1994" priority="162">
      <formula>IF($O7&gt;$Q7,TRUE)</formula>
    </cfRule>
    <cfRule type="expression" dxfId="1993" priority="163">
      <formula>IF($O7&lt;$Q7,TRUE)</formula>
    </cfRule>
  </conditionalFormatting>
  <conditionalFormatting sqref="S7:V34">
    <cfRule type="expression" dxfId="1992" priority="145">
      <formula>IF(AND(ISNUMBER($S7),$S7=$U7),TRUE)</formula>
    </cfRule>
    <cfRule type="expression" dxfId="1991" priority="166">
      <formula>IF($S7&gt;$U7,TRUE)</formula>
    </cfRule>
    <cfRule type="expression" dxfId="1990" priority="167">
      <formula>IF($S7&lt;$U7,TRUE)</formula>
    </cfRule>
  </conditionalFormatting>
  <conditionalFormatting sqref="E7:E34 I7:I34 M7:M34 Q7:Q34 U7:U34">
    <cfRule type="expression" dxfId="1989" priority="139">
      <formula>AND(E7=0,C7=13)</formula>
    </cfRule>
  </conditionalFormatting>
  <conditionalFormatting sqref="A7:A34">
    <cfRule type="duplicateValues" dxfId="1988" priority="170"/>
  </conditionalFormatting>
  <conditionalFormatting sqref="AJ7:AJ34">
    <cfRule type="expression" dxfId="1987" priority="131">
      <formula>AND(AI7="",FIND(",",AJ7))</formula>
    </cfRule>
    <cfRule type="expression" dxfId="1986" priority="133">
      <formula>AND(AI7="",COUNTIF(AJ7,"*,*")=0)</formula>
    </cfRule>
  </conditionalFormatting>
  <conditionalFormatting sqref="AH7:AH34">
    <cfRule type="expression" dxfId="1985" priority="134">
      <formula>AND(AG7="",FIND(",",AH7))</formula>
    </cfRule>
    <cfRule type="expression" dxfId="1984" priority="135">
      <formula>AND(AG7="",COUNTIF(AH7,"*,*")=0)</formula>
    </cfRule>
  </conditionalFormatting>
  <conditionalFormatting sqref="AL7:AL34">
    <cfRule type="expression" dxfId="1983" priority="136">
      <formula>AND(AK7="",FIND(",",AL7))</formula>
    </cfRule>
    <cfRule type="expression" dxfId="1982" priority="137">
      <formula>AND(AK7="",COUNTIF(AL7,"*,*")=0)</formula>
    </cfRule>
  </conditionalFormatting>
  <conditionalFormatting sqref="AF7:AF34">
    <cfRule type="expression" dxfId="1981" priority="132">
      <formula>AND(AE7="",COUNTIF(AF7,"*,*")=0)</formula>
    </cfRule>
  </conditionalFormatting>
  <conditionalFormatting sqref="AN7:AN34">
    <cfRule type="expression" dxfId="1980" priority="128">
      <formula>AND(AM7="",COUNTIF(AN7,"*,*")=0)</formula>
    </cfRule>
    <cfRule type="expression" dxfId="1979" priority="130">
      <formula>AND(AM7="",FIND(",",AN7))</formula>
    </cfRule>
  </conditionalFormatting>
  <conditionalFormatting sqref="AP7:AP34">
    <cfRule type="expression" dxfId="1978" priority="127">
      <formula>AND(AO7="",COUNTIF(AP7,"*,*")=0)</formula>
    </cfRule>
    <cfRule type="expression" dxfId="1977" priority="129">
      <formula>AND(AO7="",FIND(",",AP7))</formula>
    </cfRule>
  </conditionalFormatting>
  <conditionalFormatting sqref="B100:H101 R105:R133 B131:C136 H118:I122 F136 K135:L136 Q134:R136 I102:I117 C118:C130 E102:E117 H131:H135 I123:I130 M130:M134">
    <cfRule type="containsText" dxfId="1976" priority="126" operator="containsText" text="I-Viru">
      <formula>NOT(ISERROR(SEARCH("I-Viru",B100)))</formula>
    </cfRule>
  </conditionalFormatting>
  <conditionalFormatting sqref="I106 I108">
    <cfRule type="aboveAverage" dxfId="1975" priority="123"/>
  </conditionalFormatting>
  <conditionalFormatting sqref="I110 I112">
    <cfRule type="aboveAverage" dxfId="1974" priority="122"/>
  </conditionalFormatting>
  <conditionalFormatting sqref="I114 I116">
    <cfRule type="aboveAverage" dxfId="1973" priority="121"/>
  </conditionalFormatting>
  <conditionalFormatting sqref="I106 I108 I110 I112 I114 I116">
    <cfRule type="containsBlanks" dxfId="1972" priority="120">
      <formula>LEN(TRIM(I106))=0</formula>
    </cfRule>
  </conditionalFormatting>
  <conditionalFormatting sqref="I102 I104">
    <cfRule type="aboveAverage" dxfId="1971" priority="119"/>
  </conditionalFormatting>
  <conditionalFormatting sqref="I102 I104">
    <cfRule type="containsBlanks" dxfId="1970" priority="118">
      <formula>LEN(TRIM(I102))=0</formula>
    </cfRule>
  </conditionalFormatting>
  <conditionalFormatting sqref="Q124 Q128 Q131 Q133">
    <cfRule type="containsBlanks" dxfId="1969" priority="115">
      <formula>LEN(TRIM(Q124))=0</formula>
    </cfRule>
  </conditionalFormatting>
  <conditionalFormatting sqref="M123 M125">
    <cfRule type="containsBlanks" dxfId="1968" priority="109">
      <formula>LEN(TRIM(M123))=0</formula>
    </cfRule>
  </conditionalFormatting>
  <conditionalFormatting sqref="M127 M129">
    <cfRule type="containsBlanks" dxfId="1967" priority="107">
      <formula>LEN(TRIM(M127))=0</formula>
    </cfRule>
  </conditionalFormatting>
  <conditionalFormatting sqref="Q124 Q128">
    <cfRule type="aboveAverage" dxfId="1966" priority="117"/>
  </conditionalFormatting>
  <conditionalFormatting sqref="Q131 Q133">
    <cfRule type="aboveAverage" dxfId="1965" priority="116"/>
  </conditionalFormatting>
  <conditionalFormatting sqref="Q117 Q119">
    <cfRule type="aboveAverage" dxfId="1964" priority="114"/>
  </conditionalFormatting>
  <conditionalFormatting sqref="Q117 Q119">
    <cfRule type="containsBlanks" dxfId="1963" priority="113">
      <formula>LEN(TRIM(Q117))=0</formula>
    </cfRule>
  </conditionalFormatting>
  <conditionalFormatting sqref="Q105 Q113">
    <cfRule type="containsBlanks" dxfId="1962" priority="111">
      <formula>LEN(TRIM(Q105))=0</formula>
    </cfRule>
    <cfRule type="aboveAverage" dxfId="1961" priority="112"/>
  </conditionalFormatting>
  <conditionalFormatting sqref="M123 M125">
    <cfRule type="aboveAverage" dxfId="1960" priority="110"/>
  </conditionalFormatting>
  <conditionalFormatting sqref="M127 M129">
    <cfRule type="aboveAverage" dxfId="1959" priority="108"/>
  </conditionalFormatting>
  <conditionalFormatting sqref="M111 M115">
    <cfRule type="containsBlanks" dxfId="1958" priority="103">
      <formula>LEN(TRIM(M111))=0</formula>
    </cfRule>
    <cfRule type="aboveAverage" dxfId="1957" priority="104"/>
  </conditionalFormatting>
  <conditionalFormatting sqref="B138:H139 R143:R171 B169:C174 H156:I160 F174 K173:L174 Q172:R174 I140:I155 C156:C168 E140:E155 H169:H173 I161:I168 M168:M172">
    <cfRule type="containsText" dxfId="1956" priority="102" operator="containsText" text="I-Viru">
      <formula>NOT(ISERROR(SEARCH("I-Viru",B138)))</formula>
    </cfRule>
  </conditionalFormatting>
  <conditionalFormatting sqref="I144 I146">
    <cfRule type="aboveAverage" dxfId="1955" priority="99"/>
  </conditionalFormatting>
  <conditionalFormatting sqref="I148 I150">
    <cfRule type="aboveAverage" dxfId="1954" priority="98"/>
  </conditionalFormatting>
  <conditionalFormatting sqref="I152 I154">
    <cfRule type="aboveAverage" dxfId="1953" priority="97"/>
  </conditionalFormatting>
  <conditionalFormatting sqref="I144 I146 I148 I150 I152 I154">
    <cfRule type="containsBlanks" dxfId="1952" priority="96">
      <formula>LEN(TRIM(I144))=0</formula>
    </cfRule>
  </conditionalFormatting>
  <conditionalFormatting sqref="I140 I142">
    <cfRule type="aboveAverage" dxfId="1951" priority="95"/>
  </conditionalFormatting>
  <conditionalFormatting sqref="I140 I142">
    <cfRule type="containsBlanks" dxfId="1950" priority="94">
      <formula>LEN(TRIM(I140))=0</formula>
    </cfRule>
  </conditionalFormatting>
  <conditionalFormatting sqref="Q162 Q166 Q169 Q171">
    <cfRule type="containsBlanks" dxfId="1949" priority="91">
      <formula>LEN(TRIM(Q162))=0</formula>
    </cfRule>
  </conditionalFormatting>
  <conditionalFormatting sqref="M161 M163">
    <cfRule type="containsBlanks" dxfId="1948" priority="85">
      <formula>LEN(TRIM(M161))=0</formula>
    </cfRule>
  </conditionalFormatting>
  <conditionalFormatting sqref="M165 M167">
    <cfRule type="containsBlanks" dxfId="1947" priority="83">
      <formula>LEN(TRIM(M165))=0</formula>
    </cfRule>
  </conditionalFormatting>
  <conditionalFormatting sqref="Q162 Q166">
    <cfRule type="aboveAverage" dxfId="1946" priority="93"/>
  </conditionalFormatting>
  <conditionalFormatting sqref="Q169 Q171">
    <cfRule type="aboveAverage" dxfId="1945" priority="92"/>
  </conditionalFormatting>
  <conditionalFormatting sqref="Q155 Q157">
    <cfRule type="aboveAverage" dxfId="1944" priority="90"/>
  </conditionalFormatting>
  <conditionalFormatting sqref="Q155 Q157">
    <cfRule type="containsBlanks" dxfId="1943" priority="89">
      <formula>LEN(TRIM(Q155))=0</formula>
    </cfRule>
  </conditionalFormatting>
  <conditionalFormatting sqref="Q143 Q151">
    <cfRule type="containsBlanks" dxfId="1942" priority="87">
      <formula>LEN(TRIM(Q143))=0</formula>
    </cfRule>
    <cfRule type="aboveAverage" dxfId="1941" priority="88"/>
  </conditionalFormatting>
  <conditionalFormatting sqref="M161 M163">
    <cfRule type="aboveAverage" dxfId="1940" priority="86"/>
  </conditionalFormatting>
  <conditionalFormatting sqref="M165 M167">
    <cfRule type="aboveAverage" dxfId="1939" priority="84"/>
  </conditionalFormatting>
  <conditionalFormatting sqref="M149 M153">
    <cfRule type="containsBlanks" dxfId="1938" priority="79">
      <formula>LEN(TRIM(M149))=0</formula>
    </cfRule>
    <cfRule type="aboveAverage" dxfId="1937" priority="80"/>
  </conditionalFormatting>
  <conditionalFormatting sqref="E178:F178 I178:N180 I182:J188 M181:P184 M186:N200 Q185:R192 E180:F181 F179 E185:F185 F182:F184 E189:F189 F186:F188 E193:F193 F190:F192 E201:F201 F198:F200 E197:F197 F194:F196 E205:F205 F202:F204 F206:F208 J181 I190:J196 J189 I198:J204 J197 I206:J214 J205 N185 M202:N206 N201 Q194:R207 Q193 Q209:R214 Q208 Q229:R230 M229:N230 I229:J230 M210:N214 N207:N209 E209:F230">
    <cfRule type="cellIs" dxfId="1936" priority="78" stopIfTrue="1" operator="equal">
      <formula>13</formula>
    </cfRule>
  </conditionalFormatting>
  <conditionalFormatting sqref="D102:D116">
    <cfRule type="containsText" dxfId="1935" priority="75" operator="containsText" text="I-Viru">
      <formula>NOT(ISERROR(SEARCH("I-Viru",D102)))</formula>
    </cfRule>
  </conditionalFormatting>
  <conditionalFormatting sqref="D140:D154">
    <cfRule type="containsText" dxfId="1934" priority="74" operator="containsText" text="I-Viru">
      <formula>NOT(ISERROR(SEARCH("I-Viru",D140)))</formula>
    </cfRule>
  </conditionalFormatting>
  <conditionalFormatting sqref="M103 M107">
    <cfRule type="containsBlanks" dxfId="1933" priority="72">
      <formula>LEN(TRIM(M103))=0</formula>
    </cfRule>
    <cfRule type="aboveAverage" dxfId="1932" priority="73"/>
  </conditionalFormatting>
  <conditionalFormatting sqref="M141 M145">
    <cfRule type="containsBlanks" dxfId="1931" priority="70">
      <formula>LEN(TRIM(M141))=0</formula>
    </cfRule>
    <cfRule type="aboveAverage" dxfId="1930" priority="71"/>
  </conditionalFormatting>
  <conditionalFormatting sqref="E182 E184">
    <cfRule type="cellIs" dxfId="1929" priority="69" stopIfTrue="1" operator="equal">
      <formula>13</formula>
    </cfRule>
  </conditionalFormatting>
  <conditionalFormatting sqref="E186 E188">
    <cfRule type="cellIs" dxfId="1928" priority="68" stopIfTrue="1" operator="equal">
      <formula>13</formula>
    </cfRule>
  </conditionalFormatting>
  <conditionalFormatting sqref="E190 E192">
    <cfRule type="cellIs" dxfId="1927" priority="67" stopIfTrue="1" operator="equal">
      <formula>13</formula>
    </cfRule>
  </conditionalFormatting>
  <conditionalFormatting sqref="E198 E200">
    <cfRule type="cellIs" dxfId="1926" priority="66" stopIfTrue="1" operator="equal">
      <formula>13</formula>
    </cfRule>
  </conditionalFormatting>
  <conditionalFormatting sqref="E194 E196">
    <cfRule type="cellIs" dxfId="1925" priority="65" stopIfTrue="1" operator="equal">
      <formula>13</formula>
    </cfRule>
  </conditionalFormatting>
  <conditionalFormatting sqref="E202 E204">
    <cfRule type="cellIs" dxfId="1924" priority="64" stopIfTrue="1" operator="equal">
      <formula>13</formula>
    </cfRule>
  </conditionalFormatting>
  <conditionalFormatting sqref="E206 E208">
    <cfRule type="cellIs" dxfId="1923" priority="63" stopIfTrue="1" operator="equal">
      <formula>13</formula>
    </cfRule>
  </conditionalFormatting>
  <conditionalFormatting sqref="R193">
    <cfRule type="containsText" dxfId="1922" priority="62" operator="containsText" text="I-Viru">
      <formula>NOT(ISERROR(SEARCH("I-Viru",R193)))</formula>
    </cfRule>
  </conditionalFormatting>
  <conditionalFormatting sqref="R208">
    <cfRule type="containsText" dxfId="1921" priority="61" operator="containsText" text="I-Viru">
      <formula>NOT(ISERROR(SEARCH("I-Viru",R208)))</formula>
    </cfRule>
  </conditionalFormatting>
  <conditionalFormatting sqref="R215:R225 K227:L228 Q226:R228 I215:I222 M222:M226">
    <cfRule type="containsText" dxfId="1920" priority="60" operator="containsText" text="I-Viru">
      <formula>NOT(ISERROR(SEARCH("I-Viru",I215)))</formula>
    </cfRule>
  </conditionalFormatting>
  <conditionalFormatting sqref="Q216 Q220 Q223 Q225">
    <cfRule type="containsBlanks" dxfId="1919" priority="57">
      <formula>LEN(TRIM(Q216))=0</formula>
    </cfRule>
  </conditionalFormatting>
  <conditionalFormatting sqref="M215 M217">
    <cfRule type="containsBlanks" dxfId="1918" priority="55">
      <formula>LEN(TRIM(M215))=0</formula>
    </cfRule>
  </conditionalFormatting>
  <conditionalFormatting sqref="M219 M221">
    <cfRule type="containsBlanks" dxfId="1917" priority="53">
      <formula>LEN(TRIM(M219))=0</formula>
    </cfRule>
  </conditionalFormatting>
  <conditionalFormatting sqref="Q216 Q220">
    <cfRule type="aboveAverage" dxfId="1916" priority="59"/>
  </conditionalFormatting>
  <conditionalFormatting sqref="Q223 Q225">
    <cfRule type="aboveAverage" dxfId="1915" priority="58"/>
  </conditionalFormatting>
  <conditionalFormatting sqref="M215 M217">
    <cfRule type="aboveAverage" dxfId="1914" priority="56"/>
  </conditionalFormatting>
  <conditionalFormatting sqref="M219 M221">
    <cfRule type="aboveAverage" dxfId="1913" priority="54"/>
  </conditionalFormatting>
  <conditionalFormatting sqref="M207:M209">
    <cfRule type="containsText" dxfId="1912" priority="44" operator="containsText" text="I-Viru">
      <formula>NOT(ISERROR(SEARCH("I-Viru",M207)))</formula>
    </cfRule>
  </conditionalFormatting>
  <conditionalFormatting sqref="R234:R251 H247:I251 F267 I246 E246 H262:H266">
    <cfRule type="containsText" dxfId="1911" priority="43" operator="containsText" text="I-Viru">
      <formula>NOT(ISERROR(SEARCH("I-Viru",E234)))</formula>
    </cfRule>
  </conditionalFormatting>
  <conditionalFormatting sqref="I243 I245">
    <cfRule type="containsBlanks" dxfId="1910" priority="6">
      <formula>LEN(TRIM(I243))=0</formula>
    </cfRule>
  </conditionalFormatting>
  <conditionalFormatting sqref="Q246 Q248">
    <cfRule type="aboveAverage" dxfId="1909" priority="33"/>
  </conditionalFormatting>
  <conditionalFormatting sqref="Q246 Q248">
    <cfRule type="containsBlanks" dxfId="1908" priority="32">
      <formula>LEN(TRIM(Q246))=0</formula>
    </cfRule>
  </conditionalFormatting>
  <conditionalFormatting sqref="Q234 Q242">
    <cfRule type="containsBlanks" dxfId="1907" priority="30">
      <formula>LEN(TRIM(Q234))=0</formula>
    </cfRule>
    <cfRule type="aboveAverage" dxfId="1906" priority="31"/>
  </conditionalFormatting>
  <conditionalFormatting sqref="M240 M244">
    <cfRule type="containsBlanks" dxfId="1905" priority="24">
      <formula>LEN(TRIM(M240))=0</formula>
    </cfRule>
    <cfRule type="aboveAverage" dxfId="1904" priority="25"/>
  </conditionalFormatting>
  <conditionalFormatting sqref="E238">
    <cfRule type="containsText" dxfId="1903" priority="23" operator="containsText" text="I-Viru">
      <formula>NOT(ISERROR(SEARCH("I-Viru",E238)))</formula>
    </cfRule>
  </conditionalFormatting>
  <conditionalFormatting sqref="M232 M236">
    <cfRule type="containsBlanks" dxfId="1902" priority="21">
      <formula>LEN(TRIM(M232))=0</formula>
    </cfRule>
    <cfRule type="aboveAverage" dxfId="1901" priority="22"/>
  </conditionalFormatting>
  <conditionalFormatting sqref="E231:E237">
    <cfRule type="containsText" dxfId="1900" priority="20" operator="containsText" text="I-Viru">
      <formula>NOT(ISERROR(SEARCH("I-Viru",E231)))</formula>
    </cfRule>
  </conditionalFormatting>
  <conditionalFormatting sqref="E239:E245">
    <cfRule type="containsText" dxfId="1899" priority="19" operator="containsText" text="I-Viru">
      <formula>NOT(ISERROR(SEARCH("I-Viru",E239)))</formula>
    </cfRule>
  </conditionalFormatting>
  <conditionalFormatting sqref="I231:I245">
    <cfRule type="containsText" dxfId="1898" priority="18" operator="containsText" text="I-Viru">
      <formula>NOT(ISERROR(SEARCH("I-Viru",I231)))</formula>
    </cfRule>
  </conditionalFormatting>
  <conditionalFormatting sqref="I235 I237">
    <cfRule type="aboveAverage" dxfId="1897" priority="17"/>
  </conditionalFormatting>
  <conditionalFormatting sqref="I239 I241">
    <cfRule type="aboveAverage" dxfId="1896" priority="16"/>
  </conditionalFormatting>
  <conditionalFormatting sqref="I243 I245">
    <cfRule type="aboveAverage" dxfId="1895" priority="15"/>
  </conditionalFormatting>
  <conditionalFormatting sqref="I235 I237 I239 I241 I243 I245">
    <cfRule type="containsBlanks" dxfId="1894" priority="14">
      <formula>LEN(TRIM(I235))=0</formula>
    </cfRule>
  </conditionalFormatting>
  <conditionalFormatting sqref="I231 I233">
    <cfRule type="aboveAverage" dxfId="1893" priority="13"/>
  </conditionalFormatting>
  <conditionalFormatting sqref="I231 I233">
    <cfRule type="containsBlanks" dxfId="1892" priority="12">
      <formula>LEN(TRIM(I231))=0</formula>
    </cfRule>
  </conditionalFormatting>
  <conditionalFormatting sqref="I235">
    <cfRule type="aboveAverage" dxfId="1891" priority="11"/>
  </conditionalFormatting>
  <conditionalFormatting sqref="I235 I237">
    <cfRule type="containsBlanks" dxfId="1890" priority="10">
      <formula>LEN(TRIM(I235))=0</formula>
    </cfRule>
  </conditionalFormatting>
  <conditionalFormatting sqref="I239">
    <cfRule type="aboveAverage" dxfId="1889" priority="9"/>
  </conditionalFormatting>
  <conditionalFormatting sqref="I239 I241">
    <cfRule type="containsBlanks" dxfId="1888" priority="8">
      <formula>LEN(TRIM(I239))=0</formula>
    </cfRule>
  </conditionalFormatting>
  <conditionalFormatting sqref="I243">
    <cfRule type="aboveAverage" dxfId="1887" priority="7"/>
  </conditionalFormatting>
  <conditionalFormatting sqref="B300:B327">
    <cfRule type="expression" dxfId="1886" priority="1">
      <formula>A300=3</formula>
    </cfRule>
    <cfRule type="expression" dxfId="1885" priority="2">
      <formula>A300=2</formula>
    </cfRule>
    <cfRule type="expression" dxfId="1884" priority="3">
      <formula>A300=1</formula>
    </cfRule>
    <cfRule type="containsBlanks" dxfId="1883" priority="4">
      <formula>LEN(TRIM(B300))=0</formula>
    </cfRule>
    <cfRule type="duplicateValues" dxfId="1882" priority="5"/>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Q315"/>
  <sheetViews>
    <sheetView showGridLines="0" showRowColHeaders="0" zoomScaleNormal="100" workbookViewId="0">
      <pane ySplit="1" topLeftCell="A2" activePane="bottomLeft" state="frozen"/>
      <selection pane="bottomLeft" activeCell="A5" sqref="A5"/>
    </sheetView>
  </sheetViews>
  <sheetFormatPr defaultRowHeight="12.75" x14ac:dyDescent="0.2"/>
  <cols>
    <col min="1" max="1" width="3.28515625" customWidth="1"/>
    <col min="2" max="2" width="43.5703125" customWidth="1"/>
    <col min="3" max="7" width="7.7109375" customWidth="1"/>
    <col min="8" max="9" width="6.7109375" customWidth="1"/>
    <col min="10" max="15" width="5.5703125" customWidth="1"/>
    <col min="16" max="20" width="0" hidden="1" customWidth="1"/>
    <col min="22" max="28" width="0" hidden="1" customWidth="1"/>
    <col min="30" max="31" width="9.140625" hidden="1" customWidth="1"/>
    <col min="32" max="32" width="14.85546875" hidden="1" customWidth="1"/>
    <col min="33" max="33" width="9.140625" hidden="1" customWidth="1"/>
    <col min="34" max="34" width="30.85546875" hidden="1" customWidth="1"/>
    <col min="35" max="35" width="9.140625" hidden="1" customWidth="1"/>
    <col min="36" max="36" width="17.28515625" hidden="1" customWidth="1"/>
    <col min="37" max="37" width="9.140625" hidden="1" customWidth="1"/>
    <col min="38" max="38" width="18.7109375" hidden="1" customWidth="1"/>
    <col min="39" max="39" width="9.140625" hidden="1" customWidth="1"/>
    <col min="40" max="40" width="17.28515625" hidden="1" customWidth="1"/>
    <col min="41" max="41" width="9.140625" hidden="1" customWidth="1"/>
    <col min="42" max="42" width="18.7109375" hidden="1" customWidth="1"/>
  </cols>
  <sheetData>
    <row r="1" spans="1:42" x14ac:dyDescent="0.2">
      <c r="A1" s="1155" t="str">
        <f>UPPER((Kalend!E12)&amp;" - "&amp;(Kalend!C12))&amp;" - "&amp;LOWER(Kalend!D12)&amp;" - "&amp;(Kalend!A12)&amp;" kell "&amp;(Kalend!B12)&amp;" - "&amp;(Kalend!F12)</f>
        <v>4 - IDA-VIRUMAA MV - trio - N, 11.06.2020 kell 18:00 - Jõhvi, Neptun</v>
      </c>
      <c r="C1" s="160"/>
      <c r="D1" s="160"/>
      <c r="E1" s="160"/>
      <c r="F1" s="160"/>
      <c r="G1" s="160"/>
      <c r="H1" s="160"/>
      <c r="I1" s="160"/>
      <c r="J1" s="160"/>
      <c r="K1" s="160"/>
      <c r="L1" s="160"/>
      <c r="M1" s="160"/>
      <c r="N1" s="160"/>
      <c r="P1" s="736" t="s">
        <v>25</v>
      </c>
      <c r="Q1" s="737"/>
      <c r="R1" s="737"/>
      <c r="S1" s="737"/>
      <c r="T1" s="737"/>
      <c r="U1" s="109"/>
      <c r="V1" s="109"/>
      <c r="W1" s="105"/>
      <c r="X1" s="106"/>
      <c r="Y1" s="105"/>
      <c r="Z1" s="105"/>
      <c r="AA1" s="105"/>
      <c r="AD1" s="99" t="s">
        <v>25</v>
      </c>
      <c r="AE1" s="111"/>
      <c r="AF1" s="111"/>
      <c r="AG1" s="111"/>
      <c r="AH1" s="111"/>
      <c r="AI1" s="111"/>
      <c r="AJ1" s="111"/>
      <c r="AK1" s="111"/>
      <c r="AL1" s="111"/>
      <c r="AM1" s="111"/>
      <c r="AN1" s="111"/>
      <c r="AO1" s="334"/>
      <c r="AP1" s="334"/>
    </row>
    <row r="2" spans="1:42" ht="12.75" hidden="1" customHeight="1" x14ac:dyDescent="0.2">
      <c r="A2" s="160"/>
      <c r="C2" s="160"/>
      <c r="D2" s="160"/>
      <c r="E2" s="160"/>
      <c r="F2" s="160"/>
      <c r="G2" s="160"/>
      <c r="H2" s="160"/>
      <c r="I2" s="160"/>
      <c r="J2" s="160"/>
      <c r="K2" s="160"/>
      <c r="L2" s="160"/>
      <c r="M2" s="160"/>
      <c r="N2" s="160"/>
      <c r="O2" s="105"/>
      <c r="P2" s="105"/>
      <c r="Q2" s="105"/>
      <c r="R2" s="105"/>
      <c r="S2" s="105"/>
      <c r="T2" s="110"/>
      <c r="U2" s="110"/>
      <c r="V2" s="110"/>
      <c r="W2" s="105"/>
      <c r="X2" s="105"/>
      <c r="Y2" s="105"/>
      <c r="Z2" s="105"/>
      <c r="AD2" s="105"/>
      <c r="AE2" s="105"/>
      <c r="AF2" s="105"/>
      <c r="AG2" s="105"/>
      <c r="AH2" s="105"/>
      <c r="AI2" s="105"/>
      <c r="AJ2" s="117"/>
      <c r="AK2" s="105"/>
      <c r="AL2" s="105"/>
      <c r="AM2" s="105"/>
      <c r="AN2" s="105"/>
    </row>
    <row r="3" spans="1:42" ht="12.75" hidden="1" customHeight="1" x14ac:dyDescent="0.2">
      <c r="A3" s="160"/>
      <c r="C3" s="160"/>
      <c r="D3" s="160"/>
      <c r="E3" s="160"/>
      <c r="F3" s="160"/>
      <c r="G3" s="160"/>
      <c r="H3" s="160"/>
      <c r="I3" s="160"/>
      <c r="J3" s="160"/>
      <c r="K3" s="160"/>
      <c r="L3" s="160"/>
      <c r="M3" s="160"/>
      <c r="N3" s="160"/>
      <c r="O3" s="105"/>
      <c r="P3" s="105"/>
      <c r="Q3" s="105"/>
      <c r="R3" s="105"/>
      <c r="S3" s="105"/>
      <c r="T3" s="110"/>
      <c r="U3" s="110"/>
      <c r="V3" s="110"/>
      <c r="W3" s="105"/>
      <c r="X3" s="105"/>
      <c r="Y3" s="105"/>
      <c r="Z3" s="105"/>
      <c r="AA3" s="105"/>
      <c r="AE3" s="105"/>
      <c r="AG3" s="105"/>
      <c r="AH3" s="105"/>
      <c r="AI3" s="105"/>
      <c r="AJ3" s="105"/>
      <c r="AK3" s="105"/>
      <c r="AL3" s="105"/>
      <c r="AM3" s="105"/>
      <c r="AN3" s="105"/>
    </row>
    <row r="4" spans="1:42" ht="12.75" hidden="1" customHeight="1" x14ac:dyDescent="0.2">
      <c r="A4" s="160"/>
      <c r="F4" s="105"/>
      <c r="G4" s="108"/>
      <c r="H4" s="108"/>
      <c r="I4" s="738"/>
      <c r="J4" s="738"/>
      <c r="K4" s="739"/>
      <c r="L4" s="108"/>
      <c r="M4" s="105"/>
      <c r="N4" s="105"/>
      <c r="O4" s="105"/>
      <c r="P4" s="105"/>
      <c r="Q4" s="105"/>
      <c r="R4" s="105"/>
      <c r="S4" s="105"/>
      <c r="T4" s="105"/>
      <c r="U4" s="105"/>
      <c r="V4" s="105"/>
      <c r="W4" s="105"/>
      <c r="X4" s="105"/>
      <c r="Y4" s="105"/>
      <c r="Z4" s="105"/>
      <c r="AA4" s="105"/>
      <c r="AE4" s="110"/>
      <c r="AF4" s="110"/>
      <c r="AG4" s="110"/>
      <c r="AH4" s="342"/>
      <c r="AI4" s="110"/>
      <c r="AJ4" s="110"/>
      <c r="AK4" s="110"/>
      <c r="AL4" s="110"/>
      <c r="AM4" s="110"/>
      <c r="AN4" s="110"/>
      <c r="AO4" s="110"/>
      <c r="AP4" s="110"/>
    </row>
    <row r="5" spans="1:42" x14ac:dyDescent="0.2">
      <c r="F5" s="105"/>
      <c r="G5" s="740"/>
      <c r="H5" s="740"/>
      <c r="I5" s="740"/>
      <c r="J5" s="740"/>
      <c r="K5" s="740"/>
      <c r="L5" s="108"/>
      <c r="M5" s="105"/>
      <c r="O5" s="105"/>
      <c r="P5" s="105"/>
      <c r="Q5" s="105"/>
      <c r="R5" s="105"/>
      <c r="S5" s="105"/>
      <c r="T5" s="105"/>
      <c r="U5" s="105"/>
      <c r="V5" s="105"/>
      <c r="W5" s="105"/>
      <c r="X5" s="105"/>
      <c r="Y5" s="105"/>
      <c r="Z5" s="105"/>
      <c r="AA5" s="105"/>
      <c r="AC5" s="105"/>
      <c r="AD5" s="344" t="s">
        <v>64</v>
      </c>
    </row>
    <row r="6" spans="1:42" x14ac:dyDescent="0.2">
      <c r="A6" s="741" t="s">
        <v>35</v>
      </c>
      <c r="B6" s="742"/>
      <c r="C6" s="743">
        <v>1</v>
      </c>
      <c r="D6" s="743">
        <v>2</v>
      </c>
      <c r="E6" s="743">
        <v>3</v>
      </c>
      <c r="F6" s="743">
        <v>4</v>
      </c>
      <c r="G6" s="743"/>
      <c r="H6" s="743" t="s">
        <v>308</v>
      </c>
      <c r="I6" s="744" t="s">
        <v>163</v>
      </c>
      <c r="J6" s="745" t="s">
        <v>366</v>
      </c>
      <c r="K6" s="746" t="s">
        <v>141</v>
      </c>
      <c r="L6" s="747" t="s">
        <v>367</v>
      </c>
      <c r="M6" s="747" t="s">
        <v>368</v>
      </c>
      <c r="N6" s="748" t="s">
        <v>369</v>
      </c>
      <c r="O6" s="748" t="s">
        <v>369</v>
      </c>
      <c r="P6" s="749" t="s">
        <v>370</v>
      </c>
      <c r="Q6" s="750" t="s">
        <v>34</v>
      </c>
      <c r="R6" s="750" t="b">
        <f>OR(AND(COUNTA(B7:B11)=3,COUNTA(C7:G11)=6),AND(COUNTA(B7:B11)=4,COUNTA(C7:G11)=12),AND(COUNTA(B7:B11)=5,COUNTA(C7:G11)=20))</f>
        <v>1</v>
      </c>
      <c r="S6" s="751" t="s">
        <v>371</v>
      </c>
      <c r="T6" s="752" t="s">
        <v>372</v>
      </c>
      <c r="U6" s="160"/>
      <c r="V6" s="160"/>
      <c r="W6" s="160"/>
      <c r="X6" s="160"/>
      <c r="Y6" s="160"/>
      <c r="Z6" s="160"/>
      <c r="AA6" s="160"/>
      <c r="AB6" s="160"/>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741">
        <v>1</v>
      </c>
      <c r="B7" s="139" t="s">
        <v>411</v>
      </c>
      <c r="C7" s="753"/>
      <c r="D7" s="754">
        <v>5</v>
      </c>
      <c r="E7" s="754">
        <v>13</v>
      </c>
      <c r="F7" s="923">
        <v>9</v>
      </c>
      <c r="G7" s="754"/>
      <c r="H7" s="755" t="str">
        <f>(IF(D7-C8&gt;0,1)+IF(E7-C9&gt;0,1)+IF(F7-C10&gt;0,1)+IF(G7-C11&gt;0,1))&amp;"-"&amp;(IF(D7-C8&lt;0,1)+IF(E7-C9&lt;0,1)+IF(F7-C10&lt;0,1)+IF(G7-C11&lt;0,1))</f>
        <v>2-1</v>
      </c>
      <c r="I7" s="754" t="str">
        <f>IF(AND(B7&lt;&gt;"",R$6=TRUE),A$6&amp;RANK(S7,S$7:S$11,0)," ")</f>
        <v>A1</v>
      </c>
      <c r="J7" s="756">
        <f>IF(AND(Q7=1,Q8=1,D7&gt;C8),1)+IF(AND(Q7=1,Q9=1,E7&gt;C9),1)+IF(AND(Q7=1,Q10=1,F7&gt;C10),1)+IF(AND(Q7=1,Q11=1,G7&gt;C11),1)+IF(AND(Q7=2,Q8=2,D7&gt;C8),1)+IF(AND(Q7=2,Q9=2,E7&gt;C9),1)+IF(AND(Q7=2,Q10=2,F7&gt;C10),1)+IF(AND(Q7=2,Q11=2,G7&gt;C11),1)+IF(AND(Q7=3,Q8=3,D7&gt;C8),1)+IF(AND(Q7=3,Q9=3,E7&gt;C9),1)+IF(AND(Q7=3,Q10=3,F7&gt;C10),1)+IF(AND(Q7=3,Q11=3,G7&gt;C11),1)</f>
        <v>1</v>
      </c>
      <c r="K7" s="757">
        <f>SUM(AND(T7=T8,D7&gt;C8),AND(T7=T9,E7&gt;C9),AND(T7=T10,F7&gt;C10),AND(T7=T11,G7&gt;C11))</f>
        <v>0</v>
      </c>
      <c r="L7" s="758">
        <f>IF(AND(Q7=1,Q8=1),D7-C8)+IF(AND(Q7=1,Q9=1),E7-C9)+IF(AND(Q7=1,Q10=1),F7-C10)+IF(AND(Q7=1,Q11=1),G7-C11)+IF(AND(Q7=2,Q8=2),D7-C8)+IF(AND(Q7=2,Q9=2),E7-C9)+IF(AND(Q7=2,Q10=2),F7-C10)+IF(AND(Q7=2,Q11=2),G7-C11)+IF(AND(Q7=3,Q8=3),D7-C8)+IF(AND(Q7=3,Q9=3),E7-C9)+IF(AND(Q7=3,Q10=3),F7-C10)+IF(AND(Q7=3,Q11=3),G7-C11)+IF(AND(Q7=4,Q8=4),D7-C8)+IF(AND(Q7=4,Q9=4),E7-C9)+IF(AND(Q7=4,Q10=4),F7-C10)+IF(AND(Q7=4,Q11=4),G7-C11)</f>
        <v>2</v>
      </c>
      <c r="M7" s="759">
        <f>SUM(AND(R7=R8,D7&gt;C8),AND(R7=R9,E7&gt;C9),AND(R7=R10,F7&gt;C10),AND(R7=R11,G7&gt;C11))</f>
        <v>0</v>
      </c>
      <c r="N7" s="760" t="str">
        <f>SUM(C7:G7)&amp;"-"&amp;SUM(C7:C11)</f>
        <v>27-26</v>
      </c>
      <c r="O7" s="761">
        <f>D7+E7+F7+G7-C8-C9-C10-C11</f>
        <v>1</v>
      </c>
      <c r="P7" s="762">
        <f>SUM(C7:G7,C7:C11)/SUM(C7:C11)</f>
        <v>2.0384615384615383</v>
      </c>
      <c r="Q7" s="763">
        <f>VALUE(LEFT(H7,1))</f>
        <v>2</v>
      </c>
      <c r="R7" s="764">
        <f>Q7*100000+J7*10000+K7*1000+100*L7</f>
        <v>210200</v>
      </c>
      <c r="S7" s="765">
        <f>R7+M7*0.1+IF(ISNONTEXT(B7),0,0.01)+0.0001*O7</f>
        <v>210200.01010000001</v>
      </c>
      <c r="T7" s="766" t="str">
        <f>Q7&amp;J7</f>
        <v>21</v>
      </c>
      <c r="U7" s="160"/>
      <c r="V7" s="160"/>
      <c r="W7" s="160"/>
      <c r="X7" s="160"/>
      <c r="Y7" s="160"/>
      <c r="Z7" s="160"/>
      <c r="AA7" s="160"/>
      <c r="AB7" s="160"/>
      <c r="AC7" s="160"/>
      <c r="AD7" s="157">
        <f>SUM(AE7:AP7)</f>
        <v>764</v>
      </c>
      <c r="AE7" s="158">
        <f>IFERROR(INDEX(Reit!$J:$J,MATCH(AF7,Reit!$F:$F,0)),"")</f>
        <v>244</v>
      </c>
      <c r="AF7" s="159" t="str">
        <f>IFERROR(LEFT($B7,(FIND(",",$B7,1)-1)),"")</f>
        <v>Jaan Sepp</v>
      </c>
      <c r="AG7" s="158" t="str">
        <f>IFERROR(INDEX(Reit!$J:$J,MATCH(AH7,Reit!$F:$F,0)),"")</f>
        <v/>
      </c>
      <c r="AH7" s="159" t="str">
        <f>IFERROR(MID($B7,FIND(", ",$B7)+2,256),"")</f>
        <v>Mait Metsla, Oskar Sepp</v>
      </c>
      <c r="AI7" s="158">
        <f>IFERROR(INDEX(Reit!$J:$J,MATCH(AJ7,Reit!$F:$F,0)),"")</f>
        <v>232</v>
      </c>
      <c r="AJ7" s="159" t="str">
        <f>IFERROR(MID($B7,FIND("^",SUBSTITUTE($B7,", ","^",1))+2,FIND("^",SUBSTITUTE($B7,", ","^",2))-FIND("^",SUBSTITUTE($B7,", ","^",1))-2),"")</f>
        <v>Mait Metsla</v>
      </c>
      <c r="AK7" s="158">
        <f>IFERROR(INDEX(Reit!$J:$J,MATCH(AL7,Reit!$F:$F,0)),"")</f>
        <v>288</v>
      </c>
      <c r="AL7" s="159" t="str">
        <f>IFERROR(MID($B7,FIND(", ",$B7,FIND(", ",$B7,FIND(", ",$B7))+1)+2,30000),"")</f>
        <v>Oskar Sepp</v>
      </c>
      <c r="AM7" s="158" t="str">
        <f>IFERROR(INDEX(Reit!$J:$J,MATCH(AN7,Reit!$F:$F,0)),"")</f>
        <v/>
      </c>
      <c r="AN7" s="159" t="str">
        <f>IFERROR(MID($B7,FIND(", ",$B7,FIND(", ",$B7)+1)+2,FIND(", ",$B7,FIND(", ",$B7,FIND(", ",$B7)+1)+1)-FIND(", ",$B7,FIND(", ",$B7)+1)-2),"")</f>
        <v/>
      </c>
      <c r="AO7" s="158" t="str">
        <f>IFERROR(INDEX(Reit!$J:$J,MATCH(AP7,Reit!$F:$F,0)),"")</f>
        <v/>
      </c>
      <c r="AP7" s="159" t="str">
        <f>IFERROR(MID($B7,FIND(", ",$B7,FIND(", ",$B7,FIND(", ",$B7)+1)+1)+2,30000),"")</f>
        <v/>
      </c>
    </row>
    <row r="8" spans="1:42" x14ac:dyDescent="0.2">
      <c r="A8" s="741">
        <v>2</v>
      </c>
      <c r="B8" s="767" t="s">
        <v>486</v>
      </c>
      <c r="C8" s="754">
        <v>13</v>
      </c>
      <c r="D8" s="753"/>
      <c r="E8" s="924">
        <v>3</v>
      </c>
      <c r="F8" s="754">
        <v>9</v>
      </c>
      <c r="G8" s="754"/>
      <c r="H8" s="755" t="str">
        <f>(IF(C8-D7&gt;0,1)+IF(E8-D9&gt;0,1)+IF(F8-D10&gt;0,1)+IF(G8-D11&gt;0,1))&amp;"-"&amp;(IF(C8-D7&lt;0,1)+IF(E8-D9&lt;0,1)+IF(F8-D10&lt;0,1)+IF(G8-D11&lt;0,1))</f>
        <v>1-2</v>
      </c>
      <c r="I8" s="754" t="str">
        <f>IF(AND(B8&lt;&gt;"",R$6=TRUE),A$6&amp;RANK(S8,S$7:S$11,0)," ")</f>
        <v>A4</v>
      </c>
      <c r="J8" s="768">
        <f>IF(AND(Q8=1,Q7=1,C8&gt;D7),1)+IF(AND(Q8=1,Q9=1,E8&gt;D9),1)+IF(AND(Q8=1,Q10=1,F8&gt;D10),1)+IF(AND(Q8=1,Q11=1,G8&gt;D11),1)+IF(AND(Q8=2,Q7=2,C8&gt;D7),1)+IF(AND(Q8=2,Q9=2,E8&gt;D9),1)+IF(AND(Q8=2,Q10=2,F8&gt;D10),1)+IF(AND(Q8=2,Q11=2,G8&gt;D11),1)+IF(AND(Q8=3,Q7=3,C8&gt;D7),1)+IF(AND(Q8=3,Q9=3,E8&gt;D9),1)+IF(AND(Q8=3,Q10=3,F8&gt;D10),1)+IF(AND(Q8=3,Q11=3,G8&gt;D11),1)</f>
        <v>0</v>
      </c>
      <c r="K8" s="759">
        <f>SUM(AND(T8=T7,C8&gt;D7),AND(T8=T9,E8&gt;D9),AND(T8=T10,F8&gt;D10),AND(T8=T11,G8&gt;D11))</f>
        <v>0</v>
      </c>
      <c r="L8" s="769">
        <f>IF(AND(Q8=1,Q7=1),C8-D7)+IF(AND(Q8=1,Q9=1),E8-D9)+IF(AND(Q8=1,Q10=1),F8-D10)+IF(AND(Q8=1,Q11=1),G8-D11)+IF(AND(Q8=2,Q7=2),C8-D7)+IF(AND(Q8=2,Q9=2),E8-D9)+IF(AND(Q8=2,Q10=2),F8-D10)+IF(AND(Q8=2,Q11=2),G8-D11)+IF(AND(Q8=3,Q7=3),C8-D7)+IF(AND(Q8=3,Q9=3),E8-D9)+IF(AND(Q8=3,Q10=3),F8-D10)+IF(AND(Q8=3,Q11=3),G8-D11)+IF(AND(Q8=4,Q7=4),C8-D7)+IF(AND(Q8=4,Q9=4),E8-D9)+IF(AND(Q8=4,Q10=4),F8-D10)+IF(AND(Q8=4,Q11=4),G8-D11)</f>
        <v>-10</v>
      </c>
      <c r="M8" s="759">
        <f>SUM(AND(R8=R7,C8&gt;D7),AND(R8=R9,E8&gt;D9),AND(R8=R10,F8&gt;D10),AND(R8=R11,G8&gt;D11))</f>
        <v>0</v>
      </c>
      <c r="N8" s="760" t="str">
        <f>SUM(C8:G8)&amp;"-"&amp;SUM(D7:D11)</f>
        <v>25-28</v>
      </c>
      <c r="O8" s="761">
        <f>C8+E8+F8+G8-D7-D9-D10-D11</f>
        <v>-3</v>
      </c>
      <c r="P8" s="762">
        <f>SUM(C8:G8,D7:D11)/SUM(D7:D11)</f>
        <v>1.8928571428571428</v>
      </c>
      <c r="Q8" s="770">
        <f>VALUE(LEFT(H8,1))</f>
        <v>1</v>
      </c>
      <c r="R8" s="764">
        <f>Q8*100000+J8*10000+K8*1000+100*L8</f>
        <v>99000</v>
      </c>
      <c r="S8" s="765">
        <f>R8+M8*0.1+IF(ISNONTEXT(B8),0,0.01)+0.0001*O8</f>
        <v>99000.009699999995</v>
      </c>
      <c r="T8" s="766" t="str">
        <f>Q8&amp;J8</f>
        <v>10</v>
      </c>
      <c r="U8" s="160"/>
      <c r="V8" s="160"/>
      <c r="W8" s="160"/>
      <c r="X8" s="160"/>
      <c r="Y8" s="160"/>
      <c r="Z8" s="160"/>
      <c r="AA8" s="160"/>
      <c r="AB8" s="160"/>
      <c r="AC8" s="762"/>
      <c r="AD8" s="157">
        <f t="shared" ref="AD8:AD17" si="0">SUM(AE8:AP8)</f>
        <v>480</v>
      </c>
      <c r="AE8" s="158">
        <f>IFERROR(INDEX(Reit!$J:$J,MATCH(AF8,Reit!$F:$F,0)),"")</f>
        <v>132</v>
      </c>
      <c r="AF8" s="159" t="str">
        <f t="shared" ref="AF8:AF17" si="1">IFERROR(LEFT($B8,(FIND(",",$B8,1)-1)),"")</f>
        <v>Andrei Grintšak</v>
      </c>
      <c r="AG8" s="158" t="str">
        <f>IFERROR(INDEX(Reit!$J:$J,MATCH(AH8,Reit!$F:$F,0)),"")</f>
        <v/>
      </c>
      <c r="AH8" s="159" t="str">
        <f t="shared" ref="AH8:AH17" si="2">IFERROR(MID($B8,FIND(", ",$B8)+2,256),"")</f>
        <v>Boriss Klubov, Elmo Lageda</v>
      </c>
      <c r="AI8" s="158">
        <f>IFERROR(INDEX(Reit!$J:$J,MATCH(AJ8,Reit!$F:$F,0)),"")</f>
        <v>166</v>
      </c>
      <c r="AJ8" s="159" t="str">
        <f t="shared" ref="AJ8:AJ17" si="3">IFERROR(MID($B8,FIND("^",SUBSTITUTE($B8,", ","^",1))+2,FIND("^",SUBSTITUTE($B8,", ","^",2))-FIND("^",SUBSTITUTE($B8,", ","^",1))-2),"")</f>
        <v>Boriss Klubov</v>
      </c>
      <c r="AK8" s="158">
        <f>IFERROR(INDEX(Reit!$J:$J,MATCH(AL8,Reit!$F:$F,0)),"")</f>
        <v>182</v>
      </c>
      <c r="AL8" s="159" t="str">
        <f t="shared" ref="AL8:AL17" si="4">IFERROR(MID($B8,FIND(", ",$B8,FIND(", ",$B8,FIND(", ",$B8))+1)+2,30000),"")</f>
        <v>Elmo Lageda</v>
      </c>
      <c r="AM8" s="158" t="str">
        <f>IFERROR(INDEX(Reit!$J:$J,MATCH(AN8,Reit!$F:$F,0)),"")</f>
        <v/>
      </c>
      <c r="AN8" s="159" t="str">
        <f t="shared" ref="AN8:AN17" si="5">IFERROR(MID($B8,FIND(", ",$B8,FIND(", ",$B8)+1)+2,FIND(", ",$B8,FIND(", ",$B8,FIND(", ",$B8)+1)+1)-FIND(", ",$B8,FIND(", ",$B8)+1)-2),"")</f>
        <v/>
      </c>
      <c r="AO8" s="158" t="str">
        <f>IFERROR(INDEX(Reit!$J:$J,MATCH(AP8,Reit!$F:$F,0)),"")</f>
        <v/>
      </c>
      <c r="AP8" s="159" t="str">
        <f t="shared" ref="AP8:AP17" si="6">IFERROR(MID($B8,FIND(", ",$B8,FIND(", ",$B8,FIND(", ",$B8)+1)+1)+2,30000),"")</f>
        <v/>
      </c>
    </row>
    <row r="9" spans="1:42" x14ac:dyDescent="0.2">
      <c r="A9" s="741">
        <v>3</v>
      </c>
      <c r="B9" s="767" t="s">
        <v>481</v>
      </c>
      <c r="C9" s="754">
        <v>6</v>
      </c>
      <c r="D9" s="925">
        <v>13</v>
      </c>
      <c r="E9" s="753"/>
      <c r="F9" s="754">
        <v>5</v>
      </c>
      <c r="G9" s="754"/>
      <c r="H9" s="755" t="str">
        <f>(IF(C9-E7&gt;0,1)+IF(D9-E8&gt;0,1)+IF(F9-E10&gt;0,1)+IF(G9-E11&gt;0,1))&amp;"-"&amp;(IF(C9-E7&lt;0,1)+IF(D9-E8&lt;0,1)+IF(F9-E10&lt;0,1)+IF(G9-E11&lt;0,1))</f>
        <v>1-2</v>
      </c>
      <c r="I9" s="754" t="str">
        <f>IF(AND(B9&lt;&gt;"",R$6=TRUE),A$6&amp;RANK(S9,S$7:S$11,0)," ")</f>
        <v>A3</v>
      </c>
      <c r="J9" s="768">
        <f>IF(AND(Q9=1,Q7=1,C9&gt;E7),1)+IF(AND(Q9=1,Q8=1,D9&gt;E8),1)+IF(AND(Q9=1,Q10=1,F9&gt;E10),1)+IF(AND(Q9=1,Q11=1,G9&gt;E11),1)+IF(AND(Q9=2,Q7=2,C9&gt;E7),1)+IF(AND(Q9=2,Q8=2,D9&gt;E8),1)+IF(AND(Q9=2,Q10=2,F9&gt;E10),1)+IF(AND(Q9=2,Q11=2,G9&gt;E11),1)+IF(AND(Q9=3,Q7=3,C9&gt;E7),1)+IF(AND(Q9=3,Q8=3,D9&gt;E8),1)+IF(AND(Q9=3,Q10=3,F9&gt;E10),1)+IF(AND(Q9=3,Q11=3,G9&gt;E11),1)</f>
        <v>1</v>
      </c>
      <c r="K9" s="759">
        <f>SUM(AND(T9=T7,C9&gt;E7),AND(T9=T8,D9&gt;E8),AND(T9=T10,F9&gt;E10),AND(T9=T11,G9&gt;E11))</f>
        <v>0</v>
      </c>
      <c r="L9" s="769">
        <f>IF(AND(Q9=1,Q7=1),C9-E7)+IF(AND(Q9=1,Q8=1),D9-E8)+IF(AND(Q9=1,Q10=1),F9-E10)+IF(AND(Q9=1,Q11=1),G9-E11)+IF(AND(Q9=2,Q7=2),C9-E7)+IF(AND(Q9=2,Q8=2),D9-E8)+IF(AND(Q9=2,Q10=2),F9-E10)+IF(AND(Q9=2,Q11=2),G9-E11)+IF(AND(Q9=3,Q7=3),C9-E7)+IF(AND(Q9=3,Q8=3),D9-E8)+IF(AND(Q9=3,Q10=3),F9-E10)+IF(AND(Q9=3,Q11=3),G9-E11)+IF(AND(Q9=4,Q7=4),C9-E7)+IF(AND(Q9=4,Q8=4),D9-E8)+IF(AND(Q9=4,Q10=4),F9-E10)+IF(AND(Q9=4,Q11=4),G9-E11)</f>
        <v>10</v>
      </c>
      <c r="M9" s="759">
        <f>SUM(AND(R9=R7,C9&gt;E7),AND(R9=R8,D9&gt;E8),AND(R9=R10,F9&gt;E10),AND(R9=R11,G9&gt;E11))</f>
        <v>0</v>
      </c>
      <c r="N9" s="760" t="str">
        <f>SUM(C9:G9)&amp;"-"&amp;SUM(E7:E11)</f>
        <v>24-28</v>
      </c>
      <c r="O9" s="761">
        <f>C9+D9+F9+G9-E7-E8-E10-E11</f>
        <v>-4</v>
      </c>
      <c r="P9" s="762">
        <f>SUM(C9:G9,E7:E11)/SUM(E7:E11)</f>
        <v>1.8571428571428572</v>
      </c>
      <c r="Q9" s="770">
        <f>VALUE(LEFT(H9,1))</f>
        <v>1</v>
      </c>
      <c r="R9" s="764">
        <f>Q9*100000+J9*10000+K9*1000+100*L9</f>
        <v>111000</v>
      </c>
      <c r="S9" s="765">
        <f>R9+M9*0.1+IF(ISNONTEXT(B9),0,0.01)+0.0001*O9</f>
        <v>111000.00959999999</v>
      </c>
      <c r="T9" s="766" t="str">
        <f>Q9&amp;J9</f>
        <v>11</v>
      </c>
      <c r="U9" s="160"/>
      <c r="V9" s="160"/>
      <c r="W9" s="160"/>
      <c r="X9" s="160"/>
      <c r="Y9" s="160"/>
      <c r="Z9" s="160"/>
      <c r="AA9" s="160"/>
      <c r="AB9" s="160"/>
      <c r="AC9" s="762"/>
      <c r="AD9" s="157">
        <f t="shared" si="0"/>
        <v>556</v>
      </c>
      <c r="AE9" s="158">
        <f>IFERROR(INDEX(Reit!$J:$J,MATCH(AF9,Reit!$F:$F,0)),"")</f>
        <v>180</v>
      </c>
      <c r="AF9" s="159" t="str">
        <f t="shared" si="1"/>
        <v>Andres Veski</v>
      </c>
      <c r="AG9" s="158" t="str">
        <f>IFERROR(INDEX(Reit!$J:$J,MATCH(AH9,Reit!$F:$F,0)),"")</f>
        <v/>
      </c>
      <c r="AH9" s="159" t="str">
        <f t="shared" si="2"/>
        <v>Henri Mitt, Svetlana Veski</v>
      </c>
      <c r="AI9" s="158">
        <f>IFERROR(INDEX(Reit!$J:$J,MATCH(AJ9,Reit!$F:$F,0)),"")</f>
        <v>192</v>
      </c>
      <c r="AJ9" s="159" t="str">
        <f t="shared" si="3"/>
        <v>Henri Mitt</v>
      </c>
      <c r="AK9" s="158">
        <f>IFERROR(INDEX(Reit!$J:$J,MATCH(AL9,Reit!$F:$F,0)),"")</f>
        <v>184</v>
      </c>
      <c r="AL9" s="159" t="str">
        <f t="shared" si="4"/>
        <v>Svetlana Veski</v>
      </c>
      <c r="AM9" s="158" t="str">
        <f>IFERROR(INDEX(Reit!$J:$J,MATCH(AN9,Reit!$F:$F,0)),"")</f>
        <v/>
      </c>
      <c r="AN9" s="159" t="str">
        <f t="shared" si="5"/>
        <v/>
      </c>
      <c r="AO9" s="158" t="str">
        <f>IFERROR(INDEX(Reit!$J:$J,MATCH(AP9,Reit!$F:$F,0)),"")</f>
        <v/>
      </c>
      <c r="AP9" s="159" t="str">
        <f t="shared" si="6"/>
        <v/>
      </c>
    </row>
    <row r="10" spans="1:42" x14ac:dyDescent="0.2">
      <c r="A10" s="741">
        <v>4</v>
      </c>
      <c r="B10" s="772" t="s">
        <v>482</v>
      </c>
      <c r="C10" s="923">
        <v>7</v>
      </c>
      <c r="D10" s="771">
        <v>10</v>
      </c>
      <c r="E10" s="754">
        <v>12</v>
      </c>
      <c r="F10" s="753"/>
      <c r="G10" s="754"/>
      <c r="H10" s="755" t="str">
        <f>(IF(C10-F7&gt;0,1)+IF(D10-F8&gt;0,1)+IF(E10-F9&gt;0,1)+IF(G10-F11&gt;0,1))&amp;"-"&amp;(IF(C10-F7&lt;0,1)+IF(D10-F8&lt;0,1)+IF(E10-F9&lt;0,1)+IF(G10-F11&lt;0,1))</f>
        <v>2-1</v>
      </c>
      <c r="I10" s="754" t="str">
        <f>IF(AND(B10&lt;&gt;"",R$6=TRUE),A$6&amp;RANK(S10,S$7:S$11,0)," ")</f>
        <v>A2</v>
      </c>
      <c r="J10" s="768">
        <f>IF(AND(Q10=1,Q7=1,C10&gt;F7),1)+IF(AND(Q10=1,Q8=1,D10&gt;F8),1)+IF(AND(Q10=1,Q9=1,E10&gt;F9),1)+IF(AND(Q10=1,Q11=1,G10&gt;F11),1)+IF(AND(Q10=2,Q7=2,C10&gt;F7),1)+IF(AND(Q10=2,Q8=2,D10&gt;F8),1)+IF(AND(Q10=2,Q9=2,E10&gt;F9),1)+IF(AND(Q10=2,Q11=2,G10&gt;F11),1)+IF(AND(Q10=3,Q7=3,C10&gt;F7),1)+IF(AND(Q10=3,Q8=3,D10&gt;F8),1)+IF(AND(Q10=3,Q9=3,E10&gt;F9),1)+IF(AND(Q10=3,Q11=3,G10&gt;F11),1)</f>
        <v>0</v>
      </c>
      <c r="K10" s="759">
        <f>SUM(AND(T10=T7,C10&gt;F7),AND(T10=T8,D10&gt;F8),AND(T10=T9,E10&gt;F9),AND(T10=T11,G10&gt;F11))</f>
        <v>0</v>
      </c>
      <c r="L10" s="769">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-2</v>
      </c>
      <c r="M10" s="759">
        <f>SUM(AND(R10=R7,C10&gt;F7),AND(R10=R8,D10&gt;F8),AND(R10=R9,E10&gt;F9),AND(R10=R11,G10&gt;F11))</f>
        <v>0</v>
      </c>
      <c r="N10" s="760" t="str">
        <f>SUM(C10:G10)&amp;"-"&amp;SUM(F7:F11)</f>
        <v>29-23</v>
      </c>
      <c r="O10" s="761">
        <f>C10+D10+E10+G10-F7-F8-F9-F11</f>
        <v>6</v>
      </c>
      <c r="P10" s="762">
        <f>SUM(C10:G10,F7:F11)/SUM(F7:F11)</f>
        <v>2.2608695652173911</v>
      </c>
      <c r="Q10" s="770">
        <f>VALUE(LEFT(H10,1))</f>
        <v>2</v>
      </c>
      <c r="R10" s="764">
        <f>Q10*100000+J10*10000+K10*1000+100*L10</f>
        <v>199800</v>
      </c>
      <c r="S10" s="765">
        <f>R10+M10*0.1+IF(ISNONTEXT(B10),0,0.01)+0.0001*O10</f>
        <v>199800.01060000001</v>
      </c>
      <c r="T10" s="766" t="str">
        <f>Q10&amp;J10</f>
        <v>20</v>
      </c>
      <c r="U10" s="160"/>
      <c r="V10" s="160"/>
      <c r="W10" s="160"/>
      <c r="X10" s="160"/>
      <c r="Y10" s="160"/>
      <c r="Z10" s="160"/>
      <c r="AA10" s="160"/>
      <c r="AB10" s="160"/>
      <c r="AC10" s="762"/>
      <c r="AD10" s="157">
        <f t="shared" si="0"/>
        <v>489</v>
      </c>
      <c r="AE10" s="158">
        <f>IFERROR(INDEX(Reit!$J:$J,MATCH(AF10,Reit!$F:$F,0)),"")</f>
        <v>148</v>
      </c>
      <c r="AF10" s="159" t="str">
        <f t="shared" si="1"/>
        <v>Ljudmila Varendi</v>
      </c>
      <c r="AG10" s="158" t="str">
        <f>IFERROR(INDEX(Reit!$J:$J,MATCH(AH10,Reit!$F:$F,0)),"")</f>
        <v/>
      </c>
      <c r="AH10" s="159" t="str">
        <f t="shared" si="2"/>
        <v>Meelis Luud, Viktor Švarõgin</v>
      </c>
      <c r="AI10" s="158">
        <f>IFERROR(INDEX(Reit!$J:$J,MATCH(AJ10,Reit!$F:$F,0)),"")</f>
        <v>201</v>
      </c>
      <c r="AJ10" s="159" t="str">
        <f t="shared" si="3"/>
        <v>Meelis Luud</v>
      </c>
      <c r="AK10" s="158">
        <f>IFERROR(INDEX(Reit!$J:$J,MATCH(AL10,Reit!$F:$F,0)),"")</f>
        <v>140</v>
      </c>
      <c r="AL10" s="159" t="str">
        <f t="shared" si="4"/>
        <v>Viktor Švarõgin</v>
      </c>
      <c r="AM10" s="158" t="str">
        <f>IFERROR(INDEX(Reit!$J:$J,MATCH(AN10,Reit!$F:$F,0)),"")</f>
        <v/>
      </c>
      <c r="AN10" s="159" t="str">
        <f t="shared" si="5"/>
        <v/>
      </c>
      <c r="AO10" s="158" t="str">
        <f>IFERROR(INDEX(Reit!$J:$J,MATCH(AP10,Reit!$F:$F,0)),"")</f>
        <v/>
      </c>
      <c r="AP10" s="159" t="str">
        <f t="shared" si="6"/>
        <v/>
      </c>
    </row>
    <row r="11" spans="1:42" hidden="1" x14ac:dyDescent="0.2">
      <c r="A11" s="741">
        <v>5</v>
      </c>
      <c r="B11" s="772"/>
      <c r="C11" s="754"/>
      <c r="D11" s="754"/>
      <c r="E11" s="754"/>
      <c r="F11" s="754"/>
      <c r="G11" s="753"/>
      <c r="H11" s="755" t="str">
        <f>(IF(C11-G7&gt;0,1)+IF(D11-G8&gt;0,1)+IF(E11-G9&gt;0,1)+IF(F11-G10&gt;0,1))&amp;"-"&amp;(IF(C11-G7&lt;0,1)+IF(D11-G8&lt;0,1)+IF(E11-G9&lt;0,1)+IF(F11-G10&lt;0,1))</f>
        <v>0-0</v>
      </c>
      <c r="I11" s="754" t="str">
        <f>IF(AND(B11&lt;&gt;"",R$6=TRUE),A$6&amp;RANK(S11,S$7:S$11,0)," ")</f>
        <v xml:space="preserve"> </v>
      </c>
      <c r="J11" s="768">
        <f>IF(AND(Q11=1,Q7=1,C11&gt;G7),1)+IF(AND(Q11=1,Q8=1,D11&gt;G8),1)+IF(AND(Q11=1,Q9=1,E11&gt;G9),1)+IF(AND(Q11=1,Q10=1,F11&gt;G10),1)+IF(AND(Q11=2,Q7=2,C11&gt;G7),1)+IF(AND(Q11=2,Q8=2,D11&gt;G8),1)+IF(AND(Q11=2,Q9=2,E11&gt;G9),1)+IF(AND(Q11=2,Q10=2,F11&gt;G10),1)+IF(AND(Q11=3,Q7=3,C11&gt;G7),1)+IF(AND(Q11=3,Q8=3,D11&gt;G8),1)+IF(AND(Q11=3,Q9=3,E11&gt;G9),1)+IF(AND(Q11=3,Q10=3,F11&gt;G10),1)</f>
        <v>0</v>
      </c>
      <c r="K11" s="759">
        <f>SUM(AND(T11=T7,C11&gt;G7),AND(T11=T8,D11&gt;G8),AND(T11=T9,E11&gt;G9),AND(T11=T10,F11&gt;G10))</f>
        <v>0</v>
      </c>
      <c r="L11" s="769">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759">
        <f>SUM(AND(R11=R7,C11&gt;G7),AND(R11=R8,D11&gt;G8),AND(R11=R9,E11&gt;G9),AND(R11=R10,F11&gt;G10))</f>
        <v>0</v>
      </c>
      <c r="N11" s="760" t="str">
        <f>SUM(C11:G11)&amp;"-"&amp;SUM(G7:G11)</f>
        <v>0-0</v>
      </c>
      <c r="O11" s="761">
        <f>C11+D11+E11+F11-G7-G8-G9-G10</f>
        <v>0</v>
      </c>
      <c r="P11" s="762" t="e">
        <f>SUM(C11:G11,G7:G11)/SUM(G7:G11)</f>
        <v>#DIV/0!</v>
      </c>
      <c r="Q11" s="770">
        <f>VALUE(LEFT(H11,1))</f>
        <v>0</v>
      </c>
      <c r="R11" s="764">
        <f>Q11*100000+J11*10000+K11*1000+100*L11</f>
        <v>0</v>
      </c>
      <c r="S11" s="765">
        <f>R11+M11*0.1+IF(ISNONTEXT(B11),0,0.01)+0.0001*O11</f>
        <v>0</v>
      </c>
      <c r="T11" s="766" t="str">
        <f>Q11&amp;J11</f>
        <v>00</v>
      </c>
      <c r="U11" s="160"/>
      <c r="V11" s="160"/>
      <c r="W11" s="160"/>
      <c r="X11" s="160"/>
      <c r="Y11" s="160"/>
      <c r="Z11" s="160"/>
      <c r="AA11" s="160"/>
      <c r="AB11" s="160"/>
      <c r="AC11" s="762"/>
      <c r="AD11" s="157">
        <f t="shared" si="0"/>
        <v>0</v>
      </c>
      <c r="AE11" s="158" t="str">
        <f>IFERROR(INDEX(Reit!$J:$J,MATCH(AF11,Reit!$F:$F,0)),"")</f>
        <v/>
      </c>
      <c r="AF11" s="159" t="str">
        <f t="shared" si="1"/>
        <v/>
      </c>
      <c r="AG11" s="158" t="str">
        <f>IFERROR(INDEX(Reit!$J:$J,MATCH(AH11,Reit!$F:$F,0)),"")</f>
        <v/>
      </c>
      <c r="AH11" s="159" t="str">
        <f t="shared" si="2"/>
        <v/>
      </c>
      <c r="AI11" s="158" t="str">
        <f>IFERROR(INDEX(Reit!$J:$J,MATCH(AJ11,Reit!$F:$F,0)),"")</f>
        <v/>
      </c>
      <c r="AJ11" s="159" t="str">
        <f t="shared" si="3"/>
        <v/>
      </c>
      <c r="AK11" s="158" t="str">
        <f>IFERROR(INDEX(Reit!$J:$J,MATCH(AL11,Reit!$F:$F,0)),"")</f>
        <v/>
      </c>
      <c r="AL11" s="159" t="str">
        <f t="shared" si="4"/>
        <v/>
      </c>
      <c r="AM11" s="158" t="str">
        <f>IFERROR(INDEX(Reit!$J:$J,MATCH(AN11,Reit!$F:$F,0)),"")</f>
        <v/>
      </c>
      <c r="AN11" s="159" t="str">
        <f t="shared" si="5"/>
        <v/>
      </c>
      <c r="AO11" s="158" t="str">
        <f>IFERROR(INDEX(Reit!$J:$J,MATCH(AP11,Reit!$F:$F,0)),"")</f>
        <v/>
      </c>
      <c r="AP11" s="159" t="str">
        <f t="shared" si="6"/>
        <v/>
      </c>
    </row>
    <row r="12" spans="1:42" x14ac:dyDescent="0.2">
      <c r="A12" s="773"/>
      <c r="B12" s="774"/>
      <c r="C12" s="775"/>
      <c r="D12" s="776"/>
      <c r="E12" s="777"/>
      <c r="F12" s="777"/>
      <c r="G12" s="392"/>
      <c r="H12" s="778"/>
      <c r="I12" s="779"/>
      <c r="J12" s="160"/>
      <c r="K12" s="160"/>
      <c r="L12" s="160"/>
      <c r="M12" s="160"/>
      <c r="N12" s="780"/>
      <c r="O12" s="780"/>
      <c r="P12" s="160"/>
      <c r="Q12" s="160"/>
      <c r="R12" s="781" t="s">
        <v>373</v>
      </c>
      <c r="S12" s="160"/>
      <c r="T12" s="160"/>
      <c r="U12" s="160"/>
      <c r="V12" s="160"/>
      <c r="W12" s="160"/>
      <c r="X12" s="160"/>
      <c r="Y12" s="160"/>
      <c r="Z12" s="160"/>
      <c r="AA12" s="160"/>
      <c r="AB12" s="160"/>
      <c r="AC12" s="762"/>
      <c r="AD12" s="157">
        <f t="shared" si="0"/>
        <v>0</v>
      </c>
      <c r="AE12" s="158" t="str">
        <f>IFERROR(INDEX(Reit!$J:$J,MATCH(AF12,Reit!$F:$F,0)),"")</f>
        <v/>
      </c>
      <c r="AF12" s="159" t="str">
        <f t="shared" si="1"/>
        <v/>
      </c>
      <c r="AG12" s="158" t="str">
        <f>IFERROR(INDEX(Reit!$J:$J,MATCH(AH12,Reit!$F:$F,0)),"")</f>
        <v/>
      </c>
      <c r="AH12" s="159" t="str">
        <f t="shared" si="2"/>
        <v/>
      </c>
      <c r="AI12" s="158" t="str">
        <f>IFERROR(INDEX(Reit!$J:$J,MATCH(AJ12,Reit!$F:$F,0)),"")</f>
        <v/>
      </c>
      <c r="AJ12" s="159" t="str">
        <f t="shared" si="3"/>
        <v/>
      </c>
      <c r="AK12" s="158" t="str">
        <f>IFERROR(INDEX(Reit!$J:$J,MATCH(AL12,Reit!$F:$F,0)),"")</f>
        <v/>
      </c>
      <c r="AL12" s="159" t="str">
        <f t="shared" si="4"/>
        <v/>
      </c>
      <c r="AM12" s="158" t="str">
        <f>IFERROR(INDEX(Reit!$J:$J,MATCH(AN12,Reit!$F:$F,0)),"")</f>
        <v/>
      </c>
      <c r="AN12" s="159" t="str">
        <f t="shared" si="5"/>
        <v/>
      </c>
      <c r="AO12" s="158" t="str">
        <f>IFERROR(INDEX(Reit!$J:$J,MATCH(AP12,Reit!$F:$F,0)),"")</f>
        <v/>
      </c>
      <c r="AP12" s="159" t="str">
        <f t="shared" si="6"/>
        <v/>
      </c>
    </row>
    <row r="13" spans="1:42" x14ac:dyDescent="0.2">
      <c r="A13" s="741" t="s">
        <v>36</v>
      </c>
      <c r="B13" s="782"/>
      <c r="C13" s="743">
        <v>1</v>
      </c>
      <c r="D13" s="743">
        <v>2</v>
      </c>
      <c r="E13" s="743">
        <v>3</v>
      </c>
      <c r="F13" s="743">
        <v>4</v>
      </c>
      <c r="G13" s="743"/>
      <c r="H13" s="783" t="s">
        <v>308</v>
      </c>
      <c r="I13" s="783" t="s">
        <v>163</v>
      </c>
      <c r="J13" s="784" t="s">
        <v>366</v>
      </c>
      <c r="K13" s="785" t="s">
        <v>141</v>
      </c>
      <c r="L13" s="786" t="s">
        <v>367</v>
      </c>
      <c r="M13" s="786" t="s">
        <v>368</v>
      </c>
      <c r="N13" s="748" t="s">
        <v>369</v>
      </c>
      <c r="O13" s="748" t="s">
        <v>369</v>
      </c>
      <c r="P13" s="749" t="s">
        <v>370</v>
      </c>
      <c r="Q13" s="787" t="s">
        <v>34</v>
      </c>
      <c r="R13" s="787" t="b">
        <f>OR(AND(COUNTA(B14:B18)=3,COUNTA(C14:G18)=6),AND(COUNTA(B14:B18)=4,COUNTA(C14:G18)=12),AND(COUNTA(B14:B18)=5,COUNTA(C14:G18)=20))</f>
        <v>1</v>
      </c>
      <c r="S13" s="788" t="s">
        <v>371</v>
      </c>
      <c r="T13" s="789" t="s">
        <v>372</v>
      </c>
      <c r="U13" s="160"/>
      <c r="V13" s="160"/>
      <c r="W13" s="160"/>
      <c r="X13" s="160"/>
      <c r="Y13" s="160"/>
      <c r="Z13" s="160"/>
      <c r="AA13" s="160"/>
      <c r="AB13" s="160"/>
      <c r="AC13" s="762"/>
      <c r="AD13" s="157">
        <f t="shared" si="0"/>
        <v>0</v>
      </c>
      <c r="AE13" s="158" t="str">
        <f>IFERROR(INDEX(Reit!$J:$J,MATCH(AF13,Reit!$F:$F,0)),"")</f>
        <v/>
      </c>
      <c r="AF13" s="159" t="str">
        <f t="shared" si="1"/>
        <v/>
      </c>
      <c r="AG13" s="158" t="str">
        <f>IFERROR(INDEX(Reit!$J:$J,MATCH(AH13,Reit!$F:$F,0)),"")</f>
        <v/>
      </c>
      <c r="AH13" s="159" t="str">
        <f t="shared" si="2"/>
        <v/>
      </c>
      <c r="AI13" s="158" t="str">
        <f>IFERROR(INDEX(Reit!$J:$J,MATCH(AJ13,Reit!$F:$F,0)),"")</f>
        <v/>
      </c>
      <c r="AJ13" s="159" t="str">
        <f t="shared" si="3"/>
        <v/>
      </c>
      <c r="AK13" s="158" t="str">
        <f>IFERROR(INDEX(Reit!$J:$J,MATCH(AL13,Reit!$F:$F,0)),"")</f>
        <v/>
      </c>
      <c r="AL13" s="159" t="str">
        <f t="shared" si="4"/>
        <v/>
      </c>
      <c r="AM13" s="158" t="str">
        <f>IFERROR(INDEX(Reit!$J:$J,MATCH(AN13,Reit!$F:$F,0)),"")</f>
        <v/>
      </c>
      <c r="AN13" s="159" t="str">
        <f t="shared" si="5"/>
        <v/>
      </c>
      <c r="AO13" s="158" t="str">
        <f>IFERROR(INDEX(Reit!$J:$J,MATCH(AP13,Reit!$F:$F,0)),"")</f>
        <v/>
      </c>
      <c r="AP13" s="159" t="str">
        <f t="shared" si="6"/>
        <v/>
      </c>
    </row>
    <row r="14" spans="1:42" x14ac:dyDescent="0.2">
      <c r="A14" s="741">
        <v>1</v>
      </c>
      <c r="B14" s="790" t="s">
        <v>409</v>
      </c>
      <c r="C14" s="753"/>
      <c r="D14" s="754">
        <v>12</v>
      </c>
      <c r="E14" s="754">
        <v>13</v>
      </c>
      <c r="F14" s="754">
        <v>13</v>
      </c>
      <c r="G14" s="754"/>
      <c r="H14" s="755" t="str">
        <f>(IF(D14-C15&gt;0,1)+IF(E14-C16&gt;0,1)+IF(F14-C17&gt;0,1)+IF(G14-C18&gt;0,1))&amp;"-"&amp;(IF(D14-C15&lt;0,1)+IF(E14-C16&lt;0,1)+IF(F14-C17&lt;0,1)+IF(G14-C18&lt;0,1))</f>
        <v>2-1</v>
      </c>
      <c r="I14" s="754" t="str">
        <f>IF(AND(B14&lt;&gt;"",R$6=TRUE),A$13&amp;RANK(S14,S$14:S$18,0)," ")</f>
        <v>B2</v>
      </c>
      <c r="J14" s="756">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757">
        <f>SUM(AND(T14=T15,D14&gt;C15),AND(T14=T16,E14&gt;C16),AND(T14=T17,F14&gt;C17),AND(T14=T18,G14&gt;C18))</f>
        <v>0</v>
      </c>
      <c r="L14" s="758">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759">
        <f>SUM(AND(R14=R15,D14&gt;C15),AND(R14=R16,E14&gt;C16),AND(R14=R17,F14&gt;C17),AND(R14=R18,G14&gt;C18))</f>
        <v>0</v>
      </c>
      <c r="N14" s="760" t="str">
        <f>SUM(C14:G14)&amp;"-"&amp;SUM(C14:C18)</f>
        <v>38-19</v>
      </c>
      <c r="O14" s="761">
        <f>D14+E14+F14+G14-C15-C16-C17-C18</f>
        <v>19</v>
      </c>
      <c r="P14" s="762">
        <f>SUM(C14:G14,C14:C18)/SUM(C14:C18)</f>
        <v>3</v>
      </c>
      <c r="Q14" s="763">
        <f>VALUE(LEFT(H14,1))</f>
        <v>2</v>
      </c>
      <c r="R14" s="764">
        <f>Q14*100000+J14*10000+K14*1000+100*L14</f>
        <v>200000</v>
      </c>
      <c r="S14" s="765">
        <f>R14+M14*0.1+IF(ISNONTEXT(B14),0,0.01)+0.0001*O14</f>
        <v>200000.01190000001</v>
      </c>
      <c r="T14" s="766" t="str">
        <f>Q14&amp;J14</f>
        <v>20</v>
      </c>
      <c r="U14" s="160"/>
      <c r="V14" s="160"/>
      <c r="W14" s="160"/>
      <c r="X14" s="160"/>
      <c r="Y14" s="160"/>
      <c r="Z14" s="160"/>
      <c r="AA14" s="160"/>
      <c r="AB14" s="160"/>
      <c r="AC14" s="762"/>
      <c r="AD14" s="157">
        <f t="shared" si="0"/>
        <v>756</v>
      </c>
      <c r="AE14" s="158">
        <f>IFERROR(INDEX(Reit!$J:$J,MATCH(AF14,Reit!$F:$F,0)),"")</f>
        <v>234</v>
      </c>
      <c r="AF14" s="159" t="str">
        <f t="shared" si="1"/>
        <v>Aarne Välja</v>
      </c>
      <c r="AG14" s="158" t="str">
        <f>IFERROR(INDEX(Reit!$J:$J,MATCH(AH14,Reit!$F:$F,0)),"")</f>
        <v/>
      </c>
      <c r="AH14" s="159" t="str">
        <f t="shared" si="2"/>
        <v>Janek Tarto, Oleg Rõndenkov</v>
      </c>
      <c r="AI14" s="158">
        <f>IFERROR(INDEX(Reit!$J:$J,MATCH(AJ14,Reit!$F:$F,0)),"")</f>
        <v>300</v>
      </c>
      <c r="AJ14" s="159" t="str">
        <f t="shared" si="3"/>
        <v>Janek Tarto</v>
      </c>
      <c r="AK14" s="158">
        <f>IFERROR(INDEX(Reit!$J:$J,MATCH(AL14,Reit!$F:$F,0)),"")</f>
        <v>222</v>
      </c>
      <c r="AL14" s="159" t="str">
        <f t="shared" si="4"/>
        <v>Oleg Rõndenkov</v>
      </c>
      <c r="AM14" s="158" t="str">
        <f>IFERROR(INDEX(Reit!$J:$J,MATCH(AN14,Reit!$F:$F,0)),"")</f>
        <v/>
      </c>
      <c r="AN14" s="159" t="str">
        <f t="shared" si="5"/>
        <v/>
      </c>
      <c r="AO14" s="158" t="str">
        <f>IFERROR(INDEX(Reit!$J:$J,MATCH(AP14,Reit!$F:$F,0)),"")</f>
        <v/>
      </c>
      <c r="AP14" s="159" t="str">
        <f t="shared" si="6"/>
        <v/>
      </c>
    </row>
    <row r="15" spans="1:42" x14ac:dyDescent="0.2">
      <c r="A15" s="741">
        <v>2</v>
      </c>
      <c r="B15" s="139" t="s">
        <v>483</v>
      </c>
      <c r="C15" s="754">
        <v>13</v>
      </c>
      <c r="D15" s="753"/>
      <c r="E15" s="754">
        <v>10</v>
      </c>
      <c r="F15" s="754">
        <v>13</v>
      </c>
      <c r="G15" s="754"/>
      <c r="H15" s="755" t="str">
        <f>(IF(C15-D14&gt;0,1)+IF(E15-D16&gt;0,1)+IF(F15-D17&gt;0,1)+IF(G15-D18&gt;0,1))&amp;"-"&amp;(IF(C15-D14&lt;0,1)+IF(E15-D16&lt;0,1)+IF(F15-D17&lt;0,1)+IF(G15-D18&lt;0,1))</f>
        <v>3-0</v>
      </c>
      <c r="I15" s="754" t="str">
        <f>IF(AND(B15&lt;&gt;"",R$6=TRUE),A$13&amp;RANK(S15,S$14:S$18,0)," ")</f>
        <v>B1</v>
      </c>
      <c r="J15" s="768">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759">
        <f>SUM(AND(T15=T14,C15&gt;D14),AND(T15=T16,E15&gt;D16),AND(T15=T17,F15&gt;D17),AND(T15=T18,G15&gt;D18))</f>
        <v>0</v>
      </c>
      <c r="L15" s="769">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759">
        <f>SUM(AND(R15=R14,C15&gt;D14),AND(R15=R16,E15&gt;D16),AND(R15=R17,F15&gt;D17),AND(R15=R18,G15&gt;D18))</f>
        <v>0</v>
      </c>
      <c r="N15" s="760" t="str">
        <f>SUM(C15:G15)&amp;"-"&amp;SUM(D14:D18)</f>
        <v>36-21</v>
      </c>
      <c r="O15" s="761">
        <f>C15+E15+F15+G15-D14-D16-D17-D18</f>
        <v>15</v>
      </c>
      <c r="P15" s="762">
        <f>SUM(C15:G15,D14:D18)/SUM(D14:D18)</f>
        <v>2.7142857142857144</v>
      </c>
      <c r="Q15" s="770">
        <f>VALUE(LEFT(H15,1))</f>
        <v>3</v>
      </c>
      <c r="R15" s="764">
        <f>Q15*100000+J15*10000+K15*1000+100*L15</f>
        <v>300000</v>
      </c>
      <c r="S15" s="765">
        <f>R15+M15*0.1+IF(ISNONTEXT(B15),0,0.01)+0.0001*O15</f>
        <v>300000.01150000002</v>
      </c>
      <c r="T15" s="766" t="str">
        <f>Q15&amp;J15</f>
        <v>30</v>
      </c>
      <c r="U15" s="160"/>
      <c r="V15" s="160"/>
      <c r="W15" s="160"/>
      <c r="X15" s="160"/>
      <c r="Y15" s="160"/>
      <c r="Z15" s="160"/>
      <c r="AA15" s="160"/>
      <c r="AB15" s="160"/>
      <c r="AC15" s="762"/>
      <c r="AD15" s="157">
        <f t="shared" si="0"/>
        <v>644</v>
      </c>
      <c r="AE15" s="158">
        <f>IFERROR(INDEX(Reit!$J:$J,MATCH(AF15,Reit!$F:$F,0)),"")</f>
        <v>174</v>
      </c>
      <c r="AF15" s="159" t="str">
        <f t="shared" si="1"/>
        <v>Kaspar Mänd</v>
      </c>
      <c r="AG15" s="158" t="str">
        <f>IFERROR(INDEX(Reit!$J:$J,MATCH(AH15,Reit!$F:$F,0)),"")</f>
        <v/>
      </c>
      <c r="AH15" s="159" t="str">
        <f t="shared" si="2"/>
        <v>Kenneth Muusikus, Matti Vinni</v>
      </c>
      <c r="AI15" s="158">
        <f>IFERROR(INDEX(Reit!$J:$J,MATCH(AJ15,Reit!$F:$F,0)),"")</f>
        <v>278</v>
      </c>
      <c r="AJ15" s="159" t="str">
        <f t="shared" si="3"/>
        <v>Kenneth Muusikus</v>
      </c>
      <c r="AK15" s="158">
        <f>IFERROR(INDEX(Reit!$J:$J,MATCH(AL15,Reit!$F:$F,0)),"")</f>
        <v>192</v>
      </c>
      <c r="AL15" s="159" t="str">
        <f t="shared" si="4"/>
        <v>Matti Vinni</v>
      </c>
      <c r="AM15" s="158" t="str">
        <f>IFERROR(INDEX(Reit!$J:$J,MATCH(AN15,Reit!$F:$F,0)),"")</f>
        <v/>
      </c>
      <c r="AN15" s="159" t="str">
        <f t="shared" si="5"/>
        <v/>
      </c>
      <c r="AO15" s="158" t="str">
        <f>IFERROR(INDEX(Reit!$J:$J,MATCH(AP15,Reit!$F:$F,0)),"")</f>
        <v/>
      </c>
      <c r="AP15" s="159" t="str">
        <f t="shared" si="6"/>
        <v/>
      </c>
    </row>
    <row r="16" spans="1:42" x14ac:dyDescent="0.2">
      <c r="A16" s="741">
        <v>3</v>
      </c>
      <c r="B16" s="767" t="s">
        <v>484</v>
      </c>
      <c r="C16" s="754">
        <v>3</v>
      </c>
      <c r="D16" s="771">
        <v>9</v>
      </c>
      <c r="E16" s="753"/>
      <c r="F16" s="754">
        <v>13</v>
      </c>
      <c r="G16" s="754"/>
      <c r="H16" s="755" t="str">
        <f>(IF(C16-E14&gt;0,1)+IF(D16-E15&gt;0,1)+IF(F16-E17&gt;0,1)+IF(G16-E18&gt;0,1))&amp;"-"&amp;(IF(C16-E14&lt;0,1)+IF(D16-E15&lt;0,1)+IF(F16-E17&lt;0,1)+IF(G16-E18&lt;0,1))</f>
        <v>1-2</v>
      </c>
      <c r="I16" s="754" t="str">
        <f>IF(AND(B16&lt;&gt;"",R$6=TRUE),A$13&amp;RANK(S16,S$14:S$18,0)," ")</f>
        <v>B3</v>
      </c>
      <c r="J16" s="768">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759">
        <f>SUM(AND(T16=T14,C16&gt;E14),AND(T16=T15,D16&gt;E15),AND(T16=T17,F16&gt;E17),AND(T16=T18,G16&gt;E18))</f>
        <v>0</v>
      </c>
      <c r="L16" s="769">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759">
        <f>SUM(AND(R16=R14,C16&gt;E14),AND(R16=R15,D16&gt;E15),AND(R16=R17,F16&gt;E17),AND(R16=R18,G16&gt;E18))</f>
        <v>0</v>
      </c>
      <c r="N16" s="760" t="str">
        <f>SUM(C16:G16)&amp;"-"&amp;SUM(E14:E18)</f>
        <v>25-28</v>
      </c>
      <c r="O16" s="761">
        <f>C16+D16+F16+G16-E14-E15-E17-E18</f>
        <v>-3</v>
      </c>
      <c r="P16" s="762">
        <f>SUM(C16:G16,E14:E18)/SUM(E14:E18)</f>
        <v>1.8928571428571428</v>
      </c>
      <c r="Q16" s="770">
        <f>VALUE(LEFT(H16,1))</f>
        <v>1</v>
      </c>
      <c r="R16" s="764">
        <f>Q16*100000+J16*10000+K16*1000+100*L16</f>
        <v>100000</v>
      </c>
      <c r="S16" s="765">
        <f>R16+M16*0.1+IF(ISNONTEXT(B16),0,0.01)+0.0001*O16</f>
        <v>100000.0097</v>
      </c>
      <c r="T16" s="766" t="str">
        <f>Q16&amp;J16</f>
        <v>10</v>
      </c>
      <c r="U16" s="160"/>
      <c r="V16" s="160"/>
      <c r="W16" s="160"/>
      <c r="X16" s="160"/>
      <c r="Y16" s="160"/>
      <c r="Z16" s="160"/>
      <c r="AA16" s="160"/>
      <c r="AB16" s="160"/>
      <c r="AC16" s="762"/>
      <c r="AD16" s="157">
        <f t="shared" si="0"/>
        <v>537</v>
      </c>
      <c r="AE16" s="158">
        <f>IFERROR(INDEX(Reit!$J:$J,MATCH(AF16,Reit!$F:$F,0)),"")</f>
        <v>294</v>
      </c>
      <c r="AF16" s="159" t="str">
        <f t="shared" si="1"/>
        <v>Ivar Viljaste</v>
      </c>
      <c r="AG16" s="158" t="str">
        <f>IFERROR(INDEX(Reit!$J:$J,MATCH(AH16,Reit!$F:$F,0)),"")</f>
        <v/>
      </c>
      <c r="AH16" s="159" t="str">
        <f t="shared" si="2"/>
        <v>Kristo Viljaste, Sirje Viljaste</v>
      </c>
      <c r="AI16" s="158">
        <f>IFERROR(INDEX(Reit!$J:$J,MATCH(AJ16,Reit!$F:$F,0)),"")</f>
        <v>196</v>
      </c>
      <c r="AJ16" s="159" t="str">
        <f t="shared" si="3"/>
        <v>Kristo Viljaste</v>
      </c>
      <c r="AK16" s="158">
        <f>IFERROR(INDEX(Reit!$J:$J,MATCH(AL16,Reit!$F:$F,0)),"")</f>
        <v>47</v>
      </c>
      <c r="AL16" s="159" t="str">
        <f t="shared" si="4"/>
        <v>Sirje Viljaste</v>
      </c>
      <c r="AM16" s="158" t="str">
        <f>IFERROR(INDEX(Reit!$J:$J,MATCH(AN16,Reit!$F:$F,0)),"")</f>
        <v/>
      </c>
      <c r="AN16" s="159" t="str">
        <f t="shared" si="5"/>
        <v/>
      </c>
      <c r="AO16" s="158" t="str">
        <f>IFERROR(INDEX(Reit!$J:$J,MATCH(AP16,Reit!$F:$F,0)),"")</f>
        <v/>
      </c>
      <c r="AP16" s="159" t="str">
        <f t="shared" si="6"/>
        <v/>
      </c>
    </row>
    <row r="17" spans="1:43" x14ac:dyDescent="0.2">
      <c r="A17" s="741">
        <v>4</v>
      </c>
      <c r="B17" s="772" t="s">
        <v>485</v>
      </c>
      <c r="C17" s="754">
        <v>3</v>
      </c>
      <c r="D17" s="771">
        <v>0</v>
      </c>
      <c r="E17" s="754">
        <v>5</v>
      </c>
      <c r="F17" s="753"/>
      <c r="G17" s="791"/>
      <c r="H17" s="755" t="str">
        <f>(IF(C17-F14&gt;0,1)+IF(D17-F15&gt;0,1)+IF(E17-F16&gt;0,1)+IF(G17-F18&gt;0,1))&amp;"-"&amp;(IF(C17-F14&lt;0,1)+IF(D17-F15&lt;0,1)+IF(E17-F16&lt;0,1)+IF(G17-F18&lt;0,1))</f>
        <v>0-3</v>
      </c>
      <c r="I17" s="754" t="str">
        <f>IF(AND(B17&lt;&gt;"",R$6=TRUE),A$13&amp;RANK(S17,S$14:S$18,0)," ")</f>
        <v>B4</v>
      </c>
      <c r="J17" s="768">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759">
        <f>SUM(AND(T17=T14,C17&gt;F14),AND(T17=T15,D17&gt;F15),AND(T17=T16,E17&gt;F16),AND(T17=T18,G17&gt;F18))</f>
        <v>0</v>
      </c>
      <c r="L17" s="769">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759">
        <f>SUM(AND(R17=R14,C17&gt;F14),AND(R17=R15,D17&gt;F15),AND(R17=R16,E17&gt;F16),AND(R17=R18,G17&gt;F18))</f>
        <v>0</v>
      </c>
      <c r="N17" s="760" t="str">
        <f>SUM(C17:G17)&amp;"-"&amp;SUM(F14:F18)</f>
        <v>8-39</v>
      </c>
      <c r="O17" s="761">
        <f>C17+D17+E17+G17-F14-F15-F16-F18</f>
        <v>-31</v>
      </c>
      <c r="P17" s="762">
        <f>SUM(C17:G17,F14:F18)/SUM(F14:F18)</f>
        <v>1.2051282051282051</v>
      </c>
      <c r="Q17" s="770">
        <f>VALUE(LEFT(H17,1))</f>
        <v>0</v>
      </c>
      <c r="R17" s="764">
        <f>Q17*100000+J17*10000+K17*1000+100*L17</f>
        <v>0</v>
      </c>
      <c r="S17" s="765">
        <f>R17+M17*0.1+IF(ISNONTEXT(B17),0,0.01)+0.0001*O17</f>
        <v>6.8999999999999999E-3</v>
      </c>
      <c r="T17" s="766" t="str">
        <f>Q17&amp;J17</f>
        <v>00</v>
      </c>
      <c r="U17" s="160"/>
      <c r="V17" s="160"/>
      <c r="W17" s="160"/>
      <c r="X17" s="160"/>
      <c r="Y17" s="160"/>
      <c r="Z17" s="160"/>
      <c r="AA17" s="160"/>
      <c r="AB17" s="160"/>
      <c r="AC17" s="762"/>
      <c r="AD17" s="157">
        <f t="shared" si="0"/>
        <v>336</v>
      </c>
      <c r="AE17" s="158">
        <f>IFERROR(INDEX(Reit!$J:$J,MATCH(AF17,Reit!$F:$F,0)),"")</f>
        <v>83</v>
      </c>
      <c r="AF17" s="159" t="str">
        <f t="shared" si="1"/>
        <v>Tõnu Kapper</v>
      </c>
      <c r="AG17" s="158" t="str">
        <f>IFERROR(INDEX(Reit!$J:$J,MATCH(AH17,Reit!$F:$F,0)),"")</f>
        <v/>
      </c>
      <c r="AH17" s="159" t="str">
        <f t="shared" si="2"/>
        <v>Vello Vasser, Vladimir Ogneštšikov</v>
      </c>
      <c r="AI17" s="158">
        <f>IFERROR(INDEX(Reit!$J:$J,MATCH(AJ17,Reit!$F:$F,0)),"")</f>
        <v>105</v>
      </c>
      <c r="AJ17" s="159" t="str">
        <f t="shared" si="3"/>
        <v>Vello Vasser</v>
      </c>
      <c r="AK17" s="158">
        <f>IFERROR(INDEX(Reit!$J:$J,MATCH(AL17,Reit!$F:$F,0)),"")</f>
        <v>148</v>
      </c>
      <c r="AL17" s="159" t="str">
        <f t="shared" si="4"/>
        <v>Vladimir Ogneštšikov</v>
      </c>
      <c r="AM17" s="158" t="str">
        <f>IFERROR(INDEX(Reit!$J:$J,MATCH(AN17,Reit!$F:$F,0)),"")</f>
        <v/>
      </c>
      <c r="AN17" s="159" t="str">
        <f t="shared" si="5"/>
        <v/>
      </c>
      <c r="AO17" s="158" t="str">
        <f>IFERROR(INDEX(Reit!$J:$J,MATCH(AP17,Reit!$F:$F,0)),"")</f>
        <v/>
      </c>
      <c r="AP17" s="159" t="str">
        <f t="shared" si="6"/>
        <v/>
      </c>
    </row>
    <row r="18" spans="1:43" hidden="1" x14ac:dyDescent="0.2">
      <c r="A18" s="741">
        <v>5</v>
      </c>
      <c r="B18" s="772"/>
      <c r="C18" s="754"/>
      <c r="D18" s="754"/>
      <c r="E18" s="754"/>
      <c r="F18" s="754"/>
      <c r="G18" s="753"/>
      <c r="H18" s="755" t="str">
        <f>(IF(C18-G14&gt;0,1)+IF(D18-G15&gt;0,1)+IF(E18-G16&gt;0,1)+IF(F18-G17&gt;0,1))&amp;"-"&amp;(IF(C18-G14&lt;0,1)+IF(D18-G15&lt;0,1)+IF(E18-G16&lt;0,1)+IF(F18-G17&lt;0,1))</f>
        <v>0-0</v>
      </c>
      <c r="I18" s="754" t="str">
        <f>IF(AND(B18&lt;&gt;"",R$6=TRUE),A$13&amp;RANK(S18,S$14:S$18,0)," ")</f>
        <v xml:space="preserve"> </v>
      </c>
      <c r="J18" s="768">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759">
        <f>SUM(AND(T18=T14,C18&gt;G14),AND(T18=T15,D18&gt;G15),AND(T18=T16,E18&gt;G16),AND(T18=T17,F18&gt;G17))</f>
        <v>0</v>
      </c>
      <c r="L18" s="769">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759">
        <f>SUM(AND(R18=R14,C18&gt;G14),AND(R18=R15,D18&gt;G15),AND(R18=R16,E18&gt;G16),AND(R18=R17,F18&gt;G17))</f>
        <v>0</v>
      </c>
      <c r="N18" s="760" t="str">
        <f>SUM(C18:G18)&amp;"-"&amp;SUM(G14:G18)</f>
        <v>0-0</v>
      </c>
      <c r="O18" s="761">
        <f>C18+D18+E18+F18-G14-G15-G16-G17</f>
        <v>0</v>
      </c>
      <c r="P18" s="762" t="e">
        <f>SUM(C18:G18,G14:G18)/SUM(G14:G18)</f>
        <v>#DIV/0!</v>
      </c>
      <c r="Q18" s="770">
        <f>VALUE(LEFT(H18,1))</f>
        <v>0</v>
      </c>
      <c r="R18" s="764">
        <f>Q18*100000+J18*10000+K18*1000+100*L18</f>
        <v>0</v>
      </c>
      <c r="S18" s="765">
        <f>R18+M18*0.1+IF(ISNONTEXT(B18),0,0.01)+0.0001*O18</f>
        <v>0</v>
      </c>
      <c r="T18" s="766" t="str">
        <f>Q18&amp;J18</f>
        <v>00</v>
      </c>
      <c r="U18" s="160"/>
      <c r="V18" s="160"/>
      <c r="W18" s="160"/>
      <c r="X18" s="160"/>
      <c r="Y18" s="160"/>
      <c r="Z18" s="160"/>
      <c r="AA18" s="160"/>
      <c r="AB18" s="160"/>
      <c r="AC18" s="762"/>
      <c r="AD18" s="160"/>
      <c r="AE18" s="160"/>
      <c r="AF18" s="160"/>
      <c r="AG18" s="160"/>
      <c r="AH18" s="160"/>
      <c r="AI18" s="160"/>
      <c r="AJ18" s="160"/>
      <c r="AK18" s="160"/>
      <c r="AL18" s="160"/>
      <c r="AM18" s="160"/>
      <c r="AN18" s="160"/>
      <c r="AO18" s="160"/>
      <c r="AP18" s="160"/>
      <c r="AQ18" s="160"/>
    </row>
    <row r="19" spans="1:43" hidden="1" x14ac:dyDescent="0.2">
      <c r="A19" s="773"/>
      <c r="B19" s="774"/>
      <c r="C19" s="775"/>
      <c r="D19" s="776"/>
      <c r="E19" s="775"/>
      <c r="F19" s="777"/>
      <c r="G19" s="392"/>
      <c r="H19" s="778"/>
      <c r="I19" s="792"/>
      <c r="J19" s="160"/>
      <c r="K19" s="160"/>
      <c r="L19" s="160"/>
      <c r="M19" s="160"/>
      <c r="N19" s="780"/>
      <c r="O19" s="780"/>
      <c r="P19" s="160"/>
      <c r="Q19" s="160"/>
      <c r="R19" s="781" t="s">
        <v>373</v>
      </c>
      <c r="S19" s="160"/>
      <c r="T19" s="160"/>
      <c r="U19" s="160"/>
      <c r="V19" s="160"/>
      <c r="W19" s="160"/>
      <c r="X19" s="160"/>
      <c r="Y19" s="160"/>
      <c r="Z19" s="160"/>
      <c r="AA19" s="160"/>
      <c r="AB19" s="160"/>
      <c r="AC19" s="762"/>
      <c r="AD19" s="160"/>
      <c r="AE19" s="160"/>
      <c r="AF19" s="160"/>
      <c r="AG19" s="160"/>
      <c r="AH19" s="160"/>
      <c r="AI19" s="160"/>
      <c r="AJ19" s="160"/>
      <c r="AK19" s="160"/>
      <c r="AL19" s="160"/>
      <c r="AM19" s="160"/>
      <c r="AN19" s="160"/>
      <c r="AO19" s="160"/>
      <c r="AP19" s="160"/>
      <c r="AQ19" s="160"/>
    </row>
    <row r="20" spans="1:43" hidden="1" x14ac:dyDescent="0.2">
      <c r="A20" s="741" t="s">
        <v>37</v>
      </c>
      <c r="B20" s="782"/>
      <c r="C20" s="743">
        <v>1</v>
      </c>
      <c r="D20" s="743">
        <v>2</v>
      </c>
      <c r="E20" s="743">
        <v>3</v>
      </c>
      <c r="F20" s="743">
        <v>4</v>
      </c>
      <c r="G20" s="743"/>
      <c r="H20" s="783" t="s">
        <v>308</v>
      </c>
      <c r="I20" s="783" t="s">
        <v>163</v>
      </c>
      <c r="J20" s="784" t="s">
        <v>366</v>
      </c>
      <c r="K20" s="785" t="s">
        <v>141</v>
      </c>
      <c r="L20" s="786" t="s">
        <v>367</v>
      </c>
      <c r="M20" s="786" t="s">
        <v>368</v>
      </c>
      <c r="N20" s="748" t="s">
        <v>369</v>
      </c>
      <c r="O20" s="748" t="s">
        <v>369</v>
      </c>
      <c r="P20" s="749" t="s">
        <v>370</v>
      </c>
      <c r="Q20" s="787" t="s">
        <v>34</v>
      </c>
      <c r="R20" s="787" t="b">
        <f>OR(AND(COUNTA(B21:B25)=3,COUNTA(C21:G25)=6),AND(COUNTA(B21:B25)=4,COUNTA(C21:G25)=12),AND(COUNTA(B21:B25)=5,COUNTA(C21:G25)=20))</f>
        <v>0</v>
      </c>
      <c r="S20" s="788" t="s">
        <v>371</v>
      </c>
      <c r="T20" s="789" t="s">
        <v>372</v>
      </c>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row>
    <row r="21" spans="1:43" hidden="1" x14ac:dyDescent="0.2">
      <c r="A21" s="741">
        <v>1</v>
      </c>
      <c r="B21" s="139"/>
      <c r="C21" s="753"/>
      <c r="D21" s="754">
        <v>13</v>
      </c>
      <c r="E21" s="754">
        <v>13</v>
      </c>
      <c r="F21" s="754">
        <v>13</v>
      </c>
      <c r="G21" s="754"/>
      <c r="H21" s="755" t="str">
        <f>(IF(D21-C22&gt;0,1)+IF(E21-C23&gt;0,1)+IF(F21-C24&gt;0,1)+IF(G21-C25&gt;0,1))&amp;"-"&amp;(IF(D21-C22&lt;0,1)+IF(E21-C23&lt;0,1)+IF(F21-C24&lt;0,1)+IF(G21-C25&lt;0,1))</f>
        <v>3-0</v>
      </c>
      <c r="I21" s="754" t="str">
        <f>IF(AND(B21&lt;&gt;"",R$20=TRUE),A$20&amp;RANK(S21,S$21:S$25,0)," ")</f>
        <v xml:space="preserve"> </v>
      </c>
      <c r="J21" s="756">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757">
        <f>SUM(AND(T21=T22,D21&gt;C22),AND(T21=T23,E21&gt;C23),AND(T21=T24,F21&gt;C24),AND(T21=T25,G21&gt;C25))</f>
        <v>0</v>
      </c>
      <c r="L21" s="758">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759">
        <f>SUM(AND(R21=R22,D21&gt;C22),AND(R21=R23,E21&gt;C23),AND(R21=R24,F21&gt;C24),AND(R21=R25,G21&gt;C25))</f>
        <v>0</v>
      </c>
      <c r="N21" s="760" t="str">
        <f>SUM(C21:G21)&amp;"-"&amp;SUM(C21:C25)</f>
        <v>39-10</v>
      </c>
      <c r="O21" s="761">
        <f>D21+E21+F21+G21-C22-C23-C24-C25</f>
        <v>29</v>
      </c>
      <c r="P21" s="762">
        <f>SUM(C21:G21,C21:C25)/SUM(C21:C25)</f>
        <v>4.9000000000000004</v>
      </c>
      <c r="Q21" s="763">
        <f>VALUE(LEFT(H21,1))</f>
        <v>3</v>
      </c>
      <c r="R21" s="764">
        <f>Q21*100000+J21*10000+K21*1000+100*L21</f>
        <v>300000</v>
      </c>
      <c r="S21" s="765">
        <f>R21+M21*0.1+IF(ISNONTEXT(B21),0,0.01)+0.0001*O21</f>
        <v>300000.00290000002</v>
      </c>
      <c r="T21" s="766" t="str">
        <f>Q21&amp;J21</f>
        <v>30</v>
      </c>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row>
    <row r="22" spans="1:43" hidden="1" x14ac:dyDescent="0.2">
      <c r="A22" s="741">
        <v>2</v>
      </c>
      <c r="B22" s="767"/>
      <c r="C22" s="754">
        <v>0</v>
      </c>
      <c r="D22" s="753"/>
      <c r="E22" s="754">
        <v>12</v>
      </c>
      <c r="F22" s="754">
        <v>13</v>
      </c>
      <c r="G22" s="754"/>
      <c r="H22" s="755" t="str">
        <f>(IF(C22-D21&gt;0,1)+IF(E22-D23&gt;0,1)+IF(F22-D24&gt;0,1)+IF(G22-D25&gt;0,1))&amp;"-"&amp;(IF(C22-D21&lt;0,1)+IF(E22-D23&lt;0,1)+IF(F22-D24&lt;0,1)+IF(G22-D25&lt;0,1))</f>
        <v>2-1</v>
      </c>
      <c r="I22" s="754" t="str">
        <f t="shared" ref="I22:I25" si="7">IF(AND(B22&lt;&gt;"",R$20=TRUE),A$20&amp;RANK(S22,S$21:S$25,0)," ")</f>
        <v xml:space="preserve"> </v>
      </c>
      <c r="J22" s="768">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759">
        <f>SUM(AND(T22=T21,C22&gt;D21),AND(T22=T23,E22&gt;D23),AND(T22=T24,F22&gt;D24),AND(T22=T25,G22&gt;D25))</f>
        <v>0</v>
      </c>
      <c r="L22" s="769">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759">
        <f>SUM(AND(R22=R21,C22&gt;D21),AND(R22=R23,E22&gt;D23),AND(R22=R24,F22&gt;D24),AND(R22=R25,G22&gt;D25))</f>
        <v>0</v>
      </c>
      <c r="N22" s="760" t="str">
        <f>SUM(C22:G22)&amp;"-"&amp;SUM(D21:D25)</f>
        <v>25-23</v>
      </c>
      <c r="O22" s="761">
        <f>C22+E22+F22+G22-D21-D23-D24-D25</f>
        <v>2</v>
      </c>
      <c r="P22" s="762">
        <f>SUM(C22:G22,D21:D25)/SUM(D21:D25)</f>
        <v>2.0869565217391304</v>
      </c>
      <c r="Q22" s="770">
        <f>VALUE(LEFT(H22,1))</f>
        <v>2</v>
      </c>
      <c r="R22" s="764">
        <f>Q22*100000+J22*10000+K22*1000+100*L22</f>
        <v>200000</v>
      </c>
      <c r="S22" s="765">
        <f>R22+M22*0.1+IF(ISNONTEXT(B22),0,0.01)+0.0001*O22</f>
        <v>200000.00020000001</v>
      </c>
      <c r="T22" s="766" t="str">
        <f>Q22&amp;J22</f>
        <v>20</v>
      </c>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row>
    <row r="23" spans="1:43" hidden="1" x14ac:dyDescent="0.2">
      <c r="A23" s="741">
        <v>3</v>
      </c>
      <c r="B23" s="767"/>
      <c r="C23" s="754">
        <v>4</v>
      </c>
      <c r="D23" s="771">
        <v>5</v>
      </c>
      <c r="E23" s="753"/>
      <c r="F23" s="754">
        <v>13</v>
      </c>
      <c r="G23" s="754"/>
      <c r="H23" s="755" t="str">
        <f>(IF(C23-E21&gt;0,1)+IF(D23-E22&gt;0,1)+IF(F23-E24&gt;0,1)+IF(G23-E25&gt;0,1))&amp;"-"&amp;(IF(C23-E21&lt;0,1)+IF(D23-E22&lt;0,1)+IF(F23-E24&lt;0,1)+IF(G23-E25&lt;0,1))</f>
        <v>1-2</v>
      </c>
      <c r="I23" s="754" t="str">
        <f t="shared" si="7"/>
        <v xml:space="preserve"> </v>
      </c>
      <c r="J23" s="768">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759">
        <f>SUM(AND(T23=T21,C23&gt;E21),AND(T23=T22,D23&gt;E22),AND(T23=T24,F23&gt;E24),AND(T23=T25,G23&gt;E25))</f>
        <v>0</v>
      </c>
      <c r="L23" s="769">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759">
        <f>SUM(AND(R23=R21,C23&gt;E21),AND(R23=R22,D23&gt;E22),AND(R23=R24,F23&gt;E24),AND(R23=R25,G23&gt;E25))</f>
        <v>0</v>
      </c>
      <c r="N23" s="760" t="str">
        <f>SUM(C23:G23)&amp;"-"&amp;SUM(E21:E25)</f>
        <v>22-35</v>
      </c>
      <c r="O23" s="761">
        <f>C23+D23+F23+G23-E21-E22-E24-E25</f>
        <v>-13</v>
      </c>
      <c r="P23" s="762">
        <f>SUM(C23:G23,E21:E25)/SUM(E21:E25)</f>
        <v>1.6285714285714286</v>
      </c>
      <c r="Q23" s="770">
        <f>VALUE(LEFT(H23,1))</f>
        <v>1</v>
      </c>
      <c r="R23" s="764">
        <f>Q23*100000+J23*10000+K23*1000+100*L23</f>
        <v>100000</v>
      </c>
      <c r="S23" s="765">
        <f>R23+M23*0.1+IF(ISNONTEXT(B23),0,0.01)+0.0001*O23</f>
        <v>99999.998699999996</v>
      </c>
      <c r="T23" s="766" t="str">
        <f>Q23&amp;J23</f>
        <v>10</v>
      </c>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row>
    <row r="24" spans="1:43" hidden="1" x14ac:dyDescent="0.2">
      <c r="A24" s="741">
        <v>4</v>
      </c>
      <c r="B24" s="767"/>
      <c r="C24" s="754">
        <v>6</v>
      </c>
      <c r="D24" s="771">
        <v>5</v>
      </c>
      <c r="E24" s="754">
        <v>10</v>
      </c>
      <c r="F24" s="753"/>
      <c r="G24" s="791"/>
      <c r="H24" s="755" t="str">
        <f>(IF(C24-F21&gt;0,1)+IF(D24-F22&gt;0,1)+IF(E24-F23&gt;0,1)+IF(G24-F25&gt;0,1))&amp;"-"&amp;(IF(C24-F21&lt;0,1)+IF(D24-F22&lt;0,1)+IF(E24-F23&lt;0,1)+IF(G24-F25&lt;0,1))</f>
        <v>0-3</v>
      </c>
      <c r="I24" s="754" t="str">
        <f t="shared" si="7"/>
        <v xml:space="preserve"> </v>
      </c>
      <c r="J24" s="768">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759">
        <f>SUM(AND(T24=T21,C24&gt;F21),AND(T24=T22,D24&gt;F22),AND(T24=T23,E24&gt;F23),AND(T24=T25,G24&gt;F25))</f>
        <v>0</v>
      </c>
      <c r="L24" s="769">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759">
        <f>SUM(AND(R24=R21,C24&gt;F21),AND(R24=R22,D24&gt;F22),AND(R24=R23,E24&gt;F23),AND(R24=R25,G24&gt;F25))</f>
        <v>0</v>
      </c>
      <c r="N24" s="760" t="str">
        <f>SUM(C24:G24)&amp;"-"&amp;SUM(F21:F25)</f>
        <v>21-39</v>
      </c>
      <c r="O24" s="761">
        <f>C24+D24+E24+G24-F21-F22-F23-F25</f>
        <v>-18</v>
      </c>
      <c r="P24" s="762">
        <f>SUM(C24:G24,F21:F25)/SUM(F21:F25)</f>
        <v>1.5384615384615385</v>
      </c>
      <c r="Q24" s="770">
        <f>VALUE(LEFT(H24,1))</f>
        <v>0</v>
      </c>
      <c r="R24" s="764">
        <f>Q24*100000+J24*10000+K24*1000+100*L24</f>
        <v>0</v>
      </c>
      <c r="S24" s="765">
        <f>R24+M24*0.1+IF(ISNONTEXT(B24),0,0.01)+0.0001*O24</f>
        <v>-1.8000000000000002E-3</v>
      </c>
      <c r="T24" s="766" t="str">
        <f>Q24&amp;J24</f>
        <v>00</v>
      </c>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row>
    <row r="25" spans="1:43" hidden="1" x14ac:dyDescent="0.2">
      <c r="A25" s="741">
        <v>5</v>
      </c>
      <c r="B25" s="772"/>
      <c r="C25" s="754"/>
      <c r="D25" s="754"/>
      <c r="E25" s="754"/>
      <c r="F25" s="754"/>
      <c r="G25" s="753"/>
      <c r="H25" s="755" t="str">
        <f>(IF(C25-G21&gt;0,1)+IF(D25-G22&gt;0,1)+IF(E25-G23&gt;0,1)+IF(F25-G24&gt;0,1))&amp;"-"&amp;(IF(C25-G21&lt;0,1)+IF(D25-G22&lt;0,1)+IF(E25-G23&lt;0,1)+IF(F25-G24&lt;0,1))</f>
        <v>0-0</v>
      </c>
      <c r="I25" s="754" t="str">
        <f t="shared" si="7"/>
        <v xml:space="preserve"> </v>
      </c>
      <c r="J25" s="768">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759">
        <f>SUM(AND(T25=T21,C25&gt;G21),AND(T25=T22,D25&gt;G22),AND(T25=T23,E25&gt;G23),AND(T25=T24,F25&gt;G24))</f>
        <v>0</v>
      </c>
      <c r="L25" s="769">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759">
        <f>SUM(AND(R25=R21,C25&gt;G21),AND(R25=R22,D25&gt;G22),AND(R25=R23,E25&gt;G23),AND(R25=R24,F25&gt;G24))</f>
        <v>0</v>
      </c>
      <c r="N25" s="760" t="str">
        <f>SUM(C25:G25)&amp;"-"&amp;SUM(G21:G25)</f>
        <v>0-0</v>
      </c>
      <c r="O25" s="761">
        <f>C25+D25+E25+F25-G21-G22-G23-G24</f>
        <v>0</v>
      </c>
      <c r="P25" s="762" t="e">
        <f>SUM(C25:G25,G21:G25)/SUM(G21:G25)</f>
        <v>#DIV/0!</v>
      </c>
      <c r="Q25" s="770">
        <f>VALUE(LEFT(H25,1))</f>
        <v>0</v>
      </c>
      <c r="R25" s="764">
        <f>Q25*100000+J25*10000+K25*1000+100*L25</f>
        <v>0</v>
      </c>
      <c r="S25" s="765">
        <f>R25+M25*0.1+IF(ISNONTEXT(B25),0,0.01)+0.0001*O25</f>
        <v>0</v>
      </c>
      <c r="T25" s="766" t="str">
        <f>Q25&amp;J25</f>
        <v>00</v>
      </c>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row>
    <row r="26" spans="1:43" hidden="1" x14ac:dyDescent="0.2">
      <c r="A26" s="793"/>
      <c r="B26" s="794"/>
      <c r="C26" s="392"/>
      <c r="D26" s="392"/>
      <c r="E26" s="392"/>
      <c r="F26" s="795"/>
      <c r="G26" s="795"/>
      <c r="H26" s="796"/>
      <c r="I26" s="797"/>
      <c r="J26" s="160"/>
      <c r="K26" s="160"/>
      <c r="L26" s="160"/>
      <c r="M26" s="160"/>
      <c r="N26" s="780"/>
      <c r="O26" s="780"/>
      <c r="P26" s="160"/>
      <c r="Q26" s="160"/>
      <c r="R26" s="781" t="s">
        <v>373</v>
      </c>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row>
    <row r="27" spans="1:43" hidden="1" x14ac:dyDescent="0.2">
      <c r="A27" s="741" t="s">
        <v>38</v>
      </c>
      <c r="B27" s="782"/>
      <c r="C27" s="743">
        <v>1</v>
      </c>
      <c r="D27" s="743">
        <v>2</v>
      </c>
      <c r="E27" s="743">
        <v>3</v>
      </c>
      <c r="F27" s="743">
        <v>4</v>
      </c>
      <c r="G27" s="743"/>
      <c r="H27" s="783" t="s">
        <v>308</v>
      </c>
      <c r="I27" s="783" t="s">
        <v>163</v>
      </c>
      <c r="J27" s="784" t="s">
        <v>366</v>
      </c>
      <c r="K27" s="785" t="s">
        <v>141</v>
      </c>
      <c r="L27" s="786" t="s">
        <v>367</v>
      </c>
      <c r="M27" s="786" t="s">
        <v>368</v>
      </c>
      <c r="N27" s="748" t="s">
        <v>369</v>
      </c>
      <c r="O27" s="748" t="s">
        <v>369</v>
      </c>
      <c r="P27" s="749" t="s">
        <v>370</v>
      </c>
      <c r="Q27" s="787" t="s">
        <v>34</v>
      </c>
      <c r="R27" s="787" t="b">
        <f>OR(AND(COUNTA(B28:B32)=3,COUNTA(C28:G32)=6),AND(COUNTA(B28:B32)=4,COUNTA(C28:G32)=12),AND(COUNTA(B28:B32)=5,COUNTA(C28:G32)=20))</f>
        <v>0</v>
      </c>
      <c r="S27" s="788" t="s">
        <v>371</v>
      </c>
      <c r="T27" s="789" t="s">
        <v>372</v>
      </c>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row>
    <row r="28" spans="1:43" hidden="1" x14ac:dyDescent="0.2">
      <c r="A28" s="741">
        <v>1</v>
      </c>
      <c r="B28" s="798"/>
      <c r="C28" s="753"/>
      <c r="D28" s="754">
        <v>13</v>
      </c>
      <c r="E28" s="754">
        <v>13</v>
      </c>
      <c r="F28" s="754">
        <v>13</v>
      </c>
      <c r="G28" s="754"/>
      <c r="H28" s="755" t="str">
        <f>(IF(D28-C29&gt;0,1)+IF(E28-C30&gt;0,1)+IF(F28-C31&gt;0,1)+IF(G28-C32&gt;0,1))&amp;"-"&amp;(IF(D28-C29&lt;0,1)+IF(E28-C30&lt;0,1)+IF(F28-C31&lt;0,1)+IF(G28-C32&lt;0,1))</f>
        <v>3-0</v>
      </c>
      <c r="I28" s="754" t="str">
        <f>IF(AND(B28&lt;&gt;"",R$27=TRUE),A$27&amp;RANK(S28,S$28:S$32,0)," ")</f>
        <v xml:space="preserve"> </v>
      </c>
      <c r="J28" s="756">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757">
        <f>SUM(AND(T28=T29,D28&gt;C29),AND(T28=T30,E28&gt;C30),AND(T28=T31,F28&gt;C31),AND(T28=T32,G28&gt;C32))</f>
        <v>0</v>
      </c>
      <c r="L28" s="758">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759">
        <f>SUM(AND(R28=R29,D28&gt;C29),AND(R28=R30,E28&gt;C30),AND(R28=R31,F28&gt;C31),AND(R28=R32,G28&gt;C32))</f>
        <v>0</v>
      </c>
      <c r="N28" s="760" t="str">
        <f>SUM(C28:G28)&amp;"-"&amp;SUM(C28:C32)</f>
        <v>39-8</v>
      </c>
      <c r="O28" s="761">
        <f>D28+E28+F28+G28-C29-C30-C31-C32</f>
        <v>31</v>
      </c>
      <c r="P28" s="762">
        <f>SUM(C28:G28,C28:C32)/SUM(C28:C32)</f>
        <v>5.875</v>
      </c>
      <c r="Q28" s="763">
        <f>VALUE(LEFT(H28,1))</f>
        <v>3</v>
      </c>
      <c r="R28" s="764">
        <f>Q28*100000+J28*10000+K28*1000+100*L28</f>
        <v>300000</v>
      </c>
      <c r="S28" s="765">
        <f>R28+M28*0.1+IF(ISNONTEXT(B28),0,0.01)+0.0001*O28</f>
        <v>300000.00309999997</v>
      </c>
      <c r="T28" s="766" t="str">
        <f>Q28&amp;J28</f>
        <v>30</v>
      </c>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row>
    <row r="29" spans="1:43" hidden="1" x14ac:dyDescent="0.2">
      <c r="A29" s="741">
        <v>2</v>
      </c>
      <c r="B29" s="767"/>
      <c r="C29" s="754">
        <v>3</v>
      </c>
      <c r="D29" s="753"/>
      <c r="E29" s="754">
        <v>3</v>
      </c>
      <c r="F29" s="754">
        <v>3</v>
      </c>
      <c r="G29" s="754"/>
      <c r="H29" s="755" t="str">
        <f>(IF(C29-D28&gt;0,1)+IF(E29-D30&gt;0,1)+IF(F29-D31&gt;0,1)+IF(G29-D32&gt;0,1))&amp;"-"&amp;(IF(C29-D28&lt;0,1)+IF(E29-D30&lt;0,1)+IF(F29-D31&lt;0,1)+IF(G29-D32&lt;0,1))</f>
        <v>0-3</v>
      </c>
      <c r="I29" s="754" t="str">
        <f t="shared" ref="I29:I32" si="8">IF(AND(B29&lt;&gt;"",R$27=TRUE),A$27&amp;RANK(S29,S$28:S$32,0)," ")</f>
        <v xml:space="preserve"> </v>
      </c>
      <c r="J29" s="768">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759">
        <f>SUM(AND(T29=T28,C29&gt;D28),AND(T29=T30,E29&gt;D30),AND(T29=T31,F29&gt;D31),AND(T29=T32,G29&gt;D32))</f>
        <v>0</v>
      </c>
      <c r="L29" s="769">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759">
        <f>SUM(AND(R29=R28,C29&gt;D28),AND(R29=R30,E29&gt;D30),AND(R29=R31,F29&gt;D31),AND(R29=R32,G29&gt;D32))</f>
        <v>0</v>
      </c>
      <c r="N29" s="760" t="str">
        <f>SUM(C29:G29)&amp;"-"&amp;SUM(D28:D32)</f>
        <v>9-39</v>
      </c>
      <c r="O29" s="761">
        <f>C29+E29+F29+G29-D28-D30-D31-D32</f>
        <v>-30</v>
      </c>
      <c r="P29" s="762">
        <f>SUM(C29:G29,D28:D32)/SUM(D28:D32)</f>
        <v>1.2307692307692308</v>
      </c>
      <c r="Q29" s="770">
        <f>VALUE(LEFT(H29,1))</f>
        <v>0</v>
      </c>
      <c r="R29" s="764">
        <f>Q29*100000+J29*10000+K29*1000+100*L29</f>
        <v>0</v>
      </c>
      <c r="S29" s="765">
        <f>R29+M29*0.1+IF(ISNONTEXT(B29),0,0.01)+0.0001*O29</f>
        <v>-3.0000000000000001E-3</v>
      </c>
      <c r="T29" s="766" t="str">
        <f>Q29&amp;J29</f>
        <v>00</v>
      </c>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row>
    <row r="30" spans="1:43" hidden="1" x14ac:dyDescent="0.2">
      <c r="A30" s="741">
        <v>3</v>
      </c>
      <c r="B30" s="767"/>
      <c r="C30" s="754">
        <v>2</v>
      </c>
      <c r="D30" s="771">
        <v>13</v>
      </c>
      <c r="E30" s="753"/>
      <c r="F30" s="754">
        <v>13</v>
      </c>
      <c r="G30" s="754"/>
      <c r="H30" s="755" t="str">
        <f>(IF(C30-E28&gt;0,1)+IF(D30-E29&gt;0,1)+IF(F30-E31&gt;0,1)+IF(G30-E32&gt;0,1))&amp;"-"&amp;(IF(C30-E28&lt;0,1)+IF(D30-E29&lt;0,1)+IF(F30-E31&lt;0,1)+IF(G30-E32&lt;0,1))</f>
        <v>2-1</v>
      </c>
      <c r="I30" s="754" t="str">
        <f t="shared" si="8"/>
        <v xml:space="preserve"> </v>
      </c>
      <c r="J30" s="768">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759">
        <f>SUM(AND(T30=T28,C30&gt;E28),AND(T30=T29,D30&gt;E29),AND(T30=T31,F30&gt;E31),AND(T30=T32,G30&gt;E32))</f>
        <v>0</v>
      </c>
      <c r="L30" s="769">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759">
        <f>SUM(AND(R30=R28,C30&gt;E28),AND(R30=R29,D30&gt;E29),AND(R30=R31,F30&gt;E31),AND(R30=R32,G30&gt;E32))</f>
        <v>0</v>
      </c>
      <c r="N30" s="760" t="str">
        <f>SUM(C30:G30)&amp;"-"&amp;SUM(E28:E32)</f>
        <v>28-24</v>
      </c>
      <c r="O30" s="761">
        <f>C30+D30+F30+G30-E28-E29-E31-E32</f>
        <v>4</v>
      </c>
      <c r="P30" s="762">
        <f>SUM(C30:G30,E28:E32)/SUM(E28:E32)</f>
        <v>2.1666666666666665</v>
      </c>
      <c r="Q30" s="770">
        <f>VALUE(LEFT(H30,1))</f>
        <v>2</v>
      </c>
      <c r="R30" s="764">
        <f>Q30*100000+J30*10000+K30*1000+100*L30</f>
        <v>200000</v>
      </c>
      <c r="S30" s="765">
        <f>R30+M30*0.1+IF(ISNONTEXT(B30),0,0.01)+0.0001*O30</f>
        <v>200000.00039999999</v>
      </c>
      <c r="T30" s="766" t="str">
        <f>Q30&amp;J30</f>
        <v>20</v>
      </c>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row>
    <row r="31" spans="1:43" hidden="1" x14ac:dyDescent="0.2">
      <c r="A31" s="741">
        <v>4</v>
      </c>
      <c r="B31" s="772"/>
      <c r="C31" s="754">
        <v>3</v>
      </c>
      <c r="D31" s="771">
        <v>13</v>
      </c>
      <c r="E31" s="754">
        <v>8</v>
      </c>
      <c r="F31" s="753"/>
      <c r="G31" s="791"/>
      <c r="H31" s="755" t="str">
        <f>(IF(C31-F28&gt;0,1)+IF(D31-F29&gt;0,1)+IF(E31-F30&gt;0,1)+IF(G31-F32&gt;0,1))&amp;"-"&amp;(IF(C31-F28&lt;0,1)+IF(D31-F29&lt;0,1)+IF(E31-F30&lt;0,1)+IF(G31-F32&lt;0,1))</f>
        <v>1-2</v>
      </c>
      <c r="I31" s="754" t="str">
        <f t="shared" si="8"/>
        <v xml:space="preserve"> </v>
      </c>
      <c r="J31" s="768">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759">
        <f>SUM(AND(T31=T28,C31&gt;F28),AND(T31=T29,D31&gt;F29),AND(T31=T30,E31&gt;F30),AND(T31=T32,G31&gt;F32))</f>
        <v>0</v>
      </c>
      <c r="L31" s="769">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759">
        <f>SUM(AND(R31=R28,C31&gt;F28),AND(R31=R29,D31&gt;F29),AND(R31=R30,E31&gt;F30),AND(R31=R32,G31&gt;F32))</f>
        <v>0</v>
      </c>
      <c r="N31" s="760" t="str">
        <f>SUM(C31:G31)&amp;"-"&amp;SUM(F28:F32)</f>
        <v>24-29</v>
      </c>
      <c r="O31" s="761">
        <f>C31+D31+E31+G31-F28-F29-F30-F32</f>
        <v>-5</v>
      </c>
      <c r="P31" s="762">
        <f>SUM(C31:G31,F28:F32)/SUM(F28:F32)</f>
        <v>1.8275862068965518</v>
      </c>
      <c r="Q31" s="770">
        <f>VALUE(LEFT(H31,1))</f>
        <v>1</v>
      </c>
      <c r="R31" s="764">
        <f>Q31*100000+J31*10000+K31*1000+100*L31</f>
        <v>100000</v>
      </c>
      <c r="S31" s="765">
        <f>R31+M31*0.1+IF(ISNONTEXT(B31),0,0.01)+0.0001*O31</f>
        <v>99999.999500000005</v>
      </c>
      <c r="T31" s="766" t="str">
        <f>Q31&amp;J31</f>
        <v>10</v>
      </c>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row>
    <row r="32" spans="1:43" hidden="1" x14ac:dyDescent="0.2">
      <c r="A32" s="741">
        <v>5</v>
      </c>
      <c r="B32" s="772"/>
      <c r="C32" s="754"/>
      <c r="D32" s="754"/>
      <c r="E32" s="754"/>
      <c r="F32" s="754"/>
      <c r="G32" s="753"/>
      <c r="H32" s="755" t="str">
        <f>(IF(C32-G28&gt;0,1)+IF(D32-G29&gt;0,1)+IF(E32-G30&gt;0,1)+IF(F32-G31&gt;0,1))&amp;"-"&amp;(IF(C32-G28&lt;0,1)+IF(D32-G29&lt;0,1)+IF(E32-G30&lt;0,1)+IF(F32-G31&lt;0,1))</f>
        <v>0-0</v>
      </c>
      <c r="I32" s="754" t="str">
        <f t="shared" si="8"/>
        <v xml:space="preserve"> </v>
      </c>
      <c r="J32" s="768">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759">
        <f>SUM(AND(T32=T28,C32&gt;G28),AND(T32=T29,D32&gt;G29),AND(T32=T30,E32&gt;G30),AND(T32=T31,F32&gt;G31))</f>
        <v>0</v>
      </c>
      <c r="L32" s="769">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759">
        <f>SUM(AND(R32=R28,C32&gt;G28),AND(R32=R29,D32&gt;G29),AND(R32=R30,E32&gt;G30),AND(R32=R31,F32&gt;G31))</f>
        <v>0</v>
      </c>
      <c r="N32" s="760" t="str">
        <f>SUM(C32:G32)&amp;"-"&amp;SUM(G28:G32)</f>
        <v>0-0</v>
      </c>
      <c r="O32" s="761">
        <f>C32+D32+E32+F32-G28-G29-G30-G31</f>
        <v>0</v>
      </c>
      <c r="P32" s="762" t="e">
        <f>SUM(C32:G32,G28:G32)/SUM(G28:G32)</f>
        <v>#DIV/0!</v>
      </c>
      <c r="Q32" s="770">
        <f>VALUE(LEFT(H32,1))</f>
        <v>0</v>
      </c>
      <c r="R32" s="764">
        <f>Q32*100000+J32*10000+K32*1000+100*L32</f>
        <v>0</v>
      </c>
      <c r="S32" s="765">
        <f>R32+M32*0.1+IF(ISNONTEXT(B32),0,0.01)+0.0001*O32</f>
        <v>0</v>
      </c>
      <c r="T32" s="766" t="str">
        <f>Q32&amp;J32</f>
        <v>00</v>
      </c>
      <c r="U32" s="160"/>
      <c r="V32" s="160"/>
      <c r="W32" s="160"/>
      <c r="X32" s="160"/>
      <c r="Y32" s="160"/>
      <c r="Z32" s="160"/>
      <c r="AA32" s="160"/>
      <c r="AB32" s="160"/>
      <c r="AC32" s="160"/>
    </row>
    <row r="33" spans="22:29" hidden="1" x14ac:dyDescent="0.2">
      <c r="V33" s="160"/>
      <c r="W33" s="160"/>
      <c r="X33" s="160"/>
      <c r="Y33" s="160"/>
      <c r="Z33" s="160"/>
      <c r="AA33" s="160"/>
      <c r="AB33" s="160"/>
      <c r="AC33" s="160"/>
    </row>
    <row r="34" spans="22:29" hidden="1" x14ac:dyDescent="0.2">
      <c r="V34" s="160"/>
      <c r="W34" s="160"/>
      <c r="X34" s="160"/>
      <c r="Y34" s="160"/>
      <c r="Z34" s="160"/>
      <c r="AA34" s="160"/>
      <c r="AB34" s="160"/>
      <c r="AC34" s="160"/>
    </row>
    <row r="35" spans="22:29" hidden="1" x14ac:dyDescent="0.2">
      <c r="V35" s="160"/>
      <c r="W35" s="160"/>
      <c r="X35" s="160"/>
      <c r="Y35" s="160"/>
      <c r="Z35" s="160"/>
      <c r="AA35" s="160"/>
      <c r="AB35" s="160"/>
      <c r="AC35" s="160"/>
    </row>
    <row r="36" spans="22:29" hidden="1" x14ac:dyDescent="0.2">
      <c r="V36" s="160"/>
      <c r="W36" s="160"/>
      <c r="X36" s="160"/>
      <c r="Y36" s="160"/>
      <c r="Z36" s="160"/>
      <c r="AA36" s="160"/>
      <c r="AB36" s="160"/>
      <c r="AC36" s="160"/>
    </row>
    <row r="37" spans="22:29" hidden="1" x14ac:dyDescent="0.2">
      <c r="V37" s="160"/>
      <c r="W37" s="160"/>
      <c r="X37" s="160"/>
      <c r="Y37" s="160"/>
      <c r="Z37" s="160"/>
      <c r="AA37" s="160"/>
      <c r="AB37" s="160"/>
      <c r="AC37" s="160"/>
    </row>
    <row r="38" spans="22:29" hidden="1" x14ac:dyDescent="0.2">
      <c r="V38" s="160"/>
      <c r="W38" s="160"/>
      <c r="X38" s="160"/>
      <c r="Y38" s="160"/>
      <c r="Z38" s="160"/>
      <c r="AA38" s="160"/>
      <c r="AB38" s="160"/>
      <c r="AC38" s="160"/>
    </row>
    <row r="39" spans="22:29" hidden="1" x14ac:dyDescent="0.2">
      <c r="V39" s="160"/>
      <c r="W39" s="160"/>
      <c r="X39" s="160"/>
      <c r="Y39" s="160"/>
      <c r="Z39" s="160"/>
      <c r="AA39" s="160"/>
      <c r="AB39" s="160"/>
      <c r="AC39" s="160"/>
    </row>
    <row r="40" spans="22:29" hidden="1" x14ac:dyDescent="0.2">
      <c r="V40" s="160"/>
      <c r="W40" s="160"/>
      <c r="X40" s="160"/>
      <c r="Y40" s="160"/>
      <c r="Z40" s="160"/>
      <c r="AA40" s="160"/>
      <c r="AB40" s="160"/>
      <c r="AC40" s="160"/>
    </row>
    <row r="41" spans="22:29" hidden="1" x14ac:dyDescent="0.2">
      <c r="V41" s="160"/>
      <c r="W41" s="160"/>
      <c r="X41" s="160"/>
      <c r="Y41" s="160"/>
      <c r="Z41" s="160"/>
      <c r="AA41" s="160"/>
      <c r="AB41" s="160"/>
      <c r="AC41" s="160"/>
    </row>
    <row r="42" spans="22:29" hidden="1" x14ac:dyDescent="0.2">
      <c r="V42" s="160"/>
      <c r="W42" s="160"/>
      <c r="X42" s="160"/>
      <c r="Y42" s="160"/>
      <c r="Z42" s="160"/>
      <c r="AA42" s="160"/>
      <c r="AB42" s="160"/>
      <c r="AC42" s="160"/>
    </row>
    <row r="43" spans="22:29" hidden="1" x14ac:dyDescent="0.2">
      <c r="V43" s="160"/>
      <c r="W43" s="160"/>
      <c r="X43" s="160"/>
      <c r="Y43" s="160"/>
      <c r="Z43" s="160"/>
      <c r="AA43" s="160"/>
      <c r="AB43" s="160"/>
      <c r="AC43" s="160"/>
    </row>
    <row r="44" spans="22:29" hidden="1" x14ac:dyDescent="0.2">
      <c r="V44" s="160"/>
      <c r="W44" s="160"/>
      <c r="X44" s="160"/>
      <c r="Y44" s="160"/>
      <c r="Z44" s="160"/>
      <c r="AA44" s="160"/>
      <c r="AB44" s="160"/>
      <c r="AC44" s="160"/>
    </row>
    <row r="45" spans="22:29" hidden="1" x14ac:dyDescent="0.2">
      <c r="V45" s="160"/>
      <c r="W45" s="160"/>
      <c r="X45" s="160"/>
      <c r="Y45" s="160"/>
      <c r="Z45" s="160"/>
      <c r="AA45" s="160"/>
      <c r="AB45" s="160"/>
      <c r="AC45" s="160"/>
    </row>
    <row r="46" spans="22:29" hidden="1" x14ac:dyDescent="0.2">
      <c r="V46" s="160"/>
      <c r="W46" s="160"/>
      <c r="X46" s="160"/>
      <c r="Y46" s="160"/>
      <c r="Z46" s="160"/>
      <c r="AA46" s="160"/>
      <c r="AB46" s="160"/>
      <c r="AC46" s="160"/>
    </row>
    <row r="47" spans="22:29" hidden="1" x14ac:dyDescent="0.2">
      <c r="V47" s="160"/>
      <c r="W47" s="160"/>
      <c r="X47" s="160"/>
      <c r="Y47" s="160"/>
      <c r="Z47" s="160"/>
      <c r="AA47" s="160"/>
      <c r="AB47" s="160"/>
      <c r="AC47" s="160"/>
    </row>
    <row r="48" spans="22:29" hidden="1" x14ac:dyDescent="0.2">
      <c r="V48" s="160"/>
      <c r="W48" s="160"/>
      <c r="X48" s="160"/>
      <c r="Y48" s="160"/>
      <c r="Z48" s="160"/>
      <c r="AA48" s="160"/>
      <c r="AB48" s="160"/>
      <c r="AC48" s="160"/>
    </row>
    <row r="49" spans="1:29" hidden="1" x14ac:dyDescent="0.2">
      <c r="V49" s="160"/>
      <c r="W49" s="160"/>
      <c r="X49" s="160"/>
      <c r="Y49" s="160"/>
      <c r="Z49" s="160"/>
      <c r="AA49" s="160"/>
      <c r="AB49" s="160"/>
      <c r="AC49" s="160"/>
    </row>
    <row r="50" spans="1:29" hidden="1" x14ac:dyDescent="0.2">
      <c r="V50" s="160"/>
      <c r="W50" s="160"/>
      <c r="X50" s="160"/>
      <c r="Y50" s="160"/>
      <c r="Z50" s="160"/>
      <c r="AA50" s="160"/>
      <c r="AB50" s="160"/>
      <c r="AC50" s="160"/>
    </row>
    <row r="51" spans="1:29" hidden="1" x14ac:dyDescent="0.2">
      <c r="V51" s="160"/>
      <c r="W51" s="160"/>
      <c r="X51" s="160"/>
      <c r="Y51" s="160"/>
      <c r="Z51" s="160"/>
      <c r="AA51" s="160"/>
      <c r="AB51" s="160"/>
      <c r="AC51" s="160"/>
    </row>
    <row r="52" spans="1:29" hidden="1" x14ac:dyDescent="0.2">
      <c r="V52" s="160"/>
      <c r="W52" s="160"/>
      <c r="X52" s="160"/>
      <c r="Y52" s="160"/>
      <c r="Z52" s="160"/>
      <c r="AA52" s="160"/>
      <c r="AB52" s="160"/>
      <c r="AC52" s="160"/>
    </row>
    <row r="53" spans="1:29" hidden="1" x14ac:dyDescent="0.2">
      <c r="V53" s="160"/>
      <c r="W53" s="160"/>
      <c r="X53" s="160"/>
      <c r="Y53" s="160"/>
      <c r="Z53" s="160"/>
      <c r="AA53" s="160"/>
      <c r="AB53" s="160"/>
      <c r="AC53" s="160"/>
    </row>
    <row r="54" spans="1:29" hidden="1" x14ac:dyDescent="0.2">
      <c r="V54" s="160"/>
      <c r="W54" s="160"/>
      <c r="X54" s="160"/>
      <c r="Y54" s="160"/>
      <c r="Z54" s="160"/>
      <c r="AA54" s="160"/>
      <c r="AB54" s="160"/>
      <c r="AC54" s="160"/>
    </row>
    <row r="55" spans="1:29" hidden="1" x14ac:dyDescent="0.2">
      <c r="V55" s="160"/>
      <c r="W55" s="160"/>
      <c r="X55" s="160"/>
      <c r="Y55" s="160"/>
      <c r="Z55" s="160"/>
      <c r="AA55" s="160"/>
      <c r="AB55" s="160"/>
      <c r="AC55" s="160"/>
    </row>
    <row r="56" spans="1:29" hidden="1" x14ac:dyDescent="0.2">
      <c r="V56" s="160"/>
      <c r="W56" s="160"/>
      <c r="X56" s="160"/>
      <c r="Y56" s="160"/>
      <c r="Z56" s="160"/>
      <c r="AA56" s="160"/>
      <c r="AB56" s="160"/>
      <c r="AC56" s="160"/>
    </row>
    <row r="57" spans="1:29" hidden="1" x14ac:dyDescent="0.2">
      <c r="V57" s="160"/>
      <c r="W57" s="160"/>
      <c r="X57" s="160"/>
      <c r="Y57" s="160"/>
      <c r="Z57" s="160"/>
      <c r="AA57" s="160"/>
      <c r="AB57" s="160"/>
      <c r="AC57" s="160"/>
    </row>
    <row r="58" spans="1:29" hidden="1" x14ac:dyDescent="0.2">
      <c r="V58" s="160"/>
      <c r="W58" s="160"/>
      <c r="X58" s="160"/>
      <c r="Y58" s="160"/>
      <c r="Z58" s="160"/>
      <c r="AA58" s="160"/>
      <c r="AB58" s="160"/>
      <c r="AC58" s="160"/>
    </row>
    <row r="59" spans="1:29" hidden="1" x14ac:dyDescent="0.2">
      <c r="V59" s="160"/>
      <c r="W59" s="160"/>
      <c r="X59" s="160"/>
      <c r="Y59" s="160"/>
      <c r="Z59" s="160"/>
      <c r="AA59" s="160"/>
      <c r="AB59" s="160"/>
      <c r="AC59" s="160"/>
    </row>
    <row r="60" spans="1:29" hidden="1" x14ac:dyDescent="0.2">
      <c r="V60" s="160"/>
      <c r="W60" s="160"/>
      <c r="X60" s="160"/>
      <c r="Y60" s="160"/>
      <c r="Z60" s="160"/>
      <c r="AA60" s="160"/>
      <c r="AB60" s="160"/>
      <c r="AC60" s="160"/>
    </row>
    <row r="61" spans="1:29" hidden="1" x14ac:dyDescent="0.2"/>
    <row r="62" spans="1:29" hidden="1" x14ac:dyDescent="0.2">
      <c r="A62" s="799"/>
      <c r="B62" s="800" t="s">
        <v>71</v>
      </c>
      <c r="C62" s="801" t="s">
        <v>374</v>
      </c>
      <c r="D62" s="802"/>
      <c r="E62" s="799"/>
      <c r="F62" s="382"/>
      <c r="G62" s="799"/>
      <c r="H62" s="799"/>
      <c r="I62" s="799"/>
      <c r="J62" s="799"/>
      <c r="K62" s="382"/>
      <c r="L62" s="799"/>
      <c r="M62" s="382"/>
      <c r="N62" s="799"/>
      <c r="O62" s="803"/>
      <c r="P62" s="382"/>
      <c r="Q62" s="382"/>
      <c r="R62" s="382"/>
      <c r="S62" s="382"/>
      <c r="T62" s="382"/>
      <c r="U62" s="382"/>
    </row>
    <row r="63" spans="1:29" hidden="1" x14ac:dyDescent="0.2">
      <c r="A63" s="799"/>
      <c r="B63" s="800" t="s">
        <v>72</v>
      </c>
      <c r="C63" s="801" t="s">
        <v>375</v>
      </c>
      <c r="D63" s="799"/>
      <c r="E63" s="799"/>
      <c r="F63" s="382"/>
      <c r="G63" s="799"/>
      <c r="H63" s="799"/>
      <c r="I63" s="799"/>
      <c r="J63" s="799"/>
      <c r="K63" s="382"/>
      <c r="L63" s="799"/>
      <c r="M63" s="382"/>
      <c r="N63" s="799"/>
      <c r="O63" s="803"/>
      <c r="P63" s="382"/>
      <c r="Q63" s="382"/>
      <c r="R63" s="382"/>
      <c r="S63" s="382"/>
      <c r="T63" s="382"/>
      <c r="U63" s="382"/>
    </row>
    <row r="64" spans="1:29" hidden="1" x14ac:dyDescent="0.2">
      <c r="A64" s="799"/>
      <c r="B64" s="800" t="s">
        <v>73</v>
      </c>
      <c r="C64" s="801" t="s">
        <v>376</v>
      </c>
      <c r="D64" s="799"/>
      <c r="E64" s="799"/>
      <c r="F64" s="382"/>
      <c r="G64" s="799"/>
      <c r="H64" s="799"/>
      <c r="I64" s="799"/>
      <c r="J64" s="799"/>
      <c r="K64" s="382"/>
      <c r="L64" s="799"/>
      <c r="M64" s="382"/>
      <c r="N64" s="799"/>
      <c r="O64" s="803"/>
      <c r="P64" s="382"/>
      <c r="Q64" s="382"/>
      <c r="R64" s="382"/>
      <c r="S64" s="382"/>
      <c r="T64" s="382"/>
      <c r="U64" s="382"/>
    </row>
    <row r="65" spans="1:21" x14ac:dyDescent="0.2">
      <c r="A65" s="799"/>
      <c r="B65" s="799"/>
      <c r="C65" s="799"/>
      <c r="D65" s="799"/>
      <c r="E65" s="799"/>
      <c r="F65" s="799"/>
      <c r="G65" s="799"/>
      <c r="H65" s="799"/>
      <c r="I65" s="799"/>
      <c r="J65" s="799"/>
      <c r="K65" s="382"/>
      <c r="L65" s="799"/>
      <c r="M65" s="382"/>
      <c r="N65" s="799"/>
      <c r="O65" s="803"/>
      <c r="P65" s="382"/>
      <c r="Q65" s="382"/>
      <c r="R65" s="382"/>
      <c r="S65" s="382"/>
      <c r="T65" s="382"/>
      <c r="U65" s="382"/>
    </row>
    <row r="66" spans="1:21" x14ac:dyDescent="0.2">
      <c r="A66" s="799"/>
      <c r="B66" s="800" t="s">
        <v>71</v>
      </c>
      <c r="C66" s="801" t="s">
        <v>377</v>
      </c>
      <c r="D66" s="801" t="s">
        <v>376</v>
      </c>
      <c r="E66" s="799"/>
      <c r="F66" s="799"/>
      <c r="G66" s="799"/>
      <c r="H66" s="799"/>
      <c r="I66" s="799"/>
      <c r="J66" s="799"/>
      <c r="K66" s="382"/>
      <c r="L66" s="799"/>
      <c r="M66" s="382"/>
      <c r="N66" s="799"/>
      <c r="O66" s="803"/>
      <c r="P66" s="382"/>
      <c r="Q66" s="382"/>
      <c r="R66" s="382"/>
      <c r="S66" s="382"/>
      <c r="T66" s="382"/>
      <c r="U66" s="382"/>
    </row>
    <row r="67" spans="1:21" x14ac:dyDescent="0.2">
      <c r="A67" s="799"/>
      <c r="B67" s="800" t="s">
        <v>72</v>
      </c>
      <c r="C67" s="801" t="s">
        <v>374</v>
      </c>
      <c r="D67" s="801" t="s">
        <v>378</v>
      </c>
      <c r="E67" s="799"/>
      <c r="F67" s="799"/>
      <c r="G67" s="799"/>
      <c r="H67" s="799"/>
      <c r="I67" s="799"/>
      <c r="J67" s="799"/>
      <c r="K67" s="382"/>
      <c r="L67" s="799"/>
      <c r="M67" s="382"/>
      <c r="N67" s="799"/>
      <c r="O67" s="803"/>
      <c r="P67" s="382"/>
      <c r="Q67" s="382"/>
      <c r="R67" s="382"/>
      <c r="S67" s="382"/>
      <c r="T67" s="382"/>
      <c r="U67" s="382"/>
    </row>
    <row r="68" spans="1:21" x14ac:dyDescent="0.2">
      <c r="A68" s="799"/>
      <c r="B68" s="800" t="s">
        <v>73</v>
      </c>
      <c r="C68" s="801" t="s">
        <v>375</v>
      </c>
      <c r="D68" s="801" t="s">
        <v>379</v>
      </c>
      <c r="E68" s="799"/>
      <c r="F68" s="799"/>
      <c r="G68" s="799"/>
      <c r="H68" s="799"/>
      <c r="I68" s="799"/>
      <c r="J68" s="799"/>
      <c r="K68" s="382"/>
      <c r="L68" s="799"/>
      <c r="M68" s="382"/>
      <c r="N68" s="799"/>
      <c r="O68" s="803"/>
      <c r="P68" s="382"/>
      <c r="Q68" s="382"/>
      <c r="R68" s="382"/>
      <c r="S68" s="382"/>
      <c r="T68" s="382"/>
      <c r="U68" s="382"/>
    </row>
    <row r="69" spans="1:21" hidden="1" x14ac:dyDescent="0.2">
      <c r="A69" s="799"/>
      <c r="B69" s="804"/>
      <c r="C69" s="805"/>
      <c r="D69" s="805"/>
      <c r="E69" s="799"/>
      <c r="F69" s="799"/>
      <c r="G69" s="799"/>
      <c r="H69" s="799"/>
      <c r="I69" s="799"/>
      <c r="J69" s="799"/>
      <c r="K69" s="382"/>
      <c r="L69" s="799"/>
      <c r="M69" s="382"/>
      <c r="N69" s="799"/>
      <c r="O69" s="803"/>
      <c r="P69" s="382"/>
      <c r="Q69" s="382"/>
      <c r="R69" s="382"/>
      <c r="S69" s="382"/>
      <c r="T69" s="382"/>
      <c r="U69" s="382"/>
    </row>
    <row r="70" spans="1:21" hidden="1" x14ac:dyDescent="0.2">
      <c r="A70" s="799"/>
      <c r="B70" s="800" t="s">
        <v>71</v>
      </c>
      <c r="C70" s="801" t="s">
        <v>380</v>
      </c>
      <c r="D70" s="801" t="s">
        <v>378</v>
      </c>
      <c r="E70" s="799"/>
      <c r="F70" s="382"/>
      <c r="G70" s="382"/>
      <c r="H70" s="799"/>
      <c r="I70" s="799"/>
      <c r="J70" s="799"/>
      <c r="K70" s="382"/>
      <c r="L70" s="799"/>
      <c r="M70" s="382"/>
      <c r="N70" s="799"/>
      <c r="O70" s="803"/>
      <c r="P70" s="382"/>
      <c r="Q70" s="382"/>
      <c r="R70" s="382"/>
      <c r="S70" s="382"/>
      <c r="T70" s="382"/>
      <c r="U70" s="382"/>
    </row>
    <row r="71" spans="1:21" hidden="1" x14ac:dyDescent="0.2">
      <c r="A71" s="799"/>
      <c r="B71" s="800" t="s">
        <v>72</v>
      </c>
      <c r="C71" s="801" t="s">
        <v>377</v>
      </c>
      <c r="D71" s="801" t="s">
        <v>376</v>
      </c>
      <c r="E71" s="799"/>
      <c r="F71" s="382"/>
      <c r="G71" s="382"/>
      <c r="H71" s="382"/>
      <c r="I71" s="799"/>
      <c r="J71" s="799"/>
      <c r="K71" s="382"/>
      <c r="L71" s="799"/>
      <c r="M71" s="382"/>
      <c r="N71" s="799"/>
      <c r="O71" s="803"/>
      <c r="P71" s="382"/>
      <c r="Q71" s="382"/>
      <c r="R71" s="382"/>
      <c r="S71" s="382"/>
      <c r="T71" s="382"/>
      <c r="U71" s="382"/>
    </row>
    <row r="72" spans="1:21" hidden="1" x14ac:dyDescent="0.2">
      <c r="A72" s="799"/>
      <c r="B72" s="800" t="s">
        <v>73</v>
      </c>
      <c r="C72" s="801" t="s">
        <v>374</v>
      </c>
      <c r="D72" s="801" t="s">
        <v>381</v>
      </c>
      <c r="E72" s="799"/>
      <c r="F72" s="382"/>
      <c r="G72" s="382"/>
      <c r="H72" s="799"/>
      <c r="I72" s="799"/>
      <c r="J72" s="799"/>
      <c r="K72" s="382"/>
      <c r="L72" s="799"/>
      <c r="M72" s="382"/>
      <c r="N72" s="799"/>
      <c r="O72" s="803"/>
      <c r="P72" s="382"/>
      <c r="Q72" s="382"/>
      <c r="R72" s="382"/>
      <c r="S72" s="382"/>
      <c r="T72" s="382"/>
      <c r="U72" s="382"/>
    </row>
    <row r="73" spans="1:21" hidden="1" x14ac:dyDescent="0.2">
      <c r="A73" s="799"/>
      <c r="B73" s="800" t="s">
        <v>74</v>
      </c>
      <c r="C73" s="806" t="s">
        <v>375</v>
      </c>
      <c r="D73" s="801" t="s">
        <v>382</v>
      </c>
      <c r="E73" s="799"/>
      <c r="F73" s="382"/>
      <c r="G73" s="382"/>
      <c r="H73" s="799"/>
      <c r="I73" s="799"/>
      <c r="J73" s="799"/>
      <c r="K73" s="382"/>
      <c r="L73" s="799"/>
      <c r="M73" s="382"/>
      <c r="N73" s="799"/>
      <c r="O73" s="803"/>
      <c r="P73" s="382"/>
      <c r="Q73" s="382"/>
      <c r="R73" s="382"/>
      <c r="S73" s="382"/>
      <c r="T73" s="382"/>
      <c r="U73" s="382"/>
    </row>
    <row r="74" spans="1:21" hidden="1" x14ac:dyDescent="0.2">
      <c r="A74" s="799"/>
      <c r="B74" s="800" t="s">
        <v>75</v>
      </c>
      <c r="C74" s="801" t="s">
        <v>383</v>
      </c>
      <c r="D74" s="801" t="s">
        <v>379</v>
      </c>
      <c r="E74" s="799"/>
      <c r="F74" s="382"/>
      <c r="G74" s="382"/>
      <c r="H74" s="799"/>
      <c r="I74" s="799"/>
      <c r="J74" s="799"/>
      <c r="K74" s="382"/>
      <c r="L74" s="799"/>
      <c r="M74" s="382"/>
      <c r="N74" s="799"/>
      <c r="O74" s="803"/>
      <c r="P74" s="382"/>
      <c r="Q74" s="382"/>
      <c r="R74" s="382"/>
      <c r="S74" s="382"/>
      <c r="T74" s="382"/>
      <c r="U74" s="38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842" t="s">
        <v>417</v>
      </c>
      <c r="B100" s="560"/>
      <c r="C100" s="560"/>
      <c r="D100" s="560"/>
      <c r="E100" s="560"/>
      <c r="F100" s="560"/>
      <c r="G100" s="560"/>
      <c r="H100" s="155"/>
      <c r="I100" s="560"/>
    </row>
    <row r="101" spans="1:9" x14ac:dyDescent="0.2">
      <c r="A101" s="560"/>
      <c r="B101" s="560"/>
      <c r="C101" s="560"/>
      <c r="D101" s="560"/>
      <c r="E101" s="560"/>
      <c r="F101" s="560"/>
      <c r="G101" s="560"/>
      <c r="H101" s="155"/>
      <c r="I101" s="560"/>
    </row>
    <row r="102" spans="1:9" x14ac:dyDescent="0.2">
      <c r="A102" s="336" t="s">
        <v>385</v>
      </c>
      <c r="B102" s="843" t="str">
        <f>IF(A102="-","-",IFERROR(INDEX(B$1:B$100,MATCH(A102,I$1:I$100,0)),""))</f>
        <v>Jaan Sepp, Mait Metsla, Oskar Sepp</v>
      </c>
      <c r="C102" s="813">
        <v>13</v>
      </c>
      <c r="D102" s="813"/>
      <c r="E102" s="813"/>
      <c r="F102" s="155"/>
      <c r="H102" s="155"/>
      <c r="I102" s="560"/>
    </row>
    <row r="103" spans="1:9" x14ac:dyDescent="0.2">
      <c r="A103" s="336"/>
      <c r="B103" s="815"/>
      <c r="C103" s="816" t="str">
        <f>IF(COUNT(C102,C104)=2,IF(C102&gt;C104,B102,B104),"")</f>
        <v>Jaan Sepp, Mait Metsla, Oskar Sepp</v>
      </c>
      <c r="D103" s="155"/>
      <c r="E103" s="813">
        <v>13</v>
      </c>
      <c r="F103" s="155"/>
      <c r="H103" s="155"/>
      <c r="I103" s="155"/>
    </row>
    <row r="104" spans="1:9" x14ac:dyDescent="0.2">
      <c r="A104" s="336" t="s">
        <v>390</v>
      </c>
      <c r="B104" s="817" t="str">
        <f>IF(A104="-","-",IFERROR(INDEX(B$1:B$100,MATCH(A104,I$1:I$100,0)),""))</f>
        <v>Aarne Välja, Janek Tarto, Oleg Rõndenkov</v>
      </c>
      <c r="C104" s="818">
        <v>7</v>
      </c>
      <c r="D104" s="834"/>
      <c r="E104" s="155"/>
      <c r="F104" s="155"/>
    </row>
    <row r="105" spans="1:9" ht="13.5" thickBot="1" x14ac:dyDescent="0.25">
      <c r="A105" s="336"/>
      <c r="B105" s="820"/>
      <c r="C105" s="838"/>
      <c r="D105" s="836"/>
      <c r="E105" s="844"/>
      <c r="F105" s="829" t="str">
        <f>IF(COUNT(E103,E107)=2,IF(E103&gt;E107,C103,C107),"")</f>
        <v>Jaan Sepp, Mait Metsla, Oskar Sepp</v>
      </c>
    </row>
    <row r="106" spans="1:9" x14ac:dyDescent="0.2">
      <c r="A106" s="336" t="s">
        <v>387</v>
      </c>
      <c r="B106" s="843" t="str">
        <f>IF(A106="-","-",IFERROR(INDEX(B$1:B$100,MATCH(A106,I$1:I$100,0)),""))</f>
        <v>Kaspar Mänd, Kenneth Muusikus, Matti Vinni</v>
      </c>
      <c r="C106" s="813">
        <v>8</v>
      </c>
      <c r="D106" s="836"/>
      <c r="E106" s="825"/>
      <c r="F106" s="826" t="s">
        <v>347</v>
      </c>
      <c r="G106" s="845"/>
    </row>
    <row r="107" spans="1:9" x14ac:dyDescent="0.2">
      <c r="A107" s="336"/>
      <c r="B107" s="815"/>
      <c r="C107" s="816" t="str">
        <f>IF(COUNT(C106,C108)=2,IF(C106&gt;C108,B106,B108),"")</f>
        <v>Ljudmila Varendi, Meelis Luud, Viktor Švarõgin</v>
      </c>
      <c r="D107" s="823"/>
      <c r="E107" s="818">
        <v>4</v>
      </c>
      <c r="F107" s="808"/>
      <c r="G107" s="258"/>
    </row>
    <row r="108" spans="1:9" ht="13.5" thickBot="1" x14ac:dyDescent="0.25">
      <c r="A108" s="336" t="s">
        <v>392</v>
      </c>
      <c r="B108" s="817" t="str">
        <f>IF(A108="-","-",IFERROR(INDEX(B$1:B$100,MATCH(A108,I$1:I$100,0)),""))</f>
        <v>Ljudmila Varendi, Meelis Luud, Viktor Švarõgin</v>
      </c>
      <c r="C108" s="818">
        <v>13</v>
      </c>
      <c r="D108" s="813"/>
      <c r="E108" s="838"/>
      <c r="F108" s="824" t="str">
        <f>IF(COUNT(E103,E107)=2,IF(E103&lt;E107,C103,C107),"")</f>
        <v>Ljudmila Varendi, Meelis Luud, Viktor Švarõgin</v>
      </c>
      <c r="G108" s="846"/>
    </row>
    <row r="109" spans="1:9" x14ac:dyDescent="0.2">
      <c r="A109" s="560"/>
      <c r="B109" s="813"/>
      <c r="C109" s="813"/>
      <c r="D109" s="813"/>
      <c r="E109" s="838"/>
      <c r="F109" s="161" t="s">
        <v>348</v>
      </c>
    </row>
    <row r="110" spans="1:9" x14ac:dyDescent="0.2">
      <c r="A110" s="560"/>
      <c r="B110" s="813"/>
      <c r="C110" s="829" t="str">
        <f>IF(COUNT(C102,C104)=2,IF(C102&lt;C104,B102,B104),"")</f>
        <v>Aarne Välja, Janek Tarto, Oleg Rõndenkov</v>
      </c>
      <c r="D110" s="155"/>
      <c r="E110" s="838">
        <v>12</v>
      </c>
      <c r="F110" s="808"/>
    </row>
    <row r="111" spans="1:9" ht="13.5" thickBot="1" x14ac:dyDescent="0.25">
      <c r="A111" s="560"/>
      <c r="B111" s="813"/>
      <c r="C111" s="830"/>
      <c r="D111" s="819"/>
      <c r="E111" s="847"/>
      <c r="F111" s="829" t="str">
        <f>IF(COUNT(E110,E112)=2,IF(E110&gt;E112,C110,C112),"")</f>
        <v>Kaspar Mänd, Kenneth Muusikus, Matti Vinni</v>
      </c>
    </row>
    <row r="112" spans="1:9" x14ac:dyDescent="0.2">
      <c r="A112" s="560"/>
      <c r="B112" s="813"/>
      <c r="C112" s="848" t="str">
        <f>IF(COUNT(C106,C108)=2,IF(C106&lt;C108,B106,B108),"")</f>
        <v>Kaspar Mänd, Kenneth Muusikus, Matti Vinni</v>
      </c>
      <c r="D112" s="823"/>
      <c r="E112" s="818">
        <v>13</v>
      </c>
      <c r="F112" s="826" t="s">
        <v>169</v>
      </c>
      <c r="G112" s="845"/>
    </row>
    <row r="113" spans="1:7" x14ac:dyDescent="0.2">
      <c r="A113" s="560"/>
      <c r="B113" s="155"/>
      <c r="C113" s="155"/>
      <c r="D113" s="155"/>
      <c r="E113" s="155"/>
      <c r="F113" s="808"/>
      <c r="G113" s="258"/>
    </row>
    <row r="114" spans="1:7" ht="13.5" thickBot="1" x14ac:dyDescent="0.25">
      <c r="A114" s="560"/>
      <c r="B114" s="155"/>
      <c r="C114" s="808"/>
      <c r="D114" s="808"/>
      <c r="E114" s="155"/>
      <c r="F114" s="828" t="str">
        <f>IF(COUNT(E110,E112)=2,IF(E110&lt;E112,C110,C112),"")</f>
        <v>Aarne Välja, Janek Tarto, Oleg Rõndenkov</v>
      </c>
      <c r="G114" s="846"/>
    </row>
    <row r="115" spans="1:7" x14ac:dyDescent="0.2">
      <c r="A115" s="560"/>
      <c r="B115" s="155"/>
      <c r="C115" s="808"/>
      <c r="D115" s="808"/>
      <c r="E115" s="155"/>
      <c r="F115" s="161" t="s">
        <v>166</v>
      </c>
    </row>
    <row r="116" spans="1:7" x14ac:dyDescent="0.2">
      <c r="A116" s="560"/>
    </row>
    <row r="117" spans="1:7" x14ac:dyDescent="0.2">
      <c r="A117" s="842" t="s">
        <v>418</v>
      </c>
    </row>
    <row r="119" spans="1:7" x14ac:dyDescent="0.2">
      <c r="A119" s="336" t="s">
        <v>394</v>
      </c>
      <c r="B119" s="843" t="str">
        <f>IF(A119="-","-",IFERROR(INDEX(B$1:B$100,MATCH(A119,I$1:I$100,0)),""))</f>
        <v>Andres Veski, Henri Mitt, Svetlana Veski</v>
      </c>
      <c r="C119" s="813">
        <v>13</v>
      </c>
      <c r="D119" s="813"/>
      <c r="E119" s="813"/>
      <c r="F119" s="155"/>
    </row>
    <row r="120" spans="1:7" x14ac:dyDescent="0.2">
      <c r="A120" s="336"/>
      <c r="B120" s="815"/>
      <c r="C120" s="816" t="str">
        <f>IF(COUNT(C119,C121)=2,IF(C119&gt;C121,B119,B121),"")</f>
        <v>Andres Veski, Henri Mitt, Svetlana Veski</v>
      </c>
      <c r="D120" s="155"/>
      <c r="E120" s="813">
        <v>10</v>
      </c>
      <c r="F120" s="155"/>
    </row>
    <row r="121" spans="1:7" x14ac:dyDescent="0.2">
      <c r="A121" s="336" t="s">
        <v>399</v>
      </c>
      <c r="B121" s="817" t="str">
        <f>IF(A121="-","-",IFERROR(INDEX(B$1:B$100,MATCH(A121,I$1:I$100,0)),""))</f>
        <v>Tõnu Kapper, Vello Vasser, Vladimir Ogneštšikov</v>
      </c>
      <c r="C121" s="818">
        <v>5</v>
      </c>
      <c r="D121" s="834"/>
      <c r="E121" s="155"/>
      <c r="F121" s="155"/>
    </row>
    <row r="122" spans="1:7" ht="13.5" thickBot="1" x14ac:dyDescent="0.25">
      <c r="A122" s="336"/>
      <c r="B122" s="820"/>
      <c r="C122" s="838"/>
      <c r="D122" s="836"/>
      <c r="E122" s="844"/>
      <c r="F122" s="829" t="str">
        <f>IF(COUNT(E120,E124)=2,IF(E120&gt;E124,C120,C124),"")</f>
        <v>Ivar Viljaste, Kristo Viljaste, Sirje Viljaste</v>
      </c>
    </row>
    <row r="123" spans="1:7" x14ac:dyDescent="0.2">
      <c r="A123" s="336" t="s">
        <v>401</v>
      </c>
      <c r="B123" s="843" t="str">
        <f>IF(A123="-","-",IFERROR(INDEX(B$1:B$100,MATCH(A123,I$1:I$100,0)),""))</f>
        <v>Andrei Grintšak, Boriss Klubov, Elmo Lageda</v>
      </c>
      <c r="C123" s="813">
        <v>3</v>
      </c>
      <c r="D123" s="836"/>
      <c r="E123" s="825"/>
      <c r="F123" s="826" t="s">
        <v>170</v>
      </c>
      <c r="G123" s="845"/>
    </row>
    <row r="124" spans="1:7" x14ac:dyDescent="0.2">
      <c r="A124" s="336"/>
      <c r="B124" s="815"/>
      <c r="C124" s="816" t="str">
        <f>IF(COUNT(C123,C125)=2,IF(C123&gt;C125,B123,B125),"")</f>
        <v>Ivar Viljaste, Kristo Viljaste, Sirje Viljaste</v>
      </c>
      <c r="D124" s="823"/>
      <c r="E124" s="818">
        <v>13</v>
      </c>
      <c r="F124" s="808"/>
      <c r="G124" s="258"/>
    </row>
    <row r="125" spans="1:7" ht="13.5" thickBot="1" x14ac:dyDescent="0.25">
      <c r="A125" s="336" t="s">
        <v>396</v>
      </c>
      <c r="B125" s="817" t="str">
        <f>IF(A125="-","-",IFERROR(INDEX(B$1:B$100,MATCH(A125,I$1:I$100,0)),""))</f>
        <v>Ivar Viljaste, Kristo Viljaste, Sirje Viljaste</v>
      </c>
      <c r="C125" s="818">
        <v>13</v>
      </c>
      <c r="D125" s="813"/>
      <c r="E125" s="838"/>
      <c r="F125" s="824" t="str">
        <f>IF(COUNT(E120,E124)=2,IF(E120&lt;E124,C120,C124),"")</f>
        <v>Andres Veski, Henri Mitt, Svetlana Veski</v>
      </c>
      <c r="G125" s="846"/>
    </row>
    <row r="126" spans="1:7" x14ac:dyDescent="0.2">
      <c r="A126" s="560"/>
      <c r="B126" s="813"/>
      <c r="C126" s="813"/>
      <c r="D126" s="813"/>
      <c r="E126" s="838"/>
      <c r="F126" s="161" t="s">
        <v>175</v>
      </c>
    </row>
    <row r="127" spans="1:7" x14ac:dyDescent="0.2">
      <c r="A127" s="560"/>
      <c r="B127" s="813"/>
      <c r="C127" s="829" t="str">
        <f>IF(COUNT(C119,C121)=2,IF(C119&lt;C121,B119,B121),"")</f>
        <v>Tõnu Kapper, Vello Vasser, Vladimir Ogneštšikov</v>
      </c>
      <c r="D127" s="155"/>
      <c r="E127" s="838">
        <v>12</v>
      </c>
      <c r="F127" s="808"/>
    </row>
    <row r="128" spans="1:7" ht="13.5" thickBot="1" x14ac:dyDescent="0.25">
      <c r="A128" s="560"/>
      <c r="B128" s="813"/>
      <c r="C128" s="830"/>
      <c r="D128" s="819"/>
      <c r="E128" s="847"/>
      <c r="F128" s="829" t="str">
        <f>IF(COUNT(E127,E129)=2,IF(E127&gt;E129,C127,C129),"")</f>
        <v>Tõnu Kapper, Vello Vasser, Vladimir Ogneštšikov</v>
      </c>
    </row>
    <row r="129" spans="1:7" x14ac:dyDescent="0.2">
      <c r="A129" s="560"/>
      <c r="B129" s="813"/>
      <c r="C129" s="848" t="str">
        <f>IF(COUNT(C123,C125)=2,IF(C123&lt;C125,B123,B125),"")</f>
        <v>Andrei Grintšak, Boriss Klubov, Elmo Lageda</v>
      </c>
      <c r="D129" s="823"/>
      <c r="E129" s="818">
        <v>11</v>
      </c>
      <c r="F129" s="826" t="s">
        <v>172</v>
      </c>
      <c r="G129" s="845"/>
    </row>
    <row r="130" spans="1:7" x14ac:dyDescent="0.2">
      <c r="A130" s="560"/>
      <c r="B130" s="155"/>
      <c r="C130" s="155"/>
      <c r="D130" s="155"/>
      <c r="E130" s="155"/>
      <c r="F130" s="808"/>
      <c r="G130" s="258"/>
    </row>
    <row r="131" spans="1:7" ht="13.5" thickBot="1" x14ac:dyDescent="0.25">
      <c r="A131" s="560"/>
      <c r="B131" s="155"/>
      <c r="C131" s="808"/>
      <c r="D131" s="808"/>
      <c r="E131" s="155"/>
      <c r="F131" s="828" t="str">
        <f>IF(COUNT(E127,E129)=2,IF(E127&lt;E129,C127,C129),"")</f>
        <v>Andrei Grintšak, Boriss Klubov, Elmo Lageda</v>
      </c>
      <c r="G131" s="846"/>
    </row>
    <row r="132" spans="1:7" x14ac:dyDescent="0.2">
      <c r="A132" s="560"/>
      <c r="B132" s="155"/>
      <c r="C132" s="808"/>
      <c r="D132" s="808"/>
      <c r="E132" s="155"/>
      <c r="F132" s="161" t="s">
        <v>177</v>
      </c>
    </row>
    <row r="133" spans="1:7" hidden="1" x14ac:dyDescent="0.2"/>
    <row r="134" spans="1:7" hidden="1" x14ac:dyDescent="0.2"/>
    <row r="135" spans="1:7" hidden="1" x14ac:dyDescent="0.2"/>
    <row r="136" spans="1:7" hidden="1" x14ac:dyDescent="0.2"/>
    <row r="137" spans="1:7" hidden="1" x14ac:dyDescent="0.2"/>
    <row r="138" spans="1:7" hidden="1" x14ac:dyDescent="0.2"/>
    <row r="139" spans="1:7" hidden="1" x14ac:dyDescent="0.2"/>
    <row r="140" spans="1:7" hidden="1" x14ac:dyDescent="0.2"/>
    <row r="141" spans="1:7" hidden="1" x14ac:dyDescent="0.2"/>
    <row r="142" spans="1:7" hidden="1" x14ac:dyDescent="0.2"/>
    <row r="143" spans="1:7" hidden="1" x14ac:dyDescent="0.2"/>
    <row r="144" spans="1:7"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spans="9:9" hidden="1" x14ac:dyDescent="0.2"/>
    <row r="162" spans="9:9" hidden="1" x14ac:dyDescent="0.2"/>
    <row r="163" spans="9:9" hidden="1" x14ac:dyDescent="0.2"/>
    <row r="164" spans="9:9" hidden="1" x14ac:dyDescent="0.2"/>
    <row r="165" spans="9:9" hidden="1" x14ac:dyDescent="0.2"/>
    <row r="166" spans="9:9" hidden="1" x14ac:dyDescent="0.2"/>
    <row r="167" spans="9:9" hidden="1" x14ac:dyDescent="0.2"/>
    <row r="168" spans="9:9" hidden="1" x14ac:dyDescent="0.2"/>
    <row r="169" spans="9:9" hidden="1" x14ac:dyDescent="0.2"/>
    <row r="170" spans="9:9" hidden="1" x14ac:dyDescent="0.2"/>
    <row r="171" spans="9:9" hidden="1" x14ac:dyDescent="0.2"/>
    <row r="172" spans="9:9" hidden="1" x14ac:dyDescent="0.2"/>
    <row r="173" spans="9:9" hidden="1" x14ac:dyDescent="0.2"/>
    <row r="174" spans="9:9" hidden="1" x14ac:dyDescent="0.2">
      <c r="I174" s="799"/>
    </row>
    <row r="175" spans="9:9" hidden="1" x14ac:dyDescent="0.2"/>
    <row r="176" spans="9: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105"/>
      <c r="B299" s="105"/>
      <c r="C299" s="151" t="s">
        <v>182</v>
      </c>
    </row>
    <row r="300" spans="1:3" x14ac:dyDescent="0.2">
      <c r="A300" s="152">
        <v>1</v>
      </c>
      <c r="B300" s="841" t="str">
        <f t="shared" ref="B300:B307" si="9">IFERROR(INDEX(F$100:F$300,MATCH(A300&amp;". koht",F$101:F$301,0)),"")</f>
        <v>Jaan Sepp, Mait Metsla, Oskar Sepp</v>
      </c>
      <c r="C300" s="160">
        <v>40</v>
      </c>
    </row>
    <row r="301" spans="1:3" x14ac:dyDescent="0.2">
      <c r="A301" s="152">
        <v>2</v>
      </c>
      <c r="B301" s="841" t="str">
        <f t="shared" si="9"/>
        <v>Ljudmila Varendi, Meelis Luud, Viktor Švarõgin</v>
      </c>
      <c r="C301" s="160">
        <v>34</v>
      </c>
    </row>
    <row r="302" spans="1:3" x14ac:dyDescent="0.2">
      <c r="A302" s="152">
        <v>3</v>
      </c>
      <c r="B302" s="841" t="str">
        <f t="shared" si="9"/>
        <v>Kaspar Mänd, Kenneth Muusikus, Matti Vinni</v>
      </c>
      <c r="C302" s="160">
        <v>30</v>
      </c>
    </row>
    <row r="303" spans="1:3" x14ac:dyDescent="0.2">
      <c r="A303" s="152">
        <v>4</v>
      </c>
      <c r="B303" s="841" t="str">
        <f t="shared" si="9"/>
        <v>Aarne Välja, Janek Tarto, Oleg Rõndenkov</v>
      </c>
      <c r="C303" s="160">
        <v>26</v>
      </c>
    </row>
    <row r="304" spans="1:3" x14ac:dyDescent="0.2">
      <c r="A304" s="152">
        <v>5</v>
      </c>
      <c r="B304" s="841" t="str">
        <f t="shared" si="9"/>
        <v>Ivar Viljaste, Kristo Viljaste, Sirje Viljaste</v>
      </c>
      <c r="C304" s="160">
        <v>24</v>
      </c>
    </row>
    <row r="305" spans="1:3" x14ac:dyDescent="0.2">
      <c r="A305" s="152">
        <v>6</v>
      </c>
      <c r="B305" s="841" t="str">
        <f t="shared" si="9"/>
        <v>Andres Veski, Henri Mitt, Svetlana Veski</v>
      </c>
      <c r="C305" s="160">
        <v>22</v>
      </c>
    </row>
    <row r="306" spans="1:3" x14ac:dyDescent="0.2">
      <c r="A306" s="152">
        <v>7</v>
      </c>
      <c r="B306" s="841" t="str">
        <f t="shared" si="9"/>
        <v>Tõnu Kapper, Vello Vasser, Vladimir Ogneštšikov</v>
      </c>
      <c r="C306" s="160">
        <v>20</v>
      </c>
    </row>
    <row r="307" spans="1:3" x14ac:dyDescent="0.2">
      <c r="A307" s="152">
        <v>8</v>
      </c>
      <c r="B307" s="841" t="str">
        <f t="shared" si="9"/>
        <v>Andrei Grintšak, Boriss Klubov, Elmo Lageda</v>
      </c>
      <c r="C307" s="160">
        <v>18</v>
      </c>
    </row>
    <row r="315" spans="1:3" x14ac:dyDescent="0.2">
      <c r="B315" s="382"/>
    </row>
  </sheetData>
  <conditionalFormatting sqref="D7 C8">
    <cfRule type="aboveAverage" dxfId="1881" priority="205"/>
  </conditionalFormatting>
  <conditionalFormatting sqref="E7 C9">
    <cfRule type="aboveAverage" dxfId="1880" priority="204"/>
  </conditionalFormatting>
  <conditionalFormatting sqref="F7 C10">
    <cfRule type="aboveAverage" dxfId="1879" priority="203"/>
  </conditionalFormatting>
  <conditionalFormatting sqref="E8 D9">
    <cfRule type="aboveAverage" dxfId="1878" priority="202"/>
  </conditionalFormatting>
  <conditionalFormatting sqref="G7 C11">
    <cfRule type="aboveAverage" dxfId="1877" priority="201"/>
  </conditionalFormatting>
  <conditionalFormatting sqref="F8 D10">
    <cfRule type="aboveAverage" dxfId="1876" priority="200"/>
  </conditionalFormatting>
  <conditionalFormatting sqref="G8 D11">
    <cfRule type="aboveAverage" dxfId="1875" priority="199"/>
  </conditionalFormatting>
  <conditionalFormatting sqref="F9 E10">
    <cfRule type="aboveAverage" dxfId="1874" priority="198"/>
  </conditionalFormatting>
  <conditionalFormatting sqref="G9 E11">
    <cfRule type="aboveAverage" dxfId="1873" priority="197"/>
  </conditionalFormatting>
  <conditionalFormatting sqref="F11 G10">
    <cfRule type="aboveAverage" dxfId="1872" priority="196"/>
  </conditionalFormatting>
  <conditionalFormatting sqref="D14 C15">
    <cfRule type="aboveAverage" dxfId="1871" priority="195"/>
  </conditionalFormatting>
  <conditionalFormatting sqref="E14 C16">
    <cfRule type="aboveAverage" dxfId="1870" priority="194"/>
  </conditionalFormatting>
  <conditionalFormatting sqref="F14 C17">
    <cfRule type="aboveAverage" dxfId="1869" priority="193"/>
  </conditionalFormatting>
  <conditionalFormatting sqref="E15 D16">
    <cfRule type="aboveAverage" dxfId="1868" priority="192"/>
  </conditionalFormatting>
  <conditionalFormatting sqref="G14 C18">
    <cfRule type="aboveAverage" dxfId="1867" priority="191"/>
  </conditionalFormatting>
  <conditionalFormatting sqref="F15 D17">
    <cfRule type="aboveAverage" dxfId="1866" priority="190"/>
  </conditionalFormatting>
  <conditionalFormatting sqref="G15 D18">
    <cfRule type="aboveAverage" dxfId="1865" priority="189"/>
  </conditionalFormatting>
  <conditionalFormatting sqref="F16 E17">
    <cfRule type="aboveAverage" dxfId="1864" priority="188"/>
  </conditionalFormatting>
  <conditionalFormatting sqref="G16 E18">
    <cfRule type="aboveAverage" dxfId="1863" priority="187"/>
  </conditionalFormatting>
  <conditionalFormatting sqref="F18 G17">
    <cfRule type="aboveAverage" dxfId="1862" priority="186"/>
  </conditionalFormatting>
  <conditionalFormatting sqref="D21 C22">
    <cfRule type="aboveAverage" dxfId="1861" priority="185"/>
  </conditionalFormatting>
  <conditionalFormatting sqref="E21 C23">
    <cfRule type="aboveAverage" dxfId="1860" priority="184"/>
  </conditionalFormatting>
  <conditionalFormatting sqref="F21 C24">
    <cfRule type="aboveAverage" dxfId="1859" priority="183"/>
  </conditionalFormatting>
  <conditionalFormatting sqref="E22 D23">
    <cfRule type="aboveAverage" dxfId="1858" priority="182"/>
  </conditionalFormatting>
  <conditionalFormatting sqref="G21 C25">
    <cfRule type="aboveAverage" dxfId="1857" priority="181"/>
  </conditionalFormatting>
  <conditionalFormatting sqref="F22 D24">
    <cfRule type="aboveAverage" dxfId="1856" priority="180"/>
  </conditionalFormatting>
  <conditionalFormatting sqref="G22 D25">
    <cfRule type="aboveAverage" dxfId="1855" priority="179"/>
  </conditionalFormatting>
  <conditionalFormatting sqref="F23 E24">
    <cfRule type="aboveAverage" dxfId="1854" priority="178"/>
  </conditionalFormatting>
  <conditionalFormatting sqref="G23 E25">
    <cfRule type="aboveAverage" dxfId="1853" priority="177"/>
  </conditionalFormatting>
  <conditionalFormatting sqref="F25 G24">
    <cfRule type="aboveAverage" dxfId="1852" priority="176"/>
  </conditionalFormatting>
  <conditionalFormatting sqref="D28 C29">
    <cfRule type="aboveAverage" dxfId="1851" priority="175"/>
  </conditionalFormatting>
  <conditionalFormatting sqref="E28 C30">
    <cfRule type="aboveAverage" dxfId="1850" priority="174"/>
  </conditionalFormatting>
  <conditionalFormatting sqref="F28 C31">
    <cfRule type="aboveAverage" dxfId="1849" priority="173"/>
  </conditionalFormatting>
  <conditionalFormatting sqref="E29 D30">
    <cfRule type="aboveAverage" dxfId="1848" priority="172"/>
  </conditionalFormatting>
  <conditionalFormatting sqref="G28 C32">
    <cfRule type="aboveAverage" dxfId="1847" priority="171"/>
  </conditionalFormatting>
  <conditionalFormatting sqref="F29 D31">
    <cfRule type="aboveAverage" dxfId="1846" priority="170"/>
  </conditionalFormatting>
  <conditionalFormatting sqref="G29 D32">
    <cfRule type="aboveAverage" dxfId="1845" priority="169"/>
  </conditionalFormatting>
  <conditionalFormatting sqref="F30 E31">
    <cfRule type="aboveAverage" dxfId="1844" priority="168"/>
  </conditionalFormatting>
  <conditionalFormatting sqref="G30 E32">
    <cfRule type="aboveAverage" dxfId="1843" priority="167"/>
  </conditionalFormatting>
  <conditionalFormatting sqref="F32 G31">
    <cfRule type="aboveAverage" dxfId="1842" priority="166"/>
  </conditionalFormatting>
  <conditionalFormatting sqref="H14:H18">
    <cfRule type="expression" dxfId="1841" priority="112">
      <formula>AND(Q14=4,IF(COUNTIF(Q$14:Q$18,"=4")&gt;=2,TRUE))</formula>
    </cfRule>
    <cfRule type="expression" dxfId="1840" priority="206">
      <formula>AND(Q14=3,IF(COUNTIF(Q$14:Q$18,"=3")&gt;=2,TRUE))</formula>
    </cfRule>
    <cfRule type="expression" dxfId="1839" priority="207">
      <formula>AND(Q14=2,IF(COUNTIF(Q$14:Q$18,"=2")&gt;=2,TRUE))</formula>
    </cfRule>
    <cfRule type="expression" dxfId="1838" priority="208">
      <formula>AND(Q14=1,IF(COUNTIF(Q$14:Q$18,"=1")&gt;=2,TRUE))</formula>
    </cfRule>
  </conditionalFormatting>
  <conditionalFormatting sqref="B7:B32">
    <cfRule type="duplicateValues" dxfId="1837" priority="165"/>
  </conditionalFormatting>
  <conditionalFormatting sqref="L7:L11">
    <cfRule type="expression" dxfId="1836" priority="148">
      <formula>K7=0</formula>
    </cfRule>
    <cfRule type="expression" dxfId="1835" priority="157">
      <formula>IF(COUNTIF(J$7:J$11,"=2")=2,TRUE)</formula>
    </cfRule>
    <cfRule type="expression" dxfId="1834" priority="158">
      <formula>IF(COUNTIF(J$7:J$11,"=1")=2,TRUE)</formula>
    </cfRule>
    <cfRule type="expression" dxfId="1833" priority="159">
      <formula>AND(IF(COUNTIF(Q$7:Q$11,"=1")=2,TRUE),IF(COUNTIF(Q$7:Q$11,"=2")=2,TRUE))</formula>
    </cfRule>
    <cfRule type="expression" dxfId="1832" priority="160">
      <formula>AND(Q7=4,IF(COUNTIF(Q$7:Q$11,"=4")=1,TRUE))</formula>
    </cfRule>
    <cfRule type="expression" dxfId="1831" priority="161">
      <formula>AND(Q7=3,IF(COUNTIF(Q$7:Q$11,"=3")=1,TRUE))</formula>
    </cfRule>
    <cfRule type="expression" dxfId="1830" priority="162">
      <formula>AND(Q7=2,IF(COUNTIF(Q$7:Q$11,"=2")=1,TRUE))</formula>
    </cfRule>
    <cfRule type="expression" dxfId="1829" priority="163">
      <formula>AND(Q7=1,IF(COUNTIF(Q$7:Q$11,"=1")=1,TRUE))</formula>
    </cfRule>
    <cfRule type="expression" dxfId="1828" priority="164">
      <formula>OR(Q7=0,Q7=5)</formula>
    </cfRule>
  </conditionalFormatting>
  <conditionalFormatting sqref="O7:O11">
    <cfRule type="expression" dxfId="1827" priority="156">
      <formula>OR(AND(J7=1,K7=1,L7=0,M7=1),AND(J7=2,K7=2,L7=0,M7=2))</formula>
    </cfRule>
  </conditionalFormatting>
  <conditionalFormatting sqref="M7:M11">
    <cfRule type="expression" dxfId="1826" priority="149">
      <formula>AND(L7&gt;0,IF(COUNTIF(L$7:L$11,L7)&gt;1,TRUE,FALSE))</formula>
    </cfRule>
    <cfRule type="expression" dxfId="1825" priority="150">
      <formula>AND(IF(COUNTIF(R$7:R$11,"=1")=2,TRUE),IF(COUNTIF(R$7:R$11,"=2")=2,TRUE))</formula>
    </cfRule>
    <cfRule type="expression" dxfId="1824" priority="151">
      <formula>AND(R7=4,IF(COUNTIF(R$7:R$11,"=4")=1,TRUE))</formula>
    </cfRule>
    <cfRule type="expression" dxfId="1823" priority="152">
      <formula>AND(R7=3,IF(COUNTIF(R$7:R$11,"=3")=1,TRUE))</formula>
    </cfRule>
    <cfRule type="expression" dxfId="1822" priority="153">
      <formula>AND(R7=2,IF(COUNTIF(R$7:R$11,"=2")=1,TRUE))</formula>
    </cfRule>
    <cfRule type="expression" dxfId="1821" priority="154">
      <formula>AND(R7=1,IF(COUNTIF(R$7:R$11,"=1")=1,TRUE))</formula>
    </cfRule>
    <cfRule type="expression" dxfId="1820" priority="155">
      <formula>OR(R7=0,R7=5)</formula>
    </cfRule>
  </conditionalFormatting>
  <conditionalFormatting sqref="J7:J11">
    <cfRule type="expression" dxfId="1819" priority="144">
      <formula>AND(Q7=4,IF(COUNTIF(Q$7:Q$11,"=4")&gt;=2,TRUE))</formula>
    </cfRule>
    <cfRule type="expression" dxfId="1818" priority="145">
      <formula>AND(Q7=3,IF(COUNTIF(Q$7:Q$11,"=3")&gt;=2,TRUE))</formula>
    </cfRule>
    <cfRule type="expression" dxfId="1817" priority="146">
      <formula>AND(Q7=2,IF(COUNTIF(Q$7:Q$11,"=2")&gt;=2,TRUE))</formula>
    </cfRule>
    <cfRule type="expression" dxfId="1816" priority="147">
      <formula>AND(Q7=1,IF(COUNTIF(Q$7:Q$11,"=1")&gt;=2,TRUE))</formula>
    </cfRule>
  </conditionalFormatting>
  <conditionalFormatting sqref="H7:H11">
    <cfRule type="expression" dxfId="1815" priority="113">
      <formula>AND(Q7=4,IF(COUNTIF(Q$7:Q$11,"=4")&gt;=2,TRUE))</formula>
    </cfRule>
    <cfRule type="expression" dxfId="1814" priority="209">
      <formula>AND(Q7=3,IF(COUNTIF(Q$7:Q$11,"=3")&gt;=2,TRUE))</formula>
    </cfRule>
    <cfRule type="expression" dxfId="1813" priority="210">
      <formula>AND(Q7=2,IF(COUNTIF(Q$7:Q$11,"=2")&gt;=2,TRUE))</formula>
    </cfRule>
    <cfRule type="expression" dxfId="1812" priority="211">
      <formula>AND(Q7=1,IF(COUNTIF(Q$7:Q$11,"=1")&gt;=2,TRUE))</formula>
    </cfRule>
  </conditionalFormatting>
  <conditionalFormatting sqref="K7:K11">
    <cfRule type="expression" dxfId="1811" priority="212">
      <formula>AND(J7&gt;0,IF(COUNTIF(J$7:J$11,"=1")=2,TRUE),IF(COUNTIF(J$7:J$11,"=2")=2,TRUE))</formula>
    </cfRule>
    <cfRule type="expression" dxfId="1810" priority="213">
      <formula>IF(COUNTIF(L$7:L$11,"=2")=2,TRUE)</formula>
    </cfRule>
    <cfRule type="expression" dxfId="1809" priority="214">
      <formula>IF(COUNTIF(L$7:L$11,"=1")=2,TRUE)</formula>
    </cfRule>
    <cfRule type="expression" dxfId="1808" priority="215">
      <formula>AND(IF(COUNTIF(R$7:R$11,"=1")=2,TRUE),IF(COUNTIF(S$7:S$11,"=2")=2,TRUE))</formula>
    </cfRule>
    <cfRule type="expression" dxfId="1807" priority="216">
      <formula>AND(R7=4,IF(COUNTIF(R$7:R$11,"=4")=1,TRUE))</formula>
    </cfRule>
    <cfRule type="expression" dxfId="1806" priority="217">
      <formula>AND(R7=3,IF(COUNTIF(R$7:R$11,"=3")=1,TRUE))</formula>
    </cfRule>
    <cfRule type="expression" dxfId="1805" priority="218">
      <formula>AND(R7=2,IF(COUNTIF(R$7:R$11,"=2")=1,TRUE))</formula>
    </cfRule>
    <cfRule type="expression" dxfId="1804" priority="219">
      <formula>AND(R7=1,IF(COUNTIF(R$7:R$11,"=1")=1,TRUE))</formula>
    </cfRule>
    <cfRule type="expression" dxfId="1803" priority="220">
      <formula>OR(R7=0,R7=5)</formula>
    </cfRule>
  </conditionalFormatting>
  <conditionalFormatting sqref="L14:L18">
    <cfRule type="expression" dxfId="1802" priority="118">
      <formula>K14=0</formula>
    </cfRule>
    <cfRule type="expression" dxfId="1801" priority="127">
      <formula>IF(COUNTIF(J$14:J$18,"=2")=2,TRUE)</formula>
    </cfRule>
    <cfRule type="expression" dxfId="1800" priority="128">
      <formula>IF(COUNTIF(J$14:J$18,"=1")=2,TRUE)</formula>
    </cfRule>
    <cfRule type="expression" dxfId="1799" priority="129">
      <formula>AND(IF(COUNTIF(Q$14:Q$18,"=1")=2,TRUE),IF(COUNTIF(Q$14:Q$18,"=2")=2,TRUE))</formula>
    </cfRule>
    <cfRule type="expression" dxfId="1798" priority="130">
      <formula>AND(Q14=4,IF(COUNTIF(Q$14:Q$18,"=4")=1,TRUE))</formula>
    </cfRule>
    <cfRule type="expression" dxfId="1797" priority="131">
      <formula>AND(Q14=3,IF(COUNTIF(Q$14:Q$18,"=3")=1,TRUE))</formula>
    </cfRule>
    <cfRule type="expression" dxfId="1796" priority="132">
      <formula>AND(Q14=2,IF(COUNTIF(Q$14:Q$18,"=2")=1,TRUE))</formula>
    </cfRule>
    <cfRule type="expression" dxfId="1795" priority="133">
      <formula>AND(Q14=1,IF(COUNTIF(Q$14:Q$18,"=1")=1,TRUE))</formula>
    </cfRule>
    <cfRule type="expression" dxfId="1794" priority="134">
      <formula>OR(Q14=0,Q14=5)</formula>
    </cfRule>
  </conditionalFormatting>
  <conditionalFormatting sqref="O14:O18">
    <cfRule type="expression" dxfId="1793" priority="126">
      <formula>OR(AND(J14=1,K14=1,L14=0,M14=1),AND(J14=2,K14=2,L14=0,M14=2))</formula>
    </cfRule>
  </conditionalFormatting>
  <conditionalFormatting sqref="M14:M18">
    <cfRule type="expression" dxfId="1792" priority="119">
      <formula>AND(L14&gt;0,IF(COUNTIF(L$14:L$18,L14)&gt;1,TRUE,FALSE))</formula>
    </cfRule>
    <cfRule type="expression" dxfId="1791" priority="120">
      <formula>AND(IF(COUNTIF(R$14:R$18,"=1")=2,TRUE),IF(COUNTIF(R$14:R$18,"=2")=2,TRUE))</formula>
    </cfRule>
    <cfRule type="expression" dxfId="1790" priority="121">
      <formula>AND(R14=4,IF(COUNTIF(R$14:R$18,"=4")=1,TRUE))</formula>
    </cfRule>
    <cfRule type="expression" dxfId="1789" priority="122">
      <formula>AND(R14=3,IF(COUNTIF(R$14:R$18,"=3")=1,TRUE))</formula>
    </cfRule>
    <cfRule type="expression" dxfId="1788" priority="123">
      <formula>AND(R14=2,IF(COUNTIF(R$14:R$18,"=2")=1,TRUE))</formula>
    </cfRule>
    <cfRule type="expression" dxfId="1787" priority="124">
      <formula>AND(R14=1,IF(COUNTIF(R$14:R$18,"=1")=1,TRUE))</formula>
    </cfRule>
    <cfRule type="expression" dxfId="1786" priority="125">
      <formula>OR(R14=0,R14=5)</formula>
    </cfRule>
  </conditionalFormatting>
  <conditionalFormatting sqref="J14:J18">
    <cfRule type="expression" dxfId="1785" priority="114">
      <formula>AND(Q14=4,IF(COUNTIF(Q$14:Q$18,"=4")&gt;=2,TRUE))</formula>
    </cfRule>
    <cfRule type="expression" dxfId="1784" priority="115">
      <formula>AND(Q14=3,IF(COUNTIF(Q$14:Q$18,"=3")&gt;=2,TRUE))</formula>
    </cfRule>
    <cfRule type="expression" dxfId="1783" priority="116">
      <formula>AND(Q14=2,IF(COUNTIF(Q$14:Q$18,"=2")&gt;=2,TRUE))</formula>
    </cfRule>
    <cfRule type="expression" dxfId="1782" priority="117">
      <formula>AND(Q14=1,IF(COUNTIF(Q$14:Q$18,"=1")&gt;=2,TRUE))</formula>
    </cfRule>
  </conditionalFormatting>
  <conditionalFormatting sqref="K14:K18">
    <cfRule type="expression" dxfId="1781" priority="135">
      <formula>AND(J14&gt;0,IF(COUNTIF(J$14:J$18,"=1")=2,TRUE),IF(COUNTIF(J$14:J$18,"=2")=2,TRUE))</formula>
    </cfRule>
    <cfRule type="expression" dxfId="1780" priority="136">
      <formula>IF(COUNTIF(L$14:L$18,"=2")=2,TRUE)</formula>
    </cfRule>
    <cfRule type="expression" dxfId="1779" priority="137">
      <formula>IF(COUNTIF(L$14:L$18,"=1")=2,TRUE)</formula>
    </cfRule>
    <cfRule type="expression" dxfId="1778" priority="138">
      <formula>AND(IF(COUNTIF(R$14:R$18,"=1")=2,TRUE),IF(COUNTIF(S$14:S$18,"=2")=2,TRUE))</formula>
    </cfRule>
    <cfRule type="expression" dxfId="1777" priority="139">
      <formula>AND(R14=4,IF(COUNTIF(R$14:R$18,"=4")=1,TRUE))</formula>
    </cfRule>
    <cfRule type="expression" dxfId="1776" priority="140">
      <formula>AND(R14=3,IF(COUNTIF(R$14:R$18,"=3")=1,TRUE))</formula>
    </cfRule>
    <cfRule type="expression" dxfId="1775" priority="141">
      <formula>AND(R14=2,IF(COUNTIF(R$14:R$18,"=2")=1,TRUE))</formula>
    </cfRule>
    <cfRule type="expression" dxfId="1774" priority="142">
      <formula>AND(R14=1,IF(COUNTIF(R$14:R$18,"=1")=1,TRUE))</formula>
    </cfRule>
    <cfRule type="expression" dxfId="1773" priority="143">
      <formula>OR(R14=0,R14=5)</formula>
    </cfRule>
  </conditionalFormatting>
  <conditionalFormatting sqref="L21:L25">
    <cfRule type="expression" dxfId="1772" priority="86">
      <formula>K21=0</formula>
    </cfRule>
    <cfRule type="expression" dxfId="1771" priority="95">
      <formula>IF(COUNTIF(J$21:J$25,"=2")=2,TRUE)</formula>
    </cfRule>
    <cfRule type="expression" dxfId="1770" priority="96">
      <formula>IF(COUNTIF(J$21:J$25,"=1")=2,TRUE)</formula>
    </cfRule>
    <cfRule type="expression" dxfId="1769" priority="97">
      <formula>AND(IF(COUNTIF(Q$21:Q$25,"=1")=2,TRUE),IF(COUNTIF(Q$21:Q$25,"=2")=2,TRUE))</formula>
    </cfRule>
    <cfRule type="expression" dxfId="1768" priority="98">
      <formula>AND(Q21=4,IF(COUNTIF(Q$21:Q$25,"=4")=1,TRUE))</formula>
    </cfRule>
    <cfRule type="expression" dxfId="1767" priority="99">
      <formula>AND(Q21=3,IF(COUNTIF(Q$21:Q$25,"=3")=1,TRUE))</formula>
    </cfRule>
    <cfRule type="expression" dxfId="1766" priority="100">
      <formula>AND(Q21=2,IF(COUNTIF(Q$21:Q$25,"=2")=1,TRUE))</formula>
    </cfRule>
    <cfRule type="expression" dxfId="1765" priority="101">
      <formula>AND(Q21=1,IF(COUNTIF(Q$21:Q$25,"=1")=1,TRUE))</formula>
    </cfRule>
    <cfRule type="expression" dxfId="1764" priority="102">
      <formula>OR(Q21=0,Q21=5)</formula>
    </cfRule>
  </conditionalFormatting>
  <conditionalFormatting sqref="O21:O25">
    <cfRule type="expression" dxfId="1763" priority="94">
      <formula>OR(AND(J21=1,K21=1,L21=0,M21=1),AND(J21=2,K21=2,L21=0,M21=2))</formula>
    </cfRule>
  </conditionalFormatting>
  <conditionalFormatting sqref="M21:M25">
    <cfRule type="expression" dxfId="1762" priority="87">
      <formula>AND(L21&gt;0,IF(COUNTIF(L$21:L$25,L21)&gt;1,TRUE,FALSE))</formula>
    </cfRule>
    <cfRule type="expression" dxfId="1761" priority="88">
      <formula>AND(IF(COUNTIF(R$21:R$25,"=1")=2,TRUE),IF(COUNTIF(R$21:R$25,"=2")=2,TRUE))</formula>
    </cfRule>
    <cfRule type="expression" dxfId="1760" priority="89">
      <formula>AND(R21=4,IF(COUNTIF(R$21:R$25,"=4")=1,TRUE))</formula>
    </cfRule>
    <cfRule type="expression" dxfId="1759" priority="90">
      <formula>AND(R21=3,IF(COUNTIF(R$21:R$25,"=3")=1,TRUE))</formula>
    </cfRule>
    <cfRule type="expression" dxfId="1758" priority="91">
      <formula>AND(R21=2,IF(COUNTIF(R$21:R$25,"=2")=1,TRUE))</formula>
    </cfRule>
    <cfRule type="expression" dxfId="1757" priority="92">
      <formula>AND(R21=1,IF(COUNTIF(R$21:R$25,"=1")=1,TRUE))</formula>
    </cfRule>
    <cfRule type="expression" dxfId="1756" priority="93">
      <formula>OR(R21=0,R21=5)</formula>
    </cfRule>
  </conditionalFormatting>
  <conditionalFormatting sqref="J21:J25">
    <cfRule type="expression" dxfId="1755" priority="82">
      <formula>AND(Q21=4,IF(COUNTIF(Q$21:Q$25,"=4")&gt;=2,TRUE))</formula>
    </cfRule>
    <cfRule type="expression" dxfId="1754" priority="83">
      <formula>AND(Q21=3,IF(COUNTIF(Q$21:Q$25,"=3")&gt;=2,TRUE))</formula>
    </cfRule>
    <cfRule type="expression" dxfId="1753" priority="84">
      <formula>AND(Q21=2,IF(COUNTIF(Q$21:Q$25,"=2")&gt;=2,TRUE))</formula>
    </cfRule>
    <cfRule type="expression" dxfId="1752" priority="85">
      <formula>AND(Q21=1,IF(COUNTIF(Q$21:Q$25,"=1")&gt;=2,TRUE))</formula>
    </cfRule>
  </conditionalFormatting>
  <conditionalFormatting sqref="K21:K25">
    <cfRule type="expression" dxfId="1751" priority="103">
      <formula>AND(J21&gt;0,IF(COUNTIF(J$21:J$25,"=1")=2,TRUE),IF(COUNTIF(J$21:J$25,"=2")=2,TRUE))</formula>
    </cfRule>
    <cfRule type="expression" dxfId="1750" priority="104">
      <formula>IF(COUNTIF(L$21:L$25,"=2")=2,TRUE)</formula>
    </cfRule>
    <cfRule type="expression" dxfId="1749" priority="105">
      <formula>IF(COUNTIF(L$21:L$25,"=1")=2,TRUE)</formula>
    </cfRule>
    <cfRule type="expression" dxfId="1748" priority="106">
      <formula>AND(IF(COUNTIF(R$21:R$25,"=1")=2,TRUE),IF(COUNTIF(S$21:S$25,"=2")=2,TRUE))</formula>
    </cfRule>
    <cfRule type="expression" dxfId="1747" priority="107">
      <formula>AND(R21=4,IF(COUNTIF(R$21:R$25,"=4")=1,TRUE))</formula>
    </cfRule>
    <cfRule type="expression" dxfId="1746" priority="108">
      <formula>AND(R21=3,IF(COUNTIF(R$21:R$25,"=3")=1,TRUE))</formula>
    </cfRule>
    <cfRule type="expression" dxfId="1745" priority="109">
      <formula>AND(R21=2,IF(COUNTIF(R$21:R$25,"=2")=1,TRUE))</formula>
    </cfRule>
    <cfRule type="expression" dxfId="1744" priority="110">
      <formula>AND(R21=1,IF(COUNTIF(R$21:R$25,"=1")=1,TRUE))</formula>
    </cfRule>
    <cfRule type="expression" dxfId="1743" priority="111">
      <formula>OR(R21=0,R21=5)</formula>
    </cfRule>
  </conditionalFormatting>
  <conditionalFormatting sqref="H21:H25">
    <cfRule type="expression" dxfId="1742" priority="78">
      <formula>AND(Q21=4,IF(COUNTIF(Q$21:Q$25,"=4")&gt;=2,TRUE))</formula>
    </cfRule>
    <cfRule type="expression" dxfId="1741" priority="79">
      <formula>AND(Q21=3,IF(COUNTIF(Q$21:Q$25,"=3")&gt;=2,TRUE))</formula>
    </cfRule>
    <cfRule type="expression" dxfId="1740" priority="80">
      <formula>AND(Q21=2,IF(COUNTIF(Q$21:Q$25,"=2")&gt;=2,TRUE))</formula>
    </cfRule>
    <cfRule type="expression" dxfId="1739" priority="81">
      <formula>AND(Q21=1,IF(COUNTIF(Q$21:Q$25,"=1")&gt;=2,TRUE))</formula>
    </cfRule>
  </conditionalFormatting>
  <conditionalFormatting sqref="L28:L32">
    <cfRule type="expression" dxfId="1738" priority="52">
      <formula>K28=0</formula>
    </cfRule>
    <cfRule type="expression" dxfId="1737" priority="61">
      <formula>IF(COUNTIF(J$28:J$32,"=2")=2,TRUE)</formula>
    </cfRule>
    <cfRule type="expression" dxfId="1736" priority="62">
      <formula>IF(COUNTIF(J$28:J$32,"=1")=2,TRUE)</formula>
    </cfRule>
    <cfRule type="expression" dxfId="1735" priority="63">
      <formula>AND(IF(COUNTIF(Q$28:Q$32,"=1")=2,TRUE),IF(COUNTIF(Q$28:Q$32,"=2")=2,TRUE))</formula>
    </cfRule>
    <cfRule type="expression" dxfId="1734" priority="64">
      <formula>AND(Q28=4,IF(COUNTIF(Q$28:Q$32,"=4")=1,TRUE))</formula>
    </cfRule>
    <cfRule type="expression" dxfId="1733" priority="65">
      <formula>AND(Q28=3,IF(COUNTIF(Q$28:Q$32,"=3")=1,TRUE))</formula>
    </cfRule>
    <cfRule type="expression" dxfId="1732" priority="66">
      <formula>AND(Q28=2,IF(COUNTIF(Q$28:Q$32,"=2")=1,TRUE))</formula>
    </cfRule>
    <cfRule type="expression" dxfId="1731" priority="67">
      <formula>AND(Q28=1,IF(COUNTIF(Q$28:Q$32,"=1")=1,TRUE))</formula>
    </cfRule>
    <cfRule type="expression" dxfId="1730" priority="68">
      <formula>OR(Q28=0,Q28=5)</formula>
    </cfRule>
  </conditionalFormatting>
  <conditionalFormatting sqref="O28:O32">
    <cfRule type="expression" dxfId="1729" priority="60">
      <formula>OR(AND(J28=1,K28=1,L28=0,M28=1),AND(J28=2,K28=2,L28=0,M28=2))</formula>
    </cfRule>
  </conditionalFormatting>
  <conditionalFormatting sqref="M28:M32">
    <cfRule type="expression" dxfId="1728" priority="53">
      <formula>AND(L28&gt;0,IF(COUNTIF(L$28:L$32,L28)&gt;1,TRUE,FALSE))</formula>
    </cfRule>
    <cfRule type="expression" dxfId="1727" priority="54">
      <formula>AND(IF(COUNTIF(R$28:R$32,"=1")=2,TRUE),IF(COUNTIF(R$28:R$32,"=2")=2,TRUE))</formula>
    </cfRule>
    <cfRule type="expression" dxfId="1726" priority="55">
      <formula>AND(R28=4,IF(COUNTIF(R$28:R$32,"=4")=1,TRUE))</formula>
    </cfRule>
    <cfRule type="expression" dxfId="1725" priority="56">
      <formula>AND(R28=3,IF(COUNTIF(R$28:R$32,"=3")=1,TRUE))</formula>
    </cfRule>
    <cfRule type="expression" dxfId="1724" priority="57">
      <formula>AND(R28=2,IF(COUNTIF(R$28:R$32,"=2")=1,TRUE))</formula>
    </cfRule>
    <cfRule type="expression" dxfId="1723" priority="58">
      <formula>AND(R28=1,IF(COUNTIF(R$28:R$32,"=1")=1,TRUE))</formula>
    </cfRule>
    <cfRule type="expression" dxfId="1722" priority="59">
      <formula>OR(R28=0,R28=5)</formula>
    </cfRule>
  </conditionalFormatting>
  <conditionalFormatting sqref="J28:J32">
    <cfRule type="expression" dxfId="1721" priority="48">
      <formula>AND(Q28=4,IF(COUNTIF(Q$28:Q$32,"=4")&gt;=2,TRUE))</formula>
    </cfRule>
    <cfRule type="expression" dxfId="1720" priority="49">
      <formula>AND(Q28=3,IF(COUNTIF(Q$28:Q$32,"=3")&gt;=2,TRUE))</formula>
    </cfRule>
    <cfRule type="expression" dxfId="1719" priority="50">
      <formula>AND(Q28=2,IF(COUNTIF(Q$28:Q$32,"=2")&gt;=2,TRUE))</formula>
    </cfRule>
    <cfRule type="expression" dxfId="1718" priority="51">
      <formula>AND(Q28=1,IF(COUNTIF(Q$28:Q$32,"=1")&gt;=2,TRUE))</formula>
    </cfRule>
  </conditionalFormatting>
  <conditionalFormatting sqref="K28:K32">
    <cfRule type="expression" dxfId="1717" priority="69">
      <formula>AND(J28&gt;0,IF(COUNTIF(J$28:J$32,"=1")=2,TRUE),IF(COUNTIF(J$28:J$32,"=2")=2,TRUE))</formula>
    </cfRule>
    <cfRule type="expression" dxfId="1716" priority="70">
      <formula>IF(COUNTIF(L$28:L$32,"=2")=2,TRUE)</formula>
    </cfRule>
    <cfRule type="expression" dxfId="1715" priority="71">
      <formula>IF(COUNTIF(L$28:L$32,"=1")=2,TRUE)</formula>
    </cfRule>
    <cfRule type="expression" dxfId="1714" priority="72">
      <formula>AND(IF(COUNTIF(R$28:R$32,"=1")=2,TRUE),IF(COUNTIF(S$28:S$32,"=2")=2,TRUE))</formula>
    </cfRule>
    <cfRule type="expression" dxfId="1713" priority="73">
      <formula>AND(R28=4,IF(COUNTIF(R$28:R$32,"=4")=1,TRUE))</formula>
    </cfRule>
    <cfRule type="expression" dxfId="1712" priority="74">
      <formula>AND(R28=3,IF(COUNTIF(R$28:R$32,"=3")=1,TRUE))</formula>
    </cfRule>
    <cfRule type="expression" dxfId="1711" priority="75">
      <formula>AND(R28=2,IF(COUNTIF(R$28:R$32,"=2")=1,TRUE))</formula>
    </cfRule>
    <cfRule type="expression" dxfId="1710" priority="76">
      <formula>AND(R28=1,IF(COUNTIF(R$28:R$32,"=1")=1,TRUE))</formula>
    </cfRule>
    <cfRule type="expression" dxfId="1709" priority="77">
      <formula>OR(R28=0,R28=5)</formula>
    </cfRule>
  </conditionalFormatting>
  <conditionalFormatting sqref="H28:H32">
    <cfRule type="expression" dxfId="1708" priority="44">
      <formula>AND(Q28=4,IF(COUNTIF(Q$28:Q$32,"=4")&gt;=2,TRUE))</formula>
    </cfRule>
    <cfRule type="expression" dxfId="1707" priority="45">
      <formula>AND(Q28=3,IF(COUNTIF(Q$28:Q$32,"=3")&gt;=2,TRUE))</formula>
    </cfRule>
    <cfRule type="expression" dxfId="1706" priority="46">
      <formula>AND(Q28=2,IF(COUNTIF(Q$28:Q$32,"=2")&gt;=2,TRUE))</formula>
    </cfRule>
    <cfRule type="expression" dxfId="1705" priority="47">
      <formula>AND(Q28=1,IF(COUNTIF(Q$28:Q$32,"=1")&gt;=2,TRUE))</formula>
    </cfRule>
  </conditionalFormatting>
  <conditionalFormatting sqref="H100:H103">
    <cfRule type="containsText" dxfId="1704" priority="43" operator="containsText" text="I-Viru">
      <formula>NOT(ISERROR(SEARCH("I-Viru",H100)))</formula>
    </cfRule>
  </conditionalFormatting>
  <conditionalFormatting sqref="B300:B307">
    <cfRule type="expression" dxfId="1703" priority="38">
      <formula>A300=3</formula>
    </cfRule>
    <cfRule type="expression" dxfId="1702" priority="39">
      <formula>A300=2</formula>
    </cfRule>
    <cfRule type="expression" dxfId="1701" priority="40">
      <formula>A300=1</formula>
    </cfRule>
    <cfRule type="containsBlanks" dxfId="1700" priority="41">
      <formula>LEN(TRIM(B300))=0</formula>
    </cfRule>
    <cfRule type="duplicateValues" dxfId="1699" priority="42"/>
  </conditionalFormatting>
  <conditionalFormatting sqref="AJ7:AJ17">
    <cfRule type="expression" dxfId="1698" priority="31">
      <formula>AND(AI7="",FIND(",",AJ7))</formula>
    </cfRule>
    <cfRule type="expression" dxfId="1697" priority="33">
      <formula>AND(AI7="",COUNTIF(AJ7,"*,*")=0)</formula>
    </cfRule>
  </conditionalFormatting>
  <conditionalFormatting sqref="AH7:AH17 AH32:AH60">
    <cfRule type="expression" dxfId="1696" priority="34">
      <formula>AND(AG7="",FIND(",",AH7))</formula>
    </cfRule>
    <cfRule type="expression" dxfId="1695" priority="35">
      <formula>AND(AG7="",COUNTIF(AH7,"*,*")=0)</formula>
    </cfRule>
  </conditionalFormatting>
  <conditionalFormatting sqref="AL7:AL17">
    <cfRule type="expression" dxfId="1694" priority="36">
      <formula>AND(AK7="",FIND(",",AL7))</formula>
    </cfRule>
    <cfRule type="expression" dxfId="1693" priority="37">
      <formula>AND(AK7="",COUNTIF(AL7,"*,*")=0)</formula>
    </cfRule>
  </conditionalFormatting>
  <conditionalFormatting sqref="AF7:AF17">
    <cfRule type="expression" dxfId="1692" priority="32">
      <formula>AND(AE7="",COUNTIF(AF7,"*,*")=0)</formula>
    </cfRule>
  </conditionalFormatting>
  <conditionalFormatting sqref="AN7:AN17">
    <cfRule type="expression" dxfId="1691" priority="28">
      <formula>AND(AM7="",COUNTIF(AN7,"*,*")=0)</formula>
    </cfRule>
    <cfRule type="expression" dxfId="1690" priority="30">
      <formula>AND(AM7="",FIND(",",AN7))</formula>
    </cfRule>
  </conditionalFormatting>
  <conditionalFormatting sqref="AP7:AP17">
    <cfRule type="expression" dxfId="1689" priority="27">
      <formula>AND(AO7="",COUNTIF(AP7,"*,*")=0)</formula>
    </cfRule>
    <cfRule type="expression" dxfId="1688" priority="29">
      <formula>AND(AO7="",FIND(",",AP7))</formula>
    </cfRule>
  </conditionalFormatting>
  <conditionalFormatting sqref="I28:I32">
    <cfRule type="expression" dxfId="1687" priority="21">
      <formula>FIND(2,I28,1)</formula>
    </cfRule>
    <cfRule type="expression" dxfId="1686" priority="22">
      <formula>FIND(1,I28,1)</formula>
    </cfRule>
  </conditionalFormatting>
  <conditionalFormatting sqref="I21:I25">
    <cfRule type="expression" dxfId="1685" priority="23">
      <formula>FIND(2,I21,1)</formula>
    </cfRule>
    <cfRule type="expression" dxfId="1684" priority="24">
      <formula>FIND(1,I21,1)</formula>
    </cfRule>
  </conditionalFormatting>
  <conditionalFormatting sqref="I7:I11">
    <cfRule type="expression" dxfId="1683" priority="25">
      <formula>FIND(2,I7,1)</formula>
    </cfRule>
    <cfRule type="expression" dxfId="1682" priority="26">
      <formula>FIND(1,I7,1)</formula>
    </cfRule>
  </conditionalFormatting>
  <conditionalFormatting sqref="I14:I18">
    <cfRule type="expression" dxfId="1681" priority="19">
      <formula>FIND(2,I14,1)</formula>
    </cfRule>
    <cfRule type="expression" dxfId="1680" priority="20">
      <formula>FIND(1,I14,1)</formula>
    </cfRule>
  </conditionalFormatting>
  <conditionalFormatting sqref="C102 C104">
    <cfRule type="containsBlanks" dxfId="1679" priority="17">
      <formula>LEN(TRIM(C102))=0</formula>
    </cfRule>
    <cfRule type="aboveAverage" dxfId="1678" priority="18"/>
  </conditionalFormatting>
  <conditionalFormatting sqref="C106 C108">
    <cfRule type="containsBlanks" dxfId="1677" priority="15">
      <formula>LEN(TRIM(C106))=0</formula>
    </cfRule>
    <cfRule type="aboveAverage" dxfId="1676" priority="16"/>
  </conditionalFormatting>
  <conditionalFormatting sqref="C119 C121">
    <cfRule type="containsBlanks" dxfId="1675" priority="13">
      <formula>LEN(TRIM(C119))=0</formula>
    </cfRule>
    <cfRule type="aboveAverage" dxfId="1674" priority="14"/>
  </conditionalFormatting>
  <conditionalFormatting sqref="C123 C125">
    <cfRule type="containsBlanks" dxfId="1673" priority="11">
      <formula>LEN(TRIM(C123))=0</formula>
    </cfRule>
    <cfRule type="aboveAverage" dxfId="1672" priority="12"/>
  </conditionalFormatting>
  <conditionalFormatting sqref="E127 E129">
    <cfRule type="containsBlanks" dxfId="1671" priority="3">
      <formula>LEN(TRIM(E127))=0</formula>
    </cfRule>
  </conditionalFormatting>
  <conditionalFormatting sqref="E110 E112">
    <cfRule type="aboveAverage" dxfId="1670" priority="8"/>
  </conditionalFormatting>
  <conditionalFormatting sqref="E110 E112">
    <cfRule type="containsBlanks" dxfId="1669" priority="7">
      <formula>LEN(TRIM(E110))=0</formula>
    </cfRule>
  </conditionalFormatting>
  <conditionalFormatting sqref="E103 E107">
    <cfRule type="containsBlanks" dxfId="1668" priority="9">
      <formula>LEN(TRIM(E103))=0</formula>
    </cfRule>
    <cfRule type="aboveAverage" dxfId="1667" priority="10"/>
  </conditionalFormatting>
  <conditionalFormatting sqref="E127 E129">
    <cfRule type="aboveAverage" dxfId="1666" priority="4"/>
  </conditionalFormatting>
  <conditionalFormatting sqref="E120 E124">
    <cfRule type="containsBlanks" dxfId="1665" priority="5">
      <formula>LEN(TRIM(E120))=0</formula>
    </cfRule>
    <cfRule type="aboveAverage" dxfId="1664" priority="6"/>
  </conditionalFormatting>
  <conditionalFormatting sqref="A102:A108">
    <cfRule type="duplicateValues" dxfId="1663" priority="2"/>
  </conditionalFormatting>
  <conditionalFormatting sqref="A119:A125">
    <cfRule type="duplicateValues" dxfId="1662" priority="1"/>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11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331"/>
  <sheetViews>
    <sheetView showGridLines="0" showRowColHeaders="0" zoomScaleNormal="100" workbookViewId="0">
      <pane ySplit="1" topLeftCell="A297" activePane="bottomLeft" state="frozen"/>
      <selection pane="bottomLeft" activeCell="A297" sqref="A297"/>
    </sheetView>
  </sheetViews>
  <sheetFormatPr defaultRowHeight="12.75" x14ac:dyDescent="0.2"/>
  <cols>
    <col min="1" max="1" width="4.42578125" customWidth="1"/>
    <col min="2" max="2" width="18.7109375" bestFit="1" customWidth="1"/>
    <col min="3" max="7" width="7.7109375" customWidth="1"/>
    <col min="8" max="9" width="6.7109375" customWidth="1"/>
    <col min="10" max="14" width="5.5703125" customWidth="1"/>
    <col min="15" max="15" width="5.5703125" hidden="1" customWidth="1"/>
    <col min="16" max="20" width="9.140625" hidden="1" customWidth="1"/>
    <col min="21" max="21" width="0" hidden="1" customWidth="1"/>
    <col min="22" max="27" width="9.140625" hidden="1" customWidth="1"/>
    <col min="28" max="28" width="9.140625" customWidth="1"/>
    <col min="30" max="31" width="9.140625" hidden="1" customWidth="1"/>
    <col min="32" max="32" width="18.7109375" hidden="1" customWidth="1"/>
    <col min="33" max="33" width="9.140625" hidden="1" customWidth="1"/>
    <col min="34" max="34" width="14.85546875" hidden="1" customWidth="1"/>
    <col min="35" max="35" width="9.140625" hidden="1" customWidth="1"/>
    <col min="36" max="36" width="30.85546875" hidden="1" customWidth="1"/>
    <col min="37" max="37" width="9.140625" hidden="1" customWidth="1"/>
    <col min="38" max="38" width="17.28515625" hidden="1" customWidth="1"/>
    <col min="39" max="39" width="9.140625" hidden="1" customWidth="1"/>
    <col min="40" max="40" width="18.7109375" hidden="1" customWidth="1"/>
    <col min="41" max="41" width="9.140625" hidden="1" customWidth="1"/>
    <col min="42" max="42" width="17.28515625" hidden="1" customWidth="1"/>
    <col min="43" max="43" width="9.140625" hidden="1" customWidth="1"/>
    <col min="44" max="44" width="18.7109375" hidden="1" customWidth="1"/>
  </cols>
  <sheetData>
    <row r="1" spans="1:44" x14ac:dyDescent="0.2">
      <c r="A1" s="1155" t="str">
        <f>UPPER((Kalend!E18)&amp;" - "&amp;(Kalend!C18))&amp;" - "&amp;LOWER(Kalend!D18)&amp;" - "&amp;(Kalend!A18)&amp;" kell "&amp;(Kalend!B18)&amp;" - "&amp;(Kalend!F18)</f>
        <v>5 - TOILA VALLA MV (19.MURUTURNIIR) - üksik - P, 28.06.2020 kell 11:00 - Voka staadion</v>
      </c>
      <c r="C1" s="160"/>
      <c r="D1" s="160"/>
      <c r="E1" s="160"/>
      <c r="F1" s="160"/>
      <c r="G1" s="160"/>
      <c r="H1" s="160"/>
      <c r="I1" s="160"/>
      <c r="J1" s="160"/>
      <c r="K1" s="160"/>
      <c r="L1" s="160"/>
      <c r="M1" s="160"/>
      <c r="N1" s="160"/>
      <c r="P1" s="160"/>
      <c r="Q1" s="160"/>
      <c r="R1" s="160"/>
      <c r="S1" s="160"/>
      <c r="T1" s="160"/>
      <c r="U1" s="109"/>
      <c r="V1" s="109"/>
      <c r="W1" s="105"/>
      <c r="X1" s="106"/>
      <c r="Y1" s="105"/>
      <c r="Z1" s="105"/>
      <c r="AA1" s="105"/>
      <c r="AD1" s="99" t="s">
        <v>25</v>
      </c>
      <c r="AE1" s="111"/>
      <c r="AF1" s="111"/>
      <c r="AG1" s="111"/>
      <c r="AH1" s="111"/>
      <c r="AI1" s="111"/>
      <c r="AJ1" s="111"/>
      <c r="AK1" s="111"/>
      <c r="AL1" s="111"/>
      <c r="AM1" s="111"/>
      <c r="AN1" s="111"/>
      <c r="AO1" s="111"/>
      <c r="AP1" s="111"/>
      <c r="AQ1" s="334"/>
      <c r="AR1" s="334"/>
    </row>
    <row r="2" spans="1:44" ht="12.75" hidden="1" customHeight="1" x14ac:dyDescent="0.2">
      <c r="A2" s="160"/>
      <c r="C2" s="160"/>
      <c r="D2" s="160"/>
      <c r="E2" s="160"/>
      <c r="F2" s="160"/>
      <c r="G2" s="160"/>
      <c r="H2" s="160"/>
      <c r="I2" s="160"/>
      <c r="J2" s="160"/>
      <c r="K2" s="160"/>
      <c r="L2" s="160"/>
      <c r="M2" s="160"/>
      <c r="N2" s="160"/>
      <c r="O2" s="105"/>
      <c r="P2" s="160"/>
      <c r="Q2" s="160"/>
      <c r="R2" s="160"/>
      <c r="S2" s="160"/>
      <c r="T2" s="160"/>
      <c r="U2" s="110"/>
      <c r="V2" s="110"/>
      <c r="W2" s="105"/>
      <c r="X2" s="105"/>
      <c r="Y2" s="105"/>
      <c r="Z2" s="105"/>
      <c r="AD2" s="105"/>
      <c r="AE2" s="105"/>
      <c r="AF2" s="105"/>
      <c r="AG2" s="105"/>
      <c r="AH2" s="105"/>
      <c r="AI2" s="105"/>
      <c r="AJ2" s="105"/>
      <c r="AK2" s="105"/>
      <c r="AL2" s="117"/>
      <c r="AM2" s="105"/>
      <c r="AN2" s="105"/>
      <c r="AO2" s="105"/>
      <c r="AP2" s="105"/>
    </row>
    <row r="3" spans="1:44" ht="12.75" hidden="1" customHeight="1" x14ac:dyDescent="0.2">
      <c r="A3" s="160"/>
      <c r="C3" s="160"/>
      <c r="D3" s="160"/>
      <c r="E3" s="160"/>
      <c r="F3" s="160"/>
      <c r="G3" s="160"/>
      <c r="H3" s="160"/>
      <c r="I3" s="160"/>
      <c r="J3" s="160"/>
      <c r="K3" s="160"/>
      <c r="L3" s="160"/>
      <c r="M3" s="160"/>
      <c r="N3" s="160"/>
      <c r="O3" s="105"/>
      <c r="P3" s="160"/>
      <c r="Q3" s="160"/>
      <c r="R3" s="160"/>
      <c r="S3" s="160"/>
      <c r="T3" s="160"/>
      <c r="U3" s="110"/>
      <c r="V3" s="110"/>
      <c r="W3" s="105"/>
      <c r="X3" s="105"/>
      <c r="Y3" s="105"/>
      <c r="Z3" s="105"/>
      <c r="AA3" s="105"/>
      <c r="AE3" s="105"/>
      <c r="AG3" s="105"/>
      <c r="AI3" s="105"/>
      <c r="AJ3" s="105"/>
      <c r="AK3" s="105"/>
      <c r="AL3" s="105"/>
      <c r="AM3" s="105"/>
      <c r="AN3" s="105"/>
      <c r="AO3" s="105"/>
      <c r="AP3" s="105"/>
    </row>
    <row r="4" spans="1:44" ht="12.75" hidden="1" customHeight="1" x14ac:dyDescent="0.2">
      <c r="A4" s="160"/>
      <c r="F4" s="105"/>
      <c r="G4" s="108"/>
      <c r="H4" s="108"/>
      <c r="I4" s="738"/>
      <c r="J4" s="738"/>
      <c r="K4" s="739"/>
      <c r="L4" s="108"/>
      <c r="M4" s="105"/>
      <c r="N4" s="105"/>
      <c r="O4" s="105"/>
      <c r="P4" s="160"/>
      <c r="Q4" s="160"/>
      <c r="R4" s="160"/>
      <c r="S4" s="160"/>
      <c r="T4" s="160"/>
      <c r="U4" s="105"/>
      <c r="V4" s="105"/>
      <c r="W4" s="105"/>
      <c r="X4" s="105"/>
      <c r="Y4" s="105"/>
      <c r="Z4" s="105"/>
      <c r="AA4" s="105"/>
      <c r="AE4" s="110"/>
      <c r="AF4" s="110"/>
      <c r="AG4" s="110"/>
      <c r="AH4" s="110"/>
      <c r="AI4" s="110"/>
      <c r="AJ4" s="342"/>
      <c r="AK4" s="110"/>
      <c r="AL4" s="110"/>
      <c r="AM4" s="110"/>
      <c r="AN4" s="110"/>
      <c r="AO4" s="110"/>
      <c r="AP4" s="110"/>
      <c r="AQ4" s="110"/>
      <c r="AR4" s="110"/>
    </row>
    <row r="5" spans="1:44" x14ac:dyDescent="0.2">
      <c r="F5" s="105"/>
      <c r="G5" s="740"/>
      <c r="H5" s="740"/>
      <c r="I5" s="740"/>
      <c r="J5" s="740"/>
      <c r="K5" s="740"/>
      <c r="L5" s="108"/>
      <c r="M5" s="105"/>
      <c r="O5" s="343" t="s">
        <v>152</v>
      </c>
      <c r="P5" s="160"/>
      <c r="Q5" s="160"/>
      <c r="R5" s="160"/>
      <c r="S5" s="160"/>
      <c r="T5" s="160"/>
      <c r="U5" s="105"/>
      <c r="V5" s="105"/>
      <c r="W5" s="105"/>
      <c r="X5" s="105"/>
      <c r="Y5" s="105"/>
      <c r="Z5" s="105"/>
      <c r="AA5" s="105"/>
      <c r="AC5" s="105"/>
      <c r="AD5" s="344" t="s">
        <v>64</v>
      </c>
    </row>
    <row r="6" spans="1:44" x14ac:dyDescent="0.2">
      <c r="A6" s="1070" t="s">
        <v>544</v>
      </c>
      <c r="B6" s="1071"/>
      <c r="C6" s="1071"/>
      <c r="D6" s="1071"/>
      <c r="E6" s="1071"/>
      <c r="F6" s="1071"/>
      <c r="G6" s="1071"/>
      <c r="H6" s="1071"/>
      <c r="I6" s="1071"/>
      <c r="J6" s="1071"/>
      <c r="K6" s="1071"/>
      <c r="L6" s="1071"/>
      <c r="M6" s="1071"/>
      <c r="N6" s="1071"/>
      <c r="O6" s="1071"/>
      <c r="P6" s="160"/>
      <c r="Q6" s="160"/>
      <c r="R6" s="160"/>
      <c r="S6" s="160"/>
      <c r="T6" s="160"/>
      <c r="U6" s="160"/>
      <c r="V6" s="160"/>
      <c r="W6" s="160"/>
      <c r="X6" s="160"/>
      <c r="Y6" s="160"/>
      <c r="Z6" s="160"/>
      <c r="AA6" s="160"/>
      <c r="AB6" s="160"/>
      <c r="AC6" s="154"/>
      <c r="AD6" s="123" t="s">
        <v>153</v>
      </c>
      <c r="AE6" s="127"/>
      <c r="AF6" s="127" t="s">
        <v>569</v>
      </c>
      <c r="AG6" s="127"/>
      <c r="AH6" s="127" t="s">
        <v>67</v>
      </c>
      <c r="AI6" s="127"/>
      <c r="AJ6" s="128" t="s">
        <v>68</v>
      </c>
      <c r="AK6" s="127"/>
      <c r="AL6" s="127" t="s">
        <v>69</v>
      </c>
      <c r="AM6" s="129"/>
      <c r="AN6" s="127" t="s">
        <v>70</v>
      </c>
      <c r="AO6" s="129"/>
      <c r="AP6" s="129" t="s">
        <v>154</v>
      </c>
      <c r="AQ6" s="345"/>
      <c r="AR6" s="129" t="s">
        <v>155</v>
      </c>
    </row>
    <row r="7" spans="1:44" x14ac:dyDescent="0.2">
      <c r="A7" s="1072"/>
      <c r="B7" s="1071"/>
      <c r="C7" s="1071"/>
      <c r="D7" s="1071"/>
      <c r="E7" s="1071"/>
      <c r="F7" s="1071"/>
      <c r="G7" s="1071"/>
      <c r="H7" s="1071"/>
      <c r="I7" s="1071"/>
      <c r="J7" s="1071"/>
      <c r="K7" s="1071"/>
      <c r="L7" s="1071"/>
      <c r="M7" s="1071"/>
      <c r="N7" s="1071"/>
      <c r="O7" s="1071"/>
      <c r="P7" s="160"/>
      <c r="Q7" s="160"/>
      <c r="R7" s="160"/>
      <c r="S7" s="160"/>
      <c r="T7" s="160"/>
      <c r="U7" s="160"/>
      <c r="V7" s="160"/>
      <c r="W7" s="160"/>
      <c r="X7" s="160"/>
      <c r="Y7" s="160"/>
      <c r="Z7" s="160"/>
      <c r="AA7" s="160"/>
      <c r="AB7" s="160"/>
      <c r="AC7" s="160"/>
      <c r="AD7" s="157">
        <f>SUM(AG7:AR7)</f>
        <v>0</v>
      </c>
      <c r="AE7" s="158" t="str">
        <f>IFERROR(INDEX(Reit!$J:$J,MATCH(AF7,Reit!$F:$F,0)),"")</f>
        <v/>
      </c>
      <c r="AF7" s="159">
        <f>B7</f>
        <v>0</v>
      </c>
      <c r="AG7" s="158" t="str">
        <f>IFERROR(INDEX(Reit!$J:$J,MATCH(AH7,Reit!$F:$F,0)),"")</f>
        <v/>
      </c>
      <c r="AH7" s="159" t="str">
        <f>IFERROR(LEFT($B7,(FIND(",",$B7,1)-1)),"")</f>
        <v/>
      </c>
      <c r="AI7" s="158" t="str">
        <f>IFERROR(INDEX(Reit!$J:$J,MATCH(AJ7,Reit!$F:$F,0)),"")</f>
        <v/>
      </c>
      <c r="AJ7" s="159" t="str">
        <f>IFERROR(MID($B7,FIND(", ",$B7)+2,256),"")</f>
        <v/>
      </c>
      <c r="AK7" s="158" t="str">
        <f>IFERROR(INDEX(Reit!$J:$J,MATCH(AL7,Reit!$F:$F,0)),"")</f>
        <v/>
      </c>
      <c r="AL7" s="159" t="str">
        <f>IFERROR(MID($B7,FIND("^",SUBSTITUTE($B7,", ","^",1))+2,FIND("^",SUBSTITUTE($B7,", ","^",2))-FIND("^",SUBSTITUTE($B7,", ","^",1))-2),"")</f>
        <v/>
      </c>
      <c r="AM7" s="158" t="str">
        <f>IFERROR(INDEX(Reit!$J:$J,MATCH(AN7,Reit!$F:$F,0)),"")</f>
        <v/>
      </c>
      <c r="AN7" s="159" t="str">
        <f>IFERROR(MID($B7,FIND(", ",$B7,FIND(", ",$B7,FIND(", ",$B7))+1)+2,30000),"")</f>
        <v/>
      </c>
      <c r="AO7" s="158" t="str">
        <f>IFERROR(INDEX(Reit!$J:$J,MATCH(AP7,Reit!$F:$F,0)),"")</f>
        <v/>
      </c>
      <c r="AP7" s="159" t="str">
        <f>IFERROR(MID($B7,FIND(", ",$B7,FIND(", ",$B7)+1)+2,FIND(", ",$B7,FIND(", ",$B7,FIND(", ",$B7)+1)+1)-FIND(", ",$B7,FIND(", ",$B7)+1)-2),"")</f>
        <v/>
      </c>
      <c r="AQ7" s="158" t="str">
        <f>IFERROR(INDEX(Reit!$J:$J,MATCH(AR7,Reit!$F:$F,0)),"")</f>
        <v/>
      </c>
      <c r="AR7" s="159" t="str">
        <f>IFERROR(MID($B7,FIND(", ",$B7,FIND(", ",$B7,FIND(", ",$B7)+1)+1)+2,30000),"")</f>
        <v/>
      </c>
    </row>
    <row r="8" spans="1:44" x14ac:dyDescent="0.2">
      <c r="A8" s="1073">
        <v>1</v>
      </c>
      <c r="B8" s="1071"/>
      <c r="C8" s="838" t="str">
        <f>IF(B8="-",0,IF(B10="-",13,""))</f>
        <v/>
      </c>
      <c r="D8" s="1074"/>
      <c r="E8" s="1071"/>
      <c r="F8" s="1071"/>
      <c r="G8" s="1071"/>
      <c r="H8" s="1071"/>
      <c r="I8" s="1071"/>
      <c r="J8" s="1071"/>
      <c r="K8" s="1071"/>
      <c r="L8" s="1071"/>
      <c r="M8" s="1071"/>
      <c r="N8" s="1071"/>
      <c r="O8" s="1071"/>
      <c r="P8" s="160"/>
      <c r="Q8" s="160"/>
      <c r="R8" s="160"/>
      <c r="S8" s="160"/>
      <c r="T8" s="160"/>
      <c r="U8" s="160"/>
      <c r="V8" s="160"/>
      <c r="W8" s="160"/>
      <c r="X8" s="160"/>
      <c r="Y8" s="160"/>
      <c r="Z8" s="160"/>
      <c r="AA8" s="160"/>
      <c r="AB8" s="160"/>
      <c r="AC8" s="762"/>
      <c r="AD8" s="157">
        <f t="shared" ref="AD8:AD17" si="0">SUM(AG8:AR8)</f>
        <v>0</v>
      </c>
      <c r="AE8" s="158" t="str">
        <f>IFERROR(INDEX(Reit!$J:$J,MATCH(AF8,Reit!$F:$F,0)),"")</f>
        <v/>
      </c>
      <c r="AF8" s="159">
        <f t="shared" ref="AF8:AF71" si="1">B8</f>
        <v>0</v>
      </c>
      <c r="AG8" s="158" t="str">
        <f>IFERROR(INDEX(Reit!$J:$J,MATCH(AH8,Reit!$F:$F,0)),"")</f>
        <v/>
      </c>
      <c r="AH8" s="159" t="str">
        <f t="shared" ref="AH8:AH71" si="2">IFERROR(LEFT($B8,(FIND(",",$B8,1)-1)),"")</f>
        <v/>
      </c>
      <c r="AI8" s="158" t="str">
        <f>IFERROR(INDEX(Reit!$J:$J,MATCH(AJ8,Reit!$F:$F,0)),"")</f>
        <v/>
      </c>
      <c r="AJ8" s="159" t="str">
        <f t="shared" ref="AJ8:AJ71" si="3">IFERROR(MID($B8,FIND(", ",$B8)+2,256),"")</f>
        <v/>
      </c>
      <c r="AK8" s="158" t="str">
        <f>IFERROR(INDEX(Reit!$J:$J,MATCH(AL8,Reit!$F:$F,0)),"")</f>
        <v/>
      </c>
      <c r="AL8" s="159" t="str">
        <f t="shared" ref="AL8:AL71" si="4">IFERROR(MID($B8,FIND("^",SUBSTITUTE($B8,", ","^",1))+2,FIND("^",SUBSTITUTE($B8,", ","^",2))-FIND("^",SUBSTITUTE($B8,", ","^",1))-2),"")</f>
        <v/>
      </c>
      <c r="AM8" s="158" t="str">
        <f>IFERROR(INDEX(Reit!$J:$J,MATCH(AN8,Reit!$F:$F,0)),"")</f>
        <v/>
      </c>
      <c r="AN8" s="159" t="str">
        <f t="shared" ref="AN8:AN71" si="5">IFERROR(MID($B8,FIND(", ",$B8,FIND(", ",$B8,FIND(", ",$B8))+1)+2,30000),"")</f>
        <v/>
      </c>
      <c r="AO8" s="158" t="str">
        <f>IFERROR(INDEX(Reit!$J:$J,MATCH(AP8,Reit!$F:$F,0)),"")</f>
        <v/>
      </c>
      <c r="AP8" s="159" t="str">
        <f t="shared" ref="AP8:AP71" si="6">IFERROR(MID($B8,FIND(", ",$B8,FIND(", ",$B8)+1)+2,FIND(", ",$B8,FIND(", ",$B8,FIND(", ",$B8)+1)+1)-FIND(", ",$B8,FIND(", ",$B8)+1)-2),"")</f>
        <v/>
      </c>
      <c r="AQ8" s="158" t="str">
        <f>IFERROR(INDEX(Reit!$J:$J,MATCH(AR8,Reit!$F:$F,0)),"")</f>
        <v/>
      </c>
      <c r="AR8" s="159" t="str">
        <f t="shared" ref="AR8:AR71" si="7">IFERROR(MID($B8,FIND(", ",$B8,FIND(", ",$B8,FIND(", ",$B8)+1)+1)+2,30000),"")</f>
        <v/>
      </c>
    </row>
    <row r="9" spans="1:44" x14ac:dyDescent="0.2">
      <c r="A9" s="1075"/>
      <c r="B9" s="1076">
        <v>-101</v>
      </c>
      <c r="C9" s="1077" t="str">
        <f>IF(COUNT(C8,C10)=2,IF(C8&gt;C10,B8,B10),"")</f>
        <v/>
      </c>
      <c r="D9" s="1078"/>
      <c r="E9" s="813" t="str">
        <f>IF(C9="-",0,IF(C13="-",13,""))</f>
        <v/>
      </c>
      <c r="F9" s="1071"/>
      <c r="G9" s="1071"/>
      <c r="H9" s="1071"/>
      <c r="I9" s="1071"/>
      <c r="J9" s="1071"/>
      <c r="K9" s="1071"/>
      <c r="L9" s="1071"/>
      <c r="M9" s="1071"/>
      <c r="N9" s="1071"/>
      <c r="O9" s="1071"/>
      <c r="P9" s="160"/>
      <c r="Q9" s="160"/>
      <c r="R9" s="160"/>
      <c r="S9" s="160"/>
      <c r="T9" s="160"/>
      <c r="U9" s="160"/>
      <c r="V9" s="160"/>
      <c r="W9" s="160"/>
      <c r="X9" s="160"/>
      <c r="Y9" s="160"/>
      <c r="Z9" s="160"/>
      <c r="AA9" s="160"/>
      <c r="AB9" s="160"/>
      <c r="AC9" s="762"/>
      <c r="AD9" s="157">
        <f t="shared" si="0"/>
        <v>0</v>
      </c>
      <c r="AE9" s="158" t="str">
        <f>IFERROR(INDEX(Reit!$J:$J,MATCH(AF9,Reit!$F:$F,0)),"")</f>
        <v/>
      </c>
      <c r="AF9" s="159">
        <f t="shared" si="1"/>
        <v>-101</v>
      </c>
      <c r="AG9" s="158" t="str">
        <f>IFERROR(INDEX(Reit!$J:$J,MATCH(AH9,Reit!$F:$F,0)),"")</f>
        <v/>
      </c>
      <c r="AH9" s="159" t="str">
        <f t="shared" si="2"/>
        <v/>
      </c>
      <c r="AI9" s="158" t="str">
        <f>IFERROR(INDEX(Reit!$J:$J,MATCH(AJ9,Reit!$F:$F,0)),"")</f>
        <v/>
      </c>
      <c r="AJ9" s="159" t="str">
        <f t="shared" si="3"/>
        <v/>
      </c>
      <c r="AK9" s="158" t="str">
        <f>IFERROR(INDEX(Reit!$J:$J,MATCH(AL9,Reit!$F:$F,0)),"")</f>
        <v/>
      </c>
      <c r="AL9" s="159" t="str">
        <f t="shared" si="4"/>
        <v/>
      </c>
      <c r="AM9" s="158" t="str">
        <f>IFERROR(INDEX(Reit!$J:$J,MATCH(AN9,Reit!$F:$F,0)),"")</f>
        <v/>
      </c>
      <c r="AN9" s="159" t="str">
        <f t="shared" si="5"/>
        <v/>
      </c>
      <c r="AO9" s="158" t="str">
        <f>IFERROR(INDEX(Reit!$J:$J,MATCH(AP9,Reit!$F:$F,0)),"")</f>
        <v/>
      </c>
      <c r="AP9" s="159" t="str">
        <f t="shared" si="6"/>
        <v/>
      </c>
      <c r="AQ9" s="158" t="str">
        <f>IFERROR(INDEX(Reit!$J:$J,MATCH(AR9,Reit!$F:$F,0)),"")</f>
        <v/>
      </c>
      <c r="AR9" s="159" t="str">
        <f t="shared" si="7"/>
        <v/>
      </c>
    </row>
    <row r="10" spans="1:44" x14ac:dyDescent="0.2">
      <c r="A10" s="1075">
        <v>32</v>
      </c>
      <c r="B10" s="1078"/>
      <c r="C10" s="1079" t="str">
        <f>IF(B10="-",0,IF(B8="-",13,""))</f>
        <v/>
      </c>
      <c r="D10" s="1080"/>
      <c r="E10" s="155"/>
      <c r="F10" s="1071"/>
      <c r="G10" s="1071"/>
      <c r="H10" s="1071"/>
      <c r="I10" s="1071"/>
      <c r="J10" s="1071"/>
      <c r="K10" s="1071"/>
      <c r="L10" s="1071"/>
      <c r="M10" s="1071"/>
      <c r="N10" s="1071"/>
      <c r="O10" s="1071"/>
      <c r="P10" s="160"/>
      <c r="Q10" s="160"/>
      <c r="R10" s="160"/>
      <c r="S10" s="160"/>
      <c r="T10" s="160"/>
      <c r="U10" s="160"/>
      <c r="V10" s="160"/>
      <c r="W10" s="160"/>
      <c r="X10" s="160"/>
      <c r="Y10" s="160"/>
      <c r="Z10" s="160"/>
      <c r="AA10" s="160"/>
      <c r="AB10" s="160"/>
      <c r="AC10" s="762"/>
      <c r="AD10" s="157">
        <f t="shared" si="0"/>
        <v>0</v>
      </c>
      <c r="AE10" s="158" t="str">
        <f>IFERROR(INDEX(Reit!$J:$J,MATCH(AF10,Reit!$F:$F,0)),"")</f>
        <v/>
      </c>
      <c r="AF10" s="159">
        <f t="shared" si="1"/>
        <v>0</v>
      </c>
      <c r="AG10" s="158" t="str">
        <f>IFERROR(INDEX(Reit!$J:$J,MATCH(AH10,Reit!$F:$F,0)),"")</f>
        <v/>
      </c>
      <c r="AH10" s="159" t="str">
        <f t="shared" si="2"/>
        <v/>
      </c>
      <c r="AI10" s="158" t="str">
        <f>IFERROR(INDEX(Reit!$J:$J,MATCH(AJ10,Reit!$F:$F,0)),"")</f>
        <v/>
      </c>
      <c r="AJ10" s="159" t="str">
        <f t="shared" si="3"/>
        <v/>
      </c>
      <c r="AK10" s="158" t="str">
        <f>IFERROR(INDEX(Reit!$J:$J,MATCH(AL10,Reit!$F:$F,0)),"")</f>
        <v/>
      </c>
      <c r="AL10" s="159" t="str">
        <f t="shared" si="4"/>
        <v/>
      </c>
      <c r="AM10" s="158" t="str">
        <f>IFERROR(INDEX(Reit!$J:$J,MATCH(AN10,Reit!$F:$F,0)),"")</f>
        <v/>
      </c>
      <c r="AN10" s="159" t="str">
        <f t="shared" si="5"/>
        <v/>
      </c>
      <c r="AO10" s="158" t="str">
        <f>IFERROR(INDEX(Reit!$J:$J,MATCH(AP10,Reit!$F:$F,0)),"")</f>
        <v/>
      </c>
      <c r="AP10" s="159" t="str">
        <f t="shared" si="6"/>
        <v/>
      </c>
      <c r="AQ10" s="158" t="str">
        <f>IFERROR(INDEX(Reit!$J:$J,MATCH(AR10,Reit!$F:$F,0)),"")</f>
        <v/>
      </c>
      <c r="AR10" s="159" t="str">
        <f t="shared" si="7"/>
        <v/>
      </c>
    </row>
    <row r="11" spans="1:44" x14ac:dyDescent="0.2">
      <c r="A11" s="1075"/>
      <c r="B11" s="1071"/>
      <c r="C11" s="1071"/>
      <c r="D11" s="1081">
        <v>-117</v>
      </c>
      <c r="E11" s="1077" t="str">
        <f>IF(COUNT(E9,E13)=2,IF(E9&gt;E13,C9,C13),"")</f>
        <v/>
      </c>
      <c r="F11" s="813" t="str">
        <f>IF(E11="-",0,IF(E19="-",13,""))</f>
        <v/>
      </c>
      <c r="G11" s="1071"/>
      <c r="H11" s="1071"/>
      <c r="I11" s="1071"/>
      <c r="J11" s="1071"/>
      <c r="K11" s="1071"/>
      <c r="L11" s="1071"/>
      <c r="M11" s="1071"/>
      <c r="N11" s="1071"/>
      <c r="O11" s="1071"/>
      <c r="P11" s="160"/>
      <c r="Q11" s="160"/>
      <c r="R11" s="160"/>
      <c r="S11" s="160"/>
      <c r="T11" s="160"/>
      <c r="U11" s="160"/>
      <c r="V11" s="160"/>
      <c r="W11" s="160"/>
      <c r="X11" s="160"/>
      <c r="Y11" s="160"/>
      <c r="Z11" s="160"/>
      <c r="AA11" s="160"/>
      <c r="AB11" s="160"/>
      <c r="AC11" s="762"/>
      <c r="AD11" s="157">
        <f t="shared" si="0"/>
        <v>0</v>
      </c>
      <c r="AE11" s="158" t="str">
        <f>IFERROR(INDEX(Reit!$J:$J,MATCH(AF11,Reit!$F:$F,0)),"")</f>
        <v/>
      </c>
      <c r="AF11" s="159">
        <f t="shared" si="1"/>
        <v>0</v>
      </c>
      <c r="AG11" s="158" t="str">
        <f>IFERROR(INDEX(Reit!$J:$J,MATCH(AH11,Reit!$F:$F,0)),"")</f>
        <v/>
      </c>
      <c r="AH11" s="159" t="str">
        <f t="shared" si="2"/>
        <v/>
      </c>
      <c r="AI11" s="158" t="str">
        <f>IFERROR(INDEX(Reit!$J:$J,MATCH(AJ11,Reit!$F:$F,0)),"")</f>
        <v/>
      </c>
      <c r="AJ11" s="159" t="str">
        <f t="shared" si="3"/>
        <v/>
      </c>
      <c r="AK11" s="158" t="str">
        <f>IFERROR(INDEX(Reit!$J:$J,MATCH(AL11,Reit!$F:$F,0)),"")</f>
        <v/>
      </c>
      <c r="AL11" s="159" t="str">
        <f t="shared" si="4"/>
        <v/>
      </c>
      <c r="AM11" s="158" t="str">
        <f>IFERROR(INDEX(Reit!$J:$J,MATCH(AN11,Reit!$F:$F,0)),"")</f>
        <v/>
      </c>
      <c r="AN11" s="159" t="str">
        <f t="shared" si="5"/>
        <v/>
      </c>
      <c r="AO11" s="158" t="str">
        <f>IFERROR(INDEX(Reit!$J:$J,MATCH(AP11,Reit!$F:$F,0)),"")</f>
        <v/>
      </c>
      <c r="AP11" s="159" t="str">
        <f t="shared" si="6"/>
        <v/>
      </c>
      <c r="AQ11" s="158" t="str">
        <f>IFERROR(INDEX(Reit!$J:$J,MATCH(AR11,Reit!$F:$F,0)),"")</f>
        <v/>
      </c>
      <c r="AR11" s="159" t="str">
        <f t="shared" si="7"/>
        <v/>
      </c>
    </row>
    <row r="12" spans="1:44" x14ac:dyDescent="0.2">
      <c r="A12" s="1075">
        <v>17</v>
      </c>
      <c r="B12" s="1071"/>
      <c r="C12" s="160"/>
      <c r="D12" s="1082"/>
      <c r="E12" s="1083"/>
      <c r="F12" s="1071"/>
      <c r="G12" s="1071"/>
      <c r="H12" s="1071"/>
      <c r="I12" s="1071"/>
      <c r="J12" s="1071"/>
      <c r="K12" s="1071"/>
      <c r="L12" s="1071"/>
      <c r="M12" s="1071"/>
      <c r="N12" s="1071"/>
      <c r="O12" s="1071"/>
      <c r="P12" s="160"/>
      <c r="Q12" s="160"/>
      <c r="R12" s="160"/>
      <c r="S12" s="160"/>
      <c r="T12" s="160"/>
      <c r="U12" s="160"/>
      <c r="V12" s="160"/>
      <c r="W12" s="160"/>
      <c r="X12" s="160"/>
      <c r="Y12" s="160"/>
      <c r="Z12" s="160"/>
      <c r="AA12" s="160"/>
      <c r="AB12" s="160"/>
      <c r="AC12" s="762"/>
      <c r="AD12" s="157">
        <f t="shared" si="0"/>
        <v>0</v>
      </c>
      <c r="AE12" s="158" t="str">
        <f>IFERROR(INDEX(Reit!$J:$J,MATCH(AF12,Reit!$F:$F,0)),"")</f>
        <v/>
      </c>
      <c r="AF12" s="159">
        <f t="shared" si="1"/>
        <v>0</v>
      </c>
      <c r="AG12" s="158" t="str">
        <f>IFERROR(INDEX(Reit!$J:$J,MATCH(AH12,Reit!$F:$F,0)),"")</f>
        <v/>
      </c>
      <c r="AH12" s="159" t="str">
        <f t="shared" si="2"/>
        <v/>
      </c>
      <c r="AI12" s="158" t="str">
        <f>IFERROR(INDEX(Reit!$J:$J,MATCH(AJ12,Reit!$F:$F,0)),"")</f>
        <v/>
      </c>
      <c r="AJ12" s="159" t="str">
        <f t="shared" si="3"/>
        <v/>
      </c>
      <c r="AK12" s="158" t="str">
        <f>IFERROR(INDEX(Reit!$J:$J,MATCH(AL12,Reit!$F:$F,0)),"")</f>
        <v/>
      </c>
      <c r="AL12" s="159" t="str">
        <f t="shared" si="4"/>
        <v/>
      </c>
      <c r="AM12" s="158" t="str">
        <f>IFERROR(INDEX(Reit!$J:$J,MATCH(AN12,Reit!$F:$F,0)),"")</f>
        <v/>
      </c>
      <c r="AN12" s="159" t="str">
        <f t="shared" si="5"/>
        <v/>
      </c>
      <c r="AO12" s="158" t="str">
        <f>IFERROR(INDEX(Reit!$J:$J,MATCH(AP12,Reit!$F:$F,0)),"")</f>
        <v/>
      </c>
      <c r="AP12" s="159" t="str">
        <f t="shared" si="6"/>
        <v/>
      </c>
      <c r="AQ12" s="158" t="str">
        <f>IFERROR(INDEX(Reit!$J:$J,MATCH(AR12,Reit!$F:$F,0)),"")</f>
        <v/>
      </c>
      <c r="AR12" s="159" t="str">
        <f t="shared" si="7"/>
        <v/>
      </c>
    </row>
    <row r="13" spans="1:44" x14ac:dyDescent="0.2">
      <c r="A13" s="1075"/>
      <c r="B13" s="1076">
        <v>-102</v>
      </c>
      <c r="C13" s="1077" t="str">
        <f>IF(COUNT(C12,C14)=2,IF(C12&gt;C14,B12,B14),"")</f>
        <v/>
      </c>
      <c r="D13" s="1084"/>
      <c r="E13" s="836" t="str">
        <f>IF(C13="-",0,IF(C9="-",13,""))</f>
        <v/>
      </c>
      <c r="F13" s="1071"/>
      <c r="G13" s="1071"/>
      <c r="H13" s="1071"/>
      <c r="I13" s="1071"/>
      <c r="J13" s="1071"/>
      <c r="K13" s="1071"/>
      <c r="L13" s="1071"/>
      <c r="M13" s="1071"/>
      <c r="N13" s="1071"/>
      <c r="O13" s="1071"/>
      <c r="P13" s="160"/>
      <c r="Q13" s="160"/>
      <c r="R13" s="160"/>
      <c r="S13" s="160"/>
      <c r="T13" s="160"/>
      <c r="U13" s="160"/>
      <c r="V13" s="160"/>
      <c r="W13" s="160"/>
      <c r="X13" s="160"/>
      <c r="Y13" s="160"/>
      <c r="Z13" s="160"/>
      <c r="AA13" s="160"/>
      <c r="AB13" s="160"/>
      <c r="AC13" s="762"/>
      <c r="AD13" s="157">
        <f t="shared" si="0"/>
        <v>0</v>
      </c>
      <c r="AE13" s="158" t="str">
        <f>IFERROR(INDEX(Reit!$J:$J,MATCH(AF13,Reit!$F:$F,0)),"")</f>
        <v/>
      </c>
      <c r="AF13" s="159">
        <f t="shared" si="1"/>
        <v>-102</v>
      </c>
      <c r="AG13" s="158" t="str">
        <f>IFERROR(INDEX(Reit!$J:$J,MATCH(AH13,Reit!$F:$F,0)),"")</f>
        <v/>
      </c>
      <c r="AH13" s="159" t="str">
        <f t="shared" si="2"/>
        <v/>
      </c>
      <c r="AI13" s="158" t="str">
        <f>IFERROR(INDEX(Reit!$J:$J,MATCH(AJ13,Reit!$F:$F,0)),"")</f>
        <v/>
      </c>
      <c r="AJ13" s="159" t="str">
        <f t="shared" si="3"/>
        <v/>
      </c>
      <c r="AK13" s="158" t="str">
        <f>IFERROR(INDEX(Reit!$J:$J,MATCH(AL13,Reit!$F:$F,0)),"")</f>
        <v/>
      </c>
      <c r="AL13" s="159" t="str">
        <f t="shared" si="4"/>
        <v/>
      </c>
      <c r="AM13" s="158" t="str">
        <f>IFERROR(INDEX(Reit!$J:$J,MATCH(AN13,Reit!$F:$F,0)),"")</f>
        <v/>
      </c>
      <c r="AN13" s="159" t="str">
        <f t="shared" si="5"/>
        <v/>
      </c>
      <c r="AO13" s="158" t="str">
        <f>IFERROR(INDEX(Reit!$J:$J,MATCH(AP13,Reit!$F:$F,0)),"")</f>
        <v/>
      </c>
      <c r="AP13" s="159" t="str">
        <f t="shared" si="6"/>
        <v/>
      </c>
      <c r="AQ13" s="158" t="str">
        <f>IFERROR(INDEX(Reit!$J:$J,MATCH(AR13,Reit!$F:$F,0)),"")</f>
        <v/>
      </c>
      <c r="AR13" s="159" t="str">
        <f t="shared" si="7"/>
        <v/>
      </c>
    </row>
    <row r="14" spans="1:44" x14ac:dyDescent="0.2">
      <c r="A14" s="1075">
        <v>16</v>
      </c>
      <c r="B14" s="1078"/>
      <c r="C14" s="818" t="str">
        <f>IF(B14="-",0,IF(B12="-",13,""))</f>
        <v/>
      </c>
      <c r="D14" s="1085"/>
      <c r="E14" s="1086"/>
      <c r="F14" s="1071"/>
      <c r="G14" s="1071"/>
      <c r="H14" s="1071"/>
      <c r="I14" s="1071"/>
      <c r="J14" s="1071"/>
      <c r="K14" s="1071"/>
      <c r="L14" s="1071"/>
      <c r="M14" s="1071"/>
      <c r="N14" s="1071"/>
      <c r="O14" s="1071"/>
      <c r="P14" s="160"/>
      <c r="Q14" s="160"/>
      <c r="R14" s="160"/>
      <c r="S14" s="160"/>
      <c r="T14" s="160"/>
      <c r="U14" s="160"/>
      <c r="V14" s="160"/>
      <c r="W14" s="160"/>
      <c r="X14" s="160"/>
      <c r="Y14" s="160"/>
      <c r="Z14" s="160"/>
      <c r="AA14" s="160"/>
      <c r="AB14" s="160"/>
      <c r="AC14" s="762"/>
      <c r="AD14" s="157">
        <f t="shared" si="0"/>
        <v>0</v>
      </c>
      <c r="AE14" s="158" t="str">
        <f>IFERROR(INDEX(Reit!$J:$J,MATCH(AF14,Reit!$F:$F,0)),"")</f>
        <v/>
      </c>
      <c r="AF14" s="159">
        <f t="shared" si="1"/>
        <v>0</v>
      </c>
      <c r="AG14" s="158" t="str">
        <f>IFERROR(INDEX(Reit!$J:$J,MATCH(AH14,Reit!$F:$F,0)),"")</f>
        <v/>
      </c>
      <c r="AH14" s="159" t="str">
        <f t="shared" si="2"/>
        <v/>
      </c>
      <c r="AI14" s="158" t="str">
        <f>IFERROR(INDEX(Reit!$J:$J,MATCH(AJ14,Reit!$F:$F,0)),"")</f>
        <v/>
      </c>
      <c r="AJ14" s="159" t="str">
        <f t="shared" si="3"/>
        <v/>
      </c>
      <c r="AK14" s="158" t="str">
        <f>IFERROR(INDEX(Reit!$J:$J,MATCH(AL14,Reit!$F:$F,0)),"")</f>
        <v/>
      </c>
      <c r="AL14" s="159" t="str">
        <f t="shared" si="4"/>
        <v/>
      </c>
      <c r="AM14" s="158" t="str">
        <f>IFERROR(INDEX(Reit!$J:$J,MATCH(AN14,Reit!$F:$F,0)),"")</f>
        <v/>
      </c>
      <c r="AN14" s="159" t="str">
        <f t="shared" si="5"/>
        <v/>
      </c>
      <c r="AO14" s="158" t="str">
        <f>IFERROR(INDEX(Reit!$J:$J,MATCH(AP14,Reit!$F:$F,0)),"")</f>
        <v/>
      </c>
      <c r="AP14" s="159" t="str">
        <f t="shared" si="6"/>
        <v/>
      </c>
      <c r="AQ14" s="158" t="str">
        <f>IFERROR(INDEX(Reit!$J:$J,MATCH(AR14,Reit!$F:$F,0)),"")</f>
        <v/>
      </c>
      <c r="AR14" s="159" t="str">
        <f t="shared" si="7"/>
        <v/>
      </c>
    </row>
    <row r="15" spans="1:44" x14ac:dyDescent="0.2">
      <c r="A15" s="1087"/>
      <c r="B15" s="1071"/>
      <c r="C15" s="1088"/>
      <c r="D15" s="1071"/>
      <c r="E15" s="1081">
        <v>-141</v>
      </c>
      <c r="F15" s="1077" t="str">
        <f>IF(COUNT(F11,F19)=2,IF(F11&gt;F19,E11,E19),"")</f>
        <v/>
      </c>
      <c r="G15" s="813" t="str">
        <f>IF(F15="-",0,IF(F31="-",13,""))</f>
        <v/>
      </c>
      <c r="H15" s="1071"/>
      <c r="I15" s="1071"/>
      <c r="J15" s="1071"/>
      <c r="K15" s="1071"/>
      <c r="L15" s="1071"/>
      <c r="M15" s="1071"/>
      <c r="N15" s="1071"/>
      <c r="O15" s="1071"/>
      <c r="P15" s="160"/>
      <c r="Q15" s="160"/>
      <c r="R15" s="160"/>
      <c r="S15" s="160"/>
      <c r="T15" s="160"/>
      <c r="U15" s="160"/>
      <c r="V15" s="160"/>
      <c r="W15" s="160"/>
      <c r="X15" s="160"/>
      <c r="Y15" s="160"/>
      <c r="Z15" s="160"/>
      <c r="AA15" s="160"/>
      <c r="AB15" s="160"/>
      <c r="AC15" s="762"/>
      <c r="AD15" s="157">
        <f t="shared" si="0"/>
        <v>0</v>
      </c>
      <c r="AE15" s="158" t="str">
        <f>IFERROR(INDEX(Reit!$J:$J,MATCH(AF15,Reit!$F:$F,0)),"")</f>
        <v/>
      </c>
      <c r="AF15" s="159">
        <f t="shared" si="1"/>
        <v>0</v>
      </c>
      <c r="AG15" s="158" t="str">
        <f>IFERROR(INDEX(Reit!$J:$J,MATCH(AH15,Reit!$F:$F,0)),"")</f>
        <v/>
      </c>
      <c r="AH15" s="159" t="str">
        <f t="shared" si="2"/>
        <v/>
      </c>
      <c r="AI15" s="158" t="str">
        <f>IFERROR(INDEX(Reit!$J:$J,MATCH(AJ15,Reit!$F:$F,0)),"")</f>
        <v/>
      </c>
      <c r="AJ15" s="159" t="str">
        <f t="shared" si="3"/>
        <v/>
      </c>
      <c r="AK15" s="158" t="str">
        <f>IFERROR(INDEX(Reit!$J:$J,MATCH(AL15,Reit!$F:$F,0)),"")</f>
        <v/>
      </c>
      <c r="AL15" s="159" t="str">
        <f t="shared" si="4"/>
        <v/>
      </c>
      <c r="AM15" s="158" t="str">
        <f>IFERROR(INDEX(Reit!$J:$J,MATCH(AN15,Reit!$F:$F,0)),"")</f>
        <v/>
      </c>
      <c r="AN15" s="159" t="str">
        <f t="shared" si="5"/>
        <v/>
      </c>
      <c r="AO15" s="158" t="str">
        <f>IFERROR(INDEX(Reit!$J:$J,MATCH(AP15,Reit!$F:$F,0)),"")</f>
        <v/>
      </c>
      <c r="AP15" s="159" t="str">
        <f t="shared" si="6"/>
        <v/>
      </c>
      <c r="AQ15" s="158" t="str">
        <f>IFERROR(INDEX(Reit!$J:$J,MATCH(AR15,Reit!$F:$F,0)),"")</f>
        <v/>
      </c>
      <c r="AR15" s="159" t="str">
        <f t="shared" si="7"/>
        <v/>
      </c>
    </row>
    <row r="16" spans="1:44" x14ac:dyDescent="0.2">
      <c r="A16" s="1073">
        <v>9</v>
      </c>
      <c r="B16" s="1071"/>
      <c r="C16" s="838" t="str">
        <f>IF(B16="-",0,IF(B18="-",13,""))</f>
        <v/>
      </c>
      <c r="D16" s="1074"/>
      <c r="E16" s="1086"/>
      <c r="F16" s="1089"/>
      <c r="G16" s="1071"/>
      <c r="H16" s="1071"/>
      <c r="I16" s="1071"/>
      <c r="J16" s="1071"/>
      <c r="K16" s="1071"/>
      <c r="L16" s="1071"/>
      <c r="M16" s="1071"/>
      <c r="N16" s="1071"/>
      <c r="O16" s="1071"/>
      <c r="P16" s="160"/>
      <c r="Q16" s="160"/>
      <c r="R16" s="160"/>
      <c r="S16" s="160"/>
      <c r="T16" s="160"/>
      <c r="U16" s="160"/>
      <c r="V16" s="160"/>
      <c r="W16" s="160"/>
      <c r="X16" s="160"/>
      <c r="Y16" s="160"/>
      <c r="Z16" s="160"/>
      <c r="AA16" s="160"/>
      <c r="AB16" s="160"/>
      <c r="AC16" s="762"/>
      <c r="AD16" s="157">
        <f t="shared" si="0"/>
        <v>0</v>
      </c>
      <c r="AE16" s="158" t="str">
        <f>IFERROR(INDEX(Reit!$J:$J,MATCH(AF16,Reit!$F:$F,0)),"")</f>
        <v/>
      </c>
      <c r="AF16" s="159">
        <f t="shared" si="1"/>
        <v>0</v>
      </c>
      <c r="AG16" s="158" t="str">
        <f>IFERROR(INDEX(Reit!$J:$J,MATCH(AH16,Reit!$F:$F,0)),"")</f>
        <v/>
      </c>
      <c r="AH16" s="159" t="str">
        <f t="shared" si="2"/>
        <v/>
      </c>
      <c r="AI16" s="158" t="str">
        <f>IFERROR(INDEX(Reit!$J:$J,MATCH(AJ16,Reit!$F:$F,0)),"")</f>
        <v/>
      </c>
      <c r="AJ16" s="159" t="str">
        <f t="shared" si="3"/>
        <v/>
      </c>
      <c r="AK16" s="158" t="str">
        <f>IFERROR(INDEX(Reit!$J:$J,MATCH(AL16,Reit!$F:$F,0)),"")</f>
        <v/>
      </c>
      <c r="AL16" s="159" t="str">
        <f t="shared" si="4"/>
        <v/>
      </c>
      <c r="AM16" s="158" t="str">
        <f>IFERROR(INDEX(Reit!$J:$J,MATCH(AN16,Reit!$F:$F,0)),"")</f>
        <v/>
      </c>
      <c r="AN16" s="159" t="str">
        <f t="shared" si="5"/>
        <v/>
      </c>
      <c r="AO16" s="158" t="str">
        <f>IFERROR(INDEX(Reit!$J:$J,MATCH(AP16,Reit!$F:$F,0)),"")</f>
        <v/>
      </c>
      <c r="AP16" s="159" t="str">
        <f t="shared" si="6"/>
        <v/>
      </c>
      <c r="AQ16" s="158" t="str">
        <f>IFERROR(INDEX(Reit!$J:$J,MATCH(AR16,Reit!$F:$F,0)),"")</f>
        <v/>
      </c>
      <c r="AR16" s="159" t="str">
        <f t="shared" si="7"/>
        <v/>
      </c>
    </row>
    <row r="17" spans="1:45" x14ac:dyDescent="0.2">
      <c r="A17" s="1075"/>
      <c r="B17" s="1076">
        <v>-103</v>
      </c>
      <c r="C17" s="1077" t="str">
        <f>IF(COUNT(C16,C18)=2,IF(C16&gt;C18,B16,B18),"")</f>
        <v/>
      </c>
      <c r="D17" s="1078"/>
      <c r="E17" s="836" t="str">
        <f>IF(C17="-",0,IF(C21="-",13,""))</f>
        <v/>
      </c>
      <c r="F17" s="1086"/>
      <c r="G17" s="1071"/>
      <c r="H17" s="1071"/>
      <c r="I17" s="1071"/>
      <c r="J17" s="1071"/>
      <c r="K17" s="1071"/>
      <c r="L17" s="1071"/>
      <c r="M17" s="1071"/>
      <c r="N17" s="1071"/>
      <c r="O17" s="1071"/>
      <c r="P17" s="160"/>
      <c r="Q17" s="160"/>
      <c r="R17" s="160"/>
      <c r="S17" s="160"/>
      <c r="T17" s="160"/>
      <c r="U17" s="160"/>
      <c r="V17" s="160"/>
      <c r="W17" s="160"/>
      <c r="X17" s="160"/>
      <c r="Y17" s="160"/>
      <c r="Z17" s="160"/>
      <c r="AA17" s="160"/>
      <c r="AB17" s="160"/>
      <c r="AC17" s="762"/>
      <c r="AD17" s="157">
        <f t="shared" si="0"/>
        <v>0</v>
      </c>
      <c r="AE17" s="158" t="str">
        <f>IFERROR(INDEX(Reit!$J:$J,MATCH(AF17,Reit!$F:$F,0)),"")</f>
        <v/>
      </c>
      <c r="AF17" s="159">
        <f t="shared" si="1"/>
        <v>-103</v>
      </c>
      <c r="AG17" s="158" t="str">
        <f>IFERROR(INDEX(Reit!$J:$J,MATCH(AH17,Reit!$F:$F,0)),"")</f>
        <v/>
      </c>
      <c r="AH17" s="159" t="str">
        <f t="shared" si="2"/>
        <v/>
      </c>
      <c r="AI17" s="158" t="str">
        <f>IFERROR(INDEX(Reit!$J:$J,MATCH(AJ17,Reit!$F:$F,0)),"")</f>
        <v/>
      </c>
      <c r="AJ17" s="159" t="str">
        <f t="shared" si="3"/>
        <v/>
      </c>
      <c r="AK17" s="158" t="str">
        <f>IFERROR(INDEX(Reit!$J:$J,MATCH(AL17,Reit!$F:$F,0)),"")</f>
        <v/>
      </c>
      <c r="AL17" s="159" t="str">
        <f t="shared" si="4"/>
        <v/>
      </c>
      <c r="AM17" s="158" t="str">
        <f>IFERROR(INDEX(Reit!$J:$J,MATCH(AN17,Reit!$F:$F,0)),"")</f>
        <v/>
      </c>
      <c r="AN17" s="159" t="str">
        <f t="shared" si="5"/>
        <v/>
      </c>
      <c r="AO17" s="158" t="str">
        <f>IFERROR(INDEX(Reit!$J:$J,MATCH(AP17,Reit!$F:$F,0)),"")</f>
        <v/>
      </c>
      <c r="AP17" s="159" t="str">
        <f t="shared" si="6"/>
        <v/>
      </c>
      <c r="AQ17" s="158" t="str">
        <f>IFERROR(INDEX(Reit!$J:$J,MATCH(AR17,Reit!$F:$F,0)),"")</f>
        <v/>
      </c>
      <c r="AR17" s="159" t="str">
        <f t="shared" si="7"/>
        <v/>
      </c>
    </row>
    <row r="18" spans="1:45" x14ac:dyDescent="0.2">
      <c r="A18" s="1075">
        <v>24</v>
      </c>
      <c r="B18" s="1078"/>
      <c r="C18" s="1079" t="str">
        <f>IF(B18="-",0,IF(B16="-",13,""))</f>
        <v/>
      </c>
      <c r="D18" s="1080"/>
      <c r="E18" s="821"/>
      <c r="F18" s="1086"/>
      <c r="G18" s="1071"/>
      <c r="H18" s="1071"/>
      <c r="I18" s="1071"/>
      <c r="J18" s="1071"/>
      <c r="K18" s="1071"/>
      <c r="L18" s="1071"/>
      <c r="M18" s="1071"/>
      <c r="N18" s="1071"/>
      <c r="O18" s="1071"/>
      <c r="P18" s="160"/>
      <c r="Q18" s="160"/>
      <c r="R18" s="160"/>
      <c r="S18" s="160"/>
      <c r="T18" s="160"/>
      <c r="U18" s="160"/>
      <c r="V18" s="160"/>
      <c r="W18" s="160"/>
      <c r="X18" s="160"/>
      <c r="Y18" s="160"/>
      <c r="Z18" s="160"/>
      <c r="AA18" s="160"/>
      <c r="AB18" s="160"/>
      <c r="AC18" s="762"/>
      <c r="AD18" s="157">
        <f t="shared" ref="AD18:AD81" si="8">SUM(AG18:AR18)</f>
        <v>0</v>
      </c>
      <c r="AE18" s="158" t="str">
        <f>IFERROR(INDEX(Reit!$J:$J,MATCH(AF18,Reit!$F:$F,0)),"")</f>
        <v/>
      </c>
      <c r="AF18" s="159">
        <f t="shared" si="1"/>
        <v>0</v>
      </c>
      <c r="AG18" s="158" t="str">
        <f>IFERROR(INDEX(Reit!$J:$J,MATCH(AH18,Reit!$F:$F,0)),"")</f>
        <v/>
      </c>
      <c r="AH18" s="159" t="str">
        <f t="shared" si="2"/>
        <v/>
      </c>
      <c r="AI18" s="158" t="str">
        <f>IFERROR(INDEX(Reit!$J:$J,MATCH(AJ18,Reit!$F:$F,0)),"")</f>
        <v/>
      </c>
      <c r="AJ18" s="159" t="str">
        <f t="shared" si="3"/>
        <v/>
      </c>
      <c r="AK18" s="158" t="str">
        <f>IFERROR(INDEX(Reit!$J:$J,MATCH(AL18,Reit!$F:$F,0)),"")</f>
        <v/>
      </c>
      <c r="AL18" s="159" t="str">
        <f t="shared" si="4"/>
        <v/>
      </c>
      <c r="AM18" s="158" t="str">
        <f>IFERROR(INDEX(Reit!$J:$J,MATCH(AN18,Reit!$F:$F,0)),"")</f>
        <v/>
      </c>
      <c r="AN18" s="159" t="str">
        <f t="shared" si="5"/>
        <v/>
      </c>
      <c r="AO18" s="158" t="str">
        <f>IFERROR(INDEX(Reit!$J:$J,MATCH(AP18,Reit!$F:$F,0)),"")</f>
        <v/>
      </c>
      <c r="AP18" s="159" t="str">
        <f t="shared" si="6"/>
        <v/>
      </c>
      <c r="AQ18" s="158" t="str">
        <f>IFERROR(INDEX(Reit!$J:$J,MATCH(AR18,Reit!$F:$F,0)),"")</f>
        <v/>
      </c>
      <c r="AR18" s="159" t="str">
        <f t="shared" si="7"/>
        <v/>
      </c>
      <c r="AS18" s="160"/>
    </row>
    <row r="19" spans="1:45" x14ac:dyDescent="0.2">
      <c r="A19" s="1075"/>
      <c r="B19" s="1071"/>
      <c r="C19" s="1071"/>
      <c r="D19" s="1081">
        <v>-118</v>
      </c>
      <c r="E19" s="1090" t="str">
        <f>IF(COUNT(E17,E21)=2,IF(E17&gt;E21,C17,C21),"")</f>
        <v/>
      </c>
      <c r="F19" s="1091" t="str">
        <f>IF(E19="-",0,IF(E11="-",13,""))</f>
        <v/>
      </c>
      <c r="G19" s="1071"/>
      <c r="H19" s="1071"/>
      <c r="I19" s="1071"/>
      <c r="J19" s="1071"/>
      <c r="K19" s="1071"/>
      <c r="L19" s="1071"/>
      <c r="M19" s="1071"/>
      <c r="N19" s="1071"/>
      <c r="O19" s="1071"/>
      <c r="P19" s="160"/>
      <c r="Q19" s="160"/>
      <c r="R19" s="160"/>
      <c r="S19" s="160"/>
      <c r="T19" s="160"/>
      <c r="U19" s="160"/>
      <c r="V19" s="160"/>
      <c r="W19" s="160"/>
      <c r="X19" s="160"/>
      <c r="Y19" s="160"/>
      <c r="Z19" s="160"/>
      <c r="AA19" s="160"/>
      <c r="AB19" s="160"/>
      <c r="AC19" s="762"/>
      <c r="AD19" s="157">
        <f t="shared" si="8"/>
        <v>0</v>
      </c>
      <c r="AE19" s="158" t="str">
        <f>IFERROR(INDEX(Reit!$J:$J,MATCH(AF19,Reit!$F:$F,0)),"")</f>
        <v/>
      </c>
      <c r="AF19" s="159">
        <f t="shared" si="1"/>
        <v>0</v>
      </c>
      <c r="AG19" s="158" t="str">
        <f>IFERROR(INDEX(Reit!$J:$J,MATCH(AH19,Reit!$F:$F,0)),"")</f>
        <v/>
      </c>
      <c r="AH19" s="159" t="str">
        <f t="shared" si="2"/>
        <v/>
      </c>
      <c r="AI19" s="158" t="str">
        <f>IFERROR(INDEX(Reit!$J:$J,MATCH(AJ19,Reit!$F:$F,0)),"")</f>
        <v/>
      </c>
      <c r="AJ19" s="159" t="str">
        <f t="shared" si="3"/>
        <v/>
      </c>
      <c r="AK19" s="158" t="str">
        <f>IFERROR(INDEX(Reit!$J:$J,MATCH(AL19,Reit!$F:$F,0)),"")</f>
        <v/>
      </c>
      <c r="AL19" s="159" t="str">
        <f t="shared" si="4"/>
        <v/>
      </c>
      <c r="AM19" s="158" t="str">
        <f>IFERROR(INDEX(Reit!$J:$J,MATCH(AN19,Reit!$F:$F,0)),"")</f>
        <v/>
      </c>
      <c r="AN19" s="159" t="str">
        <f t="shared" si="5"/>
        <v/>
      </c>
      <c r="AO19" s="158" t="str">
        <f>IFERROR(INDEX(Reit!$J:$J,MATCH(AP19,Reit!$F:$F,0)),"")</f>
        <v/>
      </c>
      <c r="AP19" s="159" t="str">
        <f t="shared" si="6"/>
        <v/>
      </c>
      <c r="AQ19" s="158" t="str">
        <f>IFERROR(INDEX(Reit!$J:$J,MATCH(AR19,Reit!$F:$F,0)),"")</f>
        <v/>
      </c>
      <c r="AR19" s="159" t="str">
        <f t="shared" si="7"/>
        <v/>
      </c>
      <c r="AS19" s="160"/>
    </row>
    <row r="20" spans="1:45" x14ac:dyDescent="0.2">
      <c r="A20" s="1075">
        <v>25</v>
      </c>
      <c r="B20" s="1071"/>
      <c r="C20" s="838" t="str">
        <f>IF(B20="-",0,IF(B22="-",13,""))</f>
        <v/>
      </c>
      <c r="D20" s="1092"/>
      <c r="E20" s="822"/>
      <c r="F20" s="1086"/>
      <c r="G20" s="1071"/>
      <c r="H20" s="1071"/>
      <c r="I20" s="1071"/>
      <c r="J20" s="1071"/>
      <c r="K20" s="1071"/>
      <c r="L20" s="1071"/>
      <c r="M20" s="1071"/>
      <c r="N20" s="1071"/>
      <c r="O20" s="1071"/>
      <c r="P20" s="160"/>
      <c r="Q20" s="160"/>
      <c r="R20" s="160"/>
      <c r="S20" s="160"/>
      <c r="T20" s="160"/>
      <c r="U20" s="160"/>
      <c r="V20" s="160"/>
      <c r="W20" s="160"/>
      <c r="X20" s="160"/>
      <c r="Y20" s="160"/>
      <c r="Z20" s="160"/>
      <c r="AA20" s="160"/>
      <c r="AB20" s="160"/>
      <c r="AC20" s="160"/>
      <c r="AD20" s="157">
        <f t="shared" si="8"/>
        <v>0</v>
      </c>
      <c r="AE20" s="158" t="str">
        <f>IFERROR(INDEX(Reit!$J:$J,MATCH(AF20,Reit!$F:$F,0)),"")</f>
        <v/>
      </c>
      <c r="AF20" s="159">
        <f t="shared" si="1"/>
        <v>0</v>
      </c>
      <c r="AG20" s="158" t="str">
        <f>IFERROR(INDEX(Reit!$J:$J,MATCH(AH20,Reit!$F:$F,0)),"")</f>
        <v/>
      </c>
      <c r="AH20" s="159" t="str">
        <f t="shared" si="2"/>
        <v/>
      </c>
      <c r="AI20" s="158" t="str">
        <f>IFERROR(INDEX(Reit!$J:$J,MATCH(AJ20,Reit!$F:$F,0)),"")</f>
        <v/>
      </c>
      <c r="AJ20" s="159" t="str">
        <f t="shared" si="3"/>
        <v/>
      </c>
      <c r="AK20" s="158" t="str">
        <f>IFERROR(INDEX(Reit!$J:$J,MATCH(AL20,Reit!$F:$F,0)),"")</f>
        <v/>
      </c>
      <c r="AL20" s="159" t="str">
        <f t="shared" si="4"/>
        <v/>
      </c>
      <c r="AM20" s="158" t="str">
        <f>IFERROR(INDEX(Reit!$J:$J,MATCH(AN20,Reit!$F:$F,0)),"")</f>
        <v/>
      </c>
      <c r="AN20" s="159" t="str">
        <f t="shared" si="5"/>
        <v/>
      </c>
      <c r="AO20" s="158" t="str">
        <f>IFERROR(INDEX(Reit!$J:$J,MATCH(AP20,Reit!$F:$F,0)),"")</f>
        <v/>
      </c>
      <c r="AP20" s="159" t="str">
        <f t="shared" si="6"/>
        <v/>
      </c>
      <c r="AQ20" s="158" t="str">
        <f>IFERROR(INDEX(Reit!$J:$J,MATCH(AR20,Reit!$F:$F,0)),"")</f>
        <v/>
      </c>
      <c r="AR20" s="159" t="str">
        <f t="shared" si="7"/>
        <v/>
      </c>
      <c r="AS20" s="160"/>
    </row>
    <row r="21" spans="1:45" x14ac:dyDescent="0.2">
      <c r="A21" s="1075"/>
      <c r="B21" s="1076">
        <v>-104</v>
      </c>
      <c r="C21" s="1077" t="str">
        <f>IF(COUNT(C20,C22)=2,IF(C20&gt;C22,B20,B22),"")</f>
        <v/>
      </c>
      <c r="D21" s="1084"/>
      <c r="E21" s="818" t="str">
        <f>IF(C21="-",0,IF(C17="-",13,""))</f>
        <v/>
      </c>
      <c r="F21" s="1086"/>
      <c r="G21" s="1071"/>
      <c r="H21" s="1071"/>
      <c r="I21" s="1071"/>
      <c r="J21" s="1071"/>
      <c r="K21" s="1071"/>
      <c r="L21" s="1071"/>
      <c r="M21" s="1071"/>
      <c r="N21" s="1071"/>
      <c r="O21" s="1071"/>
      <c r="P21" s="160"/>
      <c r="Q21" s="160"/>
      <c r="R21" s="160"/>
      <c r="S21" s="160"/>
      <c r="T21" s="160"/>
      <c r="U21" s="160"/>
      <c r="V21" s="160"/>
      <c r="W21" s="160"/>
      <c r="X21" s="160"/>
      <c r="Y21" s="160"/>
      <c r="Z21" s="160"/>
      <c r="AA21" s="160"/>
      <c r="AB21" s="160"/>
      <c r="AC21" s="160"/>
      <c r="AD21" s="157">
        <f t="shared" si="8"/>
        <v>0</v>
      </c>
      <c r="AE21" s="158" t="str">
        <f>IFERROR(INDEX(Reit!$J:$J,MATCH(AF21,Reit!$F:$F,0)),"")</f>
        <v/>
      </c>
      <c r="AF21" s="159">
        <f t="shared" si="1"/>
        <v>-104</v>
      </c>
      <c r="AG21" s="158" t="str">
        <f>IFERROR(INDEX(Reit!$J:$J,MATCH(AH21,Reit!$F:$F,0)),"")</f>
        <v/>
      </c>
      <c r="AH21" s="159" t="str">
        <f t="shared" si="2"/>
        <v/>
      </c>
      <c r="AI21" s="158" t="str">
        <f>IFERROR(INDEX(Reit!$J:$J,MATCH(AJ21,Reit!$F:$F,0)),"")</f>
        <v/>
      </c>
      <c r="AJ21" s="159" t="str">
        <f t="shared" si="3"/>
        <v/>
      </c>
      <c r="AK21" s="158" t="str">
        <f>IFERROR(INDEX(Reit!$J:$J,MATCH(AL21,Reit!$F:$F,0)),"")</f>
        <v/>
      </c>
      <c r="AL21" s="159" t="str">
        <f t="shared" si="4"/>
        <v/>
      </c>
      <c r="AM21" s="158" t="str">
        <f>IFERROR(INDEX(Reit!$J:$J,MATCH(AN21,Reit!$F:$F,0)),"")</f>
        <v/>
      </c>
      <c r="AN21" s="159" t="str">
        <f t="shared" si="5"/>
        <v/>
      </c>
      <c r="AO21" s="158" t="str">
        <f>IFERROR(INDEX(Reit!$J:$J,MATCH(AP21,Reit!$F:$F,0)),"")</f>
        <v/>
      </c>
      <c r="AP21" s="159" t="str">
        <f t="shared" si="6"/>
        <v/>
      </c>
      <c r="AQ21" s="158" t="str">
        <f>IFERROR(INDEX(Reit!$J:$J,MATCH(AR21,Reit!$F:$F,0)),"")</f>
        <v/>
      </c>
      <c r="AR21" s="159" t="str">
        <f t="shared" si="7"/>
        <v/>
      </c>
      <c r="AS21" s="160"/>
    </row>
    <row r="22" spans="1:45" x14ac:dyDescent="0.2">
      <c r="A22" s="1075">
        <v>8</v>
      </c>
      <c r="B22" s="1078"/>
      <c r="C22" s="818" t="str">
        <f>IF(B22="-",0,IF(B20="-",13,""))</f>
        <v/>
      </c>
      <c r="D22" s="1085"/>
      <c r="E22" s="1088"/>
      <c r="F22" s="1086"/>
      <c r="G22" s="1071"/>
      <c r="H22" s="1071"/>
      <c r="I22" s="1071"/>
      <c r="J22" s="1071"/>
      <c r="K22" s="1071"/>
      <c r="L22" s="1071"/>
      <c r="M22" s="1071"/>
      <c r="N22" s="1071"/>
      <c r="O22" s="1071"/>
      <c r="P22" s="160"/>
      <c r="Q22" s="160"/>
      <c r="R22" s="160"/>
      <c r="S22" s="160"/>
      <c r="T22" s="160"/>
      <c r="U22" s="160"/>
      <c r="V22" s="160"/>
      <c r="W22" s="160"/>
      <c r="X22" s="160"/>
      <c r="Y22" s="160"/>
      <c r="Z22" s="160"/>
      <c r="AA22" s="160"/>
      <c r="AB22" s="160"/>
      <c r="AC22" s="160"/>
      <c r="AD22" s="157">
        <f t="shared" si="8"/>
        <v>0</v>
      </c>
      <c r="AE22" s="158" t="str">
        <f>IFERROR(INDEX(Reit!$J:$J,MATCH(AF22,Reit!$F:$F,0)),"")</f>
        <v/>
      </c>
      <c r="AF22" s="159">
        <f t="shared" si="1"/>
        <v>0</v>
      </c>
      <c r="AG22" s="158" t="str">
        <f>IFERROR(INDEX(Reit!$J:$J,MATCH(AH22,Reit!$F:$F,0)),"")</f>
        <v/>
      </c>
      <c r="AH22" s="159" t="str">
        <f t="shared" si="2"/>
        <v/>
      </c>
      <c r="AI22" s="158" t="str">
        <f>IFERROR(INDEX(Reit!$J:$J,MATCH(AJ22,Reit!$F:$F,0)),"")</f>
        <v/>
      </c>
      <c r="AJ22" s="159" t="str">
        <f t="shared" si="3"/>
        <v/>
      </c>
      <c r="AK22" s="158" t="str">
        <f>IFERROR(INDEX(Reit!$J:$J,MATCH(AL22,Reit!$F:$F,0)),"")</f>
        <v/>
      </c>
      <c r="AL22" s="159" t="str">
        <f t="shared" si="4"/>
        <v/>
      </c>
      <c r="AM22" s="158" t="str">
        <f>IFERROR(INDEX(Reit!$J:$J,MATCH(AN22,Reit!$F:$F,0)),"")</f>
        <v/>
      </c>
      <c r="AN22" s="159" t="str">
        <f t="shared" si="5"/>
        <v/>
      </c>
      <c r="AO22" s="158" t="str">
        <f>IFERROR(INDEX(Reit!$J:$J,MATCH(AP22,Reit!$F:$F,0)),"")</f>
        <v/>
      </c>
      <c r="AP22" s="159" t="str">
        <f t="shared" si="6"/>
        <v/>
      </c>
      <c r="AQ22" s="158" t="str">
        <f>IFERROR(INDEX(Reit!$J:$J,MATCH(AR22,Reit!$F:$F,0)),"")</f>
        <v/>
      </c>
      <c r="AR22" s="159" t="str">
        <f t="shared" si="7"/>
        <v/>
      </c>
      <c r="AS22" s="160"/>
    </row>
    <row r="23" spans="1:45" x14ac:dyDescent="0.2">
      <c r="A23" s="1071"/>
      <c r="B23" s="1071"/>
      <c r="C23" s="1088"/>
      <c r="D23" s="1071"/>
      <c r="E23" s="1071"/>
      <c r="F23" s="1081">
        <v>-157</v>
      </c>
      <c r="G23" s="1077" t="str">
        <f>IF(COUNT(G15,G31)=2,IF(G15&gt;G31,F15,F31),"")</f>
        <v/>
      </c>
      <c r="H23" s="813" t="str">
        <f>IF(G23="-",0,IF(G56="-",13,""))</f>
        <v/>
      </c>
      <c r="I23" s="1071"/>
      <c r="J23" s="1071"/>
      <c r="K23" s="1071"/>
      <c r="L23" s="1071"/>
      <c r="M23" s="1071"/>
      <c r="N23" s="1071"/>
      <c r="O23" s="1071"/>
      <c r="P23" s="160"/>
      <c r="Q23" s="160"/>
      <c r="R23" s="160"/>
      <c r="S23" s="160"/>
      <c r="T23" s="160"/>
      <c r="U23" s="160"/>
      <c r="V23" s="160"/>
      <c r="W23" s="160"/>
      <c r="X23" s="160"/>
      <c r="Y23" s="160"/>
      <c r="Z23" s="160"/>
      <c r="AA23" s="160"/>
      <c r="AB23" s="160"/>
      <c r="AC23" s="160"/>
      <c r="AD23" s="157">
        <f t="shared" si="8"/>
        <v>0</v>
      </c>
      <c r="AE23" s="158" t="str">
        <f>IFERROR(INDEX(Reit!$J:$J,MATCH(AF23,Reit!$F:$F,0)),"")</f>
        <v/>
      </c>
      <c r="AF23" s="159">
        <f t="shared" si="1"/>
        <v>0</v>
      </c>
      <c r="AG23" s="158" t="str">
        <f>IFERROR(INDEX(Reit!$J:$J,MATCH(AH23,Reit!$F:$F,0)),"")</f>
        <v/>
      </c>
      <c r="AH23" s="159" t="str">
        <f t="shared" si="2"/>
        <v/>
      </c>
      <c r="AI23" s="158" t="str">
        <f>IFERROR(INDEX(Reit!$J:$J,MATCH(AJ23,Reit!$F:$F,0)),"")</f>
        <v/>
      </c>
      <c r="AJ23" s="159" t="str">
        <f t="shared" si="3"/>
        <v/>
      </c>
      <c r="AK23" s="158" t="str">
        <f>IFERROR(INDEX(Reit!$J:$J,MATCH(AL23,Reit!$F:$F,0)),"")</f>
        <v/>
      </c>
      <c r="AL23" s="159" t="str">
        <f t="shared" si="4"/>
        <v/>
      </c>
      <c r="AM23" s="158" t="str">
        <f>IFERROR(INDEX(Reit!$J:$J,MATCH(AN23,Reit!$F:$F,0)),"")</f>
        <v/>
      </c>
      <c r="AN23" s="159" t="str">
        <f t="shared" si="5"/>
        <v/>
      </c>
      <c r="AO23" s="158" t="str">
        <f>IFERROR(INDEX(Reit!$J:$J,MATCH(AP23,Reit!$F:$F,0)),"")</f>
        <v/>
      </c>
      <c r="AP23" s="159" t="str">
        <f t="shared" si="6"/>
        <v/>
      </c>
      <c r="AQ23" s="158" t="str">
        <f>IFERROR(INDEX(Reit!$J:$J,MATCH(AR23,Reit!$F:$F,0)),"")</f>
        <v/>
      </c>
      <c r="AR23" s="159" t="str">
        <f t="shared" si="7"/>
        <v/>
      </c>
      <c r="AS23" s="160"/>
    </row>
    <row r="24" spans="1:45" x14ac:dyDescent="0.2">
      <c r="A24" s="1073">
        <v>5</v>
      </c>
      <c r="B24" s="1071"/>
      <c r="C24" s="838" t="str">
        <f>IF(B24="-",0,IF(B26="-",13,""))</f>
        <v/>
      </c>
      <c r="D24" s="1074"/>
      <c r="E24" s="1071"/>
      <c r="F24" s="1086"/>
      <c r="G24" s="1089"/>
      <c r="H24" s="1071"/>
      <c r="I24" s="1071"/>
      <c r="J24" s="1071"/>
      <c r="K24" s="1071"/>
      <c r="L24" s="1071"/>
      <c r="M24" s="1071"/>
      <c r="N24" s="1071"/>
      <c r="O24" s="1071"/>
      <c r="P24" s="160"/>
      <c r="Q24" s="160"/>
      <c r="R24" s="160"/>
      <c r="S24" s="160"/>
      <c r="T24" s="160"/>
      <c r="U24" s="160"/>
      <c r="V24" s="160"/>
      <c r="W24" s="160"/>
      <c r="X24" s="160"/>
      <c r="Y24" s="160"/>
      <c r="Z24" s="160"/>
      <c r="AA24" s="160"/>
      <c r="AB24" s="160"/>
      <c r="AC24" s="160"/>
      <c r="AD24" s="157">
        <f t="shared" si="8"/>
        <v>0</v>
      </c>
      <c r="AE24" s="158" t="str">
        <f>IFERROR(INDEX(Reit!$J:$J,MATCH(AF24,Reit!$F:$F,0)),"")</f>
        <v/>
      </c>
      <c r="AF24" s="159">
        <f t="shared" si="1"/>
        <v>0</v>
      </c>
      <c r="AG24" s="158" t="str">
        <f>IFERROR(INDEX(Reit!$J:$J,MATCH(AH24,Reit!$F:$F,0)),"")</f>
        <v/>
      </c>
      <c r="AH24" s="159" t="str">
        <f t="shared" si="2"/>
        <v/>
      </c>
      <c r="AI24" s="158" t="str">
        <f>IFERROR(INDEX(Reit!$J:$J,MATCH(AJ24,Reit!$F:$F,0)),"")</f>
        <v/>
      </c>
      <c r="AJ24" s="159" t="str">
        <f t="shared" si="3"/>
        <v/>
      </c>
      <c r="AK24" s="158" t="str">
        <f>IFERROR(INDEX(Reit!$J:$J,MATCH(AL24,Reit!$F:$F,0)),"")</f>
        <v/>
      </c>
      <c r="AL24" s="159" t="str">
        <f t="shared" si="4"/>
        <v/>
      </c>
      <c r="AM24" s="158" t="str">
        <f>IFERROR(INDEX(Reit!$J:$J,MATCH(AN24,Reit!$F:$F,0)),"")</f>
        <v/>
      </c>
      <c r="AN24" s="159" t="str">
        <f t="shared" si="5"/>
        <v/>
      </c>
      <c r="AO24" s="158" t="str">
        <f>IFERROR(INDEX(Reit!$J:$J,MATCH(AP24,Reit!$F:$F,0)),"")</f>
        <v/>
      </c>
      <c r="AP24" s="159" t="str">
        <f t="shared" si="6"/>
        <v/>
      </c>
      <c r="AQ24" s="158" t="str">
        <f>IFERROR(INDEX(Reit!$J:$J,MATCH(AR24,Reit!$F:$F,0)),"")</f>
        <v/>
      </c>
      <c r="AR24" s="159" t="str">
        <f t="shared" si="7"/>
        <v/>
      </c>
      <c r="AS24" s="160"/>
    </row>
    <row r="25" spans="1:45" x14ac:dyDescent="0.2">
      <c r="A25" s="1075"/>
      <c r="B25" s="1076">
        <v>-105</v>
      </c>
      <c r="C25" s="1077" t="str">
        <f>IF(COUNT(C24,C26)=2,IF(C24&gt;C26,B24,B26),"")</f>
        <v/>
      </c>
      <c r="D25" s="1078"/>
      <c r="E25" s="813" t="str">
        <f>IF(C25="-",0,IF(C29="-",13,""))</f>
        <v/>
      </c>
      <c r="F25" s="1086"/>
      <c r="G25" s="1086"/>
      <c r="H25" s="1071"/>
      <c r="I25" s="1071"/>
      <c r="J25" s="1071"/>
      <c r="K25" s="1071"/>
      <c r="L25" s="1071"/>
      <c r="M25" s="1071"/>
      <c r="N25" s="1071"/>
      <c r="O25" s="1071"/>
      <c r="P25" s="160"/>
      <c r="Q25" s="160"/>
      <c r="R25" s="160"/>
      <c r="S25" s="160"/>
      <c r="T25" s="160"/>
      <c r="U25" s="160"/>
      <c r="V25" s="160"/>
      <c r="W25" s="160"/>
      <c r="X25" s="160"/>
      <c r="Y25" s="160"/>
      <c r="Z25" s="160"/>
      <c r="AA25" s="160"/>
      <c r="AB25" s="160"/>
      <c r="AC25" s="160"/>
      <c r="AD25" s="157">
        <f t="shared" si="8"/>
        <v>0</v>
      </c>
      <c r="AE25" s="158" t="str">
        <f>IFERROR(INDEX(Reit!$J:$J,MATCH(AF25,Reit!$F:$F,0)),"")</f>
        <v/>
      </c>
      <c r="AF25" s="159">
        <f t="shared" si="1"/>
        <v>-105</v>
      </c>
      <c r="AG25" s="158" t="str">
        <f>IFERROR(INDEX(Reit!$J:$J,MATCH(AH25,Reit!$F:$F,0)),"")</f>
        <v/>
      </c>
      <c r="AH25" s="159" t="str">
        <f t="shared" si="2"/>
        <v/>
      </c>
      <c r="AI25" s="158" t="str">
        <f>IFERROR(INDEX(Reit!$J:$J,MATCH(AJ25,Reit!$F:$F,0)),"")</f>
        <v/>
      </c>
      <c r="AJ25" s="159" t="str">
        <f t="shared" si="3"/>
        <v/>
      </c>
      <c r="AK25" s="158" t="str">
        <f>IFERROR(INDEX(Reit!$J:$J,MATCH(AL25,Reit!$F:$F,0)),"")</f>
        <v/>
      </c>
      <c r="AL25" s="159" t="str">
        <f t="shared" si="4"/>
        <v/>
      </c>
      <c r="AM25" s="158" t="str">
        <f>IFERROR(INDEX(Reit!$J:$J,MATCH(AN25,Reit!$F:$F,0)),"")</f>
        <v/>
      </c>
      <c r="AN25" s="159" t="str">
        <f t="shared" si="5"/>
        <v/>
      </c>
      <c r="AO25" s="158" t="str">
        <f>IFERROR(INDEX(Reit!$J:$J,MATCH(AP25,Reit!$F:$F,0)),"")</f>
        <v/>
      </c>
      <c r="AP25" s="159" t="str">
        <f t="shared" si="6"/>
        <v/>
      </c>
      <c r="AQ25" s="158" t="str">
        <f>IFERROR(INDEX(Reit!$J:$J,MATCH(AR25,Reit!$F:$F,0)),"")</f>
        <v/>
      </c>
      <c r="AR25" s="159" t="str">
        <f t="shared" si="7"/>
        <v/>
      </c>
      <c r="AS25" s="160"/>
    </row>
    <row r="26" spans="1:45" x14ac:dyDescent="0.2">
      <c r="A26" s="1075">
        <v>28</v>
      </c>
      <c r="B26" s="1078"/>
      <c r="C26" s="1079" t="str">
        <f>IF(B26="-",0,IF(B24="-",13,""))</f>
        <v/>
      </c>
      <c r="D26" s="1080"/>
      <c r="E26" s="155"/>
      <c r="F26" s="1086"/>
      <c r="G26" s="1086"/>
      <c r="H26" s="1071"/>
      <c r="I26" s="1071"/>
      <c r="J26" s="1071"/>
      <c r="K26" s="1071"/>
      <c r="L26" s="1071"/>
      <c r="M26" s="1071"/>
      <c r="N26" s="1071"/>
      <c r="O26" s="1071"/>
      <c r="P26" s="160"/>
      <c r="Q26" s="160"/>
      <c r="R26" s="160"/>
      <c r="S26" s="160"/>
      <c r="T26" s="160"/>
      <c r="U26" s="160"/>
      <c r="V26" s="160"/>
      <c r="W26" s="160"/>
      <c r="X26" s="160"/>
      <c r="Y26" s="160"/>
      <c r="Z26" s="160"/>
      <c r="AA26" s="160"/>
      <c r="AB26" s="160"/>
      <c r="AC26" s="160"/>
      <c r="AD26" s="157">
        <f t="shared" si="8"/>
        <v>0</v>
      </c>
      <c r="AE26" s="158" t="str">
        <f>IFERROR(INDEX(Reit!$J:$J,MATCH(AF26,Reit!$F:$F,0)),"")</f>
        <v/>
      </c>
      <c r="AF26" s="159">
        <f t="shared" si="1"/>
        <v>0</v>
      </c>
      <c r="AG26" s="158" t="str">
        <f>IFERROR(INDEX(Reit!$J:$J,MATCH(AH26,Reit!$F:$F,0)),"")</f>
        <v/>
      </c>
      <c r="AH26" s="159" t="str">
        <f t="shared" si="2"/>
        <v/>
      </c>
      <c r="AI26" s="158" t="str">
        <f>IFERROR(INDEX(Reit!$J:$J,MATCH(AJ26,Reit!$F:$F,0)),"")</f>
        <v/>
      </c>
      <c r="AJ26" s="159" t="str">
        <f t="shared" si="3"/>
        <v/>
      </c>
      <c r="AK26" s="158" t="str">
        <f>IFERROR(INDEX(Reit!$J:$J,MATCH(AL26,Reit!$F:$F,0)),"")</f>
        <v/>
      </c>
      <c r="AL26" s="159" t="str">
        <f t="shared" si="4"/>
        <v/>
      </c>
      <c r="AM26" s="158" t="str">
        <f>IFERROR(INDEX(Reit!$J:$J,MATCH(AN26,Reit!$F:$F,0)),"")</f>
        <v/>
      </c>
      <c r="AN26" s="159" t="str">
        <f t="shared" si="5"/>
        <v/>
      </c>
      <c r="AO26" s="158" t="str">
        <f>IFERROR(INDEX(Reit!$J:$J,MATCH(AP26,Reit!$F:$F,0)),"")</f>
        <v/>
      </c>
      <c r="AP26" s="159" t="str">
        <f t="shared" si="6"/>
        <v/>
      </c>
      <c r="AQ26" s="158" t="str">
        <f>IFERROR(INDEX(Reit!$J:$J,MATCH(AR26,Reit!$F:$F,0)),"")</f>
        <v/>
      </c>
      <c r="AR26" s="159" t="str">
        <f t="shared" si="7"/>
        <v/>
      </c>
      <c r="AS26" s="160"/>
    </row>
    <row r="27" spans="1:45" x14ac:dyDescent="0.2">
      <c r="A27" s="1075"/>
      <c r="B27" s="1071"/>
      <c r="C27" s="1071"/>
      <c r="D27" s="1081">
        <v>-119</v>
      </c>
      <c r="E27" s="1077" t="str">
        <f>IF(COUNT(E25,E29)=2,IF(E25&gt;E29,C25,C29),"")</f>
        <v/>
      </c>
      <c r="F27" s="836" t="str">
        <f>IF(E27="-",0,IF(E35="-",13,""))</f>
        <v/>
      </c>
      <c r="G27" s="1086"/>
      <c r="H27" s="1071"/>
      <c r="I27" s="1071"/>
      <c r="J27" s="1071"/>
      <c r="K27" s="1071"/>
      <c r="L27" s="1071"/>
      <c r="M27" s="1071"/>
      <c r="N27" s="1071"/>
      <c r="O27" s="1071"/>
      <c r="P27" s="160"/>
      <c r="Q27" s="160"/>
      <c r="R27" s="160"/>
      <c r="S27" s="160"/>
      <c r="T27" s="160"/>
      <c r="U27" s="160"/>
      <c r="V27" s="160"/>
      <c r="W27" s="160"/>
      <c r="X27" s="160"/>
      <c r="Y27" s="160"/>
      <c r="Z27" s="160"/>
      <c r="AA27" s="160"/>
      <c r="AB27" s="160"/>
      <c r="AC27" s="160"/>
      <c r="AD27" s="157">
        <f t="shared" si="8"/>
        <v>0</v>
      </c>
      <c r="AE27" s="158" t="str">
        <f>IFERROR(INDEX(Reit!$J:$J,MATCH(AF27,Reit!$F:$F,0)),"")</f>
        <v/>
      </c>
      <c r="AF27" s="159">
        <f t="shared" si="1"/>
        <v>0</v>
      </c>
      <c r="AG27" s="158" t="str">
        <f>IFERROR(INDEX(Reit!$J:$J,MATCH(AH27,Reit!$F:$F,0)),"")</f>
        <v/>
      </c>
      <c r="AH27" s="159" t="str">
        <f t="shared" si="2"/>
        <v/>
      </c>
      <c r="AI27" s="158" t="str">
        <f>IFERROR(INDEX(Reit!$J:$J,MATCH(AJ27,Reit!$F:$F,0)),"")</f>
        <v/>
      </c>
      <c r="AJ27" s="159" t="str">
        <f t="shared" si="3"/>
        <v/>
      </c>
      <c r="AK27" s="158" t="str">
        <f>IFERROR(INDEX(Reit!$J:$J,MATCH(AL27,Reit!$F:$F,0)),"")</f>
        <v/>
      </c>
      <c r="AL27" s="159" t="str">
        <f t="shared" si="4"/>
        <v/>
      </c>
      <c r="AM27" s="158" t="str">
        <f>IFERROR(INDEX(Reit!$J:$J,MATCH(AN27,Reit!$F:$F,0)),"")</f>
        <v/>
      </c>
      <c r="AN27" s="159" t="str">
        <f t="shared" si="5"/>
        <v/>
      </c>
      <c r="AO27" s="158" t="str">
        <f>IFERROR(INDEX(Reit!$J:$J,MATCH(AP27,Reit!$F:$F,0)),"")</f>
        <v/>
      </c>
      <c r="AP27" s="159" t="str">
        <f t="shared" si="6"/>
        <v/>
      </c>
      <c r="AQ27" s="158" t="str">
        <f>IFERROR(INDEX(Reit!$J:$J,MATCH(AR27,Reit!$F:$F,0)),"")</f>
        <v/>
      </c>
      <c r="AR27" s="159" t="str">
        <f t="shared" si="7"/>
        <v/>
      </c>
      <c r="AS27" s="160"/>
    </row>
    <row r="28" spans="1:45" x14ac:dyDescent="0.2">
      <c r="A28" s="1075">
        <v>21</v>
      </c>
      <c r="B28" s="1071"/>
      <c r="C28" s="838" t="str">
        <f>IF(B28="-",0,IF(B30="-",13,""))</f>
        <v/>
      </c>
      <c r="D28" s="1092"/>
      <c r="E28" s="1083"/>
      <c r="F28" s="1086"/>
      <c r="G28" s="1086"/>
      <c r="H28" s="1071"/>
      <c r="I28" s="1071"/>
      <c r="J28" s="1071"/>
      <c r="K28" s="1071"/>
      <c r="L28" s="1071"/>
      <c r="M28" s="1071"/>
      <c r="N28" s="1071"/>
      <c r="O28" s="1071"/>
      <c r="P28" s="160"/>
      <c r="Q28" s="160"/>
      <c r="R28" s="160"/>
      <c r="S28" s="160"/>
      <c r="T28" s="160"/>
      <c r="U28" s="160"/>
      <c r="V28" s="160"/>
      <c r="W28" s="160"/>
      <c r="X28" s="160"/>
      <c r="Y28" s="160"/>
      <c r="Z28" s="160"/>
      <c r="AA28" s="160"/>
      <c r="AB28" s="160"/>
      <c r="AC28" s="160"/>
      <c r="AD28" s="157">
        <f t="shared" si="8"/>
        <v>0</v>
      </c>
      <c r="AE28" s="158" t="str">
        <f>IFERROR(INDEX(Reit!$J:$J,MATCH(AF28,Reit!$F:$F,0)),"")</f>
        <v/>
      </c>
      <c r="AF28" s="159">
        <f t="shared" si="1"/>
        <v>0</v>
      </c>
      <c r="AG28" s="158" t="str">
        <f>IFERROR(INDEX(Reit!$J:$J,MATCH(AH28,Reit!$F:$F,0)),"")</f>
        <v/>
      </c>
      <c r="AH28" s="159" t="str">
        <f t="shared" si="2"/>
        <v/>
      </c>
      <c r="AI28" s="158" t="str">
        <f>IFERROR(INDEX(Reit!$J:$J,MATCH(AJ28,Reit!$F:$F,0)),"")</f>
        <v/>
      </c>
      <c r="AJ28" s="159" t="str">
        <f t="shared" si="3"/>
        <v/>
      </c>
      <c r="AK28" s="158" t="str">
        <f>IFERROR(INDEX(Reit!$J:$J,MATCH(AL28,Reit!$F:$F,0)),"")</f>
        <v/>
      </c>
      <c r="AL28" s="159" t="str">
        <f t="shared" si="4"/>
        <v/>
      </c>
      <c r="AM28" s="158" t="str">
        <f>IFERROR(INDEX(Reit!$J:$J,MATCH(AN28,Reit!$F:$F,0)),"")</f>
        <v/>
      </c>
      <c r="AN28" s="159" t="str">
        <f t="shared" si="5"/>
        <v/>
      </c>
      <c r="AO28" s="158" t="str">
        <f>IFERROR(INDEX(Reit!$J:$J,MATCH(AP28,Reit!$F:$F,0)),"")</f>
        <v/>
      </c>
      <c r="AP28" s="159" t="str">
        <f t="shared" si="6"/>
        <v/>
      </c>
      <c r="AQ28" s="158" t="str">
        <f>IFERROR(INDEX(Reit!$J:$J,MATCH(AR28,Reit!$F:$F,0)),"")</f>
        <v/>
      </c>
      <c r="AR28" s="159" t="str">
        <f t="shared" si="7"/>
        <v/>
      </c>
      <c r="AS28" s="160"/>
    </row>
    <row r="29" spans="1:45" x14ac:dyDescent="0.2">
      <c r="A29" s="1075"/>
      <c r="B29" s="1076">
        <v>-106</v>
      </c>
      <c r="C29" s="1077" t="str">
        <f>IF(COUNT(C28,C30)=2,IF(C28&gt;C30,B28,B30),"")</f>
        <v/>
      </c>
      <c r="D29" s="1084"/>
      <c r="E29" s="836" t="str">
        <f>IF(C29="-",0,IF(C25="-",13,""))</f>
        <v/>
      </c>
      <c r="F29" s="1086"/>
      <c r="G29" s="1086"/>
      <c r="H29" s="1071"/>
      <c r="I29" s="1071"/>
      <c r="J29" s="1071"/>
      <c r="K29" s="1071"/>
      <c r="L29" s="1071"/>
      <c r="M29" s="1071"/>
      <c r="N29" s="1071"/>
      <c r="O29" s="1071"/>
      <c r="P29" s="160"/>
      <c r="Q29" s="160"/>
      <c r="R29" s="160"/>
      <c r="S29" s="160"/>
      <c r="T29" s="160"/>
      <c r="U29" s="160"/>
      <c r="V29" s="160"/>
      <c r="W29" s="160"/>
      <c r="X29" s="160"/>
      <c r="Y29" s="160"/>
      <c r="Z29" s="160"/>
      <c r="AA29" s="160"/>
      <c r="AB29" s="160"/>
      <c r="AC29" s="160"/>
      <c r="AD29" s="157">
        <f t="shared" si="8"/>
        <v>0</v>
      </c>
      <c r="AE29" s="158" t="str">
        <f>IFERROR(INDEX(Reit!$J:$J,MATCH(AF29,Reit!$F:$F,0)),"")</f>
        <v/>
      </c>
      <c r="AF29" s="159">
        <f t="shared" si="1"/>
        <v>-106</v>
      </c>
      <c r="AG29" s="158" t="str">
        <f>IFERROR(INDEX(Reit!$J:$J,MATCH(AH29,Reit!$F:$F,0)),"")</f>
        <v/>
      </c>
      <c r="AH29" s="159" t="str">
        <f t="shared" si="2"/>
        <v/>
      </c>
      <c r="AI29" s="158" t="str">
        <f>IFERROR(INDEX(Reit!$J:$J,MATCH(AJ29,Reit!$F:$F,0)),"")</f>
        <v/>
      </c>
      <c r="AJ29" s="159" t="str">
        <f t="shared" si="3"/>
        <v/>
      </c>
      <c r="AK29" s="158" t="str">
        <f>IFERROR(INDEX(Reit!$J:$J,MATCH(AL29,Reit!$F:$F,0)),"")</f>
        <v/>
      </c>
      <c r="AL29" s="159" t="str">
        <f t="shared" si="4"/>
        <v/>
      </c>
      <c r="AM29" s="158" t="str">
        <f>IFERROR(INDEX(Reit!$J:$J,MATCH(AN29,Reit!$F:$F,0)),"")</f>
        <v/>
      </c>
      <c r="AN29" s="159" t="str">
        <f t="shared" si="5"/>
        <v/>
      </c>
      <c r="AO29" s="158" t="str">
        <f>IFERROR(INDEX(Reit!$J:$J,MATCH(AP29,Reit!$F:$F,0)),"")</f>
        <v/>
      </c>
      <c r="AP29" s="159" t="str">
        <f t="shared" si="6"/>
        <v/>
      </c>
      <c r="AQ29" s="158" t="str">
        <f>IFERROR(INDEX(Reit!$J:$J,MATCH(AR29,Reit!$F:$F,0)),"")</f>
        <v/>
      </c>
      <c r="AR29" s="159" t="str">
        <f t="shared" si="7"/>
        <v/>
      </c>
      <c r="AS29" s="160"/>
    </row>
    <row r="30" spans="1:45" x14ac:dyDescent="0.2">
      <c r="A30" s="1075">
        <v>12</v>
      </c>
      <c r="B30" s="1078"/>
      <c r="C30" s="818" t="str">
        <f>IF(B30="-",0,IF(B28="-",13,""))</f>
        <v/>
      </c>
      <c r="D30" s="1085"/>
      <c r="E30" s="1086"/>
      <c r="F30" s="1086"/>
      <c r="G30" s="1086"/>
      <c r="H30" s="1071"/>
      <c r="I30" s="1071"/>
      <c r="J30" s="1071"/>
      <c r="K30" s="1071"/>
      <c r="L30" s="1071"/>
      <c r="M30" s="1071"/>
      <c r="N30" s="1071"/>
      <c r="O30" s="1071"/>
      <c r="P30" s="160"/>
      <c r="Q30" s="160"/>
      <c r="R30" s="160"/>
      <c r="S30" s="160"/>
      <c r="T30" s="160"/>
      <c r="U30" s="160"/>
      <c r="V30" s="160"/>
      <c r="W30" s="160"/>
      <c r="X30" s="160"/>
      <c r="Y30" s="160"/>
      <c r="Z30" s="160"/>
      <c r="AA30" s="160"/>
      <c r="AB30" s="160"/>
      <c r="AC30" s="160"/>
      <c r="AD30" s="157">
        <f t="shared" si="8"/>
        <v>0</v>
      </c>
      <c r="AE30" s="158" t="str">
        <f>IFERROR(INDEX(Reit!$J:$J,MATCH(AF30,Reit!$F:$F,0)),"")</f>
        <v/>
      </c>
      <c r="AF30" s="159">
        <f t="shared" si="1"/>
        <v>0</v>
      </c>
      <c r="AG30" s="158" t="str">
        <f>IFERROR(INDEX(Reit!$J:$J,MATCH(AH30,Reit!$F:$F,0)),"")</f>
        <v/>
      </c>
      <c r="AH30" s="159" t="str">
        <f t="shared" si="2"/>
        <v/>
      </c>
      <c r="AI30" s="158" t="str">
        <f>IFERROR(INDEX(Reit!$J:$J,MATCH(AJ30,Reit!$F:$F,0)),"")</f>
        <v/>
      </c>
      <c r="AJ30" s="159" t="str">
        <f t="shared" si="3"/>
        <v/>
      </c>
      <c r="AK30" s="158" t="str">
        <f>IFERROR(INDEX(Reit!$J:$J,MATCH(AL30,Reit!$F:$F,0)),"")</f>
        <v/>
      </c>
      <c r="AL30" s="159" t="str">
        <f t="shared" si="4"/>
        <v/>
      </c>
      <c r="AM30" s="158" t="str">
        <f>IFERROR(INDEX(Reit!$J:$J,MATCH(AN30,Reit!$F:$F,0)),"")</f>
        <v/>
      </c>
      <c r="AN30" s="159" t="str">
        <f t="shared" si="5"/>
        <v/>
      </c>
      <c r="AO30" s="158" t="str">
        <f>IFERROR(INDEX(Reit!$J:$J,MATCH(AP30,Reit!$F:$F,0)),"")</f>
        <v/>
      </c>
      <c r="AP30" s="159" t="str">
        <f t="shared" si="6"/>
        <v/>
      </c>
      <c r="AQ30" s="158" t="str">
        <f>IFERROR(INDEX(Reit!$J:$J,MATCH(AR30,Reit!$F:$F,0)),"")</f>
        <v/>
      </c>
      <c r="AR30" s="159" t="str">
        <f t="shared" si="7"/>
        <v/>
      </c>
      <c r="AS30" s="160"/>
    </row>
    <row r="31" spans="1:45" x14ac:dyDescent="0.2">
      <c r="A31" s="1071"/>
      <c r="B31" s="1071"/>
      <c r="C31" s="1088"/>
      <c r="D31" s="1071"/>
      <c r="E31" s="1081">
        <v>-142</v>
      </c>
      <c r="F31" s="1090" t="str">
        <f>IF(COUNT(F27,F35)=2,IF(F27&gt;F35,E27,E35),"")</f>
        <v/>
      </c>
      <c r="G31" s="836" t="str">
        <f>IF(F31="-",0,IF(F15="-",13,""))</f>
        <v/>
      </c>
      <c r="H31" s="1071"/>
      <c r="I31" s="1071"/>
      <c r="J31" s="1071"/>
      <c r="K31" s="1071"/>
      <c r="L31" s="1071"/>
      <c r="M31" s="1071"/>
      <c r="N31" s="1071"/>
      <c r="O31" s="1071"/>
      <c r="P31" s="160"/>
      <c r="Q31" s="160"/>
      <c r="R31" s="160"/>
      <c r="S31" s="160"/>
      <c r="T31" s="160"/>
      <c r="U31" s="160"/>
      <c r="V31" s="160"/>
      <c r="W31" s="160"/>
      <c r="X31" s="160"/>
      <c r="Y31" s="160"/>
      <c r="Z31" s="160"/>
      <c r="AA31" s="160"/>
      <c r="AB31" s="160"/>
      <c r="AC31" s="160"/>
      <c r="AD31" s="157">
        <f t="shared" si="8"/>
        <v>0</v>
      </c>
      <c r="AE31" s="158" t="str">
        <f>IFERROR(INDEX(Reit!$J:$J,MATCH(AF31,Reit!$F:$F,0)),"")</f>
        <v/>
      </c>
      <c r="AF31" s="159">
        <f t="shared" si="1"/>
        <v>0</v>
      </c>
      <c r="AG31" s="158" t="str">
        <f>IFERROR(INDEX(Reit!$J:$J,MATCH(AH31,Reit!$F:$F,0)),"")</f>
        <v/>
      </c>
      <c r="AH31" s="159" t="str">
        <f t="shared" si="2"/>
        <v/>
      </c>
      <c r="AI31" s="158" t="str">
        <f>IFERROR(INDEX(Reit!$J:$J,MATCH(AJ31,Reit!$F:$F,0)),"")</f>
        <v/>
      </c>
      <c r="AJ31" s="159" t="str">
        <f t="shared" si="3"/>
        <v/>
      </c>
      <c r="AK31" s="158" t="str">
        <f>IFERROR(INDEX(Reit!$J:$J,MATCH(AL31,Reit!$F:$F,0)),"")</f>
        <v/>
      </c>
      <c r="AL31" s="159" t="str">
        <f t="shared" si="4"/>
        <v/>
      </c>
      <c r="AM31" s="158" t="str">
        <f>IFERROR(INDEX(Reit!$J:$J,MATCH(AN31,Reit!$F:$F,0)),"")</f>
        <v/>
      </c>
      <c r="AN31" s="159" t="str">
        <f t="shared" si="5"/>
        <v/>
      </c>
      <c r="AO31" s="158" t="str">
        <f>IFERROR(INDEX(Reit!$J:$J,MATCH(AP31,Reit!$F:$F,0)),"")</f>
        <v/>
      </c>
      <c r="AP31" s="159" t="str">
        <f t="shared" si="6"/>
        <v/>
      </c>
      <c r="AQ31" s="158" t="str">
        <f>IFERROR(INDEX(Reit!$J:$J,MATCH(AR31,Reit!$F:$F,0)),"")</f>
        <v/>
      </c>
      <c r="AR31" s="159" t="str">
        <f t="shared" si="7"/>
        <v/>
      </c>
      <c r="AS31" s="160"/>
    </row>
    <row r="32" spans="1:45" x14ac:dyDescent="0.2">
      <c r="A32" s="1073">
        <v>13</v>
      </c>
      <c r="B32" s="1071"/>
      <c r="C32" s="838" t="str">
        <f>IF(B32="-",0,IF(B34="-",13,""))</f>
        <v/>
      </c>
      <c r="D32" s="1074"/>
      <c r="E32" s="1086"/>
      <c r="F32" s="1093"/>
      <c r="G32" s="1086"/>
      <c r="H32" s="1071"/>
      <c r="I32" s="1071"/>
      <c r="J32" s="1071"/>
      <c r="K32" s="1071"/>
      <c r="L32" s="1071"/>
      <c r="M32" s="1071"/>
      <c r="N32" s="1071"/>
      <c r="O32" s="1071"/>
      <c r="P32" s="160"/>
      <c r="Q32" s="160"/>
      <c r="R32" s="160"/>
      <c r="S32" s="160"/>
      <c r="T32" s="160"/>
      <c r="U32" s="160"/>
      <c r="V32" s="160"/>
      <c r="W32" s="160"/>
      <c r="X32" s="160"/>
      <c r="Y32" s="160"/>
      <c r="Z32" s="160"/>
      <c r="AA32" s="160"/>
      <c r="AB32" s="160"/>
      <c r="AC32" s="160"/>
      <c r="AD32" s="157">
        <f t="shared" si="8"/>
        <v>0</v>
      </c>
      <c r="AE32" s="158" t="str">
        <f>IFERROR(INDEX(Reit!$J:$J,MATCH(AF32,Reit!$F:$F,0)),"")</f>
        <v/>
      </c>
      <c r="AF32" s="159">
        <f t="shared" si="1"/>
        <v>0</v>
      </c>
      <c r="AG32" s="158" t="str">
        <f>IFERROR(INDEX(Reit!$J:$J,MATCH(AH32,Reit!$F:$F,0)),"")</f>
        <v/>
      </c>
      <c r="AH32" s="159" t="str">
        <f t="shared" si="2"/>
        <v/>
      </c>
      <c r="AI32" s="158" t="str">
        <f>IFERROR(INDEX(Reit!$J:$J,MATCH(AJ32,Reit!$F:$F,0)),"")</f>
        <v/>
      </c>
      <c r="AJ32" s="159" t="str">
        <f t="shared" si="3"/>
        <v/>
      </c>
      <c r="AK32" s="158" t="str">
        <f>IFERROR(INDEX(Reit!$J:$J,MATCH(AL32,Reit!$F:$F,0)),"")</f>
        <v/>
      </c>
      <c r="AL32" s="159" t="str">
        <f t="shared" si="4"/>
        <v/>
      </c>
      <c r="AM32" s="158" t="str">
        <f>IFERROR(INDEX(Reit!$J:$J,MATCH(AN32,Reit!$F:$F,0)),"")</f>
        <v/>
      </c>
      <c r="AN32" s="159" t="str">
        <f t="shared" si="5"/>
        <v/>
      </c>
      <c r="AO32" s="158" t="str">
        <f>IFERROR(INDEX(Reit!$J:$J,MATCH(AP32,Reit!$F:$F,0)),"")</f>
        <v/>
      </c>
      <c r="AP32" s="159" t="str">
        <f t="shared" si="6"/>
        <v/>
      </c>
      <c r="AQ32" s="158" t="str">
        <f>IFERROR(INDEX(Reit!$J:$J,MATCH(AR32,Reit!$F:$F,0)),"")</f>
        <v/>
      </c>
      <c r="AR32" s="159" t="str">
        <f t="shared" si="7"/>
        <v/>
      </c>
    </row>
    <row r="33" spans="1:44" x14ac:dyDescent="0.2">
      <c r="A33" s="1075"/>
      <c r="B33" s="1076">
        <v>-107</v>
      </c>
      <c r="C33" s="1077" t="str">
        <f>IF(COUNT(C32,C34)=2,IF(C32&gt;C34,B32,B34),"")</f>
        <v/>
      </c>
      <c r="D33" s="1078"/>
      <c r="E33" s="836" t="str">
        <f>IF(C33="-",0,IF(C37="-",13,""))</f>
        <v/>
      </c>
      <c r="F33" s="1094"/>
      <c r="G33" s="1086"/>
      <c r="H33" s="1071"/>
      <c r="I33" s="1071"/>
      <c r="J33" s="1071"/>
      <c r="K33" s="1071"/>
      <c r="L33" s="1071"/>
      <c r="M33" s="1071"/>
      <c r="N33" s="1071"/>
      <c r="O33" s="1071"/>
      <c r="P33" s="160"/>
      <c r="Q33" s="160"/>
      <c r="R33" s="160"/>
      <c r="S33" s="160"/>
      <c r="T33" s="160"/>
      <c r="V33" s="160"/>
      <c r="W33" s="160"/>
      <c r="X33" s="160"/>
      <c r="Y33" s="160"/>
      <c r="Z33" s="160"/>
      <c r="AA33" s="160"/>
      <c r="AB33" s="160"/>
      <c r="AC33" s="160"/>
      <c r="AD33" s="157">
        <f t="shared" si="8"/>
        <v>0</v>
      </c>
      <c r="AE33" s="158" t="str">
        <f>IFERROR(INDEX(Reit!$J:$J,MATCH(AF33,Reit!$F:$F,0)),"")</f>
        <v/>
      </c>
      <c r="AF33" s="159">
        <f t="shared" si="1"/>
        <v>-107</v>
      </c>
      <c r="AG33" s="158" t="str">
        <f>IFERROR(INDEX(Reit!$J:$J,MATCH(AH33,Reit!$F:$F,0)),"")</f>
        <v/>
      </c>
      <c r="AH33" s="159" t="str">
        <f t="shared" si="2"/>
        <v/>
      </c>
      <c r="AI33" s="158" t="str">
        <f>IFERROR(INDEX(Reit!$J:$J,MATCH(AJ33,Reit!$F:$F,0)),"")</f>
        <v/>
      </c>
      <c r="AJ33" s="159" t="str">
        <f t="shared" si="3"/>
        <v/>
      </c>
      <c r="AK33" s="158" t="str">
        <f>IFERROR(INDEX(Reit!$J:$J,MATCH(AL33,Reit!$F:$F,0)),"")</f>
        <v/>
      </c>
      <c r="AL33" s="159" t="str">
        <f t="shared" si="4"/>
        <v/>
      </c>
      <c r="AM33" s="158" t="str">
        <f>IFERROR(INDEX(Reit!$J:$J,MATCH(AN33,Reit!$F:$F,0)),"")</f>
        <v/>
      </c>
      <c r="AN33" s="159" t="str">
        <f t="shared" si="5"/>
        <v/>
      </c>
      <c r="AO33" s="158" t="str">
        <f>IFERROR(INDEX(Reit!$J:$J,MATCH(AP33,Reit!$F:$F,0)),"")</f>
        <v/>
      </c>
      <c r="AP33" s="159" t="str">
        <f t="shared" si="6"/>
        <v/>
      </c>
      <c r="AQ33" s="158" t="str">
        <f>IFERROR(INDEX(Reit!$J:$J,MATCH(AR33,Reit!$F:$F,0)),"")</f>
        <v/>
      </c>
      <c r="AR33" s="159" t="str">
        <f t="shared" si="7"/>
        <v/>
      </c>
    </row>
    <row r="34" spans="1:44" x14ac:dyDescent="0.2">
      <c r="A34" s="1075">
        <v>20</v>
      </c>
      <c r="B34" s="1078"/>
      <c r="C34" s="1079" t="str">
        <f>IF(B34="-",0,IF(B32="-",13,""))</f>
        <v/>
      </c>
      <c r="D34" s="1080"/>
      <c r="E34" s="821"/>
      <c r="F34" s="1094"/>
      <c r="G34" s="1086"/>
      <c r="H34" s="1071"/>
      <c r="I34" s="1071"/>
      <c r="J34" s="1071"/>
      <c r="K34" s="1071"/>
      <c r="L34" s="1071"/>
      <c r="M34" s="1071"/>
      <c r="N34" s="1071"/>
      <c r="O34" s="1071"/>
      <c r="P34" s="160"/>
      <c r="Q34" s="160"/>
      <c r="R34" s="160"/>
      <c r="S34" s="160"/>
      <c r="T34" s="160"/>
      <c r="V34" s="160"/>
      <c r="W34" s="160"/>
      <c r="X34" s="160"/>
      <c r="Y34" s="160"/>
      <c r="Z34" s="160"/>
      <c r="AA34" s="160"/>
      <c r="AB34" s="160"/>
      <c r="AC34" s="160"/>
      <c r="AD34" s="157">
        <f t="shared" si="8"/>
        <v>0</v>
      </c>
      <c r="AE34" s="158" t="str">
        <f>IFERROR(INDEX(Reit!$J:$J,MATCH(AF34,Reit!$F:$F,0)),"")</f>
        <v/>
      </c>
      <c r="AF34" s="159">
        <f t="shared" si="1"/>
        <v>0</v>
      </c>
      <c r="AG34" s="158" t="str">
        <f>IFERROR(INDEX(Reit!$J:$J,MATCH(AH34,Reit!$F:$F,0)),"")</f>
        <v/>
      </c>
      <c r="AH34" s="159" t="str">
        <f t="shared" si="2"/>
        <v/>
      </c>
      <c r="AI34" s="158" t="str">
        <f>IFERROR(INDEX(Reit!$J:$J,MATCH(AJ34,Reit!$F:$F,0)),"")</f>
        <v/>
      </c>
      <c r="AJ34" s="159" t="str">
        <f t="shared" si="3"/>
        <v/>
      </c>
      <c r="AK34" s="158" t="str">
        <f>IFERROR(INDEX(Reit!$J:$J,MATCH(AL34,Reit!$F:$F,0)),"")</f>
        <v/>
      </c>
      <c r="AL34" s="159" t="str">
        <f t="shared" si="4"/>
        <v/>
      </c>
      <c r="AM34" s="158" t="str">
        <f>IFERROR(INDEX(Reit!$J:$J,MATCH(AN34,Reit!$F:$F,0)),"")</f>
        <v/>
      </c>
      <c r="AN34" s="159" t="str">
        <f t="shared" si="5"/>
        <v/>
      </c>
      <c r="AO34" s="158" t="str">
        <f>IFERROR(INDEX(Reit!$J:$J,MATCH(AP34,Reit!$F:$F,0)),"")</f>
        <v/>
      </c>
      <c r="AP34" s="159" t="str">
        <f t="shared" si="6"/>
        <v/>
      </c>
      <c r="AQ34" s="158" t="str">
        <f>IFERROR(INDEX(Reit!$J:$J,MATCH(AR34,Reit!$F:$F,0)),"")</f>
        <v/>
      </c>
      <c r="AR34" s="159" t="str">
        <f t="shared" si="7"/>
        <v/>
      </c>
    </row>
    <row r="35" spans="1:44" x14ac:dyDescent="0.2">
      <c r="A35" s="1075"/>
      <c r="B35" s="1071"/>
      <c r="C35" s="1071"/>
      <c r="D35" s="1081">
        <v>-120</v>
      </c>
      <c r="E35" s="1090" t="str">
        <f>IF(COUNT(E33,E37)=2,IF(E33&gt;E37,C33,C37),"")</f>
        <v/>
      </c>
      <c r="F35" s="818" t="str">
        <f>IF(E35="-",0,IF(E27="-",13,""))</f>
        <v/>
      </c>
      <c r="G35" s="1086"/>
      <c r="H35" s="1071"/>
      <c r="I35" s="1071"/>
      <c r="J35" s="1071"/>
      <c r="K35" s="1071"/>
      <c r="L35" s="1071"/>
      <c r="M35" s="1071"/>
      <c r="N35" s="1071"/>
      <c r="O35" s="1071"/>
      <c r="P35" s="160"/>
      <c r="Q35" s="160"/>
      <c r="R35" s="160"/>
      <c r="S35" s="160"/>
      <c r="T35" s="160"/>
      <c r="V35" s="160"/>
      <c r="W35" s="160"/>
      <c r="X35" s="160"/>
      <c r="Y35" s="160"/>
      <c r="Z35" s="160"/>
      <c r="AA35" s="160"/>
      <c r="AB35" s="160"/>
      <c r="AC35" s="160"/>
      <c r="AD35" s="157">
        <f t="shared" si="8"/>
        <v>0</v>
      </c>
      <c r="AE35" s="158" t="str">
        <f>IFERROR(INDEX(Reit!$J:$J,MATCH(AF35,Reit!$F:$F,0)),"")</f>
        <v/>
      </c>
      <c r="AF35" s="159">
        <f t="shared" si="1"/>
        <v>0</v>
      </c>
      <c r="AG35" s="158" t="str">
        <f>IFERROR(INDEX(Reit!$J:$J,MATCH(AH35,Reit!$F:$F,0)),"")</f>
        <v/>
      </c>
      <c r="AH35" s="159" t="str">
        <f t="shared" si="2"/>
        <v/>
      </c>
      <c r="AI35" s="158" t="str">
        <f>IFERROR(INDEX(Reit!$J:$J,MATCH(AJ35,Reit!$F:$F,0)),"")</f>
        <v/>
      </c>
      <c r="AJ35" s="159" t="str">
        <f t="shared" si="3"/>
        <v/>
      </c>
      <c r="AK35" s="158" t="str">
        <f>IFERROR(INDEX(Reit!$J:$J,MATCH(AL35,Reit!$F:$F,0)),"")</f>
        <v/>
      </c>
      <c r="AL35" s="159" t="str">
        <f t="shared" si="4"/>
        <v/>
      </c>
      <c r="AM35" s="158" t="str">
        <f>IFERROR(INDEX(Reit!$J:$J,MATCH(AN35,Reit!$F:$F,0)),"")</f>
        <v/>
      </c>
      <c r="AN35" s="159" t="str">
        <f t="shared" si="5"/>
        <v/>
      </c>
      <c r="AO35" s="158" t="str">
        <f>IFERROR(INDEX(Reit!$J:$J,MATCH(AP35,Reit!$F:$F,0)),"")</f>
        <v/>
      </c>
      <c r="AP35" s="159" t="str">
        <f t="shared" si="6"/>
        <v/>
      </c>
      <c r="AQ35" s="158" t="str">
        <f>IFERROR(INDEX(Reit!$J:$J,MATCH(AR35,Reit!$F:$F,0)),"")</f>
        <v/>
      </c>
      <c r="AR35" s="159" t="str">
        <f t="shared" si="7"/>
        <v/>
      </c>
    </row>
    <row r="36" spans="1:44" x14ac:dyDescent="0.2">
      <c r="A36" s="1075">
        <v>29</v>
      </c>
      <c r="B36" s="1071"/>
      <c r="C36" s="838" t="str">
        <f>IF(B36="-",0,IF(B38="-",13,""))</f>
        <v/>
      </c>
      <c r="D36" s="1092"/>
      <c r="E36" s="822"/>
      <c r="F36" s="1071"/>
      <c r="G36" s="1086"/>
      <c r="H36" s="1071"/>
      <c r="I36" s="1071"/>
      <c r="J36" s="1071"/>
      <c r="K36" s="1071"/>
      <c r="L36" s="1071"/>
      <c r="M36" s="1071"/>
      <c r="N36" s="1071"/>
      <c r="O36" s="1071"/>
      <c r="P36" s="160"/>
      <c r="Q36" s="160"/>
      <c r="R36" s="160"/>
      <c r="S36" s="160"/>
      <c r="T36" s="160"/>
      <c r="V36" s="160"/>
      <c r="W36" s="160"/>
      <c r="X36" s="160"/>
      <c r="Y36" s="160"/>
      <c r="Z36" s="160"/>
      <c r="AA36" s="160"/>
      <c r="AB36" s="160"/>
      <c r="AC36" s="160"/>
      <c r="AD36" s="157">
        <f t="shared" si="8"/>
        <v>0</v>
      </c>
      <c r="AE36" s="158" t="str">
        <f>IFERROR(INDEX(Reit!$J:$J,MATCH(AF36,Reit!$F:$F,0)),"")</f>
        <v/>
      </c>
      <c r="AF36" s="159">
        <f t="shared" si="1"/>
        <v>0</v>
      </c>
      <c r="AG36" s="158" t="str">
        <f>IFERROR(INDEX(Reit!$J:$J,MATCH(AH36,Reit!$F:$F,0)),"")</f>
        <v/>
      </c>
      <c r="AH36" s="159" t="str">
        <f t="shared" si="2"/>
        <v/>
      </c>
      <c r="AI36" s="158" t="str">
        <f>IFERROR(INDEX(Reit!$J:$J,MATCH(AJ36,Reit!$F:$F,0)),"")</f>
        <v/>
      </c>
      <c r="AJ36" s="159" t="str">
        <f t="shared" si="3"/>
        <v/>
      </c>
      <c r="AK36" s="158" t="str">
        <f>IFERROR(INDEX(Reit!$J:$J,MATCH(AL36,Reit!$F:$F,0)),"")</f>
        <v/>
      </c>
      <c r="AL36" s="159" t="str">
        <f t="shared" si="4"/>
        <v/>
      </c>
      <c r="AM36" s="158" t="str">
        <f>IFERROR(INDEX(Reit!$J:$J,MATCH(AN36,Reit!$F:$F,0)),"")</f>
        <v/>
      </c>
      <c r="AN36" s="159" t="str">
        <f t="shared" si="5"/>
        <v/>
      </c>
      <c r="AO36" s="158" t="str">
        <f>IFERROR(INDEX(Reit!$J:$J,MATCH(AP36,Reit!$F:$F,0)),"")</f>
        <v/>
      </c>
      <c r="AP36" s="159" t="str">
        <f t="shared" si="6"/>
        <v/>
      </c>
      <c r="AQ36" s="158" t="str">
        <f>IFERROR(INDEX(Reit!$J:$J,MATCH(AR36,Reit!$F:$F,0)),"")</f>
        <v/>
      </c>
      <c r="AR36" s="159" t="str">
        <f t="shared" si="7"/>
        <v/>
      </c>
    </row>
    <row r="37" spans="1:44" x14ac:dyDescent="0.2">
      <c r="A37" s="1075"/>
      <c r="B37" s="1076">
        <v>-108</v>
      </c>
      <c r="C37" s="1077" t="str">
        <f>IF(COUNT(C36,C38)=2,IF(C36&gt;C38,B36,B38),"")</f>
        <v/>
      </c>
      <c r="D37" s="1084"/>
      <c r="E37" s="818" t="str">
        <f>IF(C37="-",0,IF(C33="-",13,""))</f>
        <v/>
      </c>
      <c r="F37" s="1088"/>
      <c r="G37" s="1086"/>
      <c r="H37" s="1071"/>
      <c r="I37" s="1071"/>
      <c r="J37" s="1071"/>
      <c r="K37" s="1071"/>
      <c r="L37" s="1071"/>
      <c r="M37" s="1071"/>
      <c r="N37" s="1071"/>
      <c r="O37" s="1071"/>
      <c r="P37" s="160"/>
      <c r="Q37" s="160"/>
      <c r="R37" s="160"/>
      <c r="S37" s="160"/>
      <c r="T37" s="160"/>
      <c r="V37" s="160"/>
      <c r="W37" s="160"/>
      <c r="X37" s="160"/>
      <c r="Y37" s="160"/>
      <c r="Z37" s="160"/>
      <c r="AA37" s="160"/>
      <c r="AB37" s="160"/>
      <c r="AC37" s="160"/>
      <c r="AD37" s="157">
        <f t="shared" si="8"/>
        <v>0</v>
      </c>
      <c r="AE37" s="158" t="str">
        <f>IFERROR(INDEX(Reit!$J:$J,MATCH(AF37,Reit!$F:$F,0)),"")</f>
        <v/>
      </c>
      <c r="AF37" s="159">
        <f t="shared" si="1"/>
        <v>-108</v>
      </c>
      <c r="AG37" s="158" t="str">
        <f>IFERROR(INDEX(Reit!$J:$J,MATCH(AH37,Reit!$F:$F,0)),"")</f>
        <v/>
      </c>
      <c r="AH37" s="159" t="str">
        <f t="shared" si="2"/>
        <v/>
      </c>
      <c r="AI37" s="158" t="str">
        <f>IFERROR(INDEX(Reit!$J:$J,MATCH(AJ37,Reit!$F:$F,0)),"")</f>
        <v/>
      </c>
      <c r="AJ37" s="159" t="str">
        <f t="shared" si="3"/>
        <v/>
      </c>
      <c r="AK37" s="158" t="str">
        <f>IFERROR(INDEX(Reit!$J:$J,MATCH(AL37,Reit!$F:$F,0)),"")</f>
        <v/>
      </c>
      <c r="AL37" s="159" t="str">
        <f t="shared" si="4"/>
        <v/>
      </c>
      <c r="AM37" s="158" t="str">
        <f>IFERROR(INDEX(Reit!$J:$J,MATCH(AN37,Reit!$F:$F,0)),"")</f>
        <v/>
      </c>
      <c r="AN37" s="159" t="str">
        <f t="shared" si="5"/>
        <v/>
      </c>
      <c r="AO37" s="158" t="str">
        <f>IFERROR(INDEX(Reit!$J:$J,MATCH(AP37,Reit!$F:$F,0)),"")</f>
        <v/>
      </c>
      <c r="AP37" s="159" t="str">
        <f t="shared" si="6"/>
        <v/>
      </c>
      <c r="AQ37" s="158" t="str">
        <f>IFERROR(INDEX(Reit!$J:$J,MATCH(AR37,Reit!$F:$F,0)),"")</f>
        <v/>
      </c>
      <c r="AR37" s="159" t="str">
        <f t="shared" si="7"/>
        <v/>
      </c>
    </row>
    <row r="38" spans="1:44" x14ac:dyDescent="0.2">
      <c r="A38" s="1075">
        <v>4</v>
      </c>
      <c r="B38" s="1078"/>
      <c r="C38" s="818" t="str">
        <f>IF(B38="-",0,IF(B36="-",13,""))</f>
        <v/>
      </c>
      <c r="D38" s="1085"/>
      <c r="E38" s="1088"/>
      <c r="F38" s="1088"/>
      <c r="G38" s="1086"/>
      <c r="H38" s="1071"/>
      <c r="I38" s="1071"/>
      <c r="J38" s="1071"/>
      <c r="K38" s="1071"/>
      <c r="L38" s="1071"/>
      <c r="M38" s="1071"/>
      <c r="N38" s="1071"/>
      <c r="O38" s="1071"/>
      <c r="P38" s="160"/>
      <c r="Q38" s="160"/>
      <c r="R38" s="160"/>
      <c r="S38" s="160"/>
      <c r="T38" s="160"/>
      <c r="V38" s="160"/>
      <c r="W38" s="160"/>
      <c r="X38" s="160"/>
      <c r="Y38" s="160"/>
      <c r="Z38" s="160"/>
      <c r="AA38" s="160"/>
      <c r="AB38" s="160"/>
      <c r="AC38" s="160"/>
      <c r="AD38" s="157">
        <f t="shared" si="8"/>
        <v>0</v>
      </c>
      <c r="AE38" s="158" t="str">
        <f>IFERROR(INDEX(Reit!$J:$J,MATCH(AF38,Reit!$F:$F,0)),"")</f>
        <v/>
      </c>
      <c r="AF38" s="159">
        <f t="shared" si="1"/>
        <v>0</v>
      </c>
      <c r="AG38" s="158" t="str">
        <f>IFERROR(INDEX(Reit!$J:$J,MATCH(AH38,Reit!$F:$F,0)),"")</f>
        <v/>
      </c>
      <c r="AH38" s="159" t="str">
        <f t="shared" si="2"/>
        <v/>
      </c>
      <c r="AI38" s="158" t="str">
        <f>IFERROR(INDEX(Reit!$J:$J,MATCH(AJ38,Reit!$F:$F,0)),"")</f>
        <v/>
      </c>
      <c r="AJ38" s="159" t="str">
        <f t="shared" si="3"/>
        <v/>
      </c>
      <c r="AK38" s="158" t="str">
        <f>IFERROR(INDEX(Reit!$J:$J,MATCH(AL38,Reit!$F:$F,0)),"")</f>
        <v/>
      </c>
      <c r="AL38" s="159" t="str">
        <f t="shared" si="4"/>
        <v/>
      </c>
      <c r="AM38" s="158" t="str">
        <f>IFERROR(INDEX(Reit!$J:$J,MATCH(AN38,Reit!$F:$F,0)),"")</f>
        <v/>
      </c>
      <c r="AN38" s="159" t="str">
        <f t="shared" si="5"/>
        <v/>
      </c>
      <c r="AO38" s="158" t="str">
        <f>IFERROR(INDEX(Reit!$J:$J,MATCH(AP38,Reit!$F:$F,0)),"")</f>
        <v/>
      </c>
      <c r="AP38" s="159" t="str">
        <f t="shared" si="6"/>
        <v/>
      </c>
      <c r="AQ38" s="158" t="str">
        <f>IFERROR(INDEX(Reit!$J:$J,MATCH(AR38,Reit!$F:$F,0)),"")</f>
        <v/>
      </c>
      <c r="AR38" s="159" t="str">
        <f t="shared" si="7"/>
        <v/>
      </c>
    </row>
    <row r="39" spans="1:44" x14ac:dyDescent="0.2">
      <c r="A39" s="1075"/>
      <c r="B39" s="1088"/>
      <c r="C39" s="838"/>
      <c r="D39" s="1095"/>
      <c r="E39" s="1088"/>
      <c r="F39" s="1088"/>
      <c r="G39" s="1086"/>
      <c r="H39" s="1071"/>
      <c r="I39" s="1071"/>
      <c r="J39" s="1071"/>
      <c r="K39" s="1071"/>
      <c r="L39" s="1071"/>
      <c r="M39" s="1071"/>
      <c r="N39" s="1071"/>
      <c r="O39" s="1071"/>
      <c r="P39" s="160"/>
      <c r="Q39" s="160"/>
      <c r="R39" s="160"/>
      <c r="S39" s="160"/>
      <c r="T39" s="160"/>
      <c r="V39" s="160"/>
      <c r="W39" s="160"/>
      <c r="X39" s="160"/>
      <c r="Y39" s="160"/>
      <c r="Z39" s="160"/>
      <c r="AA39" s="160"/>
      <c r="AB39" s="160"/>
      <c r="AC39" s="160"/>
      <c r="AD39" s="157">
        <f t="shared" si="8"/>
        <v>0</v>
      </c>
      <c r="AE39" s="158" t="str">
        <f>IFERROR(INDEX(Reit!$J:$J,MATCH(AF39,Reit!$F:$F,0)),"")</f>
        <v/>
      </c>
      <c r="AF39" s="159">
        <f t="shared" si="1"/>
        <v>0</v>
      </c>
      <c r="AG39" s="158" t="str">
        <f>IFERROR(INDEX(Reit!$J:$J,MATCH(AH39,Reit!$F:$F,0)),"")</f>
        <v/>
      </c>
      <c r="AH39" s="159" t="str">
        <f t="shared" si="2"/>
        <v/>
      </c>
      <c r="AI39" s="158" t="str">
        <f>IFERROR(INDEX(Reit!$J:$J,MATCH(AJ39,Reit!$F:$F,0)),"")</f>
        <v/>
      </c>
      <c r="AJ39" s="159" t="str">
        <f t="shared" si="3"/>
        <v/>
      </c>
      <c r="AK39" s="158" t="str">
        <f>IFERROR(INDEX(Reit!$J:$J,MATCH(AL39,Reit!$F:$F,0)),"")</f>
        <v/>
      </c>
      <c r="AL39" s="159" t="str">
        <f t="shared" si="4"/>
        <v/>
      </c>
      <c r="AM39" s="158" t="str">
        <f>IFERROR(INDEX(Reit!$J:$J,MATCH(AN39,Reit!$F:$F,0)),"")</f>
        <v/>
      </c>
      <c r="AN39" s="159" t="str">
        <f t="shared" si="5"/>
        <v/>
      </c>
      <c r="AO39" s="158" t="str">
        <f>IFERROR(INDEX(Reit!$J:$J,MATCH(AP39,Reit!$F:$F,0)),"")</f>
        <v/>
      </c>
      <c r="AP39" s="159" t="str">
        <f t="shared" si="6"/>
        <v/>
      </c>
      <c r="AQ39" s="158" t="str">
        <f>IFERROR(INDEX(Reit!$J:$J,MATCH(AR39,Reit!$F:$F,0)),"")</f>
        <v/>
      </c>
      <c r="AR39" s="159" t="str">
        <f t="shared" si="7"/>
        <v/>
      </c>
    </row>
    <row r="40" spans="1:44" x14ac:dyDescent="0.2">
      <c r="A40" s="1071"/>
      <c r="B40" s="1075"/>
      <c r="C40" s="1075"/>
      <c r="D40" s="1088"/>
      <c r="E40" s="1095"/>
      <c r="F40" s="1088"/>
      <c r="G40" s="1081">
        <v>-177</v>
      </c>
      <c r="H40" s="1077" t="str">
        <f>IF(COUNT(H23,H56)=2,IF(H23&gt;H56,G23,G56),"")</f>
        <v/>
      </c>
      <c r="I40" s="1074"/>
      <c r="J40" s="1071"/>
      <c r="K40" s="1071"/>
      <c r="L40" s="813" t="str">
        <f>IF(H40="-",0,IF(K80="-",13,""))</f>
        <v/>
      </c>
      <c r="M40" s="1071"/>
      <c r="N40" s="1071"/>
      <c r="O40" s="1071"/>
      <c r="P40" s="160"/>
      <c r="Q40" s="160"/>
      <c r="R40" s="160"/>
      <c r="S40" s="160"/>
      <c r="T40" s="160"/>
      <c r="V40" s="160"/>
      <c r="W40" s="160"/>
      <c r="X40" s="160"/>
      <c r="Y40" s="160"/>
      <c r="Z40" s="160"/>
      <c r="AA40" s="160"/>
      <c r="AB40" s="160"/>
      <c r="AC40" s="160"/>
      <c r="AD40" s="157">
        <f t="shared" si="8"/>
        <v>0</v>
      </c>
      <c r="AE40" s="158" t="str">
        <f>IFERROR(INDEX(Reit!$J:$J,MATCH(AF40,Reit!$F:$F,0)),"")</f>
        <v/>
      </c>
      <c r="AF40" s="159">
        <f t="shared" si="1"/>
        <v>0</v>
      </c>
      <c r="AG40" s="158" t="str">
        <f>IFERROR(INDEX(Reit!$J:$J,MATCH(AH40,Reit!$F:$F,0)),"")</f>
        <v/>
      </c>
      <c r="AH40" s="159" t="str">
        <f t="shared" si="2"/>
        <v/>
      </c>
      <c r="AI40" s="158" t="str">
        <f>IFERROR(INDEX(Reit!$J:$J,MATCH(AJ40,Reit!$F:$F,0)),"")</f>
        <v/>
      </c>
      <c r="AJ40" s="159" t="str">
        <f t="shared" si="3"/>
        <v/>
      </c>
      <c r="AK40" s="158" t="str">
        <f>IFERROR(INDEX(Reit!$J:$J,MATCH(AL40,Reit!$F:$F,0)),"")</f>
        <v/>
      </c>
      <c r="AL40" s="159" t="str">
        <f t="shared" si="4"/>
        <v/>
      </c>
      <c r="AM40" s="158" t="str">
        <f>IFERROR(INDEX(Reit!$J:$J,MATCH(AN40,Reit!$F:$F,0)),"")</f>
        <v/>
      </c>
      <c r="AN40" s="159" t="str">
        <f t="shared" si="5"/>
        <v/>
      </c>
      <c r="AO40" s="158" t="str">
        <f>IFERROR(INDEX(Reit!$J:$J,MATCH(AP40,Reit!$F:$F,0)),"")</f>
        <v/>
      </c>
      <c r="AP40" s="159" t="str">
        <f t="shared" si="6"/>
        <v/>
      </c>
      <c r="AQ40" s="158" t="str">
        <f>IFERROR(INDEX(Reit!$J:$J,MATCH(AR40,Reit!$F:$F,0)),"")</f>
        <v/>
      </c>
      <c r="AR40" s="159" t="str">
        <f t="shared" si="7"/>
        <v/>
      </c>
    </row>
    <row r="41" spans="1:44" x14ac:dyDescent="0.2">
      <c r="A41" s="1087">
        <v>3</v>
      </c>
      <c r="B41" s="1071"/>
      <c r="C41" s="838" t="str">
        <f>IF(B41="-",0,IF(B43="-",13,""))</f>
        <v/>
      </c>
      <c r="D41" s="1074"/>
      <c r="E41" s="1071"/>
      <c r="F41" s="1071"/>
      <c r="G41" s="1071"/>
      <c r="H41" s="1093"/>
      <c r="I41" s="1096"/>
      <c r="J41" s="1096"/>
      <c r="K41" s="1089"/>
      <c r="L41" s="1071"/>
      <c r="M41" s="1071"/>
      <c r="N41" s="1071"/>
      <c r="O41" s="1071"/>
      <c r="P41" s="160"/>
      <c r="Q41" s="160"/>
      <c r="R41" s="160"/>
      <c r="S41" s="160"/>
      <c r="T41" s="160"/>
      <c r="V41" s="160"/>
      <c r="W41" s="160"/>
      <c r="X41" s="160"/>
      <c r="Y41" s="160"/>
      <c r="Z41" s="160"/>
      <c r="AA41" s="160"/>
      <c r="AB41" s="160"/>
      <c r="AC41" s="160"/>
      <c r="AD41" s="157">
        <f t="shared" si="8"/>
        <v>0</v>
      </c>
      <c r="AE41" s="158" t="str">
        <f>IFERROR(INDEX(Reit!$J:$J,MATCH(AF41,Reit!$F:$F,0)),"")</f>
        <v/>
      </c>
      <c r="AF41" s="159">
        <f t="shared" si="1"/>
        <v>0</v>
      </c>
      <c r="AG41" s="158" t="str">
        <f>IFERROR(INDEX(Reit!$J:$J,MATCH(AH41,Reit!$F:$F,0)),"")</f>
        <v/>
      </c>
      <c r="AH41" s="159" t="str">
        <f t="shared" si="2"/>
        <v/>
      </c>
      <c r="AI41" s="158" t="str">
        <f>IFERROR(INDEX(Reit!$J:$J,MATCH(AJ41,Reit!$F:$F,0)),"")</f>
        <v/>
      </c>
      <c r="AJ41" s="159" t="str">
        <f t="shared" si="3"/>
        <v/>
      </c>
      <c r="AK41" s="158" t="str">
        <f>IFERROR(INDEX(Reit!$J:$J,MATCH(AL41,Reit!$F:$F,0)),"")</f>
        <v/>
      </c>
      <c r="AL41" s="159" t="str">
        <f t="shared" si="4"/>
        <v/>
      </c>
      <c r="AM41" s="158" t="str">
        <f>IFERROR(INDEX(Reit!$J:$J,MATCH(AN41,Reit!$F:$F,0)),"")</f>
        <v/>
      </c>
      <c r="AN41" s="159" t="str">
        <f t="shared" si="5"/>
        <v/>
      </c>
      <c r="AO41" s="158" t="str">
        <f>IFERROR(INDEX(Reit!$J:$J,MATCH(AP41,Reit!$F:$F,0)),"")</f>
        <v/>
      </c>
      <c r="AP41" s="159" t="str">
        <f t="shared" si="6"/>
        <v/>
      </c>
      <c r="AQ41" s="158" t="str">
        <f>IFERROR(INDEX(Reit!$J:$J,MATCH(AR41,Reit!$F:$F,0)),"")</f>
        <v/>
      </c>
      <c r="AR41" s="159" t="str">
        <f t="shared" si="7"/>
        <v/>
      </c>
    </row>
    <row r="42" spans="1:44" x14ac:dyDescent="0.2">
      <c r="A42" s="1075"/>
      <c r="B42" s="1076">
        <v>-109</v>
      </c>
      <c r="C42" s="1077" t="str">
        <f>IF(COUNT(C41,C43)=2,IF(C41&gt;C43,B41,B43),"")</f>
        <v/>
      </c>
      <c r="D42" s="1078"/>
      <c r="E42" s="813" t="str">
        <f>IF(C42="-",0,IF(C46="-",13,""))</f>
        <v/>
      </c>
      <c r="F42" s="1071"/>
      <c r="G42" s="1097"/>
      <c r="H42" s="1094"/>
      <c r="I42" s="1088"/>
      <c r="J42" s="1088"/>
      <c r="K42" s="1086"/>
      <c r="L42" s="1071"/>
      <c r="M42" s="1071"/>
      <c r="N42" s="1071"/>
      <c r="O42" s="1071"/>
      <c r="P42" s="160"/>
      <c r="Q42" s="160"/>
      <c r="R42" s="160"/>
      <c r="S42" s="160"/>
      <c r="T42" s="160"/>
      <c r="V42" s="160"/>
      <c r="W42" s="160"/>
      <c r="X42" s="160"/>
      <c r="Y42" s="160"/>
      <c r="Z42" s="160"/>
      <c r="AA42" s="160"/>
      <c r="AB42" s="160"/>
      <c r="AC42" s="160"/>
      <c r="AD42" s="157">
        <f t="shared" si="8"/>
        <v>0</v>
      </c>
      <c r="AE42" s="158" t="str">
        <f>IFERROR(INDEX(Reit!$J:$J,MATCH(AF42,Reit!$F:$F,0)),"")</f>
        <v/>
      </c>
      <c r="AF42" s="159">
        <f t="shared" si="1"/>
        <v>-109</v>
      </c>
      <c r="AG42" s="158" t="str">
        <f>IFERROR(INDEX(Reit!$J:$J,MATCH(AH42,Reit!$F:$F,0)),"")</f>
        <v/>
      </c>
      <c r="AH42" s="159" t="str">
        <f t="shared" si="2"/>
        <v/>
      </c>
      <c r="AI42" s="158" t="str">
        <f>IFERROR(INDEX(Reit!$J:$J,MATCH(AJ42,Reit!$F:$F,0)),"")</f>
        <v/>
      </c>
      <c r="AJ42" s="159" t="str">
        <f t="shared" si="3"/>
        <v/>
      </c>
      <c r="AK42" s="158" t="str">
        <f>IFERROR(INDEX(Reit!$J:$J,MATCH(AL42,Reit!$F:$F,0)),"")</f>
        <v/>
      </c>
      <c r="AL42" s="159" t="str">
        <f t="shared" si="4"/>
        <v/>
      </c>
      <c r="AM42" s="158" t="str">
        <f>IFERROR(INDEX(Reit!$J:$J,MATCH(AN42,Reit!$F:$F,0)),"")</f>
        <v/>
      </c>
      <c r="AN42" s="159" t="str">
        <f t="shared" si="5"/>
        <v/>
      </c>
      <c r="AO42" s="158" t="str">
        <f>IFERROR(INDEX(Reit!$J:$J,MATCH(AP42,Reit!$F:$F,0)),"")</f>
        <v/>
      </c>
      <c r="AP42" s="159" t="str">
        <f t="shared" si="6"/>
        <v/>
      </c>
      <c r="AQ42" s="158" t="str">
        <f>IFERROR(INDEX(Reit!$J:$J,MATCH(AR42,Reit!$F:$F,0)),"")</f>
        <v/>
      </c>
      <c r="AR42" s="159" t="str">
        <f t="shared" si="7"/>
        <v/>
      </c>
    </row>
    <row r="43" spans="1:44" x14ac:dyDescent="0.2">
      <c r="A43" s="1075">
        <v>30</v>
      </c>
      <c r="B43" s="1078"/>
      <c r="C43" s="1079" t="str">
        <f>IF(B43="-",0,IF(B41="-",13,""))</f>
        <v/>
      </c>
      <c r="D43" s="1080"/>
      <c r="E43" s="155"/>
      <c r="F43" s="1071"/>
      <c r="G43" s="1086"/>
      <c r="H43" s="1094"/>
      <c r="I43" s="1088"/>
      <c r="J43" s="1088"/>
      <c r="K43" s="1086"/>
      <c r="L43" s="1071"/>
      <c r="M43" s="1071"/>
      <c r="N43" s="1071"/>
      <c r="O43" s="1071"/>
      <c r="P43" s="160"/>
      <c r="Q43" s="160"/>
      <c r="R43" s="160"/>
      <c r="S43" s="160"/>
      <c r="T43" s="160"/>
      <c r="V43" s="160"/>
      <c r="W43" s="160"/>
      <c r="X43" s="160"/>
      <c r="Y43" s="160"/>
      <c r="Z43" s="160"/>
      <c r="AA43" s="160"/>
      <c r="AB43" s="160"/>
      <c r="AC43" s="160"/>
      <c r="AD43" s="157">
        <f t="shared" si="8"/>
        <v>0</v>
      </c>
      <c r="AE43" s="158" t="str">
        <f>IFERROR(INDEX(Reit!$J:$J,MATCH(AF43,Reit!$F:$F,0)),"")</f>
        <v/>
      </c>
      <c r="AF43" s="159">
        <f t="shared" si="1"/>
        <v>0</v>
      </c>
      <c r="AG43" s="158" t="str">
        <f>IFERROR(INDEX(Reit!$J:$J,MATCH(AH43,Reit!$F:$F,0)),"")</f>
        <v/>
      </c>
      <c r="AH43" s="159" t="str">
        <f t="shared" si="2"/>
        <v/>
      </c>
      <c r="AI43" s="158" t="str">
        <f>IFERROR(INDEX(Reit!$J:$J,MATCH(AJ43,Reit!$F:$F,0)),"")</f>
        <v/>
      </c>
      <c r="AJ43" s="159" t="str">
        <f t="shared" si="3"/>
        <v/>
      </c>
      <c r="AK43" s="158" t="str">
        <f>IFERROR(INDEX(Reit!$J:$J,MATCH(AL43,Reit!$F:$F,0)),"")</f>
        <v/>
      </c>
      <c r="AL43" s="159" t="str">
        <f t="shared" si="4"/>
        <v/>
      </c>
      <c r="AM43" s="158" t="str">
        <f>IFERROR(INDEX(Reit!$J:$J,MATCH(AN43,Reit!$F:$F,0)),"")</f>
        <v/>
      </c>
      <c r="AN43" s="159" t="str">
        <f t="shared" si="5"/>
        <v/>
      </c>
      <c r="AO43" s="158" t="str">
        <f>IFERROR(INDEX(Reit!$J:$J,MATCH(AP43,Reit!$F:$F,0)),"")</f>
        <v/>
      </c>
      <c r="AP43" s="159" t="str">
        <f t="shared" si="6"/>
        <v/>
      </c>
      <c r="AQ43" s="158" t="str">
        <f>IFERROR(INDEX(Reit!$J:$J,MATCH(AR43,Reit!$F:$F,0)),"")</f>
        <v/>
      </c>
      <c r="AR43" s="159" t="str">
        <f t="shared" si="7"/>
        <v/>
      </c>
    </row>
    <row r="44" spans="1:44" x14ac:dyDescent="0.2">
      <c r="A44" s="1075"/>
      <c r="B44" s="1071"/>
      <c r="C44" s="1071"/>
      <c r="D44" s="1081">
        <v>-121</v>
      </c>
      <c r="E44" s="1077" t="str">
        <f>IF(COUNT(E42,E46)=2,IF(E42&gt;E46,C42,C46),"")</f>
        <v/>
      </c>
      <c r="F44" s="813" t="str">
        <f>IF(E44="-",0,IF(E52="-",13,""))</f>
        <v/>
      </c>
      <c r="G44" s="1086"/>
      <c r="H44" s="1071"/>
      <c r="I44" s="1071"/>
      <c r="J44" s="1071"/>
      <c r="K44" s="1086"/>
      <c r="L44" s="1071"/>
      <c r="M44" s="1071"/>
      <c r="N44" s="1071"/>
      <c r="O44" s="1071"/>
      <c r="P44" s="160"/>
      <c r="Q44" s="160"/>
      <c r="R44" s="160"/>
      <c r="S44" s="160"/>
      <c r="T44" s="160"/>
      <c r="V44" s="160"/>
      <c r="W44" s="160"/>
      <c r="X44" s="160"/>
      <c r="Y44" s="160"/>
      <c r="Z44" s="160"/>
      <c r="AA44" s="160"/>
      <c r="AB44" s="160"/>
      <c r="AC44" s="160"/>
      <c r="AD44" s="157">
        <f t="shared" si="8"/>
        <v>0</v>
      </c>
      <c r="AE44" s="158" t="str">
        <f>IFERROR(INDEX(Reit!$J:$J,MATCH(AF44,Reit!$F:$F,0)),"")</f>
        <v/>
      </c>
      <c r="AF44" s="159">
        <f t="shared" si="1"/>
        <v>0</v>
      </c>
      <c r="AG44" s="158" t="str">
        <f>IFERROR(INDEX(Reit!$J:$J,MATCH(AH44,Reit!$F:$F,0)),"")</f>
        <v/>
      </c>
      <c r="AH44" s="159" t="str">
        <f t="shared" si="2"/>
        <v/>
      </c>
      <c r="AI44" s="158" t="str">
        <f>IFERROR(INDEX(Reit!$J:$J,MATCH(AJ44,Reit!$F:$F,0)),"")</f>
        <v/>
      </c>
      <c r="AJ44" s="159" t="str">
        <f t="shared" si="3"/>
        <v/>
      </c>
      <c r="AK44" s="158" t="str">
        <f>IFERROR(INDEX(Reit!$J:$J,MATCH(AL44,Reit!$F:$F,0)),"")</f>
        <v/>
      </c>
      <c r="AL44" s="159" t="str">
        <f t="shared" si="4"/>
        <v/>
      </c>
      <c r="AM44" s="158" t="str">
        <f>IFERROR(INDEX(Reit!$J:$J,MATCH(AN44,Reit!$F:$F,0)),"")</f>
        <v/>
      </c>
      <c r="AN44" s="159" t="str">
        <f t="shared" si="5"/>
        <v/>
      </c>
      <c r="AO44" s="158" t="str">
        <f>IFERROR(INDEX(Reit!$J:$J,MATCH(AP44,Reit!$F:$F,0)),"")</f>
        <v/>
      </c>
      <c r="AP44" s="159" t="str">
        <f t="shared" si="6"/>
        <v/>
      </c>
      <c r="AQ44" s="158" t="str">
        <f>IFERROR(INDEX(Reit!$J:$J,MATCH(AR44,Reit!$F:$F,0)),"")</f>
        <v/>
      </c>
      <c r="AR44" s="159" t="str">
        <f t="shared" si="7"/>
        <v/>
      </c>
    </row>
    <row r="45" spans="1:44" x14ac:dyDescent="0.2">
      <c r="A45" s="1075">
        <v>19</v>
      </c>
      <c r="B45" s="1071"/>
      <c r="C45" s="838" t="str">
        <f>IF(B45="-",0,IF(B47="-",13,""))</f>
        <v/>
      </c>
      <c r="D45" s="1092"/>
      <c r="E45" s="1083"/>
      <c r="F45" s="1071"/>
      <c r="G45" s="1086"/>
      <c r="H45" s="1071"/>
      <c r="I45" s="1071"/>
      <c r="J45" s="1071"/>
      <c r="K45" s="1086"/>
      <c r="L45" s="1071"/>
      <c r="M45" s="1071"/>
      <c r="N45" s="1071"/>
      <c r="O45" s="1071"/>
      <c r="P45" s="160"/>
      <c r="Q45" s="160"/>
      <c r="R45" s="160"/>
      <c r="S45" s="160"/>
      <c r="T45" s="160"/>
      <c r="V45" s="160"/>
      <c r="W45" s="160"/>
      <c r="X45" s="160"/>
      <c r="Y45" s="160"/>
      <c r="Z45" s="160"/>
      <c r="AA45" s="160"/>
      <c r="AB45" s="160"/>
      <c r="AC45" s="160"/>
      <c r="AD45" s="157">
        <f t="shared" si="8"/>
        <v>0</v>
      </c>
      <c r="AE45" s="158" t="str">
        <f>IFERROR(INDEX(Reit!$J:$J,MATCH(AF45,Reit!$F:$F,0)),"")</f>
        <v/>
      </c>
      <c r="AF45" s="159">
        <f t="shared" si="1"/>
        <v>0</v>
      </c>
      <c r="AG45" s="158" t="str">
        <f>IFERROR(INDEX(Reit!$J:$J,MATCH(AH45,Reit!$F:$F,0)),"")</f>
        <v/>
      </c>
      <c r="AH45" s="159" t="str">
        <f t="shared" si="2"/>
        <v/>
      </c>
      <c r="AI45" s="158" t="str">
        <f>IFERROR(INDEX(Reit!$J:$J,MATCH(AJ45,Reit!$F:$F,0)),"")</f>
        <v/>
      </c>
      <c r="AJ45" s="159" t="str">
        <f t="shared" si="3"/>
        <v/>
      </c>
      <c r="AK45" s="158" t="str">
        <f>IFERROR(INDEX(Reit!$J:$J,MATCH(AL45,Reit!$F:$F,0)),"")</f>
        <v/>
      </c>
      <c r="AL45" s="159" t="str">
        <f t="shared" si="4"/>
        <v/>
      </c>
      <c r="AM45" s="158" t="str">
        <f>IFERROR(INDEX(Reit!$J:$J,MATCH(AN45,Reit!$F:$F,0)),"")</f>
        <v/>
      </c>
      <c r="AN45" s="159" t="str">
        <f t="shared" si="5"/>
        <v/>
      </c>
      <c r="AO45" s="158" t="str">
        <f>IFERROR(INDEX(Reit!$J:$J,MATCH(AP45,Reit!$F:$F,0)),"")</f>
        <v/>
      </c>
      <c r="AP45" s="159" t="str">
        <f t="shared" si="6"/>
        <v/>
      </c>
      <c r="AQ45" s="158" t="str">
        <f>IFERROR(INDEX(Reit!$J:$J,MATCH(AR45,Reit!$F:$F,0)),"")</f>
        <v/>
      </c>
      <c r="AR45" s="159" t="str">
        <f t="shared" si="7"/>
        <v/>
      </c>
    </row>
    <row r="46" spans="1:44" x14ac:dyDescent="0.2">
      <c r="A46" s="1075"/>
      <c r="B46" s="1076">
        <v>-110</v>
      </c>
      <c r="C46" s="1077" t="str">
        <f>IF(COUNT(C45,C47)=2,IF(C45&gt;C47,B45,B47),"")</f>
        <v/>
      </c>
      <c r="D46" s="1084"/>
      <c r="E46" s="836" t="str">
        <f>IF(C46="-",0,IF(C42="-",13,""))</f>
        <v/>
      </c>
      <c r="F46" s="1071"/>
      <c r="G46" s="1086"/>
      <c r="H46" s="1071"/>
      <c r="I46" s="1071"/>
      <c r="J46" s="1071"/>
      <c r="K46" s="1086"/>
      <c r="L46" s="1071"/>
      <c r="M46" s="1071"/>
      <c r="N46" s="1071"/>
      <c r="O46" s="1071"/>
      <c r="P46" s="160"/>
      <c r="Q46" s="160"/>
      <c r="R46" s="160"/>
      <c r="S46" s="160"/>
      <c r="T46" s="160"/>
      <c r="V46" s="160"/>
      <c r="W46" s="160"/>
      <c r="X46" s="160"/>
      <c r="Y46" s="160"/>
      <c r="Z46" s="160"/>
      <c r="AA46" s="160"/>
      <c r="AB46" s="160"/>
      <c r="AC46" s="160"/>
      <c r="AD46" s="157">
        <f t="shared" si="8"/>
        <v>0</v>
      </c>
      <c r="AE46" s="158" t="str">
        <f>IFERROR(INDEX(Reit!$J:$J,MATCH(AF46,Reit!$F:$F,0)),"")</f>
        <v/>
      </c>
      <c r="AF46" s="159">
        <f t="shared" si="1"/>
        <v>-110</v>
      </c>
      <c r="AG46" s="158" t="str">
        <f>IFERROR(INDEX(Reit!$J:$J,MATCH(AH46,Reit!$F:$F,0)),"")</f>
        <v/>
      </c>
      <c r="AH46" s="159" t="str">
        <f t="shared" si="2"/>
        <v/>
      </c>
      <c r="AI46" s="158" t="str">
        <f>IFERROR(INDEX(Reit!$J:$J,MATCH(AJ46,Reit!$F:$F,0)),"")</f>
        <v/>
      </c>
      <c r="AJ46" s="159" t="str">
        <f t="shared" si="3"/>
        <v/>
      </c>
      <c r="AK46" s="158" t="str">
        <f>IFERROR(INDEX(Reit!$J:$J,MATCH(AL46,Reit!$F:$F,0)),"")</f>
        <v/>
      </c>
      <c r="AL46" s="159" t="str">
        <f t="shared" si="4"/>
        <v/>
      </c>
      <c r="AM46" s="158" t="str">
        <f>IFERROR(INDEX(Reit!$J:$J,MATCH(AN46,Reit!$F:$F,0)),"")</f>
        <v/>
      </c>
      <c r="AN46" s="159" t="str">
        <f t="shared" si="5"/>
        <v/>
      </c>
      <c r="AO46" s="158" t="str">
        <f>IFERROR(INDEX(Reit!$J:$J,MATCH(AP46,Reit!$F:$F,0)),"")</f>
        <v/>
      </c>
      <c r="AP46" s="159" t="str">
        <f t="shared" si="6"/>
        <v/>
      </c>
      <c r="AQ46" s="158" t="str">
        <f>IFERROR(INDEX(Reit!$J:$J,MATCH(AR46,Reit!$F:$F,0)),"")</f>
        <v/>
      </c>
      <c r="AR46" s="159" t="str">
        <f t="shared" si="7"/>
        <v/>
      </c>
    </row>
    <row r="47" spans="1:44" x14ac:dyDescent="0.2">
      <c r="A47" s="1075">
        <v>14</v>
      </c>
      <c r="B47" s="1078"/>
      <c r="C47" s="818" t="str">
        <f>IF(B47="-",0,IF(B45="-",13,""))</f>
        <v/>
      </c>
      <c r="D47" s="1085"/>
      <c r="E47" s="1086"/>
      <c r="F47" s="1071"/>
      <c r="G47" s="1086"/>
      <c r="H47" s="1071"/>
      <c r="I47" s="1071"/>
      <c r="J47" s="1071"/>
      <c r="K47" s="1086"/>
      <c r="L47" s="1071"/>
      <c r="M47" s="1071"/>
      <c r="N47" s="1071"/>
      <c r="O47" s="1071"/>
      <c r="P47" s="160"/>
      <c r="Q47" s="160"/>
      <c r="R47" s="160"/>
      <c r="S47" s="160"/>
      <c r="T47" s="160"/>
      <c r="V47" s="160"/>
      <c r="W47" s="160"/>
      <c r="X47" s="160"/>
      <c r="Y47" s="160"/>
      <c r="Z47" s="160"/>
      <c r="AA47" s="160"/>
      <c r="AB47" s="160"/>
      <c r="AC47" s="160"/>
      <c r="AD47" s="157">
        <f t="shared" si="8"/>
        <v>0</v>
      </c>
      <c r="AE47" s="158" t="str">
        <f>IFERROR(INDEX(Reit!$J:$J,MATCH(AF47,Reit!$F:$F,0)),"")</f>
        <v/>
      </c>
      <c r="AF47" s="159">
        <f t="shared" si="1"/>
        <v>0</v>
      </c>
      <c r="AG47" s="158" t="str">
        <f>IFERROR(INDEX(Reit!$J:$J,MATCH(AH47,Reit!$F:$F,0)),"")</f>
        <v/>
      </c>
      <c r="AH47" s="159" t="str">
        <f t="shared" si="2"/>
        <v/>
      </c>
      <c r="AI47" s="158" t="str">
        <f>IFERROR(INDEX(Reit!$J:$J,MATCH(AJ47,Reit!$F:$F,0)),"")</f>
        <v/>
      </c>
      <c r="AJ47" s="159" t="str">
        <f t="shared" si="3"/>
        <v/>
      </c>
      <c r="AK47" s="158" t="str">
        <f>IFERROR(INDEX(Reit!$J:$J,MATCH(AL47,Reit!$F:$F,0)),"")</f>
        <v/>
      </c>
      <c r="AL47" s="159" t="str">
        <f t="shared" si="4"/>
        <v/>
      </c>
      <c r="AM47" s="158" t="str">
        <f>IFERROR(INDEX(Reit!$J:$J,MATCH(AN47,Reit!$F:$F,0)),"")</f>
        <v/>
      </c>
      <c r="AN47" s="159" t="str">
        <f t="shared" si="5"/>
        <v/>
      </c>
      <c r="AO47" s="158" t="str">
        <f>IFERROR(INDEX(Reit!$J:$J,MATCH(AP47,Reit!$F:$F,0)),"")</f>
        <v/>
      </c>
      <c r="AP47" s="159" t="str">
        <f t="shared" si="6"/>
        <v/>
      </c>
      <c r="AQ47" s="158" t="str">
        <f>IFERROR(INDEX(Reit!$J:$J,MATCH(AR47,Reit!$F:$F,0)),"")</f>
        <v/>
      </c>
      <c r="AR47" s="159" t="str">
        <f t="shared" si="7"/>
        <v/>
      </c>
    </row>
    <row r="48" spans="1:44" x14ac:dyDescent="0.2">
      <c r="A48" s="1087"/>
      <c r="B48" s="1071"/>
      <c r="C48" s="1088"/>
      <c r="D48" s="1071"/>
      <c r="E48" s="1081">
        <v>-143</v>
      </c>
      <c r="F48" s="1077" t="str">
        <f>IF(COUNT(F44,F52)=2,IF(F44&gt;F52,E44,E52),"")</f>
        <v/>
      </c>
      <c r="G48" s="836" t="str">
        <f>IF(F48="-",0,IF(F64="-",13,""))</f>
        <v/>
      </c>
      <c r="H48" s="1071"/>
      <c r="I48" s="1071"/>
      <c r="J48" s="1071"/>
      <c r="K48" s="1086"/>
      <c r="L48" s="1071"/>
      <c r="M48" s="1071"/>
      <c r="N48" s="1071"/>
      <c r="O48" s="1071"/>
      <c r="P48" s="160"/>
      <c r="Q48" s="160"/>
      <c r="R48" s="160"/>
      <c r="S48" s="160"/>
      <c r="T48" s="160"/>
      <c r="V48" s="160"/>
      <c r="W48" s="160"/>
      <c r="X48" s="160"/>
      <c r="Y48" s="160"/>
      <c r="Z48" s="160"/>
      <c r="AA48" s="160"/>
      <c r="AB48" s="160"/>
      <c r="AC48" s="160"/>
      <c r="AD48" s="157">
        <f t="shared" si="8"/>
        <v>0</v>
      </c>
      <c r="AE48" s="158" t="str">
        <f>IFERROR(INDEX(Reit!$J:$J,MATCH(AF48,Reit!$F:$F,0)),"")</f>
        <v/>
      </c>
      <c r="AF48" s="159">
        <f t="shared" si="1"/>
        <v>0</v>
      </c>
      <c r="AG48" s="158" t="str">
        <f>IFERROR(INDEX(Reit!$J:$J,MATCH(AH48,Reit!$F:$F,0)),"")</f>
        <v/>
      </c>
      <c r="AH48" s="159" t="str">
        <f t="shared" si="2"/>
        <v/>
      </c>
      <c r="AI48" s="158" t="str">
        <f>IFERROR(INDEX(Reit!$J:$J,MATCH(AJ48,Reit!$F:$F,0)),"")</f>
        <v/>
      </c>
      <c r="AJ48" s="159" t="str">
        <f t="shared" si="3"/>
        <v/>
      </c>
      <c r="AK48" s="158" t="str">
        <f>IFERROR(INDEX(Reit!$J:$J,MATCH(AL48,Reit!$F:$F,0)),"")</f>
        <v/>
      </c>
      <c r="AL48" s="159" t="str">
        <f t="shared" si="4"/>
        <v/>
      </c>
      <c r="AM48" s="158" t="str">
        <f>IFERROR(INDEX(Reit!$J:$J,MATCH(AN48,Reit!$F:$F,0)),"")</f>
        <v/>
      </c>
      <c r="AN48" s="159" t="str">
        <f t="shared" si="5"/>
        <v/>
      </c>
      <c r="AO48" s="158" t="str">
        <f>IFERROR(INDEX(Reit!$J:$J,MATCH(AP48,Reit!$F:$F,0)),"")</f>
        <v/>
      </c>
      <c r="AP48" s="159" t="str">
        <f t="shared" si="6"/>
        <v/>
      </c>
      <c r="AQ48" s="158" t="str">
        <f>IFERROR(INDEX(Reit!$J:$J,MATCH(AR48,Reit!$F:$F,0)),"")</f>
        <v/>
      </c>
      <c r="AR48" s="159" t="str">
        <f t="shared" si="7"/>
        <v/>
      </c>
    </row>
    <row r="49" spans="1:44" x14ac:dyDescent="0.2">
      <c r="A49" s="1073">
        <v>11</v>
      </c>
      <c r="B49" s="1071"/>
      <c r="C49" s="838" t="str">
        <f>IF(B49="-",0,IF(B51="-",13,""))</f>
        <v/>
      </c>
      <c r="D49" s="1074"/>
      <c r="E49" s="1086"/>
      <c r="F49" s="1089"/>
      <c r="G49" s="1086"/>
      <c r="H49" s="1071"/>
      <c r="I49" s="1071"/>
      <c r="J49" s="1071"/>
      <c r="K49" s="1086"/>
      <c r="L49" s="1071"/>
      <c r="M49" s="1071"/>
      <c r="N49" s="1071"/>
      <c r="O49" s="1071"/>
      <c r="P49" s="160"/>
      <c r="Q49" s="160"/>
      <c r="R49" s="160"/>
      <c r="S49" s="160"/>
      <c r="T49" s="160"/>
      <c r="V49" s="160"/>
      <c r="W49" s="160"/>
      <c r="X49" s="160"/>
      <c r="Y49" s="160"/>
      <c r="Z49" s="160"/>
      <c r="AA49" s="160"/>
      <c r="AB49" s="160"/>
      <c r="AC49" s="160"/>
      <c r="AD49" s="157">
        <f t="shared" si="8"/>
        <v>0</v>
      </c>
      <c r="AE49" s="158" t="str">
        <f>IFERROR(INDEX(Reit!$J:$J,MATCH(AF49,Reit!$F:$F,0)),"")</f>
        <v/>
      </c>
      <c r="AF49" s="159">
        <f t="shared" si="1"/>
        <v>0</v>
      </c>
      <c r="AG49" s="158" t="str">
        <f>IFERROR(INDEX(Reit!$J:$J,MATCH(AH49,Reit!$F:$F,0)),"")</f>
        <v/>
      </c>
      <c r="AH49" s="159" t="str">
        <f t="shared" si="2"/>
        <v/>
      </c>
      <c r="AI49" s="158" t="str">
        <f>IFERROR(INDEX(Reit!$J:$J,MATCH(AJ49,Reit!$F:$F,0)),"")</f>
        <v/>
      </c>
      <c r="AJ49" s="159" t="str">
        <f t="shared" si="3"/>
        <v/>
      </c>
      <c r="AK49" s="158" t="str">
        <f>IFERROR(INDEX(Reit!$J:$J,MATCH(AL49,Reit!$F:$F,0)),"")</f>
        <v/>
      </c>
      <c r="AL49" s="159" t="str">
        <f t="shared" si="4"/>
        <v/>
      </c>
      <c r="AM49" s="158" t="str">
        <f>IFERROR(INDEX(Reit!$J:$J,MATCH(AN49,Reit!$F:$F,0)),"")</f>
        <v/>
      </c>
      <c r="AN49" s="159" t="str">
        <f t="shared" si="5"/>
        <v/>
      </c>
      <c r="AO49" s="158" t="str">
        <f>IFERROR(INDEX(Reit!$J:$J,MATCH(AP49,Reit!$F:$F,0)),"")</f>
        <v/>
      </c>
      <c r="AP49" s="159" t="str">
        <f t="shared" si="6"/>
        <v/>
      </c>
      <c r="AQ49" s="158" t="str">
        <f>IFERROR(INDEX(Reit!$J:$J,MATCH(AR49,Reit!$F:$F,0)),"")</f>
        <v/>
      </c>
      <c r="AR49" s="159" t="str">
        <f t="shared" si="7"/>
        <v/>
      </c>
    </row>
    <row r="50" spans="1:44" x14ac:dyDescent="0.2">
      <c r="A50" s="1075"/>
      <c r="B50" s="1076">
        <v>-111</v>
      </c>
      <c r="C50" s="1077" t="str">
        <f>IF(COUNT(C49,C51)=2,IF(C49&gt;C51,B49,B51),"")</f>
        <v/>
      </c>
      <c r="D50" s="1078"/>
      <c r="E50" s="836" t="str">
        <f>IF(C50="-",0,IF(C54="-",13,""))</f>
        <v/>
      </c>
      <c r="F50" s="1086"/>
      <c r="G50" s="1086"/>
      <c r="H50" s="1071"/>
      <c r="I50" s="1071"/>
      <c r="J50" s="1071"/>
      <c r="K50" s="1086"/>
      <c r="L50" s="1071"/>
      <c r="M50" s="1071"/>
      <c r="N50" s="1071"/>
      <c r="O50" s="1071"/>
      <c r="P50" s="160"/>
      <c r="Q50" s="160"/>
      <c r="R50" s="160"/>
      <c r="S50" s="160"/>
      <c r="T50" s="160"/>
      <c r="V50" s="160"/>
      <c r="W50" s="160"/>
      <c r="X50" s="160"/>
      <c r="Y50" s="160"/>
      <c r="Z50" s="160"/>
      <c r="AA50" s="160"/>
      <c r="AB50" s="160"/>
      <c r="AC50" s="160"/>
      <c r="AD50" s="157">
        <f t="shared" si="8"/>
        <v>0</v>
      </c>
      <c r="AE50" s="158" t="str">
        <f>IFERROR(INDEX(Reit!$J:$J,MATCH(AF50,Reit!$F:$F,0)),"")</f>
        <v/>
      </c>
      <c r="AF50" s="159">
        <f t="shared" si="1"/>
        <v>-111</v>
      </c>
      <c r="AG50" s="158" t="str">
        <f>IFERROR(INDEX(Reit!$J:$J,MATCH(AH50,Reit!$F:$F,0)),"")</f>
        <v/>
      </c>
      <c r="AH50" s="159" t="str">
        <f t="shared" si="2"/>
        <v/>
      </c>
      <c r="AI50" s="158" t="str">
        <f>IFERROR(INDEX(Reit!$J:$J,MATCH(AJ50,Reit!$F:$F,0)),"")</f>
        <v/>
      </c>
      <c r="AJ50" s="159" t="str">
        <f t="shared" si="3"/>
        <v/>
      </c>
      <c r="AK50" s="158" t="str">
        <f>IFERROR(INDEX(Reit!$J:$J,MATCH(AL50,Reit!$F:$F,0)),"")</f>
        <v/>
      </c>
      <c r="AL50" s="159" t="str">
        <f t="shared" si="4"/>
        <v/>
      </c>
      <c r="AM50" s="158" t="str">
        <f>IFERROR(INDEX(Reit!$J:$J,MATCH(AN50,Reit!$F:$F,0)),"")</f>
        <v/>
      </c>
      <c r="AN50" s="159" t="str">
        <f t="shared" si="5"/>
        <v/>
      </c>
      <c r="AO50" s="158" t="str">
        <f>IFERROR(INDEX(Reit!$J:$J,MATCH(AP50,Reit!$F:$F,0)),"")</f>
        <v/>
      </c>
      <c r="AP50" s="159" t="str">
        <f t="shared" si="6"/>
        <v/>
      </c>
      <c r="AQ50" s="158" t="str">
        <f>IFERROR(INDEX(Reit!$J:$J,MATCH(AR50,Reit!$F:$F,0)),"")</f>
        <v/>
      </c>
      <c r="AR50" s="159" t="str">
        <f t="shared" si="7"/>
        <v/>
      </c>
    </row>
    <row r="51" spans="1:44" x14ac:dyDescent="0.2">
      <c r="A51" s="1075">
        <v>22</v>
      </c>
      <c r="B51" s="1098"/>
      <c r="C51" s="1079" t="str">
        <f>IF(B51="-",0,IF(B49="-",13,""))</f>
        <v/>
      </c>
      <c r="D51" s="1080"/>
      <c r="E51" s="821"/>
      <c r="F51" s="1086"/>
      <c r="G51" s="1086"/>
      <c r="H51" s="1071"/>
      <c r="I51" s="1071"/>
      <c r="J51" s="1071"/>
      <c r="K51" s="1086"/>
      <c r="L51" s="1071"/>
      <c r="M51" s="1071"/>
      <c r="N51" s="1071"/>
      <c r="O51" s="1071"/>
      <c r="P51" s="160"/>
      <c r="Q51" s="160"/>
      <c r="R51" s="160"/>
      <c r="S51" s="160"/>
      <c r="T51" s="160"/>
      <c r="V51" s="160"/>
      <c r="W51" s="160"/>
      <c r="X51" s="160"/>
      <c r="Y51" s="160"/>
      <c r="Z51" s="160"/>
      <c r="AA51" s="160"/>
      <c r="AB51" s="160"/>
      <c r="AC51" s="160"/>
      <c r="AD51" s="157">
        <f t="shared" si="8"/>
        <v>0</v>
      </c>
      <c r="AE51" s="158" t="str">
        <f>IFERROR(INDEX(Reit!$J:$J,MATCH(AF51,Reit!$F:$F,0)),"")</f>
        <v/>
      </c>
      <c r="AF51" s="159">
        <f t="shared" si="1"/>
        <v>0</v>
      </c>
      <c r="AG51" s="158" t="str">
        <f>IFERROR(INDEX(Reit!$J:$J,MATCH(AH51,Reit!$F:$F,0)),"")</f>
        <v/>
      </c>
      <c r="AH51" s="159" t="str">
        <f t="shared" si="2"/>
        <v/>
      </c>
      <c r="AI51" s="158" t="str">
        <f>IFERROR(INDEX(Reit!$J:$J,MATCH(AJ51,Reit!$F:$F,0)),"")</f>
        <v/>
      </c>
      <c r="AJ51" s="159" t="str">
        <f t="shared" si="3"/>
        <v/>
      </c>
      <c r="AK51" s="158" t="str">
        <f>IFERROR(INDEX(Reit!$J:$J,MATCH(AL51,Reit!$F:$F,0)),"")</f>
        <v/>
      </c>
      <c r="AL51" s="159" t="str">
        <f t="shared" si="4"/>
        <v/>
      </c>
      <c r="AM51" s="158" t="str">
        <f>IFERROR(INDEX(Reit!$J:$J,MATCH(AN51,Reit!$F:$F,0)),"")</f>
        <v/>
      </c>
      <c r="AN51" s="159" t="str">
        <f t="shared" si="5"/>
        <v/>
      </c>
      <c r="AO51" s="158" t="str">
        <f>IFERROR(INDEX(Reit!$J:$J,MATCH(AP51,Reit!$F:$F,0)),"")</f>
        <v/>
      </c>
      <c r="AP51" s="159" t="str">
        <f t="shared" si="6"/>
        <v/>
      </c>
      <c r="AQ51" s="158" t="str">
        <f>IFERROR(INDEX(Reit!$J:$J,MATCH(AR51,Reit!$F:$F,0)),"")</f>
        <v/>
      </c>
      <c r="AR51" s="159" t="str">
        <f t="shared" si="7"/>
        <v/>
      </c>
    </row>
    <row r="52" spans="1:44" x14ac:dyDescent="0.2">
      <c r="A52" s="1075"/>
      <c r="B52" s="1071"/>
      <c r="C52" s="1071"/>
      <c r="D52" s="1081">
        <v>-122</v>
      </c>
      <c r="E52" s="1090" t="str">
        <f>IF(COUNT(E50,E54)=2,IF(E50&gt;E54,C50,C54),"")</f>
        <v/>
      </c>
      <c r="F52" s="1091" t="str">
        <f>IF(E52="-",0,IF(E44="-",13,""))</f>
        <v/>
      </c>
      <c r="G52" s="1086"/>
      <c r="H52" s="1071"/>
      <c r="I52" s="1071"/>
      <c r="J52" s="1071"/>
      <c r="K52" s="1086"/>
      <c r="L52" s="1071"/>
      <c r="M52" s="1071"/>
      <c r="N52" s="1071"/>
      <c r="O52" s="1071"/>
      <c r="P52" s="160"/>
      <c r="Q52" s="160"/>
      <c r="R52" s="160"/>
      <c r="S52" s="160"/>
      <c r="T52" s="160"/>
      <c r="V52" s="160"/>
      <c r="W52" s="160"/>
      <c r="X52" s="160"/>
      <c r="Y52" s="160"/>
      <c r="Z52" s="160"/>
      <c r="AA52" s="160"/>
      <c r="AB52" s="160"/>
      <c r="AC52" s="160"/>
      <c r="AD52" s="157">
        <f t="shared" si="8"/>
        <v>0</v>
      </c>
      <c r="AE52" s="158" t="str">
        <f>IFERROR(INDEX(Reit!$J:$J,MATCH(AF52,Reit!$F:$F,0)),"")</f>
        <v/>
      </c>
      <c r="AF52" s="159">
        <f t="shared" si="1"/>
        <v>0</v>
      </c>
      <c r="AG52" s="158" t="str">
        <f>IFERROR(INDEX(Reit!$J:$J,MATCH(AH52,Reit!$F:$F,0)),"")</f>
        <v/>
      </c>
      <c r="AH52" s="159" t="str">
        <f t="shared" si="2"/>
        <v/>
      </c>
      <c r="AI52" s="158" t="str">
        <f>IFERROR(INDEX(Reit!$J:$J,MATCH(AJ52,Reit!$F:$F,0)),"")</f>
        <v/>
      </c>
      <c r="AJ52" s="159" t="str">
        <f t="shared" si="3"/>
        <v/>
      </c>
      <c r="AK52" s="158" t="str">
        <f>IFERROR(INDEX(Reit!$J:$J,MATCH(AL52,Reit!$F:$F,0)),"")</f>
        <v/>
      </c>
      <c r="AL52" s="159" t="str">
        <f t="shared" si="4"/>
        <v/>
      </c>
      <c r="AM52" s="158" t="str">
        <f>IFERROR(INDEX(Reit!$J:$J,MATCH(AN52,Reit!$F:$F,0)),"")</f>
        <v/>
      </c>
      <c r="AN52" s="159" t="str">
        <f t="shared" si="5"/>
        <v/>
      </c>
      <c r="AO52" s="158" t="str">
        <f>IFERROR(INDEX(Reit!$J:$J,MATCH(AP52,Reit!$F:$F,0)),"")</f>
        <v/>
      </c>
      <c r="AP52" s="159" t="str">
        <f t="shared" si="6"/>
        <v/>
      </c>
      <c r="AQ52" s="158" t="str">
        <f>IFERROR(INDEX(Reit!$J:$J,MATCH(AR52,Reit!$F:$F,0)),"")</f>
        <v/>
      </c>
      <c r="AR52" s="159" t="str">
        <f t="shared" si="7"/>
        <v/>
      </c>
    </row>
    <row r="53" spans="1:44" x14ac:dyDescent="0.2">
      <c r="A53" s="1075">
        <v>27</v>
      </c>
      <c r="B53" s="1071"/>
      <c r="C53" s="838" t="str">
        <f>IF(B53="-",0,IF(B55="-",13,""))</f>
        <v/>
      </c>
      <c r="D53" s="1092"/>
      <c r="E53" s="822"/>
      <c r="F53" s="1086"/>
      <c r="G53" s="1086"/>
      <c r="H53" s="1071"/>
      <c r="I53" s="1071"/>
      <c r="J53" s="1071"/>
      <c r="K53" s="1086"/>
      <c r="L53" s="1071"/>
      <c r="M53" s="1071"/>
      <c r="N53" s="1071"/>
      <c r="O53" s="1071"/>
      <c r="P53" s="160"/>
      <c r="Q53" s="160"/>
      <c r="R53" s="160"/>
      <c r="S53" s="160"/>
      <c r="T53" s="160"/>
      <c r="V53" s="160"/>
      <c r="W53" s="160"/>
      <c r="X53" s="160"/>
      <c r="Y53" s="160"/>
      <c r="Z53" s="160"/>
      <c r="AA53" s="160"/>
      <c r="AB53" s="160"/>
      <c r="AC53" s="160"/>
      <c r="AD53" s="157">
        <f t="shared" si="8"/>
        <v>0</v>
      </c>
      <c r="AE53" s="158" t="str">
        <f>IFERROR(INDEX(Reit!$J:$J,MATCH(AF53,Reit!$F:$F,0)),"")</f>
        <v/>
      </c>
      <c r="AF53" s="159">
        <f t="shared" si="1"/>
        <v>0</v>
      </c>
      <c r="AG53" s="158" t="str">
        <f>IFERROR(INDEX(Reit!$J:$J,MATCH(AH53,Reit!$F:$F,0)),"")</f>
        <v/>
      </c>
      <c r="AH53" s="159" t="str">
        <f t="shared" si="2"/>
        <v/>
      </c>
      <c r="AI53" s="158" t="str">
        <f>IFERROR(INDEX(Reit!$J:$J,MATCH(AJ53,Reit!$F:$F,0)),"")</f>
        <v/>
      </c>
      <c r="AJ53" s="159" t="str">
        <f t="shared" si="3"/>
        <v/>
      </c>
      <c r="AK53" s="158" t="str">
        <f>IFERROR(INDEX(Reit!$J:$J,MATCH(AL53,Reit!$F:$F,0)),"")</f>
        <v/>
      </c>
      <c r="AL53" s="159" t="str">
        <f t="shared" si="4"/>
        <v/>
      </c>
      <c r="AM53" s="158" t="str">
        <f>IFERROR(INDEX(Reit!$J:$J,MATCH(AN53,Reit!$F:$F,0)),"")</f>
        <v/>
      </c>
      <c r="AN53" s="159" t="str">
        <f t="shared" si="5"/>
        <v/>
      </c>
      <c r="AO53" s="158" t="str">
        <f>IFERROR(INDEX(Reit!$J:$J,MATCH(AP53,Reit!$F:$F,0)),"")</f>
        <v/>
      </c>
      <c r="AP53" s="159" t="str">
        <f t="shared" si="6"/>
        <v/>
      </c>
      <c r="AQ53" s="158" t="str">
        <f>IFERROR(INDEX(Reit!$J:$J,MATCH(AR53,Reit!$F:$F,0)),"")</f>
        <v/>
      </c>
      <c r="AR53" s="159" t="str">
        <f t="shared" si="7"/>
        <v/>
      </c>
    </row>
    <row r="54" spans="1:44" x14ac:dyDescent="0.2">
      <c r="A54" s="1075"/>
      <c r="B54" s="1076">
        <v>-112</v>
      </c>
      <c r="C54" s="1077" t="str">
        <f>IF(COUNT(C53,C55)=2,IF(C53&gt;C55,B53,B55),"")</f>
        <v/>
      </c>
      <c r="D54" s="1084"/>
      <c r="E54" s="818" t="str">
        <f>IF(C54="-",0,IF(C50="-",13,""))</f>
        <v/>
      </c>
      <c r="F54" s="1086"/>
      <c r="G54" s="1086"/>
      <c r="H54" s="1071"/>
      <c r="I54" s="1071"/>
      <c r="J54" s="1071"/>
      <c r="K54" s="1086"/>
      <c r="L54" s="1071"/>
      <c r="M54" s="1071"/>
      <c r="N54" s="1071"/>
      <c r="O54" s="1071"/>
      <c r="P54" s="160"/>
      <c r="Q54" s="160"/>
      <c r="R54" s="160"/>
      <c r="S54" s="160"/>
      <c r="T54" s="160"/>
      <c r="V54" s="160"/>
      <c r="W54" s="160"/>
      <c r="X54" s="160"/>
      <c r="Y54" s="160"/>
      <c r="Z54" s="160"/>
      <c r="AA54" s="160"/>
      <c r="AB54" s="160"/>
      <c r="AC54" s="160"/>
      <c r="AD54" s="157">
        <f t="shared" si="8"/>
        <v>0</v>
      </c>
      <c r="AE54" s="158" t="str">
        <f>IFERROR(INDEX(Reit!$J:$J,MATCH(AF54,Reit!$F:$F,0)),"")</f>
        <v/>
      </c>
      <c r="AF54" s="159">
        <f t="shared" si="1"/>
        <v>-112</v>
      </c>
      <c r="AG54" s="158" t="str">
        <f>IFERROR(INDEX(Reit!$J:$J,MATCH(AH54,Reit!$F:$F,0)),"")</f>
        <v/>
      </c>
      <c r="AH54" s="159" t="str">
        <f t="shared" si="2"/>
        <v/>
      </c>
      <c r="AI54" s="158" t="str">
        <f>IFERROR(INDEX(Reit!$J:$J,MATCH(AJ54,Reit!$F:$F,0)),"")</f>
        <v/>
      </c>
      <c r="AJ54" s="159" t="str">
        <f t="shared" si="3"/>
        <v/>
      </c>
      <c r="AK54" s="158" t="str">
        <f>IFERROR(INDEX(Reit!$J:$J,MATCH(AL54,Reit!$F:$F,0)),"")</f>
        <v/>
      </c>
      <c r="AL54" s="159" t="str">
        <f t="shared" si="4"/>
        <v/>
      </c>
      <c r="AM54" s="158" t="str">
        <f>IFERROR(INDEX(Reit!$J:$J,MATCH(AN54,Reit!$F:$F,0)),"")</f>
        <v/>
      </c>
      <c r="AN54" s="159" t="str">
        <f t="shared" si="5"/>
        <v/>
      </c>
      <c r="AO54" s="158" t="str">
        <f>IFERROR(INDEX(Reit!$J:$J,MATCH(AP54,Reit!$F:$F,0)),"")</f>
        <v/>
      </c>
      <c r="AP54" s="159" t="str">
        <f t="shared" si="6"/>
        <v/>
      </c>
      <c r="AQ54" s="158" t="str">
        <f>IFERROR(INDEX(Reit!$J:$J,MATCH(AR54,Reit!$F:$F,0)),"")</f>
        <v/>
      </c>
      <c r="AR54" s="159" t="str">
        <f t="shared" si="7"/>
        <v/>
      </c>
    </row>
    <row r="55" spans="1:44" x14ac:dyDescent="0.2">
      <c r="A55" s="1075">
        <v>6</v>
      </c>
      <c r="B55" s="1078"/>
      <c r="C55" s="818" t="str">
        <f>IF(B55="-",0,IF(B53="-",13,""))</f>
        <v/>
      </c>
      <c r="D55" s="1085"/>
      <c r="E55" s="1088"/>
      <c r="F55" s="1086"/>
      <c r="G55" s="1086"/>
      <c r="H55" s="1071"/>
      <c r="I55" s="1071"/>
      <c r="J55" s="1071"/>
      <c r="K55" s="1086"/>
      <c r="L55" s="1071"/>
      <c r="M55" s="1071"/>
      <c r="N55" s="1071"/>
      <c r="O55" s="1071"/>
      <c r="P55" s="160"/>
      <c r="Q55" s="160"/>
      <c r="R55" s="160"/>
      <c r="S55" s="160"/>
      <c r="T55" s="160"/>
      <c r="V55" s="160"/>
      <c r="W55" s="160"/>
      <c r="X55" s="160"/>
      <c r="Y55" s="160"/>
      <c r="Z55" s="160"/>
      <c r="AA55" s="160"/>
      <c r="AB55" s="160"/>
      <c r="AC55" s="160"/>
      <c r="AD55" s="157">
        <f t="shared" si="8"/>
        <v>0</v>
      </c>
      <c r="AE55" s="158" t="str">
        <f>IFERROR(INDEX(Reit!$J:$J,MATCH(AF55,Reit!$F:$F,0)),"")</f>
        <v/>
      </c>
      <c r="AF55" s="159">
        <f t="shared" si="1"/>
        <v>0</v>
      </c>
      <c r="AG55" s="158" t="str">
        <f>IFERROR(INDEX(Reit!$J:$J,MATCH(AH55,Reit!$F:$F,0)),"")</f>
        <v/>
      </c>
      <c r="AH55" s="159" t="str">
        <f t="shared" si="2"/>
        <v/>
      </c>
      <c r="AI55" s="158" t="str">
        <f>IFERROR(INDEX(Reit!$J:$J,MATCH(AJ55,Reit!$F:$F,0)),"")</f>
        <v/>
      </c>
      <c r="AJ55" s="159" t="str">
        <f t="shared" si="3"/>
        <v/>
      </c>
      <c r="AK55" s="158" t="str">
        <f>IFERROR(INDEX(Reit!$J:$J,MATCH(AL55,Reit!$F:$F,0)),"")</f>
        <v/>
      </c>
      <c r="AL55" s="159" t="str">
        <f t="shared" si="4"/>
        <v/>
      </c>
      <c r="AM55" s="158" t="str">
        <f>IFERROR(INDEX(Reit!$J:$J,MATCH(AN55,Reit!$F:$F,0)),"")</f>
        <v/>
      </c>
      <c r="AN55" s="159" t="str">
        <f t="shared" si="5"/>
        <v/>
      </c>
      <c r="AO55" s="158" t="str">
        <f>IFERROR(INDEX(Reit!$J:$J,MATCH(AP55,Reit!$F:$F,0)),"")</f>
        <v/>
      </c>
      <c r="AP55" s="159" t="str">
        <f t="shared" si="6"/>
        <v/>
      </c>
      <c r="AQ55" s="158" t="str">
        <f>IFERROR(INDEX(Reit!$J:$J,MATCH(AR55,Reit!$F:$F,0)),"")</f>
        <v/>
      </c>
      <c r="AR55" s="159" t="str">
        <f t="shared" si="7"/>
        <v/>
      </c>
    </row>
    <row r="56" spans="1:44" x14ac:dyDescent="0.2">
      <c r="A56" s="1071"/>
      <c r="B56" s="1071"/>
      <c r="C56" s="1088"/>
      <c r="D56" s="1071"/>
      <c r="E56" s="1071"/>
      <c r="F56" s="1081">
        <v>-158</v>
      </c>
      <c r="G56" s="1090" t="str">
        <f>IF(COUNT(G48,G64)=2,IF(G48&gt;G64,F48,F64),"")</f>
        <v/>
      </c>
      <c r="H56" s="813" t="str">
        <f>IF(G56="-",0,IF(G23="-",13,""))</f>
        <v/>
      </c>
      <c r="I56" s="1071"/>
      <c r="J56" s="1071"/>
      <c r="K56" s="1086"/>
      <c r="L56" s="1071"/>
      <c r="M56" s="1071"/>
      <c r="N56" s="1071"/>
      <c r="O56" s="1071"/>
      <c r="P56" s="160"/>
      <c r="Q56" s="160"/>
      <c r="R56" s="160"/>
      <c r="S56" s="160"/>
      <c r="T56" s="160"/>
      <c r="V56" s="160"/>
      <c r="W56" s="160"/>
      <c r="X56" s="160"/>
      <c r="Y56" s="160"/>
      <c r="Z56" s="160"/>
      <c r="AA56" s="160"/>
      <c r="AB56" s="160"/>
      <c r="AC56" s="160"/>
      <c r="AD56" s="157">
        <f t="shared" si="8"/>
        <v>0</v>
      </c>
      <c r="AE56" s="158" t="str">
        <f>IFERROR(INDEX(Reit!$J:$J,MATCH(AF56,Reit!$F:$F,0)),"")</f>
        <v/>
      </c>
      <c r="AF56" s="159">
        <f t="shared" si="1"/>
        <v>0</v>
      </c>
      <c r="AG56" s="158" t="str">
        <f>IFERROR(INDEX(Reit!$J:$J,MATCH(AH56,Reit!$F:$F,0)),"")</f>
        <v/>
      </c>
      <c r="AH56" s="159" t="str">
        <f t="shared" si="2"/>
        <v/>
      </c>
      <c r="AI56" s="158" t="str">
        <f>IFERROR(INDEX(Reit!$J:$J,MATCH(AJ56,Reit!$F:$F,0)),"")</f>
        <v/>
      </c>
      <c r="AJ56" s="159" t="str">
        <f t="shared" si="3"/>
        <v/>
      </c>
      <c r="AK56" s="158" t="str">
        <f>IFERROR(INDEX(Reit!$J:$J,MATCH(AL56,Reit!$F:$F,0)),"")</f>
        <v/>
      </c>
      <c r="AL56" s="159" t="str">
        <f t="shared" si="4"/>
        <v/>
      </c>
      <c r="AM56" s="158" t="str">
        <f>IFERROR(INDEX(Reit!$J:$J,MATCH(AN56,Reit!$F:$F,0)),"")</f>
        <v/>
      </c>
      <c r="AN56" s="159" t="str">
        <f t="shared" si="5"/>
        <v/>
      </c>
      <c r="AO56" s="158" t="str">
        <f>IFERROR(INDEX(Reit!$J:$J,MATCH(AP56,Reit!$F:$F,0)),"")</f>
        <v/>
      </c>
      <c r="AP56" s="159" t="str">
        <f t="shared" si="6"/>
        <v/>
      </c>
      <c r="AQ56" s="158" t="str">
        <f>IFERROR(INDEX(Reit!$J:$J,MATCH(AR56,Reit!$F:$F,0)),"")</f>
        <v/>
      </c>
      <c r="AR56" s="159" t="str">
        <f t="shared" si="7"/>
        <v/>
      </c>
    </row>
    <row r="57" spans="1:44" x14ac:dyDescent="0.2">
      <c r="A57" s="1073">
        <v>7</v>
      </c>
      <c r="B57" s="1071"/>
      <c r="C57" s="838" t="str">
        <f>IF(B57="-",0,IF(B59="-",13,""))</f>
        <v/>
      </c>
      <c r="D57" s="1074"/>
      <c r="E57" s="1071"/>
      <c r="F57" s="1086"/>
      <c r="G57" s="1093"/>
      <c r="H57" s="1071"/>
      <c r="I57" s="1071"/>
      <c r="J57" s="1071"/>
      <c r="K57" s="1092"/>
      <c r="L57" s="1071"/>
      <c r="M57" s="1071"/>
      <c r="N57" s="1071"/>
      <c r="O57" s="1071"/>
      <c r="P57" s="160"/>
      <c r="Q57" s="160"/>
      <c r="R57" s="160"/>
      <c r="S57" s="160"/>
      <c r="T57" s="160"/>
      <c r="V57" s="160"/>
      <c r="W57" s="160"/>
      <c r="X57" s="160"/>
      <c r="Y57" s="160"/>
      <c r="Z57" s="160"/>
      <c r="AA57" s="160"/>
      <c r="AB57" s="160"/>
      <c r="AC57" s="160"/>
      <c r="AD57" s="157">
        <f t="shared" si="8"/>
        <v>0</v>
      </c>
      <c r="AE57" s="158" t="str">
        <f>IFERROR(INDEX(Reit!$J:$J,MATCH(AF57,Reit!$F:$F,0)),"")</f>
        <v/>
      </c>
      <c r="AF57" s="159">
        <f t="shared" si="1"/>
        <v>0</v>
      </c>
      <c r="AG57" s="158" t="str">
        <f>IFERROR(INDEX(Reit!$J:$J,MATCH(AH57,Reit!$F:$F,0)),"")</f>
        <v/>
      </c>
      <c r="AH57" s="159" t="str">
        <f t="shared" si="2"/>
        <v/>
      </c>
      <c r="AI57" s="158" t="str">
        <f>IFERROR(INDEX(Reit!$J:$J,MATCH(AJ57,Reit!$F:$F,0)),"")</f>
        <v/>
      </c>
      <c r="AJ57" s="159" t="str">
        <f t="shared" si="3"/>
        <v/>
      </c>
      <c r="AK57" s="158" t="str">
        <f>IFERROR(INDEX(Reit!$J:$J,MATCH(AL57,Reit!$F:$F,0)),"")</f>
        <v/>
      </c>
      <c r="AL57" s="159" t="str">
        <f t="shared" si="4"/>
        <v/>
      </c>
      <c r="AM57" s="158" t="str">
        <f>IFERROR(INDEX(Reit!$J:$J,MATCH(AN57,Reit!$F:$F,0)),"")</f>
        <v/>
      </c>
      <c r="AN57" s="159" t="str">
        <f t="shared" si="5"/>
        <v/>
      </c>
      <c r="AO57" s="158" t="str">
        <f>IFERROR(INDEX(Reit!$J:$J,MATCH(AP57,Reit!$F:$F,0)),"")</f>
        <v/>
      </c>
      <c r="AP57" s="159" t="str">
        <f t="shared" si="6"/>
        <v/>
      </c>
      <c r="AQ57" s="158" t="str">
        <f>IFERROR(INDEX(Reit!$J:$J,MATCH(AR57,Reit!$F:$F,0)),"")</f>
        <v/>
      </c>
      <c r="AR57" s="159" t="str">
        <f t="shared" si="7"/>
        <v/>
      </c>
    </row>
    <row r="58" spans="1:44" x14ac:dyDescent="0.2">
      <c r="A58" s="1075"/>
      <c r="B58" s="1076">
        <v>-113</v>
      </c>
      <c r="C58" s="1077" t="str">
        <f>IF(COUNT(C57,C59)=2,IF(C57&gt;C59,B57,B59),"")</f>
        <v/>
      </c>
      <c r="D58" s="1078"/>
      <c r="E58" s="813" t="str">
        <f>IF(C58="-",0,IF(C62="-",13,""))</f>
        <v/>
      </c>
      <c r="F58" s="1086"/>
      <c r="G58" s="1094"/>
      <c r="H58" s="1071"/>
      <c r="I58" s="1071"/>
      <c r="J58" s="1071"/>
      <c r="K58" s="1086"/>
      <c r="L58" s="1071"/>
      <c r="M58" s="1071"/>
      <c r="N58" s="1071"/>
      <c r="O58" s="1071"/>
      <c r="P58" s="160"/>
      <c r="Q58" s="160"/>
      <c r="R58" s="160"/>
      <c r="S58" s="160"/>
      <c r="T58" s="160"/>
      <c r="V58" s="160"/>
      <c r="W58" s="160"/>
      <c r="X58" s="160"/>
      <c r="Y58" s="160"/>
      <c r="Z58" s="160"/>
      <c r="AA58" s="160"/>
      <c r="AB58" s="160"/>
      <c r="AC58" s="160"/>
      <c r="AD58" s="157">
        <f t="shared" si="8"/>
        <v>0</v>
      </c>
      <c r="AE58" s="158" t="str">
        <f>IFERROR(INDEX(Reit!$J:$J,MATCH(AF58,Reit!$F:$F,0)),"")</f>
        <v/>
      </c>
      <c r="AF58" s="159">
        <f t="shared" si="1"/>
        <v>-113</v>
      </c>
      <c r="AG58" s="158" t="str">
        <f>IFERROR(INDEX(Reit!$J:$J,MATCH(AH58,Reit!$F:$F,0)),"")</f>
        <v/>
      </c>
      <c r="AH58" s="159" t="str">
        <f t="shared" si="2"/>
        <v/>
      </c>
      <c r="AI58" s="158" t="str">
        <f>IFERROR(INDEX(Reit!$J:$J,MATCH(AJ58,Reit!$F:$F,0)),"")</f>
        <v/>
      </c>
      <c r="AJ58" s="159" t="str">
        <f t="shared" si="3"/>
        <v/>
      </c>
      <c r="AK58" s="158" t="str">
        <f>IFERROR(INDEX(Reit!$J:$J,MATCH(AL58,Reit!$F:$F,0)),"")</f>
        <v/>
      </c>
      <c r="AL58" s="159" t="str">
        <f t="shared" si="4"/>
        <v/>
      </c>
      <c r="AM58" s="158" t="str">
        <f>IFERROR(INDEX(Reit!$J:$J,MATCH(AN58,Reit!$F:$F,0)),"")</f>
        <v/>
      </c>
      <c r="AN58" s="159" t="str">
        <f t="shared" si="5"/>
        <v/>
      </c>
      <c r="AO58" s="158" t="str">
        <f>IFERROR(INDEX(Reit!$J:$J,MATCH(AP58,Reit!$F:$F,0)),"")</f>
        <v/>
      </c>
      <c r="AP58" s="159" t="str">
        <f t="shared" si="6"/>
        <v/>
      </c>
      <c r="AQ58" s="158" t="str">
        <f>IFERROR(INDEX(Reit!$J:$J,MATCH(AR58,Reit!$F:$F,0)),"")</f>
        <v/>
      </c>
      <c r="AR58" s="159" t="str">
        <f t="shared" si="7"/>
        <v/>
      </c>
    </row>
    <row r="59" spans="1:44" x14ac:dyDescent="0.2">
      <c r="A59" s="1075">
        <v>26</v>
      </c>
      <c r="B59" s="1078"/>
      <c r="C59" s="1079" t="str">
        <f>IF(B59="-",0,IF(B57="-",13,""))</f>
        <v/>
      </c>
      <c r="D59" s="1080"/>
      <c r="E59" s="155"/>
      <c r="F59" s="1086"/>
      <c r="G59" s="1094"/>
      <c r="H59" s="1071"/>
      <c r="I59" s="1071"/>
      <c r="J59" s="1071"/>
      <c r="K59" s="1086"/>
      <c r="L59" s="1071"/>
      <c r="M59" s="1071"/>
      <c r="N59" s="1071"/>
      <c r="O59" s="1071"/>
      <c r="P59" s="160"/>
      <c r="Q59" s="160"/>
      <c r="R59" s="160"/>
      <c r="S59" s="160"/>
      <c r="T59" s="160"/>
      <c r="V59" s="160"/>
      <c r="W59" s="160"/>
      <c r="X59" s="160"/>
      <c r="Y59" s="160"/>
      <c r="Z59" s="160"/>
      <c r="AA59" s="160"/>
      <c r="AB59" s="160"/>
      <c r="AC59" s="160"/>
      <c r="AD59" s="157">
        <f t="shared" si="8"/>
        <v>0</v>
      </c>
      <c r="AE59" s="158" t="str">
        <f>IFERROR(INDEX(Reit!$J:$J,MATCH(AF59,Reit!$F:$F,0)),"")</f>
        <v/>
      </c>
      <c r="AF59" s="159">
        <f t="shared" si="1"/>
        <v>0</v>
      </c>
      <c r="AG59" s="158" t="str">
        <f>IFERROR(INDEX(Reit!$J:$J,MATCH(AH59,Reit!$F:$F,0)),"")</f>
        <v/>
      </c>
      <c r="AH59" s="159" t="str">
        <f t="shared" si="2"/>
        <v/>
      </c>
      <c r="AI59" s="158" t="str">
        <f>IFERROR(INDEX(Reit!$J:$J,MATCH(AJ59,Reit!$F:$F,0)),"")</f>
        <v/>
      </c>
      <c r="AJ59" s="159" t="str">
        <f t="shared" si="3"/>
        <v/>
      </c>
      <c r="AK59" s="158" t="str">
        <f>IFERROR(INDEX(Reit!$J:$J,MATCH(AL59,Reit!$F:$F,0)),"")</f>
        <v/>
      </c>
      <c r="AL59" s="159" t="str">
        <f t="shared" si="4"/>
        <v/>
      </c>
      <c r="AM59" s="158" t="str">
        <f>IFERROR(INDEX(Reit!$J:$J,MATCH(AN59,Reit!$F:$F,0)),"")</f>
        <v/>
      </c>
      <c r="AN59" s="159" t="str">
        <f t="shared" si="5"/>
        <v/>
      </c>
      <c r="AO59" s="158" t="str">
        <f>IFERROR(INDEX(Reit!$J:$J,MATCH(AP59,Reit!$F:$F,0)),"")</f>
        <v/>
      </c>
      <c r="AP59" s="159" t="str">
        <f t="shared" si="6"/>
        <v/>
      </c>
      <c r="AQ59" s="158" t="str">
        <f>IFERROR(INDEX(Reit!$J:$J,MATCH(AR59,Reit!$F:$F,0)),"")</f>
        <v/>
      </c>
      <c r="AR59" s="159" t="str">
        <f t="shared" si="7"/>
        <v/>
      </c>
    </row>
    <row r="60" spans="1:44" x14ac:dyDescent="0.2">
      <c r="A60" s="1075"/>
      <c r="B60" s="1071"/>
      <c r="C60" s="1071"/>
      <c r="D60" s="1081">
        <v>-123</v>
      </c>
      <c r="E60" s="1077" t="str">
        <f>IF(COUNT(E58,E62)=2,IF(E58&gt;E62,C58,C62),"")</f>
        <v/>
      </c>
      <c r="F60" s="836" t="str">
        <f>IF(E60="-",0,IF(E68="-",13,""))</f>
        <v/>
      </c>
      <c r="G60" s="1094"/>
      <c r="H60" s="1071"/>
      <c r="I60" s="1071"/>
      <c r="J60" s="1071"/>
      <c r="K60" s="1086"/>
      <c r="L60" s="1071"/>
      <c r="M60" s="1071"/>
      <c r="N60" s="1071"/>
      <c r="O60" s="1071"/>
      <c r="P60" s="160"/>
      <c r="Q60" s="160"/>
      <c r="R60" s="160"/>
      <c r="S60" s="160"/>
      <c r="T60" s="160"/>
      <c r="V60" s="160"/>
      <c r="W60" s="160"/>
      <c r="X60" s="160"/>
      <c r="Y60" s="160"/>
      <c r="Z60" s="160"/>
      <c r="AA60" s="160"/>
      <c r="AB60" s="160"/>
      <c r="AC60" s="160"/>
      <c r="AD60" s="157">
        <f t="shared" si="8"/>
        <v>0</v>
      </c>
      <c r="AE60" s="158" t="str">
        <f>IFERROR(INDEX(Reit!$J:$J,MATCH(AF60,Reit!$F:$F,0)),"")</f>
        <v/>
      </c>
      <c r="AF60" s="159">
        <f t="shared" si="1"/>
        <v>0</v>
      </c>
      <c r="AG60" s="158" t="str">
        <f>IFERROR(INDEX(Reit!$J:$J,MATCH(AH60,Reit!$F:$F,0)),"")</f>
        <v/>
      </c>
      <c r="AH60" s="159" t="str">
        <f t="shared" si="2"/>
        <v/>
      </c>
      <c r="AI60" s="158" t="str">
        <f>IFERROR(INDEX(Reit!$J:$J,MATCH(AJ60,Reit!$F:$F,0)),"")</f>
        <v/>
      </c>
      <c r="AJ60" s="159" t="str">
        <f t="shared" si="3"/>
        <v/>
      </c>
      <c r="AK60" s="158" t="str">
        <f>IFERROR(INDEX(Reit!$J:$J,MATCH(AL60,Reit!$F:$F,0)),"")</f>
        <v/>
      </c>
      <c r="AL60" s="159" t="str">
        <f t="shared" si="4"/>
        <v/>
      </c>
      <c r="AM60" s="158" t="str">
        <f>IFERROR(INDEX(Reit!$J:$J,MATCH(AN60,Reit!$F:$F,0)),"")</f>
        <v/>
      </c>
      <c r="AN60" s="159" t="str">
        <f t="shared" si="5"/>
        <v/>
      </c>
      <c r="AO60" s="158" t="str">
        <f>IFERROR(INDEX(Reit!$J:$J,MATCH(AP60,Reit!$F:$F,0)),"")</f>
        <v/>
      </c>
      <c r="AP60" s="159" t="str">
        <f t="shared" si="6"/>
        <v/>
      </c>
      <c r="AQ60" s="158" t="str">
        <f>IFERROR(INDEX(Reit!$J:$J,MATCH(AR60,Reit!$F:$F,0)),"")</f>
        <v/>
      </c>
      <c r="AR60" s="159" t="str">
        <f t="shared" si="7"/>
        <v/>
      </c>
    </row>
    <row r="61" spans="1:44" x14ac:dyDescent="0.2">
      <c r="A61" s="1075">
        <v>23</v>
      </c>
      <c r="B61" s="1071"/>
      <c r="C61" s="838" t="str">
        <f>IF(B61="-",0,IF(B63="-",13,""))</f>
        <v/>
      </c>
      <c r="D61" s="1092"/>
      <c r="E61" s="1083"/>
      <c r="F61" s="1086"/>
      <c r="G61" s="1094"/>
      <c r="H61" s="1071"/>
      <c r="I61" s="1071"/>
      <c r="J61" s="1071"/>
      <c r="K61" s="1086"/>
      <c r="L61" s="1071"/>
      <c r="M61" s="1071"/>
      <c r="N61" s="1071"/>
      <c r="O61" s="1071"/>
      <c r="P61" s="160"/>
      <c r="Q61" s="160"/>
      <c r="R61" s="160"/>
      <c r="S61" s="160"/>
      <c r="T61" s="160"/>
      <c r="AD61" s="157">
        <f t="shared" si="8"/>
        <v>0</v>
      </c>
      <c r="AE61" s="158" t="str">
        <f>IFERROR(INDEX(Reit!$J:$J,MATCH(AF61,Reit!$F:$F,0)),"")</f>
        <v/>
      </c>
      <c r="AF61" s="159">
        <f t="shared" si="1"/>
        <v>0</v>
      </c>
      <c r="AG61" s="158" t="str">
        <f>IFERROR(INDEX(Reit!$J:$J,MATCH(AH61,Reit!$F:$F,0)),"")</f>
        <v/>
      </c>
      <c r="AH61" s="159" t="str">
        <f t="shared" si="2"/>
        <v/>
      </c>
      <c r="AI61" s="158" t="str">
        <f>IFERROR(INDEX(Reit!$J:$J,MATCH(AJ61,Reit!$F:$F,0)),"")</f>
        <v/>
      </c>
      <c r="AJ61" s="159" t="str">
        <f t="shared" si="3"/>
        <v/>
      </c>
      <c r="AK61" s="158" t="str">
        <f>IFERROR(INDEX(Reit!$J:$J,MATCH(AL61,Reit!$F:$F,0)),"")</f>
        <v/>
      </c>
      <c r="AL61" s="159" t="str">
        <f t="shared" si="4"/>
        <v/>
      </c>
      <c r="AM61" s="158" t="str">
        <f>IFERROR(INDEX(Reit!$J:$J,MATCH(AN61,Reit!$F:$F,0)),"")</f>
        <v/>
      </c>
      <c r="AN61" s="159" t="str">
        <f t="shared" si="5"/>
        <v/>
      </c>
      <c r="AO61" s="158" t="str">
        <f>IFERROR(INDEX(Reit!$J:$J,MATCH(AP61,Reit!$F:$F,0)),"")</f>
        <v/>
      </c>
      <c r="AP61" s="159" t="str">
        <f t="shared" si="6"/>
        <v/>
      </c>
      <c r="AQ61" s="158" t="str">
        <f>IFERROR(INDEX(Reit!$J:$J,MATCH(AR61,Reit!$F:$F,0)),"")</f>
        <v/>
      </c>
      <c r="AR61" s="159" t="str">
        <f t="shared" si="7"/>
        <v/>
      </c>
    </row>
    <row r="62" spans="1:44" x14ac:dyDescent="0.2">
      <c r="A62" s="1075"/>
      <c r="B62" s="1076">
        <v>-114</v>
      </c>
      <c r="C62" s="1077" t="str">
        <f>IF(COUNT(C61,C63)=2,IF(C61&gt;C63,B61,B63),"")</f>
        <v/>
      </c>
      <c r="D62" s="1084"/>
      <c r="E62" s="836" t="str">
        <f>IF(C62="-",0,IF(C58="-",13,""))</f>
        <v/>
      </c>
      <c r="F62" s="1086"/>
      <c r="G62" s="1094"/>
      <c r="H62" s="1071"/>
      <c r="I62" s="1071"/>
      <c r="J62" s="1071"/>
      <c r="K62" s="1099" t="s">
        <v>545</v>
      </c>
      <c r="L62" s="1071"/>
      <c r="M62" s="1071"/>
      <c r="N62" s="1074"/>
      <c r="O62" s="1071"/>
      <c r="P62" s="160"/>
      <c r="Q62" s="160"/>
      <c r="R62" s="160"/>
      <c r="S62" s="160"/>
      <c r="T62" s="160"/>
      <c r="U62" s="382"/>
      <c r="AD62" s="157">
        <f t="shared" si="8"/>
        <v>0</v>
      </c>
      <c r="AE62" s="158" t="str">
        <f>IFERROR(INDEX(Reit!$J:$J,MATCH(AF62,Reit!$F:$F,0)),"")</f>
        <v/>
      </c>
      <c r="AF62" s="159">
        <f t="shared" si="1"/>
        <v>-114</v>
      </c>
      <c r="AG62" s="158" t="str">
        <f>IFERROR(INDEX(Reit!$J:$J,MATCH(AH62,Reit!$F:$F,0)),"")</f>
        <v/>
      </c>
      <c r="AH62" s="159" t="str">
        <f t="shared" si="2"/>
        <v/>
      </c>
      <c r="AI62" s="158" t="str">
        <f>IFERROR(INDEX(Reit!$J:$J,MATCH(AJ62,Reit!$F:$F,0)),"")</f>
        <v/>
      </c>
      <c r="AJ62" s="159" t="str">
        <f t="shared" si="3"/>
        <v/>
      </c>
      <c r="AK62" s="158" t="str">
        <f>IFERROR(INDEX(Reit!$J:$J,MATCH(AL62,Reit!$F:$F,0)),"")</f>
        <v/>
      </c>
      <c r="AL62" s="159" t="str">
        <f t="shared" si="4"/>
        <v/>
      </c>
      <c r="AM62" s="158" t="str">
        <f>IFERROR(INDEX(Reit!$J:$J,MATCH(AN62,Reit!$F:$F,0)),"")</f>
        <v/>
      </c>
      <c r="AN62" s="159" t="str">
        <f t="shared" si="5"/>
        <v/>
      </c>
      <c r="AO62" s="158" t="str">
        <f>IFERROR(INDEX(Reit!$J:$J,MATCH(AP62,Reit!$F:$F,0)),"")</f>
        <v/>
      </c>
      <c r="AP62" s="159" t="str">
        <f t="shared" si="6"/>
        <v/>
      </c>
      <c r="AQ62" s="158" t="str">
        <f>IFERROR(INDEX(Reit!$J:$J,MATCH(AR62,Reit!$F:$F,0)),"")</f>
        <v/>
      </c>
      <c r="AR62" s="159" t="str">
        <f t="shared" si="7"/>
        <v/>
      </c>
    </row>
    <row r="63" spans="1:44" x14ac:dyDescent="0.2">
      <c r="A63" s="1075">
        <v>10</v>
      </c>
      <c r="B63" s="1078"/>
      <c r="C63" s="818" t="str">
        <f>IF(B63="-",0,IF(B61="-",13,""))</f>
        <v/>
      </c>
      <c r="D63" s="1085"/>
      <c r="E63" s="1086"/>
      <c r="F63" s="1086"/>
      <c r="G63" s="1094"/>
      <c r="H63" s="1071"/>
      <c r="I63" s="1071"/>
      <c r="J63" s="1071"/>
      <c r="K63" s="1086"/>
      <c r="L63" s="1071"/>
      <c r="M63" s="1071"/>
      <c r="N63" s="1071"/>
      <c r="O63" s="1071"/>
      <c r="P63" s="160"/>
      <c r="Q63" s="160"/>
      <c r="R63" s="160"/>
      <c r="S63" s="160"/>
      <c r="T63" s="160"/>
      <c r="U63" s="382"/>
      <c r="AD63" s="157">
        <f t="shared" si="8"/>
        <v>0</v>
      </c>
      <c r="AE63" s="158" t="str">
        <f>IFERROR(INDEX(Reit!$J:$J,MATCH(AF63,Reit!$F:$F,0)),"")</f>
        <v/>
      </c>
      <c r="AF63" s="159">
        <f t="shared" si="1"/>
        <v>0</v>
      </c>
      <c r="AG63" s="158" t="str">
        <f>IFERROR(INDEX(Reit!$J:$J,MATCH(AH63,Reit!$F:$F,0)),"")</f>
        <v/>
      </c>
      <c r="AH63" s="159" t="str">
        <f t="shared" si="2"/>
        <v/>
      </c>
      <c r="AI63" s="158" t="str">
        <f>IFERROR(INDEX(Reit!$J:$J,MATCH(AJ63,Reit!$F:$F,0)),"")</f>
        <v/>
      </c>
      <c r="AJ63" s="159" t="str">
        <f t="shared" si="3"/>
        <v/>
      </c>
      <c r="AK63" s="158" t="str">
        <f>IFERROR(INDEX(Reit!$J:$J,MATCH(AL63,Reit!$F:$F,0)),"")</f>
        <v/>
      </c>
      <c r="AL63" s="159" t="str">
        <f t="shared" si="4"/>
        <v/>
      </c>
      <c r="AM63" s="158" t="str">
        <f>IFERROR(INDEX(Reit!$J:$J,MATCH(AN63,Reit!$F:$F,0)),"")</f>
        <v/>
      </c>
      <c r="AN63" s="159" t="str">
        <f t="shared" si="5"/>
        <v/>
      </c>
      <c r="AO63" s="158" t="str">
        <f>IFERROR(INDEX(Reit!$J:$J,MATCH(AP63,Reit!$F:$F,0)),"")</f>
        <v/>
      </c>
      <c r="AP63" s="159" t="str">
        <f t="shared" si="6"/>
        <v/>
      </c>
      <c r="AQ63" s="158" t="str">
        <f>IFERROR(INDEX(Reit!$J:$J,MATCH(AR63,Reit!$F:$F,0)),"")</f>
        <v/>
      </c>
      <c r="AR63" s="159" t="str">
        <f t="shared" si="7"/>
        <v/>
      </c>
    </row>
    <row r="64" spans="1:44" x14ac:dyDescent="0.2">
      <c r="A64" s="1071"/>
      <c r="B64" s="1071"/>
      <c r="C64" s="1088"/>
      <c r="D64" s="1071"/>
      <c r="E64" s="1081">
        <v>-144</v>
      </c>
      <c r="F64" s="1090" t="str">
        <f>IF(COUNT(F60,F68)=2,IF(F60&gt;F68,E60,E68),"")</f>
        <v/>
      </c>
      <c r="G64" s="818" t="str">
        <f>IF(F64="-",0,IF(F48="-",13,""))</f>
        <v/>
      </c>
      <c r="H64" s="1071"/>
      <c r="I64" s="1071"/>
      <c r="J64" s="1071"/>
      <c r="K64" s="1086"/>
      <c r="L64" s="1071"/>
      <c r="M64" s="1071"/>
      <c r="N64" s="1071"/>
      <c r="O64" s="1071"/>
      <c r="P64" s="160"/>
      <c r="Q64" s="160"/>
      <c r="R64" s="160"/>
      <c r="S64" s="160"/>
      <c r="T64" s="160"/>
      <c r="U64" s="382"/>
      <c r="AD64" s="157">
        <f t="shared" si="8"/>
        <v>0</v>
      </c>
      <c r="AE64" s="158" t="str">
        <f>IFERROR(INDEX(Reit!$J:$J,MATCH(AF64,Reit!$F:$F,0)),"")</f>
        <v/>
      </c>
      <c r="AF64" s="159">
        <f t="shared" si="1"/>
        <v>0</v>
      </c>
      <c r="AG64" s="158" t="str">
        <f>IFERROR(INDEX(Reit!$J:$J,MATCH(AH64,Reit!$F:$F,0)),"")</f>
        <v/>
      </c>
      <c r="AH64" s="159" t="str">
        <f t="shared" si="2"/>
        <v/>
      </c>
      <c r="AI64" s="158" t="str">
        <f>IFERROR(INDEX(Reit!$J:$J,MATCH(AJ64,Reit!$F:$F,0)),"")</f>
        <v/>
      </c>
      <c r="AJ64" s="159" t="str">
        <f t="shared" si="3"/>
        <v/>
      </c>
      <c r="AK64" s="158" t="str">
        <f>IFERROR(INDEX(Reit!$J:$J,MATCH(AL64,Reit!$F:$F,0)),"")</f>
        <v/>
      </c>
      <c r="AL64" s="159" t="str">
        <f t="shared" si="4"/>
        <v/>
      </c>
      <c r="AM64" s="158" t="str">
        <f>IFERROR(INDEX(Reit!$J:$J,MATCH(AN64,Reit!$F:$F,0)),"")</f>
        <v/>
      </c>
      <c r="AN64" s="159" t="str">
        <f t="shared" si="5"/>
        <v/>
      </c>
      <c r="AO64" s="158" t="str">
        <f>IFERROR(INDEX(Reit!$J:$J,MATCH(AP64,Reit!$F:$F,0)),"")</f>
        <v/>
      </c>
      <c r="AP64" s="159" t="str">
        <f t="shared" si="6"/>
        <v/>
      </c>
      <c r="AQ64" s="158" t="str">
        <f>IFERROR(INDEX(Reit!$J:$J,MATCH(AR64,Reit!$F:$F,0)),"")</f>
        <v/>
      </c>
      <c r="AR64" s="159" t="str">
        <f t="shared" si="7"/>
        <v/>
      </c>
    </row>
    <row r="65" spans="1:44" x14ac:dyDescent="0.2">
      <c r="A65" s="1073">
        <v>15</v>
      </c>
      <c r="B65" s="1071"/>
      <c r="C65" s="838" t="str">
        <f>IF(B65="-",0,IF(B67="-",13,""))</f>
        <v/>
      </c>
      <c r="D65" s="1074"/>
      <c r="E65" s="1086"/>
      <c r="F65" s="1093"/>
      <c r="G65" s="1071"/>
      <c r="H65" s="1071"/>
      <c r="I65" s="1071"/>
      <c r="J65" s="1071"/>
      <c r="K65" s="1100" t="s">
        <v>546</v>
      </c>
      <c r="L65" s="1077" t="str">
        <f>IF(COUNT(L40,L80)=2,IF(L40&gt;L80,H40,K80),"")</f>
        <v/>
      </c>
      <c r="M65" s="1071"/>
      <c r="N65" s="813" t="str">
        <f>IF(L65="-",0,IF(M69="-",13,""))</f>
        <v/>
      </c>
      <c r="O65" s="1071"/>
      <c r="P65" s="160"/>
      <c r="Q65" s="160"/>
      <c r="R65" s="160"/>
      <c r="S65" s="160"/>
      <c r="T65" s="160"/>
      <c r="U65" s="382"/>
      <c r="AD65" s="157">
        <f t="shared" si="8"/>
        <v>0</v>
      </c>
      <c r="AE65" s="158" t="str">
        <f>IFERROR(INDEX(Reit!$J:$J,MATCH(AF65,Reit!$F:$F,0)),"")</f>
        <v/>
      </c>
      <c r="AF65" s="159">
        <f t="shared" si="1"/>
        <v>0</v>
      </c>
      <c r="AG65" s="158" t="str">
        <f>IFERROR(INDEX(Reit!$J:$J,MATCH(AH65,Reit!$F:$F,0)),"")</f>
        <v/>
      </c>
      <c r="AH65" s="159" t="str">
        <f t="shared" si="2"/>
        <v/>
      </c>
      <c r="AI65" s="158" t="str">
        <f>IFERROR(INDEX(Reit!$J:$J,MATCH(AJ65,Reit!$F:$F,0)),"")</f>
        <v/>
      </c>
      <c r="AJ65" s="159" t="str">
        <f t="shared" si="3"/>
        <v/>
      </c>
      <c r="AK65" s="158" t="str">
        <f>IFERROR(INDEX(Reit!$J:$J,MATCH(AL65,Reit!$F:$F,0)),"")</f>
        <v/>
      </c>
      <c r="AL65" s="159" t="str">
        <f t="shared" si="4"/>
        <v/>
      </c>
      <c r="AM65" s="158" t="str">
        <f>IFERROR(INDEX(Reit!$J:$J,MATCH(AN65,Reit!$F:$F,0)),"")</f>
        <v/>
      </c>
      <c r="AN65" s="159" t="str">
        <f t="shared" si="5"/>
        <v/>
      </c>
      <c r="AO65" s="158" t="str">
        <f>IFERROR(INDEX(Reit!$J:$J,MATCH(AP65,Reit!$F:$F,0)),"")</f>
        <v/>
      </c>
      <c r="AP65" s="159" t="str">
        <f t="shared" si="6"/>
        <v/>
      </c>
      <c r="AQ65" s="158" t="str">
        <f>IFERROR(INDEX(Reit!$J:$J,MATCH(AR65,Reit!$F:$F,0)),"")</f>
        <v/>
      </c>
      <c r="AR65" s="159" t="str">
        <f t="shared" si="7"/>
        <v/>
      </c>
    </row>
    <row r="66" spans="1:44" x14ac:dyDescent="0.2">
      <c r="A66" s="1075"/>
      <c r="B66" s="1076">
        <v>-115</v>
      </c>
      <c r="C66" s="1077" t="str">
        <f>IF(COUNT(C65,C67)=2,IF(C65&gt;C67,B65,B67),"")</f>
        <v/>
      </c>
      <c r="D66" s="1078"/>
      <c r="E66" s="836" t="str">
        <f>IF(C66="-",0,IF(C70="-",13,""))</f>
        <v/>
      </c>
      <c r="F66" s="1094"/>
      <c r="G66" s="1071"/>
      <c r="H66" s="1071"/>
      <c r="I66" s="1071"/>
      <c r="J66" s="1071"/>
      <c r="K66" s="1101" t="s">
        <v>547</v>
      </c>
      <c r="L66" s="1096"/>
      <c r="M66" s="1089"/>
      <c r="N66" s="155"/>
      <c r="O66" s="1071"/>
      <c r="P66" s="160"/>
      <c r="Q66" s="160"/>
      <c r="R66" s="160"/>
      <c r="S66" s="160"/>
      <c r="T66" s="160"/>
      <c r="U66" s="382"/>
      <c r="AD66" s="157">
        <f t="shared" si="8"/>
        <v>0</v>
      </c>
      <c r="AE66" s="158" t="str">
        <f>IFERROR(INDEX(Reit!$J:$J,MATCH(AF66,Reit!$F:$F,0)),"")</f>
        <v/>
      </c>
      <c r="AF66" s="159">
        <f t="shared" si="1"/>
        <v>-115</v>
      </c>
      <c r="AG66" s="158" t="str">
        <f>IFERROR(INDEX(Reit!$J:$J,MATCH(AH66,Reit!$F:$F,0)),"")</f>
        <v/>
      </c>
      <c r="AH66" s="159" t="str">
        <f t="shared" si="2"/>
        <v/>
      </c>
      <c r="AI66" s="158" t="str">
        <f>IFERROR(INDEX(Reit!$J:$J,MATCH(AJ66,Reit!$F:$F,0)),"")</f>
        <v/>
      </c>
      <c r="AJ66" s="159" t="str">
        <f t="shared" si="3"/>
        <v/>
      </c>
      <c r="AK66" s="158" t="str">
        <f>IFERROR(INDEX(Reit!$J:$J,MATCH(AL66,Reit!$F:$F,0)),"")</f>
        <v/>
      </c>
      <c r="AL66" s="159" t="str">
        <f t="shared" si="4"/>
        <v/>
      </c>
      <c r="AM66" s="158" t="str">
        <f>IFERROR(INDEX(Reit!$J:$J,MATCH(AN66,Reit!$F:$F,0)),"")</f>
        <v/>
      </c>
      <c r="AN66" s="159" t="str">
        <f t="shared" si="5"/>
        <v/>
      </c>
      <c r="AO66" s="158" t="str">
        <f>IFERROR(INDEX(Reit!$J:$J,MATCH(AP66,Reit!$F:$F,0)),"")</f>
        <v/>
      </c>
      <c r="AP66" s="159" t="str">
        <f t="shared" si="6"/>
        <v/>
      </c>
      <c r="AQ66" s="158" t="str">
        <f>IFERROR(INDEX(Reit!$J:$J,MATCH(AR66,Reit!$F:$F,0)),"")</f>
        <v/>
      </c>
      <c r="AR66" s="159" t="str">
        <f t="shared" si="7"/>
        <v/>
      </c>
    </row>
    <row r="67" spans="1:44" ht="13.5" thickBot="1" x14ac:dyDescent="0.25">
      <c r="A67" s="1075">
        <v>18</v>
      </c>
      <c r="B67" s="1078"/>
      <c r="C67" s="1079" t="str">
        <f>IF(B67="-",0,IF(B65="-",13,""))</f>
        <v/>
      </c>
      <c r="D67" s="1080"/>
      <c r="E67" s="821"/>
      <c r="F67" s="1094"/>
      <c r="G67" s="1071"/>
      <c r="H67" s="1071"/>
      <c r="I67" s="1071"/>
      <c r="J67" s="1071"/>
      <c r="K67" s="1101" t="s">
        <v>548</v>
      </c>
      <c r="L67" s="1071"/>
      <c r="M67" s="1100" t="s">
        <v>549</v>
      </c>
      <c r="N67" s="844"/>
      <c r="O67" s="1102" t="str">
        <f>IF(N65="",L65,IF(COUNT(N65,N69)=2,IF(N65&gt;N69,L65,M69),""))</f>
        <v/>
      </c>
      <c r="P67" s="160"/>
      <c r="Q67" s="160"/>
      <c r="R67" s="160"/>
      <c r="S67" s="160"/>
      <c r="T67" s="160"/>
      <c r="U67" s="382"/>
      <c r="AD67" s="157">
        <f t="shared" si="8"/>
        <v>0</v>
      </c>
      <c r="AE67" s="158" t="str">
        <f>IFERROR(INDEX(Reit!$J:$J,MATCH(AF67,Reit!$F:$F,0)),"")</f>
        <v/>
      </c>
      <c r="AF67" s="159">
        <f t="shared" si="1"/>
        <v>0</v>
      </c>
      <c r="AG67" s="158" t="str">
        <f>IFERROR(INDEX(Reit!$J:$J,MATCH(AH67,Reit!$F:$F,0)),"")</f>
        <v/>
      </c>
      <c r="AH67" s="159" t="str">
        <f t="shared" si="2"/>
        <v/>
      </c>
      <c r="AI67" s="158" t="str">
        <f>IFERROR(INDEX(Reit!$J:$J,MATCH(AJ67,Reit!$F:$F,0)),"")</f>
        <v/>
      </c>
      <c r="AJ67" s="159" t="str">
        <f t="shared" si="3"/>
        <v/>
      </c>
      <c r="AK67" s="158" t="str">
        <f>IFERROR(INDEX(Reit!$J:$J,MATCH(AL67,Reit!$F:$F,0)),"")</f>
        <v/>
      </c>
      <c r="AL67" s="159" t="str">
        <f t="shared" si="4"/>
        <v/>
      </c>
      <c r="AM67" s="158" t="str">
        <f>IFERROR(INDEX(Reit!$J:$J,MATCH(AN67,Reit!$F:$F,0)),"")</f>
        <v/>
      </c>
      <c r="AN67" s="159" t="str">
        <f t="shared" si="5"/>
        <v/>
      </c>
      <c r="AO67" s="158" t="str">
        <f>IFERROR(INDEX(Reit!$J:$J,MATCH(AP67,Reit!$F:$F,0)),"")</f>
        <v/>
      </c>
      <c r="AP67" s="159" t="str">
        <f t="shared" si="6"/>
        <v/>
      </c>
      <c r="AQ67" s="158" t="str">
        <f>IFERROR(INDEX(Reit!$J:$J,MATCH(AR67,Reit!$F:$F,0)),"")</f>
        <v/>
      </c>
      <c r="AR67" s="159" t="str">
        <f t="shared" si="7"/>
        <v/>
      </c>
    </row>
    <row r="68" spans="1:44" x14ac:dyDescent="0.2">
      <c r="A68" s="1075"/>
      <c r="B68" s="1071"/>
      <c r="C68" s="1071"/>
      <c r="D68" s="1081">
        <v>-124</v>
      </c>
      <c r="E68" s="1090" t="str">
        <f>IF(COUNT(E66,E70)=2,IF(E66&gt;E70,C66,C70),"")</f>
        <v/>
      </c>
      <c r="F68" s="818" t="str">
        <f>IF(E68="-",0,IF(E60="-",13,""))</f>
        <v/>
      </c>
      <c r="G68" s="1071"/>
      <c r="H68" s="1071"/>
      <c r="I68" s="1071"/>
      <c r="J68" s="1071"/>
      <c r="K68" s="1101" t="s">
        <v>550</v>
      </c>
      <c r="L68" s="1071"/>
      <c r="M68" s="1103"/>
      <c r="N68" s="825"/>
      <c r="O68" s="1104" t="s">
        <v>347</v>
      </c>
      <c r="P68" s="382"/>
      <c r="Q68" s="382"/>
      <c r="R68" s="382"/>
      <c r="S68" s="382"/>
      <c r="T68" s="382"/>
      <c r="U68" s="382"/>
      <c r="AD68" s="157">
        <f t="shared" si="8"/>
        <v>0</v>
      </c>
      <c r="AE68" s="158" t="str">
        <f>IFERROR(INDEX(Reit!$J:$J,MATCH(AF68,Reit!$F:$F,0)),"")</f>
        <v/>
      </c>
      <c r="AF68" s="159">
        <f t="shared" si="1"/>
        <v>0</v>
      </c>
      <c r="AG68" s="158" t="str">
        <f>IFERROR(INDEX(Reit!$J:$J,MATCH(AH68,Reit!$F:$F,0)),"")</f>
        <v/>
      </c>
      <c r="AH68" s="159" t="str">
        <f t="shared" si="2"/>
        <v/>
      </c>
      <c r="AI68" s="158" t="str">
        <f>IFERROR(INDEX(Reit!$J:$J,MATCH(AJ68,Reit!$F:$F,0)),"")</f>
        <v/>
      </c>
      <c r="AJ68" s="159" t="str">
        <f t="shared" si="3"/>
        <v/>
      </c>
      <c r="AK68" s="158" t="str">
        <f>IFERROR(INDEX(Reit!$J:$J,MATCH(AL68,Reit!$F:$F,0)),"")</f>
        <v/>
      </c>
      <c r="AL68" s="159" t="str">
        <f t="shared" si="4"/>
        <v/>
      </c>
      <c r="AM68" s="158" t="str">
        <f>IFERROR(INDEX(Reit!$J:$J,MATCH(AN68,Reit!$F:$F,0)),"")</f>
        <v/>
      </c>
      <c r="AN68" s="159" t="str">
        <f t="shared" si="5"/>
        <v/>
      </c>
      <c r="AO68" s="158" t="str">
        <f>IFERROR(INDEX(Reit!$J:$J,MATCH(AP68,Reit!$F:$F,0)),"")</f>
        <v/>
      </c>
      <c r="AP68" s="159" t="str">
        <f t="shared" si="6"/>
        <v/>
      </c>
      <c r="AQ68" s="158" t="str">
        <f>IFERROR(INDEX(Reit!$J:$J,MATCH(AR68,Reit!$F:$F,0)),"")</f>
        <v/>
      </c>
      <c r="AR68" s="159" t="str">
        <f t="shared" si="7"/>
        <v/>
      </c>
    </row>
    <row r="69" spans="1:44" x14ac:dyDescent="0.2">
      <c r="A69" s="1075">
        <v>31</v>
      </c>
      <c r="B69" s="1071"/>
      <c r="C69" s="838" t="str">
        <f>IF(B69="-",0,IF(B71="-",13,""))</f>
        <v/>
      </c>
      <c r="D69" s="1092"/>
      <c r="E69" s="822"/>
      <c r="F69" s="1071"/>
      <c r="G69" s="1071"/>
      <c r="H69" s="1071"/>
      <c r="I69" s="1071"/>
      <c r="J69" s="1071"/>
      <c r="K69" s="1086"/>
      <c r="L69" s="1105">
        <v>146</v>
      </c>
      <c r="M69" s="1106" t="str">
        <f>IF(COUNT(L40,L80)=2,IF(L40&lt;L80,H40,K80),"")</f>
        <v/>
      </c>
      <c r="N69" s="818" t="str">
        <f>IF(M69="-",0,IF(L65="-",13,""))</f>
        <v/>
      </c>
      <c r="O69" s="1088"/>
      <c r="P69" s="382"/>
      <c r="Q69" s="382"/>
      <c r="R69" s="382"/>
      <c r="S69" s="382"/>
      <c r="T69" s="382"/>
      <c r="U69" s="382"/>
      <c r="AD69" s="157">
        <f t="shared" si="8"/>
        <v>0</v>
      </c>
      <c r="AE69" s="158" t="str">
        <f>IFERROR(INDEX(Reit!$J:$J,MATCH(AF69,Reit!$F:$F,0)),"")</f>
        <v/>
      </c>
      <c r="AF69" s="159">
        <f t="shared" si="1"/>
        <v>0</v>
      </c>
      <c r="AG69" s="158" t="str">
        <f>IFERROR(INDEX(Reit!$J:$J,MATCH(AH69,Reit!$F:$F,0)),"")</f>
        <v/>
      </c>
      <c r="AH69" s="159" t="str">
        <f t="shared" si="2"/>
        <v/>
      </c>
      <c r="AI69" s="158" t="str">
        <f>IFERROR(INDEX(Reit!$J:$J,MATCH(AJ69,Reit!$F:$F,0)),"")</f>
        <v/>
      </c>
      <c r="AJ69" s="159" t="str">
        <f t="shared" si="3"/>
        <v/>
      </c>
      <c r="AK69" s="158" t="str">
        <f>IFERROR(INDEX(Reit!$J:$J,MATCH(AL69,Reit!$F:$F,0)),"")</f>
        <v/>
      </c>
      <c r="AL69" s="159" t="str">
        <f t="shared" si="4"/>
        <v/>
      </c>
      <c r="AM69" s="158" t="str">
        <f>IFERROR(INDEX(Reit!$J:$J,MATCH(AN69,Reit!$F:$F,0)),"")</f>
        <v/>
      </c>
      <c r="AN69" s="159" t="str">
        <f t="shared" si="5"/>
        <v/>
      </c>
      <c r="AO69" s="158" t="str">
        <f>IFERROR(INDEX(Reit!$J:$J,MATCH(AP69,Reit!$F:$F,0)),"")</f>
        <v/>
      </c>
      <c r="AP69" s="159" t="str">
        <f t="shared" si="6"/>
        <v/>
      </c>
      <c r="AQ69" s="158" t="str">
        <f>IFERROR(INDEX(Reit!$J:$J,MATCH(AR69,Reit!$F:$F,0)),"")</f>
        <v/>
      </c>
      <c r="AR69" s="159" t="str">
        <f t="shared" si="7"/>
        <v/>
      </c>
    </row>
    <row r="70" spans="1:44" ht="13.5" thickBot="1" x14ac:dyDescent="0.25">
      <c r="A70" s="1075"/>
      <c r="B70" s="1076">
        <v>-116</v>
      </c>
      <c r="C70" s="1077" t="str">
        <f>IF(COUNT(C69,C71)=2,IF(C69&gt;C71,B69,B71),"")</f>
        <v/>
      </c>
      <c r="D70" s="1084"/>
      <c r="E70" s="818" t="str">
        <f>IF(C70="-",0,IF(C66="-",13,""))</f>
        <v/>
      </c>
      <c r="F70" s="1071"/>
      <c r="G70" s="1071"/>
      <c r="H70" s="1071"/>
      <c r="I70" s="1107"/>
      <c r="J70" s="1071"/>
      <c r="K70" s="1086"/>
      <c r="L70" s="1071"/>
      <c r="M70" s="1108"/>
      <c r="N70" s="1071"/>
      <c r="O70" s="1109" t="str">
        <f>IF(N69="",M69,IF(COUNT(N65,N69)=2,IF(N65&lt;N69,L65,M69),""))</f>
        <v/>
      </c>
      <c r="P70" s="382"/>
      <c r="Q70" s="382"/>
      <c r="R70" s="382"/>
      <c r="S70" s="382"/>
      <c r="T70" s="382"/>
      <c r="U70" s="382"/>
      <c r="AD70" s="157">
        <f t="shared" si="8"/>
        <v>0</v>
      </c>
      <c r="AE70" s="158" t="str">
        <f>IFERROR(INDEX(Reit!$J:$J,MATCH(AF70,Reit!$F:$F,0)),"")</f>
        <v/>
      </c>
      <c r="AF70" s="159">
        <f t="shared" si="1"/>
        <v>-116</v>
      </c>
      <c r="AG70" s="158" t="str">
        <f>IFERROR(INDEX(Reit!$J:$J,MATCH(AH70,Reit!$F:$F,0)),"")</f>
        <v/>
      </c>
      <c r="AH70" s="159" t="str">
        <f t="shared" si="2"/>
        <v/>
      </c>
      <c r="AI70" s="158" t="str">
        <f>IFERROR(INDEX(Reit!$J:$J,MATCH(AJ70,Reit!$F:$F,0)),"")</f>
        <v/>
      </c>
      <c r="AJ70" s="159" t="str">
        <f t="shared" si="3"/>
        <v/>
      </c>
      <c r="AK70" s="158" t="str">
        <f>IFERROR(INDEX(Reit!$J:$J,MATCH(AL70,Reit!$F:$F,0)),"")</f>
        <v/>
      </c>
      <c r="AL70" s="159" t="str">
        <f t="shared" si="4"/>
        <v/>
      </c>
      <c r="AM70" s="158" t="str">
        <f>IFERROR(INDEX(Reit!$J:$J,MATCH(AN70,Reit!$F:$F,0)),"")</f>
        <v/>
      </c>
      <c r="AN70" s="159" t="str">
        <f t="shared" si="5"/>
        <v/>
      </c>
      <c r="AO70" s="158" t="str">
        <f>IFERROR(INDEX(Reit!$J:$J,MATCH(AP70,Reit!$F:$F,0)),"")</f>
        <v/>
      </c>
      <c r="AP70" s="159" t="str">
        <f t="shared" si="6"/>
        <v/>
      </c>
      <c r="AQ70" s="158" t="str">
        <f>IFERROR(INDEX(Reit!$J:$J,MATCH(AR70,Reit!$F:$F,0)),"")</f>
        <v/>
      </c>
      <c r="AR70" s="159" t="str">
        <f t="shared" si="7"/>
        <v/>
      </c>
    </row>
    <row r="71" spans="1:44" x14ac:dyDescent="0.2">
      <c r="A71" s="1075">
        <v>2</v>
      </c>
      <c r="B71" s="1078"/>
      <c r="C71" s="818" t="str">
        <f>IF(B71="-",0,IF(B69="-",13,""))</f>
        <v/>
      </c>
      <c r="D71" s="1085"/>
      <c r="E71" s="1088"/>
      <c r="F71" s="1071"/>
      <c r="G71" s="1071"/>
      <c r="H71" s="1071"/>
      <c r="I71" s="1071"/>
      <c r="J71" s="1071"/>
      <c r="K71" s="1086"/>
      <c r="L71" s="1071"/>
      <c r="M71" s="1071"/>
      <c r="N71" s="1074"/>
      <c r="O71" s="1087" t="s">
        <v>348</v>
      </c>
      <c r="P71" s="382"/>
      <c r="Q71" s="382"/>
      <c r="R71" s="382"/>
      <c r="S71" s="382"/>
      <c r="T71" s="382"/>
      <c r="U71" s="382"/>
      <c r="AD71" s="157">
        <f t="shared" si="8"/>
        <v>0</v>
      </c>
      <c r="AE71" s="158" t="str">
        <f>IFERROR(INDEX(Reit!$J:$J,MATCH(AF71,Reit!$F:$F,0)),"")</f>
        <v/>
      </c>
      <c r="AF71" s="159">
        <f t="shared" si="1"/>
        <v>0</v>
      </c>
      <c r="AG71" s="158" t="str">
        <f>IFERROR(INDEX(Reit!$J:$J,MATCH(AH71,Reit!$F:$F,0)),"")</f>
        <v/>
      </c>
      <c r="AH71" s="159" t="str">
        <f t="shared" si="2"/>
        <v/>
      </c>
      <c r="AI71" s="158" t="str">
        <f>IFERROR(INDEX(Reit!$J:$J,MATCH(AJ71,Reit!$F:$F,0)),"")</f>
        <v/>
      </c>
      <c r="AJ71" s="159" t="str">
        <f t="shared" si="3"/>
        <v/>
      </c>
      <c r="AK71" s="158" t="str">
        <f>IFERROR(INDEX(Reit!$J:$J,MATCH(AL71,Reit!$F:$F,0)),"")</f>
        <v/>
      </c>
      <c r="AL71" s="159" t="str">
        <f t="shared" si="4"/>
        <v/>
      </c>
      <c r="AM71" s="158" t="str">
        <f>IFERROR(INDEX(Reit!$J:$J,MATCH(AN71,Reit!$F:$F,0)),"")</f>
        <v/>
      </c>
      <c r="AN71" s="159" t="str">
        <f t="shared" si="5"/>
        <v/>
      </c>
      <c r="AO71" s="158" t="str">
        <f>IFERROR(INDEX(Reit!$J:$J,MATCH(AP71,Reit!$F:$F,0)),"")</f>
        <v/>
      </c>
      <c r="AP71" s="159" t="str">
        <f t="shared" si="6"/>
        <v/>
      </c>
      <c r="AQ71" s="158" t="str">
        <f>IFERROR(INDEX(Reit!$J:$J,MATCH(AR71,Reit!$F:$F,0)),"")</f>
        <v/>
      </c>
      <c r="AR71" s="159" t="str">
        <f t="shared" si="7"/>
        <v/>
      </c>
    </row>
    <row r="72" spans="1:44" x14ac:dyDescent="0.2">
      <c r="A72" s="1075"/>
      <c r="B72" s="1088"/>
      <c r="C72" s="838"/>
      <c r="D72" s="1095"/>
      <c r="E72" s="1088"/>
      <c r="F72" s="1071"/>
      <c r="G72" s="1071"/>
      <c r="H72" s="1071"/>
      <c r="I72" s="1071"/>
      <c r="J72" s="1071"/>
      <c r="K72" s="1099" t="s">
        <v>545</v>
      </c>
      <c r="L72" s="1071"/>
      <c r="M72" s="1071"/>
      <c r="N72" s="1074"/>
      <c r="O72" s="1087"/>
      <c r="P72" s="382"/>
      <c r="Q72" s="382"/>
      <c r="R72" s="382"/>
      <c r="S72" s="382"/>
      <c r="T72" s="382"/>
      <c r="U72" s="382"/>
      <c r="AD72" s="157">
        <f t="shared" si="8"/>
        <v>0</v>
      </c>
      <c r="AE72" s="158" t="str">
        <f>IFERROR(INDEX(Reit!$J:$J,MATCH(AF72,Reit!$F:$F,0)),"")</f>
        <v/>
      </c>
      <c r="AF72" s="159">
        <f t="shared" ref="AF72:AF135" si="9">B72</f>
        <v>0</v>
      </c>
      <c r="AG72" s="158" t="str">
        <f>IFERROR(INDEX(Reit!$J:$J,MATCH(AH72,Reit!$F:$F,0)),"")</f>
        <v/>
      </c>
      <c r="AH72" s="159" t="str">
        <f t="shared" ref="AH72:AH135" si="10">IFERROR(LEFT($B72,(FIND(",",$B72,1)-1)),"")</f>
        <v/>
      </c>
      <c r="AI72" s="158" t="str">
        <f>IFERROR(INDEX(Reit!$J:$J,MATCH(AJ72,Reit!$F:$F,0)),"")</f>
        <v/>
      </c>
      <c r="AJ72" s="159" t="str">
        <f t="shared" ref="AJ72:AJ135" si="11">IFERROR(MID($B72,FIND(", ",$B72)+2,256),"")</f>
        <v/>
      </c>
      <c r="AK72" s="158" t="str">
        <f>IFERROR(INDEX(Reit!$J:$J,MATCH(AL72,Reit!$F:$F,0)),"")</f>
        <v/>
      </c>
      <c r="AL72" s="159" t="str">
        <f t="shared" ref="AL72:AL135" si="12">IFERROR(MID($B72,FIND("^",SUBSTITUTE($B72,", ","^",1))+2,FIND("^",SUBSTITUTE($B72,", ","^",2))-FIND("^",SUBSTITUTE($B72,", ","^",1))-2),"")</f>
        <v/>
      </c>
      <c r="AM72" s="158" t="str">
        <f>IFERROR(INDEX(Reit!$J:$J,MATCH(AN72,Reit!$F:$F,0)),"")</f>
        <v/>
      </c>
      <c r="AN72" s="159" t="str">
        <f t="shared" ref="AN72:AN135" si="13">IFERROR(MID($B72,FIND(", ",$B72,FIND(", ",$B72,FIND(", ",$B72))+1)+2,30000),"")</f>
        <v/>
      </c>
      <c r="AO72" s="158" t="str">
        <f>IFERROR(INDEX(Reit!$J:$J,MATCH(AP72,Reit!$F:$F,0)),"")</f>
        <v/>
      </c>
      <c r="AP72" s="159" t="str">
        <f t="shared" ref="AP72:AP135" si="14">IFERROR(MID($B72,FIND(", ",$B72,FIND(", ",$B72)+1)+2,FIND(", ",$B72,FIND(", ",$B72,FIND(", ",$B72)+1)+1)-FIND(", ",$B72,FIND(", ",$B72)+1)-2),"")</f>
        <v/>
      </c>
      <c r="AQ72" s="158" t="str">
        <f>IFERROR(INDEX(Reit!$J:$J,MATCH(AR72,Reit!$F:$F,0)),"")</f>
        <v/>
      </c>
      <c r="AR72" s="159" t="str">
        <f t="shared" ref="AR72:AR135" si="15">IFERROR(MID($B72,FIND(", ",$B72,FIND(", ",$B72,FIND(", ",$B72)+1)+1)+2,30000),"")</f>
        <v/>
      </c>
    </row>
    <row r="73" spans="1:44" x14ac:dyDescent="0.2">
      <c r="A73" s="1110" t="s">
        <v>551</v>
      </c>
      <c r="B73" s="1088"/>
      <c r="C73" s="1088"/>
      <c r="D73" s="1095"/>
      <c r="E73" s="1088"/>
      <c r="F73" s="1088"/>
      <c r="G73" s="1071"/>
      <c r="H73" s="1088"/>
      <c r="I73" s="1087">
        <v>-177</v>
      </c>
      <c r="J73" s="1071" t="str">
        <f>IF(COUNT(H23,H56)=2,IF(H23&lt;H56,G23,G56),"")</f>
        <v/>
      </c>
      <c r="K73" s="836" t="str">
        <f>IF(J73="-",0,IF(J87="-",13,""))</f>
        <v/>
      </c>
      <c r="L73" s="1071"/>
      <c r="M73" s="1071"/>
      <c r="N73" s="1071"/>
      <c r="O73" s="1071"/>
      <c r="P73" s="382"/>
      <c r="Q73" s="382"/>
      <c r="R73" s="382"/>
      <c r="S73" s="382"/>
      <c r="T73" s="382"/>
      <c r="U73" s="382"/>
      <c r="AD73" s="157">
        <f t="shared" si="8"/>
        <v>0</v>
      </c>
      <c r="AE73" s="158" t="str">
        <f>IFERROR(INDEX(Reit!$J:$J,MATCH(AF73,Reit!$F:$F,0)),"")</f>
        <v/>
      </c>
      <c r="AF73" s="159">
        <f t="shared" si="9"/>
        <v>0</v>
      </c>
      <c r="AG73" s="158" t="str">
        <f>IFERROR(INDEX(Reit!$J:$J,MATCH(AH73,Reit!$F:$F,0)),"")</f>
        <v/>
      </c>
      <c r="AH73" s="159" t="str">
        <f t="shared" si="10"/>
        <v/>
      </c>
      <c r="AI73" s="158" t="str">
        <f>IFERROR(INDEX(Reit!$J:$J,MATCH(AJ73,Reit!$F:$F,0)),"")</f>
        <v/>
      </c>
      <c r="AJ73" s="159" t="str">
        <f t="shared" si="11"/>
        <v/>
      </c>
      <c r="AK73" s="158" t="str">
        <f>IFERROR(INDEX(Reit!$J:$J,MATCH(AL73,Reit!$F:$F,0)),"")</f>
        <v/>
      </c>
      <c r="AL73" s="159" t="str">
        <f t="shared" si="12"/>
        <v/>
      </c>
      <c r="AM73" s="158" t="str">
        <f>IFERROR(INDEX(Reit!$J:$J,MATCH(AN73,Reit!$F:$F,0)),"")</f>
        <v/>
      </c>
      <c r="AN73" s="159" t="str">
        <f t="shared" si="13"/>
        <v/>
      </c>
      <c r="AO73" s="158" t="str">
        <f>IFERROR(INDEX(Reit!$J:$J,MATCH(AP73,Reit!$F:$F,0)),"")</f>
        <v/>
      </c>
      <c r="AP73" s="159" t="str">
        <f t="shared" si="14"/>
        <v/>
      </c>
      <c r="AQ73" s="158" t="str">
        <f>IFERROR(INDEX(Reit!$J:$J,MATCH(AR73,Reit!$F:$F,0)),"")</f>
        <v/>
      </c>
      <c r="AR73" s="159" t="str">
        <f t="shared" si="15"/>
        <v/>
      </c>
    </row>
    <row r="74" spans="1:44" ht="13.5" thickBot="1" x14ac:dyDescent="0.25">
      <c r="A74" s="1071"/>
      <c r="B74" s="16"/>
      <c r="C74" s="16"/>
      <c r="D74" s="1088"/>
      <c r="E74" s="1071"/>
      <c r="F74" s="1071"/>
      <c r="G74" s="1071"/>
      <c r="H74" s="1071"/>
      <c r="I74" s="1071"/>
      <c r="J74" s="1089"/>
      <c r="K74" s="1086"/>
      <c r="L74" s="1071"/>
      <c r="M74" s="1075" t="s">
        <v>552</v>
      </c>
      <c r="N74" s="1071"/>
      <c r="O74" s="1102" t="str">
        <f>IF(COUNT(K73,K87)=2,IF(K73&lt;K87,J73,J87),"")</f>
        <v/>
      </c>
      <c r="P74" s="382"/>
      <c r="Q74" s="382"/>
      <c r="R74" s="382"/>
      <c r="S74" s="382"/>
      <c r="T74" s="382"/>
      <c r="U74" s="382"/>
      <c r="AD74" s="157">
        <f t="shared" si="8"/>
        <v>0</v>
      </c>
      <c r="AE74" s="158" t="str">
        <f>IFERROR(INDEX(Reit!$J:$J,MATCH(AF74,Reit!$F:$F,0)),"")</f>
        <v/>
      </c>
      <c r="AF74" s="159">
        <f t="shared" si="9"/>
        <v>0</v>
      </c>
      <c r="AG74" s="158" t="str">
        <f>IFERROR(INDEX(Reit!$J:$J,MATCH(AH74,Reit!$F:$F,0)),"")</f>
        <v/>
      </c>
      <c r="AH74" s="159" t="str">
        <f t="shared" si="10"/>
        <v/>
      </c>
      <c r="AI74" s="158" t="str">
        <f>IFERROR(INDEX(Reit!$J:$J,MATCH(AJ74,Reit!$F:$F,0)),"")</f>
        <v/>
      </c>
      <c r="AJ74" s="159" t="str">
        <f t="shared" si="11"/>
        <v/>
      </c>
      <c r="AK74" s="158" t="str">
        <f>IFERROR(INDEX(Reit!$J:$J,MATCH(AL74,Reit!$F:$F,0)),"")</f>
        <v/>
      </c>
      <c r="AL74" s="159" t="str">
        <f t="shared" si="12"/>
        <v/>
      </c>
      <c r="AM74" s="158" t="str">
        <f>IFERROR(INDEX(Reit!$J:$J,MATCH(AN74,Reit!$F:$F,0)),"")</f>
        <v/>
      </c>
      <c r="AN74" s="159" t="str">
        <f t="shared" si="13"/>
        <v/>
      </c>
      <c r="AO74" s="158" t="str">
        <f>IFERROR(INDEX(Reit!$J:$J,MATCH(AP74,Reit!$F:$F,0)),"")</f>
        <v/>
      </c>
      <c r="AP74" s="159" t="str">
        <f t="shared" si="14"/>
        <v/>
      </c>
      <c r="AQ74" s="158" t="str">
        <f>IFERROR(INDEX(Reit!$J:$J,MATCH(AR74,Reit!$F:$F,0)),"")</f>
        <v/>
      </c>
      <c r="AR74" s="159" t="str">
        <f t="shared" si="15"/>
        <v/>
      </c>
    </row>
    <row r="75" spans="1:44" x14ac:dyDescent="0.2">
      <c r="A75" s="1075"/>
      <c r="B75" s="1087"/>
      <c r="C75" s="1071"/>
      <c r="D75" s="1071"/>
      <c r="E75" s="1071"/>
      <c r="F75" s="1088"/>
      <c r="G75" s="1111">
        <v>-157</v>
      </c>
      <c r="H75" s="1088" t="str">
        <f>IF(COUNT(G15,G31)=2,IF(G15&lt;G31,F15,F31),"")</f>
        <v/>
      </c>
      <c r="I75" s="838" t="str">
        <f>IF(H75="-",0,IF(H82="-",13,""))</f>
        <v/>
      </c>
      <c r="J75" s="1086"/>
      <c r="K75" s="1086"/>
      <c r="L75" s="1071"/>
      <c r="M75" s="1071"/>
      <c r="N75" s="1112"/>
      <c r="O75" s="1104" t="s">
        <v>169</v>
      </c>
      <c r="AD75" s="157">
        <f t="shared" si="8"/>
        <v>0</v>
      </c>
      <c r="AE75" s="158" t="str">
        <f>IFERROR(INDEX(Reit!$J:$J,MATCH(AF75,Reit!$F:$F,0)),"")</f>
        <v/>
      </c>
      <c r="AF75" s="159">
        <f t="shared" si="9"/>
        <v>0</v>
      </c>
      <c r="AG75" s="158" t="str">
        <f>IFERROR(INDEX(Reit!$J:$J,MATCH(AH75,Reit!$F:$F,0)),"")</f>
        <v/>
      </c>
      <c r="AH75" s="159" t="str">
        <f t="shared" si="10"/>
        <v/>
      </c>
      <c r="AI75" s="158" t="str">
        <f>IFERROR(INDEX(Reit!$J:$J,MATCH(AJ75,Reit!$F:$F,0)),"")</f>
        <v/>
      </c>
      <c r="AJ75" s="159" t="str">
        <f t="shared" si="11"/>
        <v/>
      </c>
      <c r="AK75" s="158" t="str">
        <f>IFERROR(INDEX(Reit!$J:$J,MATCH(AL75,Reit!$F:$F,0)),"")</f>
        <v/>
      </c>
      <c r="AL75" s="159" t="str">
        <f t="shared" si="12"/>
        <v/>
      </c>
      <c r="AM75" s="158" t="str">
        <f>IFERROR(INDEX(Reit!$J:$J,MATCH(AN75,Reit!$F:$F,0)),"")</f>
        <v/>
      </c>
      <c r="AN75" s="159" t="str">
        <f t="shared" si="13"/>
        <v/>
      </c>
      <c r="AO75" s="158" t="str">
        <f>IFERROR(INDEX(Reit!$J:$J,MATCH(AP75,Reit!$F:$F,0)),"")</f>
        <v/>
      </c>
      <c r="AP75" s="159" t="str">
        <f t="shared" si="14"/>
        <v/>
      </c>
      <c r="AQ75" s="158" t="str">
        <f>IFERROR(INDEX(Reit!$J:$J,MATCH(AR75,Reit!$F:$F,0)),"")</f>
        <v/>
      </c>
      <c r="AR75" s="159" t="str">
        <f t="shared" si="15"/>
        <v/>
      </c>
    </row>
    <row r="76" spans="1:44" x14ac:dyDescent="0.2">
      <c r="A76" s="1071"/>
      <c r="B76" s="1071"/>
      <c r="C76" s="1071"/>
      <c r="D76" s="1071"/>
      <c r="E76" s="1087">
        <v>-144</v>
      </c>
      <c r="F76" s="1078" t="str">
        <f>IF(COUNT(F60,F68)=2,IF(F60&lt;F68,E60,E68),"")</f>
        <v/>
      </c>
      <c r="G76" s="813" t="str">
        <f>IF(F76="-",0,IF(F80="-",13,""))</f>
        <v/>
      </c>
      <c r="H76" s="1080"/>
      <c r="I76" s="1088"/>
      <c r="J76" s="1086"/>
      <c r="K76" s="1086"/>
      <c r="L76" s="1071"/>
      <c r="M76" s="1071"/>
      <c r="N76" s="1088"/>
      <c r="O76" s="1071"/>
      <c r="AD76" s="157">
        <f t="shared" si="8"/>
        <v>0</v>
      </c>
      <c r="AE76" s="158" t="str">
        <f>IFERROR(INDEX(Reit!$J:$J,MATCH(AF76,Reit!$F:$F,0)),"")</f>
        <v/>
      </c>
      <c r="AF76" s="159">
        <f t="shared" si="9"/>
        <v>0</v>
      </c>
      <c r="AG76" s="158" t="str">
        <f>IFERROR(INDEX(Reit!$J:$J,MATCH(AH76,Reit!$F:$F,0)),"")</f>
        <v/>
      </c>
      <c r="AH76" s="159" t="str">
        <f t="shared" si="10"/>
        <v/>
      </c>
      <c r="AI76" s="158" t="str">
        <f>IFERROR(INDEX(Reit!$J:$J,MATCH(AJ76,Reit!$F:$F,0)),"")</f>
        <v/>
      </c>
      <c r="AJ76" s="159" t="str">
        <f t="shared" si="11"/>
        <v/>
      </c>
      <c r="AK76" s="158" t="str">
        <f>IFERROR(INDEX(Reit!$J:$J,MATCH(AL76,Reit!$F:$F,0)),"")</f>
        <v/>
      </c>
      <c r="AL76" s="159" t="str">
        <f t="shared" si="12"/>
        <v/>
      </c>
      <c r="AM76" s="158" t="str">
        <f>IFERROR(INDEX(Reit!$J:$J,MATCH(AN76,Reit!$F:$F,0)),"")</f>
        <v/>
      </c>
      <c r="AN76" s="159" t="str">
        <f t="shared" si="13"/>
        <v/>
      </c>
      <c r="AO76" s="158" t="str">
        <f>IFERROR(INDEX(Reit!$J:$J,MATCH(AP76,Reit!$F:$F,0)),"")</f>
        <v/>
      </c>
      <c r="AP76" s="159" t="str">
        <f t="shared" si="14"/>
        <v/>
      </c>
      <c r="AQ76" s="158" t="str">
        <f>IFERROR(INDEX(Reit!$J:$J,MATCH(AR76,Reit!$F:$F,0)),"")</f>
        <v/>
      </c>
      <c r="AR76" s="159" t="str">
        <f t="shared" si="15"/>
        <v/>
      </c>
    </row>
    <row r="77" spans="1:44" ht="13.5" thickBot="1" x14ac:dyDescent="0.25">
      <c r="A77" s="1075"/>
      <c r="B77" s="1087"/>
      <c r="C77" s="1087">
        <v>-120</v>
      </c>
      <c r="D77" s="1078" t="str">
        <f>IF(COUNT(E33,E37)=2,IF(E33&lt;E37,C33,C37),"")</f>
        <v/>
      </c>
      <c r="E77" s="813" t="str">
        <f>IF(D77="-",0,IF(C79="-",13,""))</f>
        <v/>
      </c>
      <c r="F77" s="1089"/>
      <c r="G77" s="155"/>
      <c r="H77" s="1086"/>
      <c r="I77" s="1088"/>
      <c r="J77" s="1086"/>
      <c r="K77" s="1086"/>
      <c r="L77" s="1071"/>
      <c r="M77" s="1075" t="s">
        <v>553</v>
      </c>
      <c r="N77" s="1113"/>
      <c r="O77" s="1102" t="str">
        <f>IF(COUNT(J79,J95)=2,IF(J79&lt;J95,I79,I95),"")</f>
        <v/>
      </c>
      <c r="AD77" s="157">
        <f t="shared" si="8"/>
        <v>0</v>
      </c>
      <c r="AE77" s="158" t="str">
        <f>IFERROR(INDEX(Reit!$J:$J,MATCH(AF77,Reit!$F:$F,0)),"")</f>
        <v/>
      </c>
      <c r="AF77" s="159">
        <f t="shared" si="9"/>
        <v>0</v>
      </c>
      <c r="AG77" s="158" t="str">
        <f>IFERROR(INDEX(Reit!$J:$J,MATCH(AH77,Reit!$F:$F,0)),"")</f>
        <v/>
      </c>
      <c r="AH77" s="159" t="str">
        <f t="shared" si="10"/>
        <v/>
      </c>
      <c r="AI77" s="158" t="str">
        <f>IFERROR(INDEX(Reit!$J:$J,MATCH(AJ77,Reit!$F:$F,0)),"")</f>
        <v/>
      </c>
      <c r="AJ77" s="159" t="str">
        <f t="shared" si="11"/>
        <v/>
      </c>
      <c r="AK77" s="158" t="str">
        <f>IFERROR(INDEX(Reit!$J:$J,MATCH(AL77,Reit!$F:$F,0)),"")</f>
        <v/>
      </c>
      <c r="AL77" s="159" t="str">
        <f t="shared" si="12"/>
        <v/>
      </c>
      <c r="AM77" s="158" t="str">
        <f>IFERROR(INDEX(Reit!$J:$J,MATCH(AN77,Reit!$F:$F,0)),"")</f>
        <v/>
      </c>
      <c r="AN77" s="159" t="str">
        <f t="shared" si="13"/>
        <v/>
      </c>
      <c r="AO77" s="158" t="str">
        <f>IFERROR(INDEX(Reit!$J:$J,MATCH(AP77,Reit!$F:$F,0)),"")</f>
        <v/>
      </c>
      <c r="AP77" s="159" t="str">
        <f t="shared" si="14"/>
        <v/>
      </c>
      <c r="AQ77" s="158" t="str">
        <f>IFERROR(INDEX(Reit!$J:$J,MATCH(AR77,Reit!$F:$F,0)),"")</f>
        <v/>
      </c>
      <c r="AR77" s="159" t="str">
        <f t="shared" si="15"/>
        <v/>
      </c>
    </row>
    <row r="78" spans="1:44" x14ac:dyDescent="0.2">
      <c r="A78" s="1075">
        <v>-109</v>
      </c>
      <c r="B78" s="1114" t="str">
        <f>IF(COUNT(C41,C43)=2,IF(C41&lt;C43,B41,B43),"")</f>
        <v/>
      </c>
      <c r="C78" s="838" t="str">
        <f>IF(B78="-",0,IF(B80="-",13,""))</f>
        <v/>
      </c>
      <c r="D78" s="1115">
        <v>133</v>
      </c>
      <c r="E78" s="1077" t="str">
        <f>IF(COUNT(E77,E79)=2,IF(E77&gt;E79,D77,C79),"")</f>
        <v/>
      </c>
      <c r="F78" s="838" t="str">
        <f>IF(E78="-",0,IF(E82="-",13,""))</f>
        <v/>
      </c>
      <c r="G78" s="1077" t="str">
        <f>IF(COUNT(G76,G80)=2,IF(G76&gt;G80,F76,F80),"")</f>
        <v/>
      </c>
      <c r="H78" s="836" t="str">
        <f>IF(G78="-",0,IF(G86="-",13,""))</f>
        <v/>
      </c>
      <c r="I78" s="1088"/>
      <c r="J78" s="1086"/>
      <c r="K78" s="1086"/>
      <c r="L78" s="1071"/>
      <c r="M78" s="1071"/>
      <c r="N78" s="1071"/>
      <c r="O78" s="1104" t="s">
        <v>166</v>
      </c>
      <c r="AD78" s="157">
        <f t="shared" si="8"/>
        <v>0</v>
      </c>
      <c r="AE78" s="158" t="str">
        <f>IFERROR(INDEX(Reit!$J:$J,MATCH(AF78,Reit!$F:$F,0)),"")</f>
        <v/>
      </c>
      <c r="AF78" s="159" t="str">
        <f t="shared" si="9"/>
        <v/>
      </c>
      <c r="AG78" s="158" t="str">
        <f>IFERROR(INDEX(Reit!$J:$J,MATCH(AH78,Reit!$F:$F,0)),"")</f>
        <v/>
      </c>
      <c r="AH78" s="159" t="str">
        <f t="shared" si="10"/>
        <v/>
      </c>
      <c r="AI78" s="158" t="str">
        <f>IFERROR(INDEX(Reit!$J:$J,MATCH(AJ78,Reit!$F:$F,0)),"")</f>
        <v/>
      </c>
      <c r="AJ78" s="159" t="str">
        <f t="shared" si="11"/>
        <v/>
      </c>
      <c r="AK78" s="158" t="str">
        <f>IFERROR(INDEX(Reit!$J:$J,MATCH(AL78,Reit!$F:$F,0)),"")</f>
        <v/>
      </c>
      <c r="AL78" s="159" t="str">
        <f t="shared" si="12"/>
        <v/>
      </c>
      <c r="AM78" s="158" t="str">
        <f>IFERROR(INDEX(Reit!$J:$J,MATCH(AN78,Reit!$F:$F,0)),"")</f>
        <v/>
      </c>
      <c r="AN78" s="159" t="str">
        <f t="shared" si="13"/>
        <v/>
      </c>
      <c r="AO78" s="158" t="str">
        <f>IFERROR(INDEX(Reit!$J:$J,MATCH(AP78,Reit!$F:$F,0)),"")</f>
        <v/>
      </c>
      <c r="AP78" s="159" t="str">
        <f t="shared" si="14"/>
        <v/>
      </c>
      <c r="AQ78" s="158" t="str">
        <f>IFERROR(INDEX(Reit!$J:$J,MATCH(AR78,Reit!$F:$F,0)),"")</f>
        <v/>
      </c>
      <c r="AR78" s="159" t="str">
        <f t="shared" si="15"/>
        <v/>
      </c>
    </row>
    <row r="79" spans="1:44" x14ac:dyDescent="0.2">
      <c r="A79" s="1075"/>
      <c r="B79" s="1116">
        <v>125</v>
      </c>
      <c r="C79" s="1077" t="str">
        <f>IF(COUNT(C78,C80)=2,IF(C78&gt;C80,B78,B80),"")</f>
        <v/>
      </c>
      <c r="D79" s="1084"/>
      <c r="E79" s="1117" t="str">
        <f>IF(C79="-",0,IF(D77="-",13,""))</f>
        <v/>
      </c>
      <c r="F79" s="1118">
        <v>163</v>
      </c>
      <c r="G79" s="1083"/>
      <c r="H79" s="1119" t="s">
        <v>554</v>
      </c>
      <c r="I79" s="1077" t="str">
        <f>IF(COUNT(I75,I82)=2,IF(I75&gt;I82,H75,H82),"")</f>
        <v/>
      </c>
      <c r="J79" s="836" t="str">
        <f>IF(I79="-",0,IF(I95="-",13,""))</f>
        <v/>
      </c>
      <c r="K79" s="1086"/>
      <c r="L79" s="1071"/>
      <c r="M79" s="1071"/>
      <c r="N79" s="1071"/>
      <c r="O79" s="1071"/>
      <c r="AD79" s="157">
        <f t="shared" si="8"/>
        <v>0</v>
      </c>
      <c r="AE79" s="158" t="str">
        <f>IFERROR(INDEX(Reit!$J:$J,MATCH(AF79,Reit!$F:$F,0)),"")</f>
        <v/>
      </c>
      <c r="AF79" s="159">
        <f t="shared" si="9"/>
        <v>125</v>
      </c>
      <c r="AG79" s="158" t="str">
        <f>IFERROR(INDEX(Reit!$J:$J,MATCH(AH79,Reit!$F:$F,0)),"")</f>
        <v/>
      </c>
      <c r="AH79" s="159" t="str">
        <f t="shared" si="10"/>
        <v/>
      </c>
      <c r="AI79" s="158" t="str">
        <f>IFERROR(INDEX(Reit!$J:$J,MATCH(AJ79,Reit!$F:$F,0)),"")</f>
        <v/>
      </c>
      <c r="AJ79" s="159" t="str">
        <f t="shared" si="11"/>
        <v/>
      </c>
      <c r="AK79" s="158" t="str">
        <f>IFERROR(INDEX(Reit!$J:$J,MATCH(AL79,Reit!$F:$F,0)),"")</f>
        <v/>
      </c>
      <c r="AL79" s="159" t="str">
        <f t="shared" si="12"/>
        <v/>
      </c>
      <c r="AM79" s="158" t="str">
        <f>IFERROR(INDEX(Reit!$J:$J,MATCH(AN79,Reit!$F:$F,0)),"")</f>
        <v/>
      </c>
      <c r="AN79" s="159" t="str">
        <f t="shared" si="13"/>
        <v/>
      </c>
      <c r="AO79" s="158" t="str">
        <f>IFERROR(INDEX(Reit!$J:$J,MATCH(AP79,Reit!$F:$F,0)),"")</f>
        <v/>
      </c>
      <c r="AP79" s="159" t="str">
        <f t="shared" si="14"/>
        <v/>
      </c>
      <c r="AQ79" s="158" t="str">
        <f>IFERROR(INDEX(Reit!$J:$J,MATCH(AR79,Reit!$F:$F,0)),"")</f>
        <v/>
      </c>
      <c r="AR79" s="159" t="str">
        <f t="shared" si="15"/>
        <v/>
      </c>
    </row>
    <row r="80" spans="1:44" x14ac:dyDescent="0.2">
      <c r="A80" s="1075">
        <v>-110</v>
      </c>
      <c r="B80" s="1120" t="str">
        <f>IF(COUNT(C45,C47)=2,IF(C45&lt;C47,B45,B47),"")</f>
        <v/>
      </c>
      <c r="C80" s="1079" t="str">
        <f>IF(B80="-",0,IF(B78="-",13,""))</f>
        <v/>
      </c>
      <c r="D80" s="1085"/>
      <c r="E80" s="1121">
        <v>149</v>
      </c>
      <c r="F80" s="1090" t="str">
        <f>IF(COUNT(F78,F82)=2,IF(F78&gt;F82,E78,E82),"")</f>
        <v/>
      </c>
      <c r="G80" s="836" t="str">
        <f>IF(F80="-",0,IF(F76="-",13,""))</f>
        <v/>
      </c>
      <c r="H80" s="1086"/>
      <c r="I80" s="1093"/>
      <c r="J80" s="1122" t="s">
        <v>555</v>
      </c>
      <c r="K80" s="1090" t="str">
        <f>IF(COUNT(K73,K87)=2,IF(K73&gt;K87,J73,J87),"")</f>
        <v/>
      </c>
      <c r="L80" s="813" t="str">
        <f>IF(K80="-",0,IF(H40="-",13,""))</f>
        <v/>
      </c>
      <c r="M80" s="1071"/>
      <c r="N80" s="1071"/>
      <c r="O80" s="1071"/>
      <c r="AD80" s="157">
        <f t="shared" si="8"/>
        <v>0</v>
      </c>
      <c r="AE80" s="158" t="str">
        <f>IFERROR(INDEX(Reit!$J:$J,MATCH(AF80,Reit!$F:$F,0)),"")</f>
        <v/>
      </c>
      <c r="AF80" s="159" t="str">
        <f t="shared" si="9"/>
        <v/>
      </c>
      <c r="AG80" s="158" t="str">
        <f>IFERROR(INDEX(Reit!$J:$J,MATCH(AH80,Reit!$F:$F,0)),"")</f>
        <v/>
      </c>
      <c r="AH80" s="159" t="str">
        <f t="shared" si="10"/>
        <v/>
      </c>
      <c r="AI80" s="158" t="str">
        <f>IFERROR(INDEX(Reit!$J:$J,MATCH(AJ80,Reit!$F:$F,0)),"")</f>
        <v/>
      </c>
      <c r="AJ80" s="159" t="str">
        <f t="shared" si="11"/>
        <v/>
      </c>
      <c r="AK80" s="158" t="str">
        <f>IFERROR(INDEX(Reit!$J:$J,MATCH(AL80,Reit!$F:$F,0)),"")</f>
        <v/>
      </c>
      <c r="AL80" s="159" t="str">
        <f t="shared" si="12"/>
        <v/>
      </c>
      <c r="AM80" s="158" t="str">
        <f>IFERROR(INDEX(Reit!$J:$J,MATCH(AN80,Reit!$F:$F,0)),"")</f>
        <v/>
      </c>
      <c r="AN80" s="159" t="str">
        <f t="shared" si="13"/>
        <v/>
      </c>
      <c r="AO80" s="158" t="str">
        <f>IFERROR(INDEX(Reit!$J:$J,MATCH(AP80,Reit!$F:$F,0)),"")</f>
        <v/>
      </c>
      <c r="AP80" s="159" t="str">
        <f t="shared" si="14"/>
        <v/>
      </c>
      <c r="AQ80" s="158" t="str">
        <f>IFERROR(INDEX(Reit!$J:$J,MATCH(AR80,Reit!$F:$F,0)),"")</f>
        <v/>
      </c>
      <c r="AR80" s="159" t="str">
        <f t="shared" si="15"/>
        <v/>
      </c>
    </row>
    <row r="81" spans="1:44" x14ac:dyDescent="0.2">
      <c r="A81" s="1071"/>
      <c r="B81" s="1071"/>
      <c r="C81" s="1087">
        <v>-119</v>
      </c>
      <c r="D81" s="1114" t="str">
        <f>IF(COUNT(E25,E29)=2,IF(E25&lt;E29,C25,C29),"")</f>
        <v/>
      </c>
      <c r="E81" s="836" t="str">
        <f>IF(D81="-",0,IF(C83="-",13,""))</f>
        <v/>
      </c>
      <c r="F81" s="1074"/>
      <c r="G81" s="1086"/>
      <c r="H81" s="1086"/>
      <c r="I81" s="1094"/>
      <c r="J81" s="1123"/>
      <c r="K81" s="1088"/>
      <c r="L81" s="1071"/>
      <c r="M81" s="1071"/>
      <c r="N81" s="1071"/>
      <c r="O81" s="1071"/>
      <c r="AD81" s="157">
        <f t="shared" si="8"/>
        <v>0</v>
      </c>
      <c r="AE81" s="158" t="str">
        <f>IFERROR(INDEX(Reit!$J:$J,MATCH(AF81,Reit!$F:$F,0)),"")</f>
        <v/>
      </c>
      <c r="AF81" s="159">
        <f t="shared" si="9"/>
        <v>0</v>
      </c>
      <c r="AG81" s="158" t="str">
        <f>IFERROR(INDEX(Reit!$J:$J,MATCH(AH81,Reit!$F:$F,0)),"")</f>
        <v/>
      </c>
      <c r="AH81" s="159" t="str">
        <f t="shared" si="10"/>
        <v/>
      </c>
      <c r="AI81" s="158" t="str">
        <f>IFERROR(INDEX(Reit!$J:$J,MATCH(AJ81,Reit!$F:$F,0)),"")</f>
        <v/>
      </c>
      <c r="AJ81" s="159" t="str">
        <f t="shared" si="11"/>
        <v/>
      </c>
      <c r="AK81" s="158" t="str">
        <f>IFERROR(INDEX(Reit!$J:$J,MATCH(AL81,Reit!$F:$F,0)),"")</f>
        <v/>
      </c>
      <c r="AL81" s="159" t="str">
        <f t="shared" si="12"/>
        <v/>
      </c>
      <c r="AM81" s="158" t="str">
        <f>IFERROR(INDEX(Reit!$J:$J,MATCH(AN81,Reit!$F:$F,0)),"")</f>
        <v/>
      </c>
      <c r="AN81" s="159" t="str">
        <f t="shared" si="13"/>
        <v/>
      </c>
      <c r="AO81" s="158" t="str">
        <f>IFERROR(INDEX(Reit!$J:$J,MATCH(AP81,Reit!$F:$F,0)),"")</f>
        <v/>
      </c>
      <c r="AP81" s="159" t="str">
        <f t="shared" si="14"/>
        <v/>
      </c>
      <c r="AQ81" s="158" t="str">
        <f>IFERROR(INDEX(Reit!$J:$J,MATCH(AR81,Reit!$F:$F,0)),"")</f>
        <v/>
      </c>
      <c r="AR81" s="159" t="str">
        <f t="shared" si="15"/>
        <v/>
      </c>
    </row>
    <row r="82" spans="1:44" x14ac:dyDescent="0.2">
      <c r="A82" s="1075">
        <v>-111</v>
      </c>
      <c r="B82" s="1088" t="str">
        <f>IF(COUNT(C49,C51)=2,IF(C49&lt;C51,B49,B51),"")</f>
        <v/>
      </c>
      <c r="C82" s="838" t="str">
        <f>IF(B82="-",0,IF(B84="-",13,""))</f>
        <v/>
      </c>
      <c r="D82" s="1124">
        <v>134</v>
      </c>
      <c r="E82" s="1090" t="str">
        <f>IF(COUNT(E81,E83)=2,IF(E81&gt;E83,D81,C83),"")</f>
        <v/>
      </c>
      <c r="F82" s="838" t="str">
        <f>IF(E82="-",0,IF(E78="-",13,""))</f>
        <v/>
      </c>
      <c r="G82" s="1118">
        <v>173</v>
      </c>
      <c r="H82" s="1090" t="str">
        <f>IF(COUNT(H78,H86)=2,IF(H78&gt;H86,G78,G86),"")</f>
        <v/>
      </c>
      <c r="I82" s="836" t="str">
        <f>IF(H82="-",0,IF(H75="-",13,""))</f>
        <v/>
      </c>
      <c r="J82" s="1123"/>
      <c r="K82" s="1088"/>
      <c r="L82" s="1075" t="s">
        <v>554</v>
      </c>
      <c r="M82" s="1071" t="str">
        <f>IF(COUNT(I75,I82)=2,IF(I75&lt;I82,H75,H82),"")</f>
        <v/>
      </c>
      <c r="N82" s="813" t="str">
        <f>IF(M82="-",0,IF(M84="-",13,""))</f>
        <v/>
      </c>
      <c r="O82" s="1088"/>
      <c r="AD82" s="157">
        <f t="shared" ref="AD82:AD145" si="16">SUM(AG82:AR82)</f>
        <v>0</v>
      </c>
      <c r="AE82" s="158" t="str">
        <f>IFERROR(INDEX(Reit!$J:$J,MATCH(AF82,Reit!$F:$F,0)),"")</f>
        <v/>
      </c>
      <c r="AF82" s="159" t="str">
        <f t="shared" si="9"/>
        <v/>
      </c>
      <c r="AG82" s="158" t="str">
        <f>IFERROR(INDEX(Reit!$J:$J,MATCH(AH82,Reit!$F:$F,0)),"")</f>
        <v/>
      </c>
      <c r="AH82" s="159" t="str">
        <f t="shared" si="10"/>
        <v/>
      </c>
      <c r="AI82" s="158" t="str">
        <f>IFERROR(INDEX(Reit!$J:$J,MATCH(AJ82,Reit!$F:$F,0)),"")</f>
        <v/>
      </c>
      <c r="AJ82" s="159" t="str">
        <f t="shared" si="11"/>
        <v/>
      </c>
      <c r="AK82" s="158" t="str">
        <f>IFERROR(INDEX(Reit!$J:$J,MATCH(AL82,Reit!$F:$F,0)),"")</f>
        <v/>
      </c>
      <c r="AL82" s="159" t="str">
        <f t="shared" si="12"/>
        <v/>
      </c>
      <c r="AM82" s="158" t="str">
        <f>IFERROR(INDEX(Reit!$J:$J,MATCH(AN82,Reit!$F:$F,0)),"")</f>
        <v/>
      </c>
      <c r="AN82" s="159" t="str">
        <f t="shared" si="13"/>
        <v/>
      </c>
      <c r="AO82" s="158" t="str">
        <f>IFERROR(INDEX(Reit!$J:$J,MATCH(AP82,Reit!$F:$F,0)),"")</f>
        <v/>
      </c>
      <c r="AP82" s="159" t="str">
        <f t="shared" si="14"/>
        <v/>
      </c>
      <c r="AQ82" s="158" t="str">
        <f>IFERROR(INDEX(Reit!$J:$J,MATCH(AR82,Reit!$F:$F,0)),"")</f>
        <v/>
      </c>
      <c r="AR82" s="159" t="str">
        <f t="shared" si="15"/>
        <v/>
      </c>
    </row>
    <row r="83" spans="1:44" ht="13.5" thickBot="1" x14ac:dyDescent="0.25">
      <c r="A83" s="1075"/>
      <c r="B83" s="1116">
        <v>126</v>
      </c>
      <c r="C83" s="1077" t="str">
        <f>IF(COUNT(C82,C84)=2,IF(C82&gt;C84,B82,B84),"")</f>
        <v/>
      </c>
      <c r="D83" s="1084"/>
      <c r="E83" s="818" t="str">
        <f>IF(C83="-",0,IF(D81="-",13,""))</f>
        <v/>
      </c>
      <c r="F83" s="1071"/>
      <c r="G83" s="1071"/>
      <c r="H83" s="1093"/>
      <c r="I83" s="1071"/>
      <c r="J83" s="1123"/>
      <c r="K83" s="1088"/>
      <c r="L83" s="1071"/>
      <c r="M83" s="1089"/>
      <c r="N83" s="844"/>
      <c r="O83" s="1113" t="str">
        <f>IF(COUNT(N82,N84)=2,IF(N82&gt;N84,M82,M84),"")</f>
        <v/>
      </c>
      <c r="AD83" s="157">
        <f t="shared" si="16"/>
        <v>0</v>
      </c>
      <c r="AE83" s="158" t="str">
        <f>IFERROR(INDEX(Reit!$J:$J,MATCH(AF83,Reit!$F:$F,0)),"")</f>
        <v/>
      </c>
      <c r="AF83" s="159">
        <f t="shared" si="9"/>
        <v>126</v>
      </c>
      <c r="AG83" s="158" t="str">
        <f>IFERROR(INDEX(Reit!$J:$J,MATCH(AH83,Reit!$F:$F,0)),"")</f>
        <v/>
      </c>
      <c r="AH83" s="159" t="str">
        <f t="shared" si="10"/>
        <v/>
      </c>
      <c r="AI83" s="158" t="str">
        <f>IFERROR(INDEX(Reit!$J:$J,MATCH(AJ83,Reit!$F:$F,0)),"")</f>
        <v/>
      </c>
      <c r="AJ83" s="159" t="str">
        <f t="shared" si="11"/>
        <v/>
      </c>
      <c r="AK83" s="158" t="str">
        <f>IFERROR(INDEX(Reit!$J:$J,MATCH(AL83,Reit!$F:$F,0)),"")</f>
        <v/>
      </c>
      <c r="AL83" s="159" t="str">
        <f t="shared" si="12"/>
        <v/>
      </c>
      <c r="AM83" s="158" t="str">
        <f>IFERROR(INDEX(Reit!$J:$J,MATCH(AN83,Reit!$F:$F,0)),"")</f>
        <v/>
      </c>
      <c r="AN83" s="159" t="str">
        <f t="shared" si="13"/>
        <v/>
      </c>
      <c r="AO83" s="158" t="str">
        <f>IFERROR(INDEX(Reit!$J:$J,MATCH(AP83,Reit!$F:$F,0)),"")</f>
        <v/>
      </c>
      <c r="AP83" s="159" t="str">
        <f t="shared" si="14"/>
        <v/>
      </c>
      <c r="AQ83" s="158" t="str">
        <f>IFERROR(INDEX(Reit!$J:$J,MATCH(AR83,Reit!$F:$F,0)),"")</f>
        <v/>
      </c>
      <c r="AR83" s="159" t="str">
        <f t="shared" si="15"/>
        <v/>
      </c>
    </row>
    <row r="84" spans="1:44" x14ac:dyDescent="0.2">
      <c r="A84" s="1075">
        <v>-112</v>
      </c>
      <c r="B84" s="1078" t="str">
        <f>IF(COUNT(C53,C55)=2,IF(C53&lt;C55,B53,B55),"")</f>
        <v/>
      </c>
      <c r="C84" s="1079" t="str">
        <f>IF(B84="-",0,IF(B82="-",13,""))</f>
        <v/>
      </c>
      <c r="D84" s="1085"/>
      <c r="E84" s="16">
        <v>-143</v>
      </c>
      <c r="F84" s="1074" t="str">
        <f>IF(COUNT(F44,F52)=2,IF(F44&lt;F52,E44,E52),"")</f>
        <v/>
      </c>
      <c r="G84" s="836" t="str">
        <f>IF(F84="-",0,IF(F88="-",13,""))</f>
        <v/>
      </c>
      <c r="H84" s="1094"/>
      <c r="I84" s="1086"/>
      <c r="J84" s="1123"/>
      <c r="K84" s="1088"/>
      <c r="L84" s="1075" t="s">
        <v>556</v>
      </c>
      <c r="M84" s="1084" t="str">
        <f>IF(COUNT(I91,I98)=2,IF(I91&lt;I98,H91,H98),"")</f>
        <v/>
      </c>
      <c r="N84" s="837" t="str">
        <f>IF(M84="-",0,IF(M82="-",13,""))</f>
        <v/>
      </c>
      <c r="O84" s="1111" t="s">
        <v>170</v>
      </c>
      <c r="AD84" s="157">
        <f t="shared" si="16"/>
        <v>0</v>
      </c>
      <c r="AE84" s="158" t="str">
        <f>IFERROR(INDEX(Reit!$J:$J,MATCH(AF84,Reit!$F:$F,0)),"")</f>
        <v/>
      </c>
      <c r="AF84" s="159" t="str">
        <f t="shared" si="9"/>
        <v/>
      </c>
      <c r="AG84" s="158" t="str">
        <f>IFERROR(INDEX(Reit!$J:$J,MATCH(AH84,Reit!$F:$F,0)),"")</f>
        <v/>
      </c>
      <c r="AH84" s="159" t="str">
        <f t="shared" si="10"/>
        <v/>
      </c>
      <c r="AI84" s="158" t="str">
        <f>IFERROR(INDEX(Reit!$J:$J,MATCH(AJ84,Reit!$F:$F,0)),"")</f>
        <v/>
      </c>
      <c r="AJ84" s="159" t="str">
        <f t="shared" si="11"/>
        <v/>
      </c>
      <c r="AK84" s="158" t="str">
        <f>IFERROR(INDEX(Reit!$J:$J,MATCH(AL84,Reit!$F:$F,0)),"")</f>
        <v/>
      </c>
      <c r="AL84" s="159" t="str">
        <f t="shared" si="12"/>
        <v/>
      </c>
      <c r="AM84" s="158" t="str">
        <f>IFERROR(INDEX(Reit!$J:$J,MATCH(AN84,Reit!$F:$F,0)),"")</f>
        <v/>
      </c>
      <c r="AN84" s="159" t="str">
        <f t="shared" si="13"/>
        <v/>
      </c>
      <c r="AO84" s="158" t="str">
        <f>IFERROR(INDEX(Reit!$J:$J,MATCH(AP84,Reit!$F:$F,0)),"")</f>
        <v/>
      </c>
      <c r="AP84" s="159" t="str">
        <f t="shared" si="14"/>
        <v/>
      </c>
      <c r="AQ84" s="158" t="str">
        <f>IFERROR(INDEX(Reit!$J:$J,MATCH(AR84,Reit!$F:$F,0)),"")</f>
        <v/>
      </c>
      <c r="AR84" s="159" t="str">
        <f t="shared" si="15"/>
        <v/>
      </c>
    </row>
    <row r="85" spans="1:44" x14ac:dyDescent="0.2">
      <c r="A85" s="1075"/>
      <c r="B85" s="1088"/>
      <c r="C85" s="1087">
        <v>-118</v>
      </c>
      <c r="D85" s="1071" t="str">
        <f>IF(COUNT(E17,E21)=2,IF(E17&lt;E21,C17,C21),"")</f>
        <v/>
      </c>
      <c r="E85" s="813" t="str">
        <f>IF(D85="-",0,IF(C87="-",13,""))</f>
        <v/>
      </c>
      <c r="F85" s="1089"/>
      <c r="G85" s="821"/>
      <c r="H85" s="1094"/>
      <c r="I85" s="1086"/>
      <c r="J85" s="1123"/>
      <c r="K85" s="1088"/>
      <c r="L85" s="1071"/>
      <c r="M85" s="1071"/>
      <c r="N85" s="1071"/>
      <c r="O85" s="1088"/>
      <c r="AD85" s="157">
        <f t="shared" si="16"/>
        <v>0</v>
      </c>
      <c r="AE85" s="158" t="str">
        <f>IFERROR(INDEX(Reit!$J:$J,MATCH(AF85,Reit!$F:$F,0)),"")</f>
        <v/>
      </c>
      <c r="AF85" s="159">
        <f t="shared" si="9"/>
        <v>0</v>
      </c>
      <c r="AG85" s="158" t="str">
        <f>IFERROR(INDEX(Reit!$J:$J,MATCH(AH85,Reit!$F:$F,0)),"")</f>
        <v/>
      </c>
      <c r="AH85" s="159" t="str">
        <f t="shared" si="10"/>
        <v/>
      </c>
      <c r="AI85" s="158" t="str">
        <f>IFERROR(INDEX(Reit!$J:$J,MATCH(AJ85,Reit!$F:$F,0)),"")</f>
        <v/>
      </c>
      <c r="AJ85" s="159" t="str">
        <f t="shared" si="11"/>
        <v/>
      </c>
      <c r="AK85" s="158" t="str">
        <f>IFERROR(INDEX(Reit!$J:$J,MATCH(AL85,Reit!$F:$F,0)),"")</f>
        <v/>
      </c>
      <c r="AL85" s="159" t="str">
        <f t="shared" si="12"/>
        <v/>
      </c>
      <c r="AM85" s="158" t="str">
        <f>IFERROR(INDEX(Reit!$J:$J,MATCH(AN85,Reit!$F:$F,0)),"")</f>
        <v/>
      </c>
      <c r="AN85" s="159" t="str">
        <f t="shared" si="13"/>
        <v/>
      </c>
      <c r="AO85" s="158" t="str">
        <f>IFERROR(INDEX(Reit!$J:$J,MATCH(AP85,Reit!$F:$F,0)),"")</f>
        <v/>
      </c>
      <c r="AP85" s="159" t="str">
        <f t="shared" si="14"/>
        <v/>
      </c>
      <c r="AQ85" s="158" t="str">
        <f>IFERROR(INDEX(Reit!$J:$J,MATCH(AR85,Reit!$F:$F,0)),"")</f>
        <v/>
      </c>
      <c r="AR85" s="159" t="str">
        <f t="shared" si="15"/>
        <v/>
      </c>
    </row>
    <row r="86" spans="1:44" ht="13.5" thickBot="1" x14ac:dyDescent="0.25">
      <c r="A86" s="1075">
        <v>-113</v>
      </c>
      <c r="B86" s="1071" t="str">
        <f>IF(COUNT(C57,C59)=2,IF(C57&lt;C59,B57,B59),"")</f>
        <v/>
      </c>
      <c r="C86" s="838" t="str">
        <f>IF(B86="-",0,IF(B88="-",13,""))</f>
        <v/>
      </c>
      <c r="D86" s="1115">
        <v>135</v>
      </c>
      <c r="E86" s="1077" t="str">
        <f>IF(COUNT(E85,E87)=2,IF(E85&gt;E87,D85,C87),"")</f>
        <v/>
      </c>
      <c r="F86" s="838" t="str">
        <f>IF(E86="-",0,IF(E90="-",13,""))</f>
        <v/>
      </c>
      <c r="G86" s="1090" t="str">
        <f>IF(COUNT(G84,G88)=2,IF(G84&gt;G88,F84,F88),"")</f>
        <v/>
      </c>
      <c r="H86" s="818" t="str">
        <f>IF(G86="-",0,IF(G78="-",13,""))</f>
        <v/>
      </c>
      <c r="I86" s="1086"/>
      <c r="J86" s="1125"/>
      <c r="K86" s="1088"/>
      <c r="L86" s="1071"/>
      <c r="M86" s="1088"/>
      <c r="N86" s="1071"/>
      <c r="O86" s="824" t="str">
        <f>IF(COUNT(N82,N84)=2,IF(N82&lt;N84,M82,M84),"")</f>
        <v/>
      </c>
      <c r="AD86" s="157">
        <f t="shared" si="16"/>
        <v>0</v>
      </c>
      <c r="AE86" s="158" t="str">
        <f>IFERROR(INDEX(Reit!$J:$J,MATCH(AF86,Reit!$F:$F,0)),"")</f>
        <v/>
      </c>
      <c r="AF86" s="159" t="str">
        <f t="shared" si="9"/>
        <v/>
      </c>
      <c r="AG86" s="158" t="str">
        <f>IFERROR(INDEX(Reit!$J:$J,MATCH(AH86,Reit!$F:$F,0)),"")</f>
        <v/>
      </c>
      <c r="AH86" s="159" t="str">
        <f t="shared" si="10"/>
        <v/>
      </c>
      <c r="AI86" s="158" t="str">
        <f>IFERROR(INDEX(Reit!$J:$J,MATCH(AJ86,Reit!$F:$F,0)),"")</f>
        <v/>
      </c>
      <c r="AJ86" s="159" t="str">
        <f t="shared" si="11"/>
        <v/>
      </c>
      <c r="AK86" s="158" t="str">
        <f>IFERROR(INDEX(Reit!$J:$J,MATCH(AL86,Reit!$F:$F,0)),"")</f>
        <v/>
      </c>
      <c r="AL86" s="159" t="str">
        <f t="shared" si="12"/>
        <v/>
      </c>
      <c r="AM86" s="158" t="str">
        <f>IFERROR(INDEX(Reit!$J:$J,MATCH(AN86,Reit!$F:$F,0)),"")</f>
        <v/>
      </c>
      <c r="AN86" s="159" t="str">
        <f t="shared" si="13"/>
        <v/>
      </c>
      <c r="AO86" s="158" t="str">
        <f>IFERROR(INDEX(Reit!$J:$J,MATCH(AP86,Reit!$F:$F,0)),"")</f>
        <v/>
      </c>
      <c r="AP86" s="159" t="str">
        <f t="shared" si="14"/>
        <v/>
      </c>
      <c r="AQ86" s="158" t="str">
        <f>IFERROR(INDEX(Reit!$J:$J,MATCH(AR86,Reit!$F:$F,0)),"")</f>
        <v/>
      </c>
      <c r="AR86" s="159" t="str">
        <f t="shared" si="15"/>
        <v/>
      </c>
    </row>
    <row r="87" spans="1:44" x14ac:dyDescent="0.2">
      <c r="A87" s="1075"/>
      <c r="B87" s="1116">
        <v>127</v>
      </c>
      <c r="C87" s="1077" t="str">
        <f>IF(COUNT(C86,C88)=2,IF(C86&gt;C88,B86,B88),"")</f>
        <v/>
      </c>
      <c r="D87" s="1084"/>
      <c r="E87" s="1117" t="str">
        <f>IF(C87="-",0,IF(D85="-",13,""))</f>
        <v/>
      </c>
      <c r="F87" s="1118">
        <v>164</v>
      </c>
      <c r="G87" s="822"/>
      <c r="H87" s="1088"/>
      <c r="I87" s="1119" t="s">
        <v>553</v>
      </c>
      <c r="J87" s="1090" t="str">
        <f>IF(COUNT(J79,J95)=2,IF(J79&gt;J95,I79,I95),"")</f>
        <v/>
      </c>
      <c r="K87" s="818" t="str">
        <f>IF(J87="-",0,IF(J73="-",13,""))</f>
        <v/>
      </c>
      <c r="L87" s="1071"/>
      <c r="M87" s="1071"/>
      <c r="N87" s="1088"/>
      <c r="O87" s="1111" t="s">
        <v>175</v>
      </c>
      <c r="AD87" s="157">
        <f t="shared" si="16"/>
        <v>0</v>
      </c>
      <c r="AE87" s="158" t="str">
        <f>IFERROR(INDEX(Reit!$J:$J,MATCH(AF87,Reit!$F:$F,0)),"")</f>
        <v/>
      </c>
      <c r="AF87" s="159">
        <f t="shared" si="9"/>
        <v>127</v>
      </c>
      <c r="AG87" s="158" t="str">
        <f>IFERROR(INDEX(Reit!$J:$J,MATCH(AH87,Reit!$F:$F,0)),"")</f>
        <v/>
      </c>
      <c r="AH87" s="159" t="str">
        <f t="shared" si="10"/>
        <v/>
      </c>
      <c r="AI87" s="158" t="str">
        <f>IFERROR(INDEX(Reit!$J:$J,MATCH(AJ87,Reit!$F:$F,0)),"")</f>
        <v/>
      </c>
      <c r="AJ87" s="159" t="str">
        <f t="shared" si="11"/>
        <v/>
      </c>
      <c r="AK87" s="158" t="str">
        <f>IFERROR(INDEX(Reit!$J:$J,MATCH(AL87,Reit!$F:$F,0)),"")</f>
        <v/>
      </c>
      <c r="AL87" s="159" t="str">
        <f t="shared" si="12"/>
        <v/>
      </c>
      <c r="AM87" s="158" t="str">
        <f>IFERROR(INDEX(Reit!$J:$J,MATCH(AN87,Reit!$F:$F,0)),"")</f>
        <v/>
      </c>
      <c r="AN87" s="159" t="str">
        <f t="shared" si="13"/>
        <v/>
      </c>
      <c r="AO87" s="158" t="str">
        <f>IFERROR(INDEX(Reit!$J:$J,MATCH(AP87,Reit!$F:$F,0)),"")</f>
        <v/>
      </c>
      <c r="AP87" s="159" t="str">
        <f t="shared" si="14"/>
        <v/>
      </c>
      <c r="AQ87" s="158" t="str">
        <f>IFERROR(INDEX(Reit!$J:$J,MATCH(AR87,Reit!$F:$F,0)),"")</f>
        <v/>
      </c>
      <c r="AR87" s="159" t="str">
        <f t="shared" si="15"/>
        <v/>
      </c>
    </row>
    <row r="88" spans="1:44" x14ac:dyDescent="0.2">
      <c r="A88" s="1075">
        <v>-114</v>
      </c>
      <c r="B88" s="1078" t="str">
        <f>IF(COUNT(C61,C63)=2,IF(C61&lt;C63,B61,B63),"")</f>
        <v/>
      </c>
      <c r="C88" s="1079" t="str">
        <f>IF(B88="-",0,IF(B86="-",13,""))</f>
        <v/>
      </c>
      <c r="D88" s="1085"/>
      <c r="E88" s="1121">
        <v>150</v>
      </c>
      <c r="F88" s="1090" t="str">
        <f>IF(COUNT(F86,F90)=2,IF(F86&gt;F90,E86,E90),"")</f>
        <v/>
      </c>
      <c r="G88" s="813" t="str">
        <f>IF(F88="-",0,IF(F84="-",13,""))</f>
        <v/>
      </c>
      <c r="H88" s="1088"/>
      <c r="I88" s="1086"/>
      <c r="J88" s="1094"/>
      <c r="K88" s="1088"/>
      <c r="L88" s="1071"/>
      <c r="M88" s="1071"/>
      <c r="N88" s="1088"/>
      <c r="O88" s="1111"/>
      <c r="AD88" s="157">
        <f t="shared" si="16"/>
        <v>0</v>
      </c>
      <c r="AE88" s="158" t="str">
        <f>IFERROR(INDEX(Reit!$J:$J,MATCH(AF88,Reit!$F:$F,0)),"")</f>
        <v/>
      </c>
      <c r="AF88" s="159" t="str">
        <f t="shared" si="9"/>
        <v/>
      </c>
      <c r="AG88" s="158" t="str">
        <f>IFERROR(INDEX(Reit!$J:$J,MATCH(AH88,Reit!$F:$F,0)),"")</f>
        <v/>
      </c>
      <c r="AH88" s="159" t="str">
        <f t="shared" si="10"/>
        <v/>
      </c>
      <c r="AI88" s="158" t="str">
        <f>IFERROR(INDEX(Reit!$J:$J,MATCH(AJ88,Reit!$F:$F,0)),"")</f>
        <v/>
      </c>
      <c r="AJ88" s="159" t="str">
        <f t="shared" si="11"/>
        <v/>
      </c>
      <c r="AK88" s="158" t="str">
        <f>IFERROR(INDEX(Reit!$J:$J,MATCH(AL88,Reit!$F:$F,0)),"")</f>
        <v/>
      </c>
      <c r="AL88" s="159" t="str">
        <f t="shared" si="12"/>
        <v/>
      </c>
      <c r="AM88" s="158" t="str">
        <f>IFERROR(INDEX(Reit!$J:$J,MATCH(AN88,Reit!$F:$F,0)),"")</f>
        <v/>
      </c>
      <c r="AN88" s="159" t="str">
        <f t="shared" si="13"/>
        <v/>
      </c>
      <c r="AO88" s="158" t="str">
        <f>IFERROR(INDEX(Reit!$J:$J,MATCH(AP88,Reit!$F:$F,0)),"")</f>
        <v/>
      </c>
      <c r="AP88" s="159" t="str">
        <f t="shared" si="14"/>
        <v/>
      </c>
      <c r="AQ88" s="158" t="str">
        <f>IFERROR(INDEX(Reit!$J:$J,MATCH(AR88,Reit!$F:$F,0)),"")</f>
        <v/>
      </c>
      <c r="AR88" s="159" t="str">
        <f t="shared" si="15"/>
        <v/>
      </c>
    </row>
    <row r="89" spans="1:44" x14ac:dyDescent="0.2">
      <c r="A89" s="1075"/>
      <c r="B89" s="1087"/>
      <c r="C89" s="1087">
        <v>-117</v>
      </c>
      <c r="D89" s="1088" t="str">
        <f>IF(COUNT(E9,E13)=2,IF(E9&lt;E13,C9,C13),"")</f>
        <v/>
      </c>
      <c r="E89" s="836" t="str">
        <f>IF(D89="-",0,IF(C91="-",13,""))</f>
        <v/>
      </c>
      <c r="F89" s="1074"/>
      <c r="G89" s="1088"/>
      <c r="H89" s="1088"/>
      <c r="I89" s="1092"/>
      <c r="J89" s="1094"/>
      <c r="K89" s="1088"/>
      <c r="L89" s="1087">
        <v>173</v>
      </c>
      <c r="M89" s="1071" t="str">
        <f>IF(COUNT(H78,H86)=2,IF(H78&lt;H86,G78,G86),"")</f>
        <v/>
      </c>
      <c r="N89" s="813" t="str">
        <f>IF(M89="-",0,IF(M91="-",13,""))</f>
        <v/>
      </c>
      <c r="O89" s="1088"/>
      <c r="AD89" s="157">
        <f t="shared" si="16"/>
        <v>0</v>
      </c>
      <c r="AE89" s="158" t="str">
        <f>IFERROR(INDEX(Reit!$J:$J,MATCH(AF89,Reit!$F:$F,0)),"")</f>
        <v/>
      </c>
      <c r="AF89" s="159">
        <f t="shared" si="9"/>
        <v>0</v>
      </c>
      <c r="AG89" s="158" t="str">
        <f>IFERROR(INDEX(Reit!$J:$J,MATCH(AH89,Reit!$F:$F,0)),"")</f>
        <v/>
      </c>
      <c r="AH89" s="159" t="str">
        <f t="shared" si="10"/>
        <v/>
      </c>
      <c r="AI89" s="158" t="str">
        <f>IFERROR(INDEX(Reit!$J:$J,MATCH(AJ89,Reit!$F:$F,0)),"")</f>
        <v/>
      </c>
      <c r="AJ89" s="159" t="str">
        <f t="shared" si="11"/>
        <v/>
      </c>
      <c r="AK89" s="158" t="str">
        <f>IFERROR(INDEX(Reit!$J:$J,MATCH(AL89,Reit!$F:$F,0)),"")</f>
        <v/>
      </c>
      <c r="AL89" s="159" t="str">
        <f t="shared" si="12"/>
        <v/>
      </c>
      <c r="AM89" s="158" t="str">
        <f>IFERROR(INDEX(Reit!$J:$J,MATCH(AN89,Reit!$F:$F,0)),"")</f>
        <v/>
      </c>
      <c r="AN89" s="159" t="str">
        <f t="shared" si="13"/>
        <v/>
      </c>
      <c r="AO89" s="158" t="str">
        <f>IFERROR(INDEX(Reit!$J:$J,MATCH(AP89,Reit!$F:$F,0)),"")</f>
        <v/>
      </c>
      <c r="AP89" s="159" t="str">
        <f t="shared" si="14"/>
        <v/>
      </c>
      <c r="AQ89" s="158" t="str">
        <f>IFERROR(INDEX(Reit!$J:$J,MATCH(AR89,Reit!$F:$F,0)),"")</f>
        <v/>
      </c>
      <c r="AR89" s="159" t="str">
        <f t="shared" si="15"/>
        <v/>
      </c>
    </row>
    <row r="90" spans="1:44" ht="13.5" thickBot="1" x14ac:dyDescent="0.25">
      <c r="A90" s="1075">
        <v>-115</v>
      </c>
      <c r="B90" s="1088" t="str">
        <f>IF(COUNT(C65,C67)=2,IF(C65&lt;C67,B65,B67),"")</f>
        <v/>
      </c>
      <c r="C90" s="838" t="str">
        <f>IF(B90="-",0,IF(B92="-",13,""))</f>
        <v/>
      </c>
      <c r="D90" s="1115">
        <v>136</v>
      </c>
      <c r="E90" s="1090" t="str">
        <f>IF(COUNT(E89,E91)=2,IF(E89&gt;E91,D89,C91),"")</f>
        <v/>
      </c>
      <c r="F90" s="838" t="str">
        <f>IF(E90="-",0,IF(E86="-",13,""))</f>
        <v/>
      </c>
      <c r="G90" s="1071"/>
      <c r="H90" s="1071"/>
      <c r="I90" s="1086"/>
      <c r="J90" s="1094"/>
      <c r="K90" s="1088"/>
      <c r="L90" s="1071"/>
      <c r="M90" s="1089"/>
      <c r="N90" s="844"/>
      <c r="O90" s="1113" t="str">
        <f>IF(COUNT(N89,N91)=2,IF(N89&gt;N91,M89,M91),"")</f>
        <v/>
      </c>
      <c r="AD90" s="157">
        <f t="shared" si="16"/>
        <v>0</v>
      </c>
      <c r="AE90" s="158" t="str">
        <f>IFERROR(INDEX(Reit!$J:$J,MATCH(AF90,Reit!$F:$F,0)),"")</f>
        <v/>
      </c>
      <c r="AF90" s="159" t="str">
        <f t="shared" si="9"/>
        <v/>
      </c>
      <c r="AG90" s="158" t="str">
        <f>IFERROR(INDEX(Reit!$J:$J,MATCH(AH90,Reit!$F:$F,0)),"")</f>
        <v/>
      </c>
      <c r="AH90" s="159" t="str">
        <f t="shared" si="10"/>
        <v/>
      </c>
      <c r="AI90" s="158" t="str">
        <f>IFERROR(INDEX(Reit!$J:$J,MATCH(AJ90,Reit!$F:$F,0)),"")</f>
        <v/>
      </c>
      <c r="AJ90" s="159" t="str">
        <f t="shared" si="11"/>
        <v/>
      </c>
      <c r="AK90" s="158" t="str">
        <f>IFERROR(INDEX(Reit!$J:$J,MATCH(AL90,Reit!$F:$F,0)),"")</f>
        <v/>
      </c>
      <c r="AL90" s="159" t="str">
        <f t="shared" si="12"/>
        <v/>
      </c>
      <c r="AM90" s="158" t="str">
        <f>IFERROR(INDEX(Reit!$J:$J,MATCH(AN90,Reit!$F:$F,0)),"")</f>
        <v/>
      </c>
      <c r="AN90" s="159" t="str">
        <f t="shared" si="13"/>
        <v/>
      </c>
      <c r="AO90" s="158" t="str">
        <f>IFERROR(INDEX(Reit!$J:$J,MATCH(AP90,Reit!$F:$F,0)),"")</f>
        <v/>
      </c>
      <c r="AP90" s="159" t="str">
        <f t="shared" si="14"/>
        <v/>
      </c>
      <c r="AQ90" s="158" t="str">
        <f>IFERROR(INDEX(Reit!$J:$J,MATCH(AR90,Reit!$F:$F,0)),"")</f>
        <v/>
      </c>
      <c r="AR90" s="159" t="str">
        <f t="shared" si="15"/>
        <v/>
      </c>
    </row>
    <row r="91" spans="1:44" x14ac:dyDescent="0.2">
      <c r="A91" s="1075"/>
      <c r="B91" s="1116">
        <v>128</v>
      </c>
      <c r="C91" s="1077" t="str">
        <f>IF(COUNT(C90,C92)=2,IF(C90&gt;C92,B90,B92),"")</f>
        <v/>
      </c>
      <c r="D91" s="1084"/>
      <c r="E91" s="818" t="str">
        <f>IF(C91="-",0,IF(D89="-",13,""))</f>
        <v/>
      </c>
      <c r="F91" s="1071"/>
      <c r="G91" s="1111">
        <v>-158</v>
      </c>
      <c r="H91" s="1078" t="str">
        <f>IF(COUNT(G48,G64)=2,IF(G48&lt;G64,F48,F64),"")</f>
        <v/>
      </c>
      <c r="I91" s="838" t="str">
        <f>IF(H91="-",0,IF(H98="-",13,""))</f>
        <v/>
      </c>
      <c r="J91" s="1094"/>
      <c r="K91" s="1088"/>
      <c r="L91" s="1087">
        <v>174</v>
      </c>
      <c r="M91" s="1084" t="str">
        <f>IF(COUNT(H94,H102)=2,IF(H94&lt;H102,G94,G102),"")</f>
        <v/>
      </c>
      <c r="N91" s="837" t="str">
        <f>IF(M91="-",0,IF(M89="-",13,""))</f>
        <v/>
      </c>
      <c r="O91" s="1111" t="s">
        <v>172</v>
      </c>
      <c r="AD91" s="157">
        <f t="shared" si="16"/>
        <v>0</v>
      </c>
      <c r="AE91" s="158" t="str">
        <f>IFERROR(INDEX(Reit!$J:$J,MATCH(AF91,Reit!$F:$F,0)),"")</f>
        <v/>
      </c>
      <c r="AF91" s="159">
        <f t="shared" si="9"/>
        <v>128</v>
      </c>
      <c r="AG91" s="158" t="str">
        <f>IFERROR(INDEX(Reit!$J:$J,MATCH(AH91,Reit!$F:$F,0)),"")</f>
        <v/>
      </c>
      <c r="AH91" s="159" t="str">
        <f t="shared" si="10"/>
        <v/>
      </c>
      <c r="AI91" s="158" t="str">
        <f>IFERROR(INDEX(Reit!$J:$J,MATCH(AJ91,Reit!$F:$F,0)),"")</f>
        <v/>
      </c>
      <c r="AJ91" s="159" t="str">
        <f t="shared" si="11"/>
        <v/>
      </c>
      <c r="AK91" s="158" t="str">
        <f>IFERROR(INDEX(Reit!$J:$J,MATCH(AL91,Reit!$F:$F,0)),"")</f>
        <v/>
      </c>
      <c r="AL91" s="159" t="str">
        <f t="shared" si="12"/>
        <v/>
      </c>
      <c r="AM91" s="158" t="str">
        <f>IFERROR(INDEX(Reit!$J:$J,MATCH(AN91,Reit!$F:$F,0)),"")</f>
        <v/>
      </c>
      <c r="AN91" s="159" t="str">
        <f t="shared" si="13"/>
        <v/>
      </c>
      <c r="AO91" s="158" t="str">
        <f>IFERROR(INDEX(Reit!$J:$J,MATCH(AP91,Reit!$F:$F,0)),"")</f>
        <v/>
      </c>
      <c r="AP91" s="159" t="str">
        <f t="shared" si="14"/>
        <v/>
      </c>
      <c r="AQ91" s="158" t="str">
        <f>IFERROR(INDEX(Reit!$J:$J,MATCH(AR91,Reit!$F:$F,0)),"")</f>
        <v/>
      </c>
      <c r="AR91" s="159" t="str">
        <f t="shared" si="15"/>
        <v/>
      </c>
    </row>
    <row r="92" spans="1:44" x14ac:dyDescent="0.2">
      <c r="A92" s="1087">
        <v>-116</v>
      </c>
      <c r="B92" s="1078" t="str">
        <f>IF(COUNT(C69,C71)=2,IF(C69&lt;C71,B69,B71),"")</f>
        <v/>
      </c>
      <c r="C92" s="1079" t="str">
        <f>IF(B92="-",0,IF(B90="-",13,""))</f>
        <v/>
      </c>
      <c r="D92" s="1085"/>
      <c r="E92" s="16">
        <v>-142</v>
      </c>
      <c r="F92" s="1074" t="str">
        <f>IF(COUNT(F27,F35)=2,IF(F27&lt;F35,E27,E35),"")</f>
        <v/>
      </c>
      <c r="G92" s="813" t="str">
        <f>IF(F92="-",0,IF(F96="-",13,""))</f>
        <v/>
      </c>
      <c r="H92" s="1089"/>
      <c r="I92" s="1088"/>
      <c r="J92" s="1094"/>
      <c r="K92" s="1088"/>
      <c r="L92" s="1071"/>
      <c r="M92" s="1071"/>
      <c r="N92" s="1071"/>
      <c r="O92" s="1088"/>
      <c r="AD92" s="157">
        <f t="shared" si="16"/>
        <v>0</v>
      </c>
      <c r="AE92" s="158" t="str">
        <f>IFERROR(INDEX(Reit!$J:$J,MATCH(AF92,Reit!$F:$F,0)),"")</f>
        <v/>
      </c>
      <c r="AF92" s="159" t="str">
        <f t="shared" si="9"/>
        <v/>
      </c>
      <c r="AG92" s="158" t="str">
        <f>IFERROR(INDEX(Reit!$J:$J,MATCH(AH92,Reit!$F:$F,0)),"")</f>
        <v/>
      </c>
      <c r="AH92" s="159" t="str">
        <f t="shared" si="10"/>
        <v/>
      </c>
      <c r="AI92" s="158" t="str">
        <f>IFERROR(INDEX(Reit!$J:$J,MATCH(AJ92,Reit!$F:$F,0)),"")</f>
        <v/>
      </c>
      <c r="AJ92" s="159" t="str">
        <f t="shared" si="11"/>
        <v/>
      </c>
      <c r="AK92" s="158" t="str">
        <f>IFERROR(INDEX(Reit!$J:$J,MATCH(AL92,Reit!$F:$F,0)),"")</f>
        <v/>
      </c>
      <c r="AL92" s="159" t="str">
        <f t="shared" si="12"/>
        <v/>
      </c>
      <c r="AM92" s="158" t="str">
        <f>IFERROR(INDEX(Reit!$J:$J,MATCH(AN92,Reit!$F:$F,0)),"")</f>
        <v/>
      </c>
      <c r="AN92" s="159" t="str">
        <f t="shared" si="13"/>
        <v/>
      </c>
      <c r="AO92" s="158" t="str">
        <f>IFERROR(INDEX(Reit!$J:$J,MATCH(AP92,Reit!$F:$F,0)),"")</f>
        <v/>
      </c>
      <c r="AP92" s="159" t="str">
        <f t="shared" si="14"/>
        <v/>
      </c>
      <c r="AQ92" s="158" t="str">
        <f>IFERROR(INDEX(Reit!$J:$J,MATCH(AR92,Reit!$F:$F,0)),"")</f>
        <v/>
      </c>
      <c r="AR92" s="159" t="str">
        <f t="shared" si="15"/>
        <v/>
      </c>
    </row>
    <row r="93" spans="1:44" ht="13.5" thickBot="1" x14ac:dyDescent="0.25">
      <c r="A93" s="1075"/>
      <c r="B93" s="1071"/>
      <c r="C93" s="1087">
        <v>-124</v>
      </c>
      <c r="D93" s="1071" t="str">
        <f>IF(COUNT(E66,E70)=2,IF(E66&lt;E70,C66,C70),"")</f>
        <v/>
      </c>
      <c r="E93" s="813" t="str">
        <f>IF(D93="-",0,IF(C95="-",13,""))</f>
        <v/>
      </c>
      <c r="F93" s="1089"/>
      <c r="G93" s="155"/>
      <c r="H93" s="1092"/>
      <c r="I93" s="1088"/>
      <c r="J93" s="1094"/>
      <c r="K93" s="1088"/>
      <c r="L93" s="1071"/>
      <c r="M93" s="1071"/>
      <c r="N93" s="1071"/>
      <c r="O93" s="824" t="str">
        <f>IF(COUNT(N89,N91)=2,IF(N89&lt;N91,M89,M91),"")</f>
        <v/>
      </c>
      <c r="AD93" s="157">
        <f t="shared" si="16"/>
        <v>0</v>
      </c>
      <c r="AE93" s="158" t="str">
        <f>IFERROR(INDEX(Reit!$J:$J,MATCH(AF93,Reit!$F:$F,0)),"")</f>
        <v/>
      </c>
      <c r="AF93" s="159">
        <f t="shared" si="9"/>
        <v>0</v>
      </c>
      <c r="AG93" s="158" t="str">
        <f>IFERROR(INDEX(Reit!$J:$J,MATCH(AH93,Reit!$F:$F,0)),"")</f>
        <v/>
      </c>
      <c r="AH93" s="159" t="str">
        <f t="shared" si="10"/>
        <v/>
      </c>
      <c r="AI93" s="158" t="str">
        <f>IFERROR(INDEX(Reit!$J:$J,MATCH(AJ93,Reit!$F:$F,0)),"")</f>
        <v/>
      </c>
      <c r="AJ93" s="159" t="str">
        <f t="shared" si="11"/>
        <v/>
      </c>
      <c r="AK93" s="158" t="str">
        <f>IFERROR(INDEX(Reit!$J:$J,MATCH(AL93,Reit!$F:$F,0)),"")</f>
        <v/>
      </c>
      <c r="AL93" s="159" t="str">
        <f t="shared" si="12"/>
        <v/>
      </c>
      <c r="AM93" s="158" t="str">
        <f>IFERROR(INDEX(Reit!$J:$J,MATCH(AN93,Reit!$F:$F,0)),"")</f>
        <v/>
      </c>
      <c r="AN93" s="159" t="str">
        <f t="shared" si="13"/>
        <v/>
      </c>
      <c r="AO93" s="158" t="str">
        <f>IFERROR(INDEX(Reit!$J:$J,MATCH(AP93,Reit!$F:$F,0)),"")</f>
        <v/>
      </c>
      <c r="AP93" s="159" t="str">
        <f t="shared" si="14"/>
        <v/>
      </c>
      <c r="AQ93" s="158" t="str">
        <f>IFERROR(INDEX(Reit!$J:$J,MATCH(AR93,Reit!$F:$F,0)),"")</f>
        <v/>
      </c>
      <c r="AR93" s="159" t="str">
        <f t="shared" si="15"/>
        <v/>
      </c>
    </row>
    <row r="94" spans="1:44" x14ac:dyDescent="0.2">
      <c r="A94" s="1075">
        <v>-101</v>
      </c>
      <c r="B94" s="1071" t="str">
        <f>IF(COUNT(C8,C10)=2,IF(C8&lt;C10,B8,B10),"")</f>
        <v/>
      </c>
      <c r="C94" s="838" t="str">
        <f>IF(B94="-",0,IF(B96="-",13,""))</f>
        <v/>
      </c>
      <c r="D94" s="1115">
        <v>137</v>
      </c>
      <c r="E94" s="1077" t="str">
        <f>IF(COUNT(E93,E95)=2,IF(E93&gt;E95,D93,C95),"")</f>
        <v/>
      </c>
      <c r="F94" s="838" t="str">
        <f>IF(E94="-",0,IF(E98="-",13,""))</f>
        <v/>
      </c>
      <c r="G94" s="1077" t="str">
        <f>IF(COUNT(G92,G96)=2,IF(G92&gt;G96,F92,F96),"")</f>
        <v/>
      </c>
      <c r="H94" s="836" t="str">
        <f>IF(G94="-",0,IF(G102="-",13,""))</f>
        <v/>
      </c>
      <c r="I94" s="1088"/>
      <c r="J94" s="1094"/>
      <c r="K94" s="1095"/>
      <c r="L94" s="1071"/>
      <c r="M94" s="1071"/>
      <c r="N94" s="1088"/>
      <c r="O94" s="1111" t="s">
        <v>177</v>
      </c>
      <c r="AD94" s="157">
        <f t="shared" si="16"/>
        <v>0</v>
      </c>
      <c r="AE94" s="158" t="str">
        <f>IFERROR(INDEX(Reit!$J:$J,MATCH(AF94,Reit!$F:$F,0)),"")</f>
        <v/>
      </c>
      <c r="AF94" s="159" t="str">
        <f t="shared" si="9"/>
        <v/>
      </c>
      <c r="AG94" s="158" t="str">
        <f>IFERROR(INDEX(Reit!$J:$J,MATCH(AH94,Reit!$F:$F,0)),"")</f>
        <v/>
      </c>
      <c r="AH94" s="159" t="str">
        <f t="shared" si="10"/>
        <v/>
      </c>
      <c r="AI94" s="158" t="str">
        <f>IFERROR(INDEX(Reit!$J:$J,MATCH(AJ94,Reit!$F:$F,0)),"")</f>
        <v/>
      </c>
      <c r="AJ94" s="159" t="str">
        <f t="shared" si="11"/>
        <v/>
      </c>
      <c r="AK94" s="158" t="str">
        <f>IFERROR(INDEX(Reit!$J:$J,MATCH(AL94,Reit!$F:$F,0)),"")</f>
        <v/>
      </c>
      <c r="AL94" s="159" t="str">
        <f t="shared" si="12"/>
        <v/>
      </c>
      <c r="AM94" s="158" t="str">
        <f>IFERROR(INDEX(Reit!$J:$J,MATCH(AN94,Reit!$F:$F,0)),"")</f>
        <v/>
      </c>
      <c r="AN94" s="159" t="str">
        <f t="shared" si="13"/>
        <v/>
      </c>
      <c r="AO94" s="158" t="str">
        <f>IFERROR(INDEX(Reit!$J:$J,MATCH(AP94,Reit!$F:$F,0)),"")</f>
        <v/>
      </c>
      <c r="AP94" s="159" t="str">
        <f t="shared" si="14"/>
        <v/>
      </c>
      <c r="AQ94" s="158" t="str">
        <f>IFERROR(INDEX(Reit!$J:$J,MATCH(AR94,Reit!$F:$F,0)),"")</f>
        <v/>
      </c>
      <c r="AR94" s="159" t="str">
        <f t="shared" si="15"/>
        <v/>
      </c>
    </row>
    <row r="95" spans="1:44" x14ac:dyDescent="0.2">
      <c r="A95" s="1075"/>
      <c r="B95" s="1116">
        <v>129</v>
      </c>
      <c r="C95" s="1077" t="str">
        <f>IF(COUNT(C94,C96)=2,IF(C94&gt;C96,B94,B96),"")</f>
        <v/>
      </c>
      <c r="D95" s="1084"/>
      <c r="E95" s="1117" t="str">
        <f>IF(C95="-",0,IF(D93="-",13,""))</f>
        <v/>
      </c>
      <c r="F95" s="1118">
        <v>165</v>
      </c>
      <c r="G95" s="1083"/>
      <c r="H95" s="1119" t="s">
        <v>556</v>
      </c>
      <c r="I95" s="1077" t="str">
        <f>IF(COUNT(I91,I98)=2,IF(I91&gt;I98,H91,H98),"")</f>
        <v/>
      </c>
      <c r="J95" s="818" t="str">
        <f>IF(I95="-",0,IF(I79="-",13,""))</f>
        <v/>
      </c>
      <c r="K95" s="1071"/>
      <c r="L95" s="1071"/>
      <c r="M95" s="1071"/>
      <c r="N95" s="1071"/>
      <c r="O95" s="1071"/>
      <c r="AD95" s="157">
        <f t="shared" si="16"/>
        <v>0</v>
      </c>
      <c r="AE95" s="158" t="str">
        <f>IFERROR(INDEX(Reit!$J:$J,MATCH(AF95,Reit!$F:$F,0)),"")</f>
        <v/>
      </c>
      <c r="AF95" s="159">
        <f t="shared" si="9"/>
        <v>129</v>
      </c>
      <c r="AG95" s="158" t="str">
        <f>IFERROR(INDEX(Reit!$J:$J,MATCH(AH95,Reit!$F:$F,0)),"")</f>
        <v/>
      </c>
      <c r="AH95" s="159" t="str">
        <f t="shared" si="10"/>
        <v/>
      </c>
      <c r="AI95" s="158" t="str">
        <f>IFERROR(INDEX(Reit!$J:$J,MATCH(AJ95,Reit!$F:$F,0)),"")</f>
        <v/>
      </c>
      <c r="AJ95" s="159" t="str">
        <f t="shared" si="11"/>
        <v/>
      </c>
      <c r="AK95" s="158" t="str">
        <f>IFERROR(INDEX(Reit!$J:$J,MATCH(AL95,Reit!$F:$F,0)),"")</f>
        <v/>
      </c>
      <c r="AL95" s="159" t="str">
        <f t="shared" si="12"/>
        <v/>
      </c>
      <c r="AM95" s="158" t="str">
        <f>IFERROR(INDEX(Reit!$J:$J,MATCH(AN95,Reit!$F:$F,0)),"")</f>
        <v/>
      </c>
      <c r="AN95" s="159" t="str">
        <f t="shared" si="13"/>
        <v/>
      </c>
      <c r="AO95" s="158" t="str">
        <f>IFERROR(INDEX(Reit!$J:$J,MATCH(AP95,Reit!$F:$F,0)),"")</f>
        <v/>
      </c>
      <c r="AP95" s="159" t="str">
        <f t="shared" si="14"/>
        <v/>
      </c>
      <c r="AQ95" s="158" t="str">
        <f>IFERROR(INDEX(Reit!$J:$J,MATCH(AR95,Reit!$F:$F,0)),"")</f>
        <v/>
      </c>
      <c r="AR95" s="159" t="str">
        <f t="shared" si="15"/>
        <v/>
      </c>
    </row>
    <row r="96" spans="1:44" x14ac:dyDescent="0.2">
      <c r="A96" s="1075">
        <v>-102</v>
      </c>
      <c r="B96" s="1078" t="str">
        <f>IF(COUNT(C12,C14)=2,IF(C12&lt;C14,B12,B14),"")</f>
        <v/>
      </c>
      <c r="C96" s="1079" t="str">
        <f>IF(B96="-",0,IF(B94="-",13,""))</f>
        <v/>
      </c>
      <c r="D96" s="1126"/>
      <c r="E96" s="1121">
        <v>151</v>
      </c>
      <c r="F96" s="1090" t="str">
        <f>IF(COUNT(F94,F98)=2,IF(F94&gt;F98,E94,E98),"")</f>
        <v/>
      </c>
      <c r="G96" s="836" t="str">
        <f>IF(F96="-",0,IF(F92="-",13,""))</f>
        <v/>
      </c>
      <c r="H96" s="1086"/>
      <c r="I96" s="1093"/>
      <c r="J96" s="1071"/>
      <c r="K96" s="1071"/>
      <c r="L96" s="1071"/>
      <c r="M96" s="1071"/>
      <c r="N96" s="1071"/>
      <c r="O96" s="1071"/>
      <c r="AD96" s="157">
        <f t="shared" si="16"/>
        <v>0</v>
      </c>
      <c r="AE96" s="158" t="str">
        <f>IFERROR(INDEX(Reit!$J:$J,MATCH(AF96,Reit!$F:$F,0)),"")</f>
        <v/>
      </c>
      <c r="AF96" s="159" t="str">
        <f t="shared" si="9"/>
        <v/>
      </c>
      <c r="AG96" s="158" t="str">
        <f>IFERROR(INDEX(Reit!$J:$J,MATCH(AH96,Reit!$F:$F,0)),"")</f>
        <v/>
      </c>
      <c r="AH96" s="159" t="str">
        <f t="shared" si="10"/>
        <v/>
      </c>
      <c r="AI96" s="158" t="str">
        <f>IFERROR(INDEX(Reit!$J:$J,MATCH(AJ96,Reit!$F:$F,0)),"")</f>
        <v/>
      </c>
      <c r="AJ96" s="159" t="str">
        <f t="shared" si="11"/>
        <v/>
      </c>
      <c r="AK96" s="158" t="str">
        <f>IFERROR(INDEX(Reit!$J:$J,MATCH(AL96,Reit!$F:$F,0)),"")</f>
        <v/>
      </c>
      <c r="AL96" s="159" t="str">
        <f t="shared" si="12"/>
        <v/>
      </c>
      <c r="AM96" s="158" t="str">
        <f>IFERROR(INDEX(Reit!$J:$J,MATCH(AN96,Reit!$F:$F,0)),"")</f>
        <v/>
      </c>
      <c r="AN96" s="159" t="str">
        <f t="shared" si="13"/>
        <v/>
      </c>
      <c r="AO96" s="158" t="str">
        <f>IFERROR(INDEX(Reit!$J:$J,MATCH(AP96,Reit!$F:$F,0)),"")</f>
        <v/>
      </c>
      <c r="AP96" s="159" t="str">
        <f t="shared" si="14"/>
        <v/>
      </c>
      <c r="AQ96" s="158" t="str">
        <f>IFERROR(INDEX(Reit!$J:$J,MATCH(AR96,Reit!$F:$F,0)),"")</f>
        <v/>
      </c>
      <c r="AR96" s="159" t="str">
        <f t="shared" si="15"/>
        <v/>
      </c>
    </row>
    <row r="97" spans="1:44" x14ac:dyDescent="0.2">
      <c r="A97" s="1071"/>
      <c r="B97" s="1071"/>
      <c r="C97" s="1087">
        <v>-123</v>
      </c>
      <c r="D97" s="1078" t="str">
        <f>IF(COUNT(E58,E62)=2,IF(E58&lt;E62,C58,C62),"")</f>
        <v/>
      </c>
      <c r="E97" s="836" t="str">
        <f>IF(D97="-",0,IF(C99="-",13,""))</f>
        <v/>
      </c>
      <c r="F97" s="1074"/>
      <c r="G97" s="1086"/>
      <c r="H97" s="1086"/>
      <c r="I97" s="1094"/>
      <c r="J97" s="1073">
        <v>163</v>
      </c>
      <c r="K97" s="1071" t="str">
        <f>IF(COUNT(G76,G80)=2,IF(G76&lt;G80,F76,F80),"")</f>
        <v/>
      </c>
      <c r="L97" s="838" t="str">
        <f>IF(K97="-",0,IF(K99="-",13,""))</f>
        <v/>
      </c>
      <c r="M97" s="1074"/>
      <c r="N97" s="1071"/>
      <c r="O97" s="1071"/>
      <c r="AD97" s="157">
        <f t="shared" si="16"/>
        <v>0</v>
      </c>
      <c r="AE97" s="158" t="str">
        <f>IFERROR(INDEX(Reit!$J:$J,MATCH(AF97,Reit!$F:$F,0)),"")</f>
        <v/>
      </c>
      <c r="AF97" s="159">
        <f t="shared" si="9"/>
        <v>0</v>
      </c>
      <c r="AG97" s="158" t="str">
        <f>IFERROR(INDEX(Reit!$J:$J,MATCH(AH97,Reit!$F:$F,0)),"")</f>
        <v/>
      </c>
      <c r="AH97" s="159" t="str">
        <f t="shared" si="10"/>
        <v/>
      </c>
      <c r="AI97" s="158" t="str">
        <f>IFERROR(INDEX(Reit!$J:$J,MATCH(AJ97,Reit!$F:$F,0)),"")</f>
        <v/>
      </c>
      <c r="AJ97" s="159" t="str">
        <f t="shared" si="11"/>
        <v/>
      </c>
      <c r="AK97" s="158" t="str">
        <f>IFERROR(INDEX(Reit!$J:$J,MATCH(AL97,Reit!$F:$F,0)),"")</f>
        <v/>
      </c>
      <c r="AL97" s="159" t="str">
        <f t="shared" si="12"/>
        <v/>
      </c>
      <c r="AM97" s="158" t="str">
        <f>IFERROR(INDEX(Reit!$J:$J,MATCH(AN97,Reit!$F:$F,0)),"")</f>
        <v/>
      </c>
      <c r="AN97" s="159" t="str">
        <f t="shared" si="13"/>
        <v/>
      </c>
      <c r="AO97" s="158" t="str">
        <f>IFERROR(INDEX(Reit!$J:$J,MATCH(AP97,Reit!$F:$F,0)),"")</f>
        <v/>
      </c>
      <c r="AP97" s="159" t="str">
        <f t="shared" si="14"/>
        <v/>
      </c>
      <c r="AQ97" s="158" t="str">
        <f>IFERROR(INDEX(Reit!$J:$J,MATCH(AR97,Reit!$F:$F,0)),"")</f>
        <v/>
      </c>
      <c r="AR97" s="159" t="str">
        <f t="shared" si="15"/>
        <v/>
      </c>
    </row>
    <row r="98" spans="1:44" x14ac:dyDescent="0.2">
      <c r="A98" s="1075">
        <v>-103</v>
      </c>
      <c r="B98" s="1088" t="str">
        <f>IF(COUNT(C16,C18)=2,IF(C16&lt;C18,B16,B18),"")</f>
        <v/>
      </c>
      <c r="C98" s="838" t="str">
        <f>IF(B98="-",0,IF(B100="-",13,""))</f>
        <v/>
      </c>
      <c r="D98" s="1118">
        <v>138</v>
      </c>
      <c r="E98" s="1090" t="str">
        <f>IF(COUNT(E97,E99)=2,IF(E97&gt;E99,D97,C99),"")</f>
        <v/>
      </c>
      <c r="F98" s="838" t="str">
        <f>IF(E98="-",0,IF(E94="-",13,""))</f>
        <v/>
      </c>
      <c r="G98" s="1118">
        <v>174</v>
      </c>
      <c r="H98" s="1090" t="str">
        <f>IF(COUNT(H94,H102)=2,IF(H94&gt;H102,G94,G102),"")</f>
        <v/>
      </c>
      <c r="I98" s="818" t="str">
        <f>IF(H98="-",0,IF(H91="-",13,""))</f>
        <v/>
      </c>
      <c r="J98" s="1075"/>
      <c r="K98" s="1127" t="s">
        <v>35</v>
      </c>
      <c r="L98" s="1077" t="str">
        <f>IF(COUNT(L97,L99)=2,IF(L97&gt;L99,K97,K99),"")</f>
        <v/>
      </c>
      <c r="M98" s="1078"/>
      <c r="N98" s="813" t="str">
        <f>IF(M98="-",0,IF(M102="-",13,""))</f>
        <v/>
      </c>
      <c r="O98" s="1071"/>
      <c r="AD98" s="157">
        <f t="shared" si="16"/>
        <v>0</v>
      </c>
      <c r="AE98" s="158" t="str">
        <f>IFERROR(INDEX(Reit!$J:$J,MATCH(AF98,Reit!$F:$F,0)),"")</f>
        <v/>
      </c>
      <c r="AF98" s="159" t="str">
        <f t="shared" si="9"/>
        <v/>
      </c>
      <c r="AG98" s="158" t="str">
        <f>IFERROR(INDEX(Reit!$J:$J,MATCH(AH98,Reit!$F:$F,0)),"")</f>
        <v/>
      </c>
      <c r="AH98" s="159" t="str">
        <f t="shared" si="10"/>
        <v/>
      </c>
      <c r="AI98" s="158" t="str">
        <f>IFERROR(INDEX(Reit!$J:$J,MATCH(AJ98,Reit!$F:$F,0)),"")</f>
        <v/>
      </c>
      <c r="AJ98" s="159" t="str">
        <f t="shared" si="11"/>
        <v/>
      </c>
      <c r="AK98" s="158" t="str">
        <f>IFERROR(INDEX(Reit!$J:$J,MATCH(AL98,Reit!$F:$F,0)),"")</f>
        <v/>
      </c>
      <c r="AL98" s="159" t="str">
        <f t="shared" si="12"/>
        <v/>
      </c>
      <c r="AM98" s="158" t="str">
        <f>IFERROR(INDEX(Reit!$J:$J,MATCH(AN98,Reit!$F:$F,0)),"")</f>
        <v/>
      </c>
      <c r="AN98" s="159" t="str">
        <f t="shared" si="13"/>
        <v/>
      </c>
      <c r="AO98" s="158" t="str">
        <f>IFERROR(INDEX(Reit!$J:$J,MATCH(AP98,Reit!$F:$F,0)),"")</f>
        <v/>
      </c>
      <c r="AP98" s="159" t="str">
        <f t="shared" si="14"/>
        <v/>
      </c>
      <c r="AQ98" s="158" t="str">
        <f>IFERROR(INDEX(Reit!$J:$J,MATCH(AR98,Reit!$F:$F,0)),"")</f>
        <v/>
      </c>
      <c r="AR98" s="159" t="str">
        <f t="shared" si="15"/>
        <v/>
      </c>
    </row>
    <row r="99" spans="1:44" x14ac:dyDescent="0.2">
      <c r="A99" s="1075"/>
      <c r="B99" s="1116">
        <v>130</v>
      </c>
      <c r="C99" s="1077" t="str">
        <f>IF(COUNT(C98,C100)=2,IF(C98&gt;C100,B98,B100),"")</f>
        <v/>
      </c>
      <c r="D99" s="1084"/>
      <c r="E99" s="818" t="str">
        <f>IF(C99="-",0,IF(D97="-",13,""))</f>
        <v/>
      </c>
      <c r="F99" s="1071"/>
      <c r="G99" s="1071"/>
      <c r="H99" s="1093"/>
      <c r="I99" s="1088"/>
      <c r="J99" s="1075">
        <v>164</v>
      </c>
      <c r="K99" s="1084" t="str">
        <f>IF(COUNT(G84,G88)=2,IF(G84&lt;G88,F84,F88),"")</f>
        <v/>
      </c>
      <c r="L99" s="1079" t="str">
        <f>IF(K99="-",0,IF(K97="-",13,""))</f>
        <v/>
      </c>
      <c r="M99" s="1080"/>
      <c r="N99" s="155"/>
      <c r="O99" s="1071"/>
      <c r="AD99" s="157">
        <f t="shared" si="16"/>
        <v>0</v>
      </c>
      <c r="AE99" s="158" t="str">
        <f>IFERROR(INDEX(Reit!$J:$J,MATCH(AF99,Reit!$F:$F,0)),"")</f>
        <v/>
      </c>
      <c r="AF99" s="159">
        <f t="shared" si="9"/>
        <v>130</v>
      </c>
      <c r="AG99" s="158" t="str">
        <f>IFERROR(INDEX(Reit!$J:$J,MATCH(AH99,Reit!$F:$F,0)),"")</f>
        <v/>
      </c>
      <c r="AH99" s="159" t="str">
        <f t="shared" si="10"/>
        <v/>
      </c>
      <c r="AI99" s="158" t="str">
        <f>IFERROR(INDEX(Reit!$J:$J,MATCH(AJ99,Reit!$F:$F,0)),"")</f>
        <v/>
      </c>
      <c r="AJ99" s="159" t="str">
        <f t="shared" si="11"/>
        <v/>
      </c>
      <c r="AK99" s="158" t="str">
        <f>IFERROR(INDEX(Reit!$J:$J,MATCH(AL99,Reit!$F:$F,0)),"")</f>
        <v/>
      </c>
      <c r="AL99" s="159" t="str">
        <f t="shared" si="12"/>
        <v/>
      </c>
      <c r="AM99" s="158" t="str">
        <f>IFERROR(INDEX(Reit!$J:$J,MATCH(AN99,Reit!$F:$F,0)),"")</f>
        <v/>
      </c>
      <c r="AN99" s="159" t="str">
        <f t="shared" si="13"/>
        <v/>
      </c>
      <c r="AO99" s="158" t="str">
        <f>IFERROR(INDEX(Reit!$J:$J,MATCH(AP99,Reit!$F:$F,0)),"")</f>
        <v/>
      </c>
      <c r="AP99" s="159" t="str">
        <f t="shared" si="14"/>
        <v/>
      </c>
      <c r="AQ99" s="158" t="str">
        <f>IFERROR(INDEX(Reit!$J:$J,MATCH(AR99,Reit!$F:$F,0)),"")</f>
        <v/>
      </c>
      <c r="AR99" s="159" t="str">
        <f t="shared" si="15"/>
        <v/>
      </c>
    </row>
    <row r="100" spans="1:44" ht="13.5" thickBot="1" x14ac:dyDescent="0.25">
      <c r="A100" s="1075">
        <v>-104</v>
      </c>
      <c r="B100" s="1078" t="str">
        <f>IF(COUNT(C20,C22)=2,IF(C20&lt;C22,B20,B22),"")</f>
        <v/>
      </c>
      <c r="C100" s="1079" t="str">
        <f>IF(B100="-",0,IF(B98="-",13,""))</f>
        <v/>
      </c>
      <c r="D100" s="1085"/>
      <c r="E100" s="16">
        <v>-141</v>
      </c>
      <c r="F100" s="1074" t="str">
        <f>IF(COUNT(F11,F19)=2,IF(F11&lt;F19,E11,E19),"")</f>
        <v/>
      </c>
      <c r="G100" s="836" t="str">
        <f>IF(F100="-",0,IF(F104="-",13,""))</f>
        <v/>
      </c>
      <c r="H100" s="1094"/>
      <c r="I100" s="1088"/>
      <c r="J100" s="1075"/>
      <c r="K100" s="1071"/>
      <c r="L100" s="1088"/>
      <c r="M100" s="1086"/>
      <c r="N100" s="844"/>
      <c r="O100" s="1102" t="str">
        <f>IF(COUNT(N98,N102)=2,IF(N98&gt;N102,L98,L102),"")</f>
        <v/>
      </c>
      <c r="AD100" s="157">
        <f t="shared" si="16"/>
        <v>0</v>
      </c>
      <c r="AE100" s="158" t="str">
        <f>IFERROR(INDEX(Reit!$J:$J,MATCH(AF100,Reit!$F:$F,0)),"")</f>
        <v/>
      </c>
      <c r="AF100" s="159" t="str">
        <f t="shared" si="9"/>
        <v/>
      </c>
      <c r="AG100" s="158" t="str">
        <f>IFERROR(INDEX(Reit!$J:$J,MATCH(AH100,Reit!$F:$F,0)),"")</f>
        <v/>
      </c>
      <c r="AH100" s="159" t="str">
        <f t="shared" si="10"/>
        <v/>
      </c>
      <c r="AI100" s="158" t="str">
        <f>IFERROR(INDEX(Reit!$J:$J,MATCH(AJ100,Reit!$F:$F,0)),"")</f>
        <v/>
      </c>
      <c r="AJ100" s="159" t="str">
        <f t="shared" si="11"/>
        <v/>
      </c>
      <c r="AK100" s="158" t="str">
        <f>IFERROR(INDEX(Reit!$J:$J,MATCH(AL100,Reit!$F:$F,0)),"")</f>
        <v/>
      </c>
      <c r="AL100" s="159" t="str">
        <f t="shared" si="12"/>
        <v/>
      </c>
      <c r="AM100" s="158" t="str">
        <f>IFERROR(INDEX(Reit!$J:$J,MATCH(AN100,Reit!$F:$F,0)),"")</f>
        <v/>
      </c>
      <c r="AN100" s="159" t="str">
        <f t="shared" si="13"/>
        <v/>
      </c>
      <c r="AO100" s="158" t="str">
        <f>IFERROR(INDEX(Reit!$J:$J,MATCH(AP100,Reit!$F:$F,0)),"")</f>
        <v/>
      </c>
      <c r="AP100" s="159" t="str">
        <f t="shared" si="14"/>
        <v/>
      </c>
      <c r="AQ100" s="158" t="str">
        <f>IFERROR(INDEX(Reit!$J:$J,MATCH(AR100,Reit!$F:$F,0)),"")</f>
        <v/>
      </c>
      <c r="AR100" s="159" t="str">
        <f t="shared" si="15"/>
        <v/>
      </c>
    </row>
    <row r="101" spans="1:44" x14ac:dyDescent="0.2">
      <c r="A101" s="1075"/>
      <c r="B101" s="1088"/>
      <c r="C101" s="1087">
        <v>-122</v>
      </c>
      <c r="D101" s="1071" t="str">
        <f>IF(COUNT(E50,E54)=2,IF(E50&lt;E54,C50,C54),"")</f>
        <v/>
      </c>
      <c r="E101" s="813" t="str">
        <f>IF(D101="-",0,IF(C103="-",13,""))</f>
        <v/>
      </c>
      <c r="F101" s="1080"/>
      <c r="G101" s="821"/>
      <c r="H101" s="1094"/>
      <c r="I101" s="1088"/>
      <c r="J101" s="1075">
        <v>165</v>
      </c>
      <c r="K101" s="1071" t="str">
        <f>IF(COUNT(G92,G96)=2,IF(G92&lt;G96,F92,F96),"")</f>
        <v/>
      </c>
      <c r="L101" s="838" t="str">
        <f>IF(K101="-",0,IF(K103="-",13,""))</f>
        <v/>
      </c>
      <c r="M101" s="1092"/>
      <c r="N101" s="825"/>
      <c r="O101" s="1104" t="s">
        <v>181</v>
      </c>
      <c r="AD101" s="157">
        <f t="shared" si="16"/>
        <v>0</v>
      </c>
      <c r="AE101" s="158" t="str">
        <f>IFERROR(INDEX(Reit!$J:$J,MATCH(AF101,Reit!$F:$F,0)),"")</f>
        <v/>
      </c>
      <c r="AF101" s="159">
        <f t="shared" si="9"/>
        <v>0</v>
      </c>
      <c r="AG101" s="158" t="str">
        <f>IFERROR(INDEX(Reit!$J:$J,MATCH(AH101,Reit!$F:$F,0)),"")</f>
        <v/>
      </c>
      <c r="AH101" s="159" t="str">
        <f t="shared" si="10"/>
        <v/>
      </c>
      <c r="AI101" s="158" t="str">
        <f>IFERROR(INDEX(Reit!$J:$J,MATCH(AJ101,Reit!$F:$F,0)),"")</f>
        <v/>
      </c>
      <c r="AJ101" s="159" t="str">
        <f t="shared" si="11"/>
        <v/>
      </c>
      <c r="AK101" s="158" t="str">
        <f>IFERROR(INDEX(Reit!$J:$J,MATCH(AL101,Reit!$F:$F,0)),"")</f>
        <v/>
      </c>
      <c r="AL101" s="159" t="str">
        <f t="shared" si="12"/>
        <v/>
      </c>
      <c r="AM101" s="158" t="str">
        <f>IFERROR(INDEX(Reit!$J:$J,MATCH(AN101,Reit!$F:$F,0)),"")</f>
        <v/>
      </c>
      <c r="AN101" s="159" t="str">
        <f t="shared" si="13"/>
        <v/>
      </c>
      <c r="AO101" s="158" t="str">
        <f>IFERROR(INDEX(Reit!$J:$J,MATCH(AP101,Reit!$F:$F,0)),"")</f>
        <v/>
      </c>
      <c r="AP101" s="159" t="str">
        <f t="shared" si="14"/>
        <v/>
      </c>
      <c r="AQ101" s="158" t="str">
        <f>IFERROR(INDEX(Reit!$J:$J,MATCH(AR101,Reit!$F:$F,0)),"")</f>
        <v/>
      </c>
      <c r="AR101" s="159" t="str">
        <f t="shared" si="15"/>
        <v/>
      </c>
    </row>
    <row r="102" spans="1:44" x14ac:dyDescent="0.2">
      <c r="A102" s="1075">
        <v>-105</v>
      </c>
      <c r="B102" s="1071" t="str">
        <f>IF(COUNT(C24,C26)=2,IF(C24&lt;C26,B24,B26),"")</f>
        <v/>
      </c>
      <c r="C102" s="838" t="str">
        <f>IF(B102="-",0,IF(B104="-",13,""))</f>
        <v/>
      </c>
      <c r="D102" s="1115">
        <v>139</v>
      </c>
      <c r="E102" s="1077" t="str">
        <f>IF(COUNT(E101,E103)=2,IF(E101&gt;E103,D101,C103),"")</f>
        <v/>
      </c>
      <c r="F102" s="838" t="str">
        <f>IF(E102="-",0,IF(E106="-",13,""))</f>
        <v/>
      </c>
      <c r="G102" s="1090" t="str">
        <f>IF(COUNT(G100,G104)=2,IF(G100&gt;G104,F100,F104),"")</f>
        <v/>
      </c>
      <c r="H102" s="818" t="str">
        <f>IF(G102="-",0,IF(G94="-",13,""))</f>
        <v/>
      </c>
      <c r="I102" s="1088"/>
      <c r="J102" s="1075"/>
      <c r="K102" s="1127" t="s">
        <v>36</v>
      </c>
      <c r="L102" s="1077" t="str">
        <f>IF(COUNT(L101,L103)=2,IF(L101&gt;L103,K101,K103),"")</f>
        <v/>
      </c>
      <c r="M102" s="1084"/>
      <c r="N102" s="818" t="str">
        <f>IF(M102="-",0,IF(M98="-",13,""))</f>
        <v/>
      </c>
      <c r="O102" s="1071"/>
      <c r="AD102" s="157">
        <f t="shared" si="16"/>
        <v>0</v>
      </c>
      <c r="AE102" s="158" t="str">
        <f>IFERROR(INDEX(Reit!$J:$J,MATCH(AF102,Reit!$F:$F,0)),"")</f>
        <v/>
      </c>
      <c r="AF102" s="159" t="str">
        <f t="shared" si="9"/>
        <v/>
      </c>
      <c r="AG102" s="158" t="str">
        <f>IFERROR(INDEX(Reit!$J:$J,MATCH(AH102,Reit!$F:$F,0)),"")</f>
        <v/>
      </c>
      <c r="AH102" s="159" t="str">
        <f t="shared" si="10"/>
        <v/>
      </c>
      <c r="AI102" s="158" t="str">
        <f>IFERROR(INDEX(Reit!$J:$J,MATCH(AJ102,Reit!$F:$F,0)),"")</f>
        <v/>
      </c>
      <c r="AJ102" s="159" t="str">
        <f t="shared" si="11"/>
        <v/>
      </c>
      <c r="AK102" s="158" t="str">
        <f>IFERROR(INDEX(Reit!$J:$J,MATCH(AL102,Reit!$F:$F,0)),"")</f>
        <v/>
      </c>
      <c r="AL102" s="159" t="str">
        <f t="shared" si="12"/>
        <v/>
      </c>
      <c r="AM102" s="158" t="str">
        <f>IFERROR(INDEX(Reit!$J:$J,MATCH(AN102,Reit!$F:$F,0)),"")</f>
        <v/>
      </c>
      <c r="AN102" s="159" t="str">
        <f t="shared" si="13"/>
        <v/>
      </c>
      <c r="AO102" s="158" t="str">
        <f>IFERROR(INDEX(Reit!$J:$J,MATCH(AP102,Reit!$F:$F,0)),"")</f>
        <v/>
      </c>
      <c r="AP102" s="159" t="str">
        <f t="shared" si="14"/>
        <v/>
      </c>
      <c r="AQ102" s="158" t="str">
        <f>IFERROR(INDEX(Reit!$J:$J,MATCH(AR102,Reit!$F:$F,0)),"")</f>
        <v/>
      </c>
      <c r="AR102" s="159" t="str">
        <f t="shared" si="15"/>
        <v/>
      </c>
    </row>
    <row r="103" spans="1:44" ht="13.5" thickBot="1" x14ac:dyDescent="0.25">
      <c r="A103" s="1075"/>
      <c r="B103" s="1116">
        <v>131</v>
      </c>
      <c r="C103" s="1077" t="str">
        <f>IF(COUNT(C102,C104)=2,IF(C102&gt;C104,B102,B104),"")</f>
        <v/>
      </c>
      <c r="D103" s="1084"/>
      <c r="E103" s="1117" t="str">
        <f>IF(C103="-",0,IF(D101="-",13,""))</f>
        <v/>
      </c>
      <c r="F103" s="1118">
        <v>166</v>
      </c>
      <c r="G103" s="822"/>
      <c r="H103" s="1088"/>
      <c r="I103" s="1088"/>
      <c r="J103" s="1075">
        <v>166</v>
      </c>
      <c r="K103" s="1084" t="str">
        <f>IF(COUNT(G100,G104)=2,IF(G100&lt;G104,F100,F104),"")</f>
        <v/>
      </c>
      <c r="L103" s="1079" t="str">
        <f>IF(K103="-",0,IF(K101="-",13,""))</f>
        <v/>
      </c>
      <c r="M103" s="1074"/>
      <c r="N103" s="1088"/>
      <c r="O103" s="824" t="str">
        <f>IF(COUNT(N98,N102)=2,IF(N98&lt;N102,L98,L102),"")</f>
        <v/>
      </c>
      <c r="AD103" s="157">
        <f t="shared" si="16"/>
        <v>0</v>
      </c>
      <c r="AE103" s="158" t="str">
        <f>IFERROR(INDEX(Reit!$J:$J,MATCH(AF103,Reit!$F:$F,0)),"")</f>
        <v/>
      </c>
      <c r="AF103" s="159">
        <f t="shared" si="9"/>
        <v>131</v>
      </c>
      <c r="AG103" s="158" t="str">
        <f>IFERROR(INDEX(Reit!$J:$J,MATCH(AH103,Reit!$F:$F,0)),"")</f>
        <v/>
      </c>
      <c r="AH103" s="159" t="str">
        <f t="shared" si="10"/>
        <v/>
      </c>
      <c r="AI103" s="158" t="str">
        <f>IFERROR(INDEX(Reit!$J:$J,MATCH(AJ103,Reit!$F:$F,0)),"")</f>
        <v/>
      </c>
      <c r="AJ103" s="159" t="str">
        <f t="shared" si="11"/>
        <v/>
      </c>
      <c r="AK103" s="158" t="str">
        <f>IFERROR(INDEX(Reit!$J:$J,MATCH(AL103,Reit!$F:$F,0)),"")</f>
        <v/>
      </c>
      <c r="AL103" s="159" t="str">
        <f t="shared" si="12"/>
        <v/>
      </c>
      <c r="AM103" s="158" t="str">
        <f>IFERROR(INDEX(Reit!$J:$J,MATCH(AN103,Reit!$F:$F,0)),"")</f>
        <v/>
      </c>
      <c r="AN103" s="159" t="str">
        <f t="shared" si="13"/>
        <v/>
      </c>
      <c r="AO103" s="158" t="str">
        <f>IFERROR(INDEX(Reit!$J:$J,MATCH(AP103,Reit!$F:$F,0)),"")</f>
        <v/>
      </c>
      <c r="AP103" s="159" t="str">
        <f t="shared" si="14"/>
        <v/>
      </c>
      <c r="AQ103" s="158" t="str">
        <f>IFERROR(INDEX(Reit!$J:$J,MATCH(AR103,Reit!$F:$F,0)),"")</f>
        <v/>
      </c>
      <c r="AR103" s="159" t="str">
        <f t="shared" si="15"/>
        <v/>
      </c>
    </row>
    <row r="104" spans="1:44" x14ac:dyDescent="0.2">
      <c r="A104" s="1075">
        <v>-106</v>
      </c>
      <c r="B104" s="1078" t="str">
        <f>IF(COUNT(C28,C30)=2,IF(C28&lt;C30,B28,B30),"")</f>
        <v/>
      </c>
      <c r="C104" s="1079" t="str">
        <f>IF(B104="-",0,IF(B102="-",13,""))</f>
        <v/>
      </c>
      <c r="D104" s="1085"/>
      <c r="E104" s="1121">
        <v>152</v>
      </c>
      <c r="F104" s="1090" t="str">
        <f>IF(COUNT(F102,F106)=2,IF(F102&gt;F106,E102,E106),"")</f>
        <v/>
      </c>
      <c r="G104" s="813" t="str">
        <f>IF(F104="-",0,IF(F100="-",13,""))</f>
        <v/>
      </c>
      <c r="H104" s="1088"/>
      <c r="I104" s="1071"/>
      <c r="J104" s="1088"/>
      <c r="K104" s="1071"/>
      <c r="L104" s="1071"/>
      <c r="M104" s="1071"/>
      <c r="N104" s="1088"/>
      <c r="O104" s="1104" t="s">
        <v>179</v>
      </c>
      <c r="AD104" s="157">
        <f t="shared" si="16"/>
        <v>0</v>
      </c>
      <c r="AE104" s="158" t="str">
        <f>IFERROR(INDEX(Reit!$J:$J,MATCH(AF104,Reit!$F:$F,0)),"")</f>
        <v/>
      </c>
      <c r="AF104" s="159" t="str">
        <f t="shared" si="9"/>
        <v/>
      </c>
      <c r="AG104" s="158" t="str">
        <f>IFERROR(INDEX(Reit!$J:$J,MATCH(AH104,Reit!$F:$F,0)),"")</f>
        <v/>
      </c>
      <c r="AH104" s="159" t="str">
        <f t="shared" si="10"/>
        <v/>
      </c>
      <c r="AI104" s="158" t="str">
        <f>IFERROR(INDEX(Reit!$J:$J,MATCH(AJ104,Reit!$F:$F,0)),"")</f>
        <v/>
      </c>
      <c r="AJ104" s="159" t="str">
        <f t="shared" si="11"/>
        <v/>
      </c>
      <c r="AK104" s="158" t="str">
        <f>IFERROR(INDEX(Reit!$J:$J,MATCH(AL104,Reit!$F:$F,0)),"")</f>
        <v/>
      </c>
      <c r="AL104" s="159" t="str">
        <f t="shared" si="12"/>
        <v/>
      </c>
      <c r="AM104" s="158" t="str">
        <f>IFERROR(INDEX(Reit!$J:$J,MATCH(AN104,Reit!$F:$F,0)),"")</f>
        <v/>
      </c>
      <c r="AN104" s="159" t="str">
        <f t="shared" si="13"/>
        <v/>
      </c>
      <c r="AO104" s="158" t="str">
        <f>IFERROR(INDEX(Reit!$J:$J,MATCH(AP104,Reit!$F:$F,0)),"")</f>
        <v/>
      </c>
      <c r="AP104" s="159" t="str">
        <f t="shared" si="14"/>
        <v/>
      </c>
      <c r="AQ104" s="158" t="str">
        <f>IFERROR(INDEX(Reit!$J:$J,MATCH(AR104,Reit!$F:$F,0)),"")</f>
        <v/>
      </c>
      <c r="AR104" s="159" t="str">
        <f t="shared" si="15"/>
        <v/>
      </c>
    </row>
    <row r="105" spans="1:44" x14ac:dyDescent="0.2">
      <c r="A105" s="1075"/>
      <c r="B105" s="1088"/>
      <c r="C105" s="1087">
        <v>-121</v>
      </c>
      <c r="D105" s="1078" t="str">
        <f>IF(COUNT(E42,E46)=2,IF(E42&lt;E46,C42,C46),"")</f>
        <v/>
      </c>
      <c r="E105" s="836" t="str">
        <f>IF(D105="-",0,IF(C107="-",13,""))</f>
        <v/>
      </c>
      <c r="F105" s="1074"/>
      <c r="G105" s="1095"/>
      <c r="H105" s="1088"/>
      <c r="I105" s="1071"/>
      <c r="J105" s="1088"/>
      <c r="K105" s="1071"/>
      <c r="L105" s="1075" t="s">
        <v>35</v>
      </c>
      <c r="M105" s="1071" t="str">
        <f>IF(COUNT(L97,L99)=2,IF(L97&lt;L99,K97,K99),"")</f>
        <v/>
      </c>
      <c r="N105" s="813" t="str">
        <f>IF(M105="-",0,IF(M107="-",13,""))</f>
        <v/>
      </c>
      <c r="O105" s="1088"/>
      <c r="AD105" s="157">
        <f t="shared" si="16"/>
        <v>0</v>
      </c>
      <c r="AE105" s="158" t="str">
        <f>IFERROR(INDEX(Reit!$J:$J,MATCH(AF105,Reit!$F:$F,0)),"")</f>
        <v/>
      </c>
      <c r="AF105" s="159">
        <f t="shared" si="9"/>
        <v>0</v>
      </c>
      <c r="AG105" s="158" t="str">
        <f>IFERROR(INDEX(Reit!$J:$J,MATCH(AH105,Reit!$F:$F,0)),"")</f>
        <v/>
      </c>
      <c r="AH105" s="159" t="str">
        <f t="shared" si="10"/>
        <v/>
      </c>
      <c r="AI105" s="158" t="str">
        <f>IFERROR(INDEX(Reit!$J:$J,MATCH(AJ105,Reit!$F:$F,0)),"")</f>
        <v/>
      </c>
      <c r="AJ105" s="159" t="str">
        <f t="shared" si="11"/>
        <v/>
      </c>
      <c r="AK105" s="158" t="str">
        <f>IFERROR(INDEX(Reit!$J:$J,MATCH(AL105,Reit!$F:$F,0)),"")</f>
        <v/>
      </c>
      <c r="AL105" s="159" t="str">
        <f t="shared" si="12"/>
        <v/>
      </c>
      <c r="AM105" s="158" t="str">
        <f>IFERROR(INDEX(Reit!$J:$J,MATCH(AN105,Reit!$F:$F,0)),"")</f>
        <v/>
      </c>
      <c r="AN105" s="159" t="str">
        <f t="shared" si="13"/>
        <v/>
      </c>
      <c r="AO105" s="158" t="str">
        <f>IFERROR(INDEX(Reit!$J:$J,MATCH(AP105,Reit!$F:$F,0)),"")</f>
        <v/>
      </c>
      <c r="AP105" s="159" t="str">
        <f t="shared" si="14"/>
        <v/>
      </c>
      <c r="AQ105" s="158" t="str">
        <f>IFERROR(INDEX(Reit!$J:$J,MATCH(AR105,Reit!$F:$F,0)),"")</f>
        <v/>
      </c>
      <c r="AR105" s="159" t="str">
        <f t="shared" si="15"/>
        <v/>
      </c>
    </row>
    <row r="106" spans="1:44" ht="13.5" thickBot="1" x14ac:dyDescent="0.25">
      <c r="A106" s="1075">
        <v>-107</v>
      </c>
      <c r="B106" s="1088" t="str">
        <f>IF(COUNT(C32,C34)=2,IF(C32&lt;C34,B32,B34),"")</f>
        <v/>
      </c>
      <c r="C106" s="838" t="str">
        <f>IF(B106="-",0,IF(B108="-",13,""))</f>
        <v/>
      </c>
      <c r="D106" s="1118">
        <v>140</v>
      </c>
      <c r="E106" s="1090" t="str">
        <f>IF(COUNT(E105,E107)=2,IF(E105&gt;E107,D105,C107),"")</f>
        <v/>
      </c>
      <c r="F106" s="838" t="str">
        <f>IF(E106="-",0,IF(E102="-",13,""))</f>
        <v/>
      </c>
      <c r="G106" s="1111"/>
      <c r="H106" s="1088"/>
      <c r="I106" s="1074"/>
      <c r="J106" s="1088"/>
      <c r="K106" s="1071"/>
      <c r="L106" s="1071"/>
      <c r="M106" s="1089"/>
      <c r="N106" s="844"/>
      <c r="O106" s="1113" t="str">
        <f>IF(COUNT(N105,N107)=2,IF(N105&gt;N107,M105,M107),"")</f>
        <v/>
      </c>
      <c r="AD106" s="157">
        <f t="shared" si="16"/>
        <v>0</v>
      </c>
      <c r="AE106" s="158" t="str">
        <f>IFERROR(INDEX(Reit!$J:$J,MATCH(AF106,Reit!$F:$F,0)),"")</f>
        <v/>
      </c>
      <c r="AF106" s="159" t="str">
        <f t="shared" si="9"/>
        <v/>
      </c>
      <c r="AG106" s="158" t="str">
        <f>IFERROR(INDEX(Reit!$J:$J,MATCH(AH106,Reit!$F:$F,0)),"")</f>
        <v/>
      </c>
      <c r="AH106" s="159" t="str">
        <f t="shared" si="10"/>
        <v/>
      </c>
      <c r="AI106" s="158" t="str">
        <f>IFERROR(INDEX(Reit!$J:$J,MATCH(AJ106,Reit!$F:$F,0)),"")</f>
        <v/>
      </c>
      <c r="AJ106" s="159" t="str">
        <f t="shared" si="11"/>
        <v/>
      </c>
      <c r="AK106" s="158" t="str">
        <f>IFERROR(INDEX(Reit!$J:$J,MATCH(AL106,Reit!$F:$F,0)),"")</f>
        <v/>
      </c>
      <c r="AL106" s="159" t="str">
        <f t="shared" si="12"/>
        <v/>
      </c>
      <c r="AM106" s="158" t="str">
        <f>IFERROR(INDEX(Reit!$J:$J,MATCH(AN106,Reit!$F:$F,0)),"")</f>
        <v/>
      </c>
      <c r="AN106" s="159" t="str">
        <f t="shared" si="13"/>
        <v/>
      </c>
      <c r="AO106" s="158" t="str">
        <f>IFERROR(INDEX(Reit!$J:$J,MATCH(AP106,Reit!$F:$F,0)),"")</f>
        <v/>
      </c>
      <c r="AP106" s="159" t="str">
        <f t="shared" si="14"/>
        <v/>
      </c>
      <c r="AQ106" s="158" t="str">
        <f>IFERROR(INDEX(Reit!$J:$J,MATCH(AR106,Reit!$F:$F,0)),"")</f>
        <v/>
      </c>
      <c r="AR106" s="159" t="str">
        <f t="shared" si="15"/>
        <v/>
      </c>
    </row>
    <row r="107" spans="1:44" x14ac:dyDescent="0.2">
      <c r="A107" s="1075"/>
      <c r="B107" s="1116">
        <v>132</v>
      </c>
      <c r="C107" s="1077" t="str">
        <f>IF(COUNT(C106,C108)=2,IF(C106&gt;C108,B106,B108),"")</f>
        <v/>
      </c>
      <c r="D107" s="1084"/>
      <c r="E107" s="818" t="str">
        <f>IF(C107="-",0,IF(D105="-",13,""))</f>
        <v/>
      </c>
      <c r="F107" s="1071"/>
      <c r="G107" s="1088"/>
      <c r="H107" s="1088"/>
      <c r="I107" s="1071"/>
      <c r="J107" s="1088"/>
      <c r="K107" s="1071"/>
      <c r="L107" s="1075" t="s">
        <v>36</v>
      </c>
      <c r="M107" s="1084" t="str">
        <f>IF(COUNT(L101,L103)=2,IF(L101&lt;L103,K101,K103),"")</f>
        <v/>
      </c>
      <c r="N107" s="837" t="str">
        <f>IF(M107="-",0,IF(M105="-",13,""))</f>
        <v/>
      </c>
      <c r="O107" s="1111" t="s">
        <v>180</v>
      </c>
      <c r="AD107" s="157">
        <f t="shared" si="16"/>
        <v>0</v>
      </c>
      <c r="AE107" s="158" t="str">
        <f>IFERROR(INDEX(Reit!$J:$J,MATCH(AF107,Reit!$F:$F,0)),"")</f>
        <v/>
      </c>
      <c r="AF107" s="159">
        <f t="shared" si="9"/>
        <v>132</v>
      </c>
      <c r="AG107" s="158" t="str">
        <f>IFERROR(INDEX(Reit!$J:$J,MATCH(AH107,Reit!$F:$F,0)),"")</f>
        <v/>
      </c>
      <c r="AH107" s="159" t="str">
        <f t="shared" si="10"/>
        <v/>
      </c>
      <c r="AI107" s="158" t="str">
        <f>IFERROR(INDEX(Reit!$J:$J,MATCH(AJ107,Reit!$F:$F,0)),"")</f>
        <v/>
      </c>
      <c r="AJ107" s="159" t="str">
        <f t="shared" si="11"/>
        <v/>
      </c>
      <c r="AK107" s="158" t="str">
        <f>IFERROR(INDEX(Reit!$J:$J,MATCH(AL107,Reit!$F:$F,0)),"")</f>
        <v/>
      </c>
      <c r="AL107" s="159" t="str">
        <f t="shared" si="12"/>
        <v/>
      </c>
      <c r="AM107" s="158" t="str">
        <f>IFERROR(INDEX(Reit!$J:$J,MATCH(AN107,Reit!$F:$F,0)),"")</f>
        <v/>
      </c>
      <c r="AN107" s="159" t="str">
        <f t="shared" si="13"/>
        <v/>
      </c>
      <c r="AO107" s="158" t="str">
        <f>IFERROR(INDEX(Reit!$J:$J,MATCH(AP107,Reit!$F:$F,0)),"")</f>
        <v/>
      </c>
      <c r="AP107" s="159" t="str">
        <f t="shared" si="14"/>
        <v/>
      </c>
      <c r="AQ107" s="158" t="str">
        <f>IFERROR(INDEX(Reit!$J:$J,MATCH(AR107,Reit!$F:$F,0)),"")</f>
        <v/>
      </c>
      <c r="AR107" s="159" t="str">
        <f t="shared" si="15"/>
        <v/>
      </c>
    </row>
    <row r="108" spans="1:44" x14ac:dyDescent="0.2">
      <c r="A108" s="1087">
        <v>-108</v>
      </c>
      <c r="B108" s="1078" t="str">
        <f>IF(COUNT(C36,C38)=2,IF(C36&lt;C38,B36,B38),"")</f>
        <v/>
      </c>
      <c r="C108" s="1079" t="str">
        <f>IF(B108="-",0,IF(B106="-",13,""))</f>
        <v/>
      </c>
      <c r="D108" s="1085"/>
      <c r="E108" s="1095"/>
      <c r="F108" s="1074"/>
      <c r="G108" s="1071"/>
      <c r="H108" s="1071"/>
      <c r="I108" s="1071"/>
      <c r="J108" s="1088"/>
      <c r="K108" s="1087"/>
      <c r="L108" s="1071"/>
      <c r="M108" s="1071"/>
      <c r="N108" s="1071"/>
      <c r="O108" s="1088"/>
      <c r="AD108" s="157">
        <f t="shared" si="16"/>
        <v>0</v>
      </c>
      <c r="AE108" s="158" t="str">
        <f>IFERROR(INDEX(Reit!$J:$J,MATCH(AF108,Reit!$F:$F,0)),"")</f>
        <v/>
      </c>
      <c r="AF108" s="159" t="str">
        <f t="shared" si="9"/>
        <v/>
      </c>
      <c r="AG108" s="158" t="str">
        <f>IFERROR(INDEX(Reit!$J:$J,MATCH(AH108,Reit!$F:$F,0)),"")</f>
        <v/>
      </c>
      <c r="AH108" s="159" t="str">
        <f t="shared" si="10"/>
        <v/>
      </c>
      <c r="AI108" s="158" t="str">
        <f>IFERROR(INDEX(Reit!$J:$J,MATCH(AJ108,Reit!$F:$F,0)),"")</f>
        <v/>
      </c>
      <c r="AJ108" s="159" t="str">
        <f t="shared" si="11"/>
        <v/>
      </c>
      <c r="AK108" s="158" t="str">
        <f>IFERROR(INDEX(Reit!$J:$J,MATCH(AL108,Reit!$F:$F,0)),"")</f>
        <v/>
      </c>
      <c r="AL108" s="159" t="str">
        <f t="shared" si="12"/>
        <v/>
      </c>
      <c r="AM108" s="158" t="str">
        <f>IFERROR(INDEX(Reit!$J:$J,MATCH(AN108,Reit!$F:$F,0)),"")</f>
        <v/>
      </c>
      <c r="AN108" s="159" t="str">
        <f t="shared" si="13"/>
        <v/>
      </c>
      <c r="AO108" s="158" t="str">
        <f>IFERROR(INDEX(Reit!$J:$J,MATCH(AP108,Reit!$F:$F,0)),"")</f>
        <v/>
      </c>
      <c r="AP108" s="159" t="str">
        <f t="shared" si="14"/>
        <v/>
      </c>
      <c r="AQ108" s="158" t="str">
        <f>IFERROR(INDEX(Reit!$J:$J,MATCH(AR108,Reit!$F:$F,0)),"")</f>
        <v/>
      </c>
      <c r="AR108" s="159" t="str">
        <f t="shared" si="15"/>
        <v/>
      </c>
    </row>
    <row r="109" spans="1:44" ht="13.5" thickBot="1" x14ac:dyDescent="0.25">
      <c r="A109" s="1071"/>
      <c r="B109" s="1088"/>
      <c r="C109" s="1088"/>
      <c r="D109" s="1095"/>
      <c r="E109" s="1095"/>
      <c r="F109" s="1074"/>
      <c r="G109" s="1088"/>
      <c r="H109" s="1071"/>
      <c r="I109" s="1071"/>
      <c r="J109" s="1088"/>
      <c r="K109" s="1087"/>
      <c r="L109" s="1071"/>
      <c r="M109" s="1088"/>
      <c r="N109" s="1071"/>
      <c r="O109" s="824" t="str">
        <f>IF(COUNT(N105,N107)=2,IF(N105&lt;N107,M105,M107),"")</f>
        <v/>
      </c>
      <c r="AD109" s="157">
        <f t="shared" si="16"/>
        <v>0</v>
      </c>
      <c r="AE109" s="158" t="str">
        <f>IFERROR(INDEX(Reit!$J:$J,MATCH(AF109,Reit!$F:$F,0)),"")</f>
        <v/>
      </c>
      <c r="AF109" s="159">
        <f t="shared" si="9"/>
        <v>0</v>
      </c>
      <c r="AG109" s="158" t="str">
        <f>IFERROR(INDEX(Reit!$J:$J,MATCH(AH109,Reit!$F:$F,0)),"")</f>
        <v/>
      </c>
      <c r="AH109" s="159" t="str">
        <f t="shared" si="10"/>
        <v/>
      </c>
      <c r="AI109" s="158" t="str">
        <f>IFERROR(INDEX(Reit!$J:$J,MATCH(AJ109,Reit!$F:$F,0)),"")</f>
        <v/>
      </c>
      <c r="AJ109" s="159" t="str">
        <f t="shared" si="11"/>
        <v/>
      </c>
      <c r="AK109" s="158" t="str">
        <f>IFERROR(INDEX(Reit!$J:$J,MATCH(AL109,Reit!$F:$F,0)),"")</f>
        <v/>
      </c>
      <c r="AL109" s="159" t="str">
        <f t="shared" si="12"/>
        <v/>
      </c>
      <c r="AM109" s="158" t="str">
        <f>IFERROR(INDEX(Reit!$J:$J,MATCH(AN109,Reit!$F:$F,0)),"")</f>
        <v/>
      </c>
      <c r="AN109" s="159" t="str">
        <f t="shared" si="13"/>
        <v/>
      </c>
      <c r="AO109" s="158" t="str">
        <f>IFERROR(INDEX(Reit!$J:$J,MATCH(AP109,Reit!$F:$F,0)),"")</f>
        <v/>
      </c>
      <c r="AP109" s="159" t="str">
        <f t="shared" si="14"/>
        <v/>
      </c>
      <c r="AQ109" s="158" t="str">
        <f>IFERROR(INDEX(Reit!$J:$J,MATCH(AR109,Reit!$F:$F,0)),"")</f>
        <v/>
      </c>
      <c r="AR109" s="159" t="str">
        <f t="shared" si="15"/>
        <v/>
      </c>
    </row>
    <row r="110" spans="1:44" x14ac:dyDescent="0.2">
      <c r="A110" s="1071"/>
      <c r="B110" s="1071"/>
      <c r="C110" s="1071"/>
      <c r="D110" s="1071"/>
      <c r="E110" s="1071"/>
      <c r="F110" s="1071"/>
      <c r="G110" s="1071"/>
      <c r="H110" s="1071"/>
      <c r="I110" s="1071"/>
      <c r="J110" s="1071"/>
      <c r="K110" s="1087"/>
      <c r="L110" s="1071"/>
      <c r="M110" s="1071"/>
      <c r="N110" s="1088"/>
      <c r="O110" s="1111" t="s">
        <v>178</v>
      </c>
      <c r="AD110" s="157">
        <f t="shared" si="16"/>
        <v>0</v>
      </c>
      <c r="AE110" s="158" t="str">
        <f>IFERROR(INDEX(Reit!$J:$J,MATCH(AF110,Reit!$F:$F,0)),"")</f>
        <v/>
      </c>
      <c r="AF110" s="159">
        <f t="shared" si="9"/>
        <v>0</v>
      </c>
      <c r="AG110" s="158" t="str">
        <f>IFERROR(INDEX(Reit!$J:$J,MATCH(AH110,Reit!$F:$F,0)),"")</f>
        <v/>
      </c>
      <c r="AH110" s="159" t="str">
        <f t="shared" si="10"/>
        <v/>
      </c>
      <c r="AI110" s="158" t="str">
        <f>IFERROR(INDEX(Reit!$J:$J,MATCH(AJ110,Reit!$F:$F,0)),"")</f>
        <v/>
      </c>
      <c r="AJ110" s="159" t="str">
        <f t="shared" si="11"/>
        <v/>
      </c>
      <c r="AK110" s="158" t="str">
        <f>IFERROR(INDEX(Reit!$J:$J,MATCH(AL110,Reit!$F:$F,0)),"")</f>
        <v/>
      </c>
      <c r="AL110" s="159" t="str">
        <f t="shared" si="12"/>
        <v/>
      </c>
      <c r="AM110" s="158" t="str">
        <f>IFERROR(INDEX(Reit!$J:$J,MATCH(AN110,Reit!$F:$F,0)),"")</f>
        <v/>
      </c>
      <c r="AN110" s="159" t="str">
        <f t="shared" si="13"/>
        <v/>
      </c>
      <c r="AO110" s="158" t="str">
        <f>IFERROR(INDEX(Reit!$J:$J,MATCH(AP110,Reit!$F:$F,0)),"")</f>
        <v/>
      </c>
      <c r="AP110" s="159" t="str">
        <f t="shared" si="14"/>
        <v/>
      </c>
      <c r="AQ110" s="158" t="str">
        <f>IFERROR(INDEX(Reit!$J:$J,MATCH(AR110,Reit!$F:$F,0)),"")</f>
        <v/>
      </c>
      <c r="AR110" s="159" t="str">
        <f t="shared" si="15"/>
        <v/>
      </c>
    </row>
    <row r="111" spans="1:44" x14ac:dyDescent="0.2">
      <c r="A111" s="1071"/>
      <c r="B111" s="1071"/>
      <c r="C111" s="1071"/>
      <c r="D111" s="1071"/>
      <c r="E111" s="1071"/>
      <c r="F111" s="1071"/>
      <c r="G111" s="1071"/>
      <c r="H111" s="1071"/>
      <c r="I111" s="1071"/>
      <c r="J111" s="1071"/>
      <c r="K111" s="1071"/>
      <c r="L111" s="1071"/>
      <c r="M111" s="1071"/>
      <c r="N111" s="1071"/>
      <c r="O111" s="1071"/>
      <c r="AD111" s="157">
        <f t="shared" si="16"/>
        <v>0</v>
      </c>
      <c r="AE111" s="158" t="str">
        <f>IFERROR(INDEX(Reit!$J:$J,MATCH(AF111,Reit!$F:$F,0)),"")</f>
        <v/>
      </c>
      <c r="AF111" s="159">
        <f t="shared" si="9"/>
        <v>0</v>
      </c>
      <c r="AG111" s="158" t="str">
        <f>IFERROR(INDEX(Reit!$J:$J,MATCH(AH111,Reit!$F:$F,0)),"")</f>
        <v/>
      </c>
      <c r="AH111" s="159" t="str">
        <f t="shared" si="10"/>
        <v/>
      </c>
      <c r="AI111" s="158" t="str">
        <f>IFERROR(INDEX(Reit!$J:$J,MATCH(AJ111,Reit!$F:$F,0)),"")</f>
        <v/>
      </c>
      <c r="AJ111" s="159" t="str">
        <f t="shared" si="11"/>
        <v/>
      </c>
      <c r="AK111" s="158" t="str">
        <f>IFERROR(INDEX(Reit!$J:$J,MATCH(AL111,Reit!$F:$F,0)),"")</f>
        <v/>
      </c>
      <c r="AL111" s="159" t="str">
        <f t="shared" si="12"/>
        <v/>
      </c>
      <c r="AM111" s="158" t="str">
        <f>IFERROR(INDEX(Reit!$J:$J,MATCH(AN111,Reit!$F:$F,0)),"")</f>
        <v/>
      </c>
      <c r="AN111" s="159" t="str">
        <f t="shared" si="13"/>
        <v/>
      </c>
      <c r="AO111" s="158" t="str">
        <f>IFERROR(INDEX(Reit!$J:$J,MATCH(AP111,Reit!$F:$F,0)),"")</f>
        <v/>
      </c>
      <c r="AP111" s="159" t="str">
        <f t="shared" si="14"/>
        <v/>
      </c>
      <c r="AQ111" s="158" t="str">
        <f>IFERROR(INDEX(Reit!$J:$J,MATCH(AR111,Reit!$F:$F,0)),"")</f>
        <v/>
      </c>
      <c r="AR111" s="159" t="str">
        <f t="shared" si="15"/>
        <v/>
      </c>
    </row>
    <row r="112" spans="1:44" x14ac:dyDescent="0.2">
      <c r="A112" s="1110" t="s">
        <v>557</v>
      </c>
      <c r="B112" s="1088"/>
      <c r="C112" s="1088"/>
      <c r="D112" s="1071"/>
      <c r="E112" s="1088"/>
      <c r="F112" s="1088"/>
      <c r="G112" s="1071"/>
      <c r="H112" s="1071"/>
      <c r="I112" s="1071"/>
      <c r="J112" s="1073">
        <v>149</v>
      </c>
      <c r="K112" s="1071" t="str">
        <f>IF(COUNT(F78,F82)=2,IF(F79&lt;F82,E78,E82),"")</f>
        <v/>
      </c>
      <c r="L112" s="838" t="str">
        <f>IF(K112="-",0,IF(K114="-",13,""))</f>
        <v/>
      </c>
      <c r="M112" s="1074"/>
      <c r="N112" s="1071"/>
      <c r="O112" s="1071"/>
      <c r="AD112" s="157">
        <f t="shared" si="16"/>
        <v>0</v>
      </c>
      <c r="AE112" s="158" t="str">
        <f>IFERROR(INDEX(Reit!$J:$J,MATCH(AF112,Reit!$F:$F,0)),"")</f>
        <v/>
      </c>
      <c r="AF112" s="159">
        <f t="shared" si="9"/>
        <v>0</v>
      </c>
      <c r="AG112" s="158" t="str">
        <f>IFERROR(INDEX(Reit!$J:$J,MATCH(AH112,Reit!$F:$F,0)),"")</f>
        <v/>
      </c>
      <c r="AH112" s="159" t="str">
        <f t="shared" si="10"/>
        <v/>
      </c>
      <c r="AI112" s="158" t="str">
        <f>IFERROR(INDEX(Reit!$J:$J,MATCH(AJ112,Reit!$F:$F,0)),"")</f>
        <v/>
      </c>
      <c r="AJ112" s="159" t="str">
        <f t="shared" si="11"/>
        <v/>
      </c>
      <c r="AK112" s="158" t="str">
        <f>IFERROR(INDEX(Reit!$J:$J,MATCH(AL112,Reit!$F:$F,0)),"")</f>
        <v/>
      </c>
      <c r="AL112" s="159" t="str">
        <f t="shared" si="12"/>
        <v/>
      </c>
      <c r="AM112" s="158" t="str">
        <f>IFERROR(INDEX(Reit!$J:$J,MATCH(AN112,Reit!$F:$F,0)),"")</f>
        <v/>
      </c>
      <c r="AN112" s="159" t="str">
        <f t="shared" si="13"/>
        <v/>
      </c>
      <c r="AO112" s="158" t="str">
        <f>IFERROR(INDEX(Reit!$J:$J,MATCH(AP112,Reit!$F:$F,0)),"")</f>
        <v/>
      </c>
      <c r="AP112" s="159" t="str">
        <f t="shared" si="14"/>
        <v/>
      </c>
      <c r="AQ112" s="158" t="str">
        <f>IFERROR(INDEX(Reit!$J:$J,MATCH(AR112,Reit!$F:$F,0)),"")</f>
        <v/>
      </c>
      <c r="AR112" s="159" t="str">
        <f t="shared" si="15"/>
        <v/>
      </c>
    </row>
    <row r="113" spans="1:44" x14ac:dyDescent="0.2">
      <c r="A113" s="1071"/>
      <c r="B113" s="1071"/>
      <c r="C113" s="1071"/>
      <c r="D113" s="1071"/>
      <c r="E113" s="1071"/>
      <c r="F113" s="1071"/>
      <c r="G113" s="1071"/>
      <c r="H113" s="1071"/>
      <c r="I113" s="1071"/>
      <c r="J113" s="1075"/>
      <c r="K113" s="1127" t="s">
        <v>37</v>
      </c>
      <c r="L113" s="1077" t="str">
        <f>IF(COUNT(L112,L114)=2,IF(L112&gt;L114,K112,K114),"")</f>
        <v/>
      </c>
      <c r="M113" s="1078"/>
      <c r="N113" s="813" t="str">
        <f>IF(M113="-",0,IF(M117="-",13,""))</f>
        <v/>
      </c>
      <c r="O113" s="1071"/>
      <c r="AD113" s="157">
        <f t="shared" si="16"/>
        <v>0</v>
      </c>
      <c r="AE113" s="158" t="str">
        <f>IFERROR(INDEX(Reit!$J:$J,MATCH(AF113,Reit!$F:$F,0)),"")</f>
        <v/>
      </c>
      <c r="AF113" s="159">
        <f t="shared" si="9"/>
        <v>0</v>
      </c>
      <c r="AG113" s="158" t="str">
        <f>IFERROR(INDEX(Reit!$J:$J,MATCH(AH113,Reit!$F:$F,0)),"")</f>
        <v/>
      </c>
      <c r="AH113" s="159" t="str">
        <f t="shared" si="10"/>
        <v/>
      </c>
      <c r="AI113" s="158" t="str">
        <f>IFERROR(INDEX(Reit!$J:$J,MATCH(AJ113,Reit!$F:$F,0)),"")</f>
        <v/>
      </c>
      <c r="AJ113" s="159" t="str">
        <f t="shared" si="11"/>
        <v/>
      </c>
      <c r="AK113" s="158" t="str">
        <f>IFERROR(INDEX(Reit!$J:$J,MATCH(AL113,Reit!$F:$F,0)),"")</f>
        <v/>
      </c>
      <c r="AL113" s="159" t="str">
        <f t="shared" si="12"/>
        <v/>
      </c>
      <c r="AM113" s="158" t="str">
        <f>IFERROR(INDEX(Reit!$J:$J,MATCH(AN113,Reit!$F:$F,0)),"")</f>
        <v/>
      </c>
      <c r="AN113" s="159" t="str">
        <f t="shared" si="13"/>
        <v/>
      </c>
      <c r="AO113" s="158" t="str">
        <f>IFERROR(INDEX(Reit!$J:$J,MATCH(AP113,Reit!$F:$F,0)),"")</f>
        <v/>
      </c>
      <c r="AP113" s="159" t="str">
        <f t="shared" si="14"/>
        <v/>
      </c>
      <c r="AQ113" s="158" t="str">
        <f>IFERROR(INDEX(Reit!$J:$J,MATCH(AR113,Reit!$F:$F,0)),"")</f>
        <v/>
      </c>
      <c r="AR113" s="159" t="str">
        <f t="shared" si="15"/>
        <v/>
      </c>
    </row>
    <row r="114" spans="1:44" x14ac:dyDescent="0.2">
      <c r="A114" s="1071"/>
      <c r="B114" s="1071"/>
      <c r="C114" s="1071"/>
      <c r="D114" s="1071"/>
      <c r="E114" s="1071"/>
      <c r="F114" s="1071"/>
      <c r="G114" s="1071"/>
      <c r="H114" s="1071"/>
      <c r="I114" s="1071"/>
      <c r="J114" s="1075">
        <v>150</v>
      </c>
      <c r="K114" s="1084" t="str">
        <f>IF(COUNT(F86,F90)=2,IF(F86&lt;F90,E86,E90),"")</f>
        <v/>
      </c>
      <c r="L114" s="1079" t="str">
        <f>IF(K114="-",0,IF(K112="-",13,""))</f>
        <v/>
      </c>
      <c r="M114" s="1080"/>
      <c r="N114" s="155"/>
      <c r="O114" s="1071"/>
      <c r="AD114" s="157">
        <f t="shared" si="16"/>
        <v>0</v>
      </c>
      <c r="AE114" s="158" t="str">
        <f>IFERROR(INDEX(Reit!$J:$J,MATCH(AF114,Reit!$F:$F,0)),"")</f>
        <v/>
      </c>
      <c r="AF114" s="159">
        <f t="shared" si="9"/>
        <v>0</v>
      </c>
      <c r="AG114" s="158" t="str">
        <f>IFERROR(INDEX(Reit!$J:$J,MATCH(AH114,Reit!$F:$F,0)),"")</f>
        <v/>
      </c>
      <c r="AH114" s="159" t="str">
        <f t="shared" si="10"/>
        <v/>
      </c>
      <c r="AI114" s="158" t="str">
        <f>IFERROR(INDEX(Reit!$J:$J,MATCH(AJ114,Reit!$F:$F,0)),"")</f>
        <v/>
      </c>
      <c r="AJ114" s="159" t="str">
        <f t="shared" si="11"/>
        <v/>
      </c>
      <c r="AK114" s="158" t="str">
        <f>IFERROR(INDEX(Reit!$J:$J,MATCH(AL114,Reit!$F:$F,0)),"")</f>
        <v/>
      </c>
      <c r="AL114" s="159" t="str">
        <f t="shared" si="12"/>
        <v/>
      </c>
      <c r="AM114" s="158" t="str">
        <f>IFERROR(INDEX(Reit!$J:$J,MATCH(AN114,Reit!$F:$F,0)),"")</f>
        <v/>
      </c>
      <c r="AN114" s="159" t="str">
        <f t="shared" si="13"/>
        <v/>
      </c>
      <c r="AO114" s="158" t="str">
        <f>IFERROR(INDEX(Reit!$J:$J,MATCH(AP114,Reit!$F:$F,0)),"")</f>
        <v/>
      </c>
      <c r="AP114" s="159" t="str">
        <f t="shared" si="14"/>
        <v/>
      </c>
      <c r="AQ114" s="158" t="str">
        <f>IFERROR(INDEX(Reit!$J:$J,MATCH(AR114,Reit!$F:$F,0)),"")</f>
        <v/>
      </c>
      <c r="AR114" s="159" t="str">
        <f t="shared" si="15"/>
        <v/>
      </c>
    </row>
    <row r="115" spans="1:44" ht="13.5" thickBot="1" x14ac:dyDescent="0.25">
      <c r="A115" s="1071"/>
      <c r="B115" s="1071"/>
      <c r="C115" s="1071"/>
      <c r="D115" s="1071"/>
      <c r="E115" s="1071"/>
      <c r="F115" s="1071"/>
      <c r="G115" s="1071"/>
      <c r="H115" s="1071"/>
      <c r="I115" s="1071"/>
      <c r="J115" s="1075"/>
      <c r="K115" s="1071"/>
      <c r="L115" s="1088"/>
      <c r="M115" s="1086"/>
      <c r="N115" s="844"/>
      <c r="O115" s="1102" t="str">
        <f>IF(COUNT(N113,N117)=2,IF(N113&gt;N117,L113,L117),"")</f>
        <v/>
      </c>
      <c r="AD115" s="157">
        <f t="shared" si="16"/>
        <v>0</v>
      </c>
      <c r="AE115" s="158" t="str">
        <f>IFERROR(INDEX(Reit!$J:$J,MATCH(AF115,Reit!$F:$F,0)),"")</f>
        <v/>
      </c>
      <c r="AF115" s="159">
        <f t="shared" si="9"/>
        <v>0</v>
      </c>
      <c r="AG115" s="158" t="str">
        <f>IFERROR(INDEX(Reit!$J:$J,MATCH(AH115,Reit!$F:$F,0)),"")</f>
        <v/>
      </c>
      <c r="AH115" s="159" t="str">
        <f t="shared" si="10"/>
        <v/>
      </c>
      <c r="AI115" s="158" t="str">
        <f>IFERROR(INDEX(Reit!$J:$J,MATCH(AJ115,Reit!$F:$F,0)),"")</f>
        <v/>
      </c>
      <c r="AJ115" s="159" t="str">
        <f t="shared" si="11"/>
        <v/>
      </c>
      <c r="AK115" s="158" t="str">
        <f>IFERROR(INDEX(Reit!$J:$J,MATCH(AL115,Reit!$F:$F,0)),"")</f>
        <v/>
      </c>
      <c r="AL115" s="159" t="str">
        <f t="shared" si="12"/>
        <v/>
      </c>
      <c r="AM115" s="158" t="str">
        <f>IFERROR(INDEX(Reit!$J:$J,MATCH(AN115,Reit!$F:$F,0)),"")</f>
        <v/>
      </c>
      <c r="AN115" s="159" t="str">
        <f t="shared" si="13"/>
        <v/>
      </c>
      <c r="AO115" s="158" t="str">
        <f>IFERROR(INDEX(Reit!$J:$J,MATCH(AP115,Reit!$F:$F,0)),"")</f>
        <v/>
      </c>
      <c r="AP115" s="159" t="str">
        <f t="shared" si="14"/>
        <v/>
      </c>
      <c r="AQ115" s="158" t="str">
        <f>IFERROR(INDEX(Reit!$J:$J,MATCH(AR115,Reit!$F:$F,0)),"")</f>
        <v/>
      </c>
      <c r="AR115" s="159" t="str">
        <f t="shared" si="15"/>
        <v/>
      </c>
    </row>
    <row r="116" spans="1:44" x14ac:dyDescent="0.2">
      <c r="A116" s="1071"/>
      <c r="B116" s="1071"/>
      <c r="C116" s="1071"/>
      <c r="D116" s="1071"/>
      <c r="E116" s="1071"/>
      <c r="F116" s="1071"/>
      <c r="G116" s="1071"/>
      <c r="H116" s="1071"/>
      <c r="I116" s="1071"/>
      <c r="J116" s="1075">
        <v>151</v>
      </c>
      <c r="K116" s="1071" t="str">
        <f>IF(COUNT(F94,F98)=2,IF(F95&lt;F98,E94,E98),"")</f>
        <v/>
      </c>
      <c r="L116" s="838" t="str">
        <f>IF(K116="-",0,IF(K118="-",13,""))</f>
        <v/>
      </c>
      <c r="M116" s="1092"/>
      <c r="N116" s="825"/>
      <c r="O116" s="1104" t="s">
        <v>301</v>
      </c>
      <c r="AD116" s="157">
        <f t="shared" si="16"/>
        <v>0</v>
      </c>
      <c r="AE116" s="158" t="str">
        <f>IFERROR(INDEX(Reit!$J:$J,MATCH(AF116,Reit!$F:$F,0)),"")</f>
        <v/>
      </c>
      <c r="AF116" s="159">
        <f t="shared" si="9"/>
        <v>0</v>
      </c>
      <c r="AG116" s="158" t="str">
        <f>IFERROR(INDEX(Reit!$J:$J,MATCH(AH116,Reit!$F:$F,0)),"")</f>
        <v/>
      </c>
      <c r="AH116" s="159" t="str">
        <f t="shared" si="10"/>
        <v/>
      </c>
      <c r="AI116" s="158" t="str">
        <f>IFERROR(INDEX(Reit!$J:$J,MATCH(AJ116,Reit!$F:$F,0)),"")</f>
        <v/>
      </c>
      <c r="AJ116" s="159" t="str">
        <f t="shared" si="11"/>
        <v/>
      </c>
      <c r="AK116" s="158" t="str">
        <f>IFERROR(INDEX(Reit!$J:$J,MATCH(AL116,Reit!$F:$F,0)),"")</f>
        <v/>
      </c>
      <c r="AL116" s="159" t="str">
        <f t="shared" si="12"/>
        <v/>
      </c>
      <c r="AM116" s="158" t="str">
        <f>IFERROR(INDEX(Reit!$J:$J,MATCH(AN116,Reit!$F:$F,0)),"")</f>
        <v/>
      </c>
      <c r="AN116" s="159" t="str">
        <f t="shared" si="13"/>
        <v/>
      </c>
      <c r="AO116" s="158" t="str">
        <f>IFERROR(INDEX(Reit!$J:$J,MATCH(AP116,Reit!$F:$F,0)),"")</f>
        <v/>
      </c>
      <c r="AP116" s="159" t="str">
        <f t="shared" si="14"/>
        <v/>
      </c>
      <c r="AQ116" s="158" t="str">
        <f>IFERROR(INDEX(Reit!$J:$J,MATCH(AR116,Reit!$F:$F,0)),"")</f>
        <v/>
      </c>
      <c r="AR116" s="159" t="str">
        <f t="shared" si="15"/>
        <v/>
      </c>
    </row>
    <row r="117" spans="1:44" x14ac:dyDescent="0.2">
      <c r="A117" s="1071"/>
      <c r="B117" s="1071"/>
      <c r="C117" s="1071"/>
      <c r="D117" s="1071"/>
      <c r="E117" s="1071"/>
      <c r="F117" s="1071"/>
      <c r="G117" s="1071"/>
      <c r="H117" s="1071"/>
      <c r="I117" s="1071"/>
      <c r="J117" s="1075"/>
      <c r="K117" s="1127" t="s">
        <v>38</v>
      </c>
      <c r="L117" s="1077" t="str">
        <f>IF(COUNT(L116,L118)=2,IF(L116&gt;L118,K116,K118),"")</f>
        <v/>
      </c>
      <c r="M117" s="1084"/>
      <c r="N117" s="818" t="str">
        <f>IF(M117="-",0,IF(M113="-",13,""))</f>
        <v/>
      </c>
      <c r="O117" s="1071"/>
      <c r="AD117" s="157">
        <f t="shared" si="16"/>
        <v>0</v>
      </c>
      <c r="AE117" s="158" t="str">
        <f>IFERROR(INDEX(Reit!$J:$J,MATCH(AF117,Reit!$F:$F,0)),"")</f>
        <v/>
      </c>
      <c r="AF117" s="159">
        <f t="shared" si="9"/>
        <v>0</v>
      </c>
      <c r="AG117" s="158" t="str">
        <f>IFERROR(INDEX(Reit!$J:$J,MATCH(AH117,Reit!$F:$F,0)),"")</f>
        <v/>
      </c>
      <c r="AH117" s="159" t="str">
        <f t="shared" si="10"/>
        <v/>
      </c>
      <c r="AI117" s="158" t="str">
        <f>IFERROR(INDEX(Reit!$J:$J,MATCH(AJ117,Reit!$F:$F,0)),"")</f>
        <v/>
      </c>
      <c r="AJ117" s="159" t="str">
        <f t="shared" si="11"/>
        <v/>
      </c>
      <c r="AK117" s="158" t="str">
        <f>IFERROR(INDEX(Reit!$J:$J,MATCH(AL117,Reit!$F:$F,0)),"")</f>
        <v/>
      </c>
      <c r="AL117" s="159" t="str">
        <f t="shared" si="12"/>
        <v/>
      </c>
      <c r="AM117" s="158" t="str">
        <f>IFERROR(INDEX(Reit!$J:$J,MATCH(AN117,Reit!$F:$F,0)),"")</f>
        <v/>
      </c>
      <c r="AN117" s="159" t="str">
        <f t="shared" si="13"/>
        <v/>
      </c>
      <c r="AO117" s="158" t="str">
        <f>IFERROR(INDEX(Reit!$J:$J,MATCH(AP117,Reit!$F:$F,0)),"")</f>
        <v/>
      </c>
      <c r="AP117" s="159" t="str">
        <f t="shared" si="14"/>
        <v/>
      </c>
      <c r="AQ117" s="158" t="str">
        <f>IFERROR(INDEX(Reit!$J:$J,MATCH(AR117,Reit!$F:$F,0)),"")</f>
        <v/>
      </c>
      <c r="AR117" s="159" t="str">
        <f t="shared" si="15"/>
        <v/>
      </c>
    </row>
    <row r="118" spans="1:44" ht="13.5" thickBot="1" x14ac:dyDescent="0.25">
      <c r="A118" s="1071"/>
      <c r="B118" s="1071"/>
      <c r="C118" s="1071"/>
      <c r="D118" s="1071"/>
      <c r="E118" s="1071"/>
      <c r="F118" s="1071"/>
      <c r="G118" s="1071"/>
      <c r="H118" s="1071"/>
      <c r="I118" s="1071"/>
      <c r="J118" s="1075">
        <v>152</v>
      </c>
      <c r="K118" s="1084" t="str">
        <f>IF(COUNT(F102,F106)=2,IF(F102&lt;F106,E102,E106),"")</f>
        <v/>
      </c>
      <c r="L118" s="1079" t="str">
        <f>IF(K118="-",0,IF(K116="-",13,""))</f>
        <v/>
      </c>
      <c r="M118" s="1074"/>
      <c r="N118" s="1088"/>
      <c r="O118" s="824" t="str">
        <f>IF(COUNT(N113,N117)=2,IF(N113&lt;N117,L113,L117),"")</f>
        <v/>
      </c>
      <c r="AD118" s="157">
        <f t="shared" si="16"/>
        <v>0</v>
      </c>
      <c r="AE118" s="158" t="str">
        <f>IFERROR(INDEX(Reit!$J:$J,MATCH(AF118,Reit!$F:$F,0)),"")</f>
        <v/>
      </c>
      <c r="AF118" s="159">
        <f t="shared" si="9"/>
        <v>0</v>
      </c>
      <c r="AG118" s="158" t="str">
        <f>IFERROR(INDEX(Reit!$J:$J,MATCH(AH118,Reit!$F:$F,0)),"")</f>
        <v/>
      </c>
      <c r="AH118" s="159" t="str">
        <f t="shared" si="10"/>
        <v/>
      </c>
      <c r="AI118" s="158" t="str">
        <f>IFERROR(INDEX(Reit!$J:$J,MATCH(AJ118,Reit!$F:$F,0)),"")</f>
        <v/>
      </c>
      <c r="AJ118" s="159" t="str">
        <f t="shared" si="11"/>
        <v/>
      </c>
      <c r="AK118" s="158" t="str">
        <f>IFERROR(INDEX(Reit!$J:$J,MATCH(AL118,Reit!$F:$F,0)),"")</f>
        <v/>
      </c>
      <c r="AL118" s="159" t="str">
        <f t="shared" si="12"/>
        <v/>
      </c>
      <c r="AM118" s="158" t="str">
        <f>IFERROR(INDEX(Reit!$J:$J,MATCH(AN118,Reit!$F:$F,0)),"")</f>
        <v/>
      </c>
      <c r="AN118" s="159" t="str">
        <f t="shared" si="13"/>
        <v/>
      </c>
      <c r="AO118" s="158" t="str">
        <f>IFERROR(INDEX(Reit!$J:$J,MATCH(AP118,Reit!$F:$F,0)),"")</f>
        <v/>
      </c>
      <c r="AP118" s="159" t="str">
        <f t="shared" si="14"/>
        <v/>
      </c>
      <c r="AQ118" s="158" t="str">
        <f>IFERROR(INDEX(Reit!$J:$J,MATCH(AR118,Reit!$F:$F,0)),"")</f>
        <v/>
      </c>
      <c r="AR118" s="159" t="str">
        <f t="shared" si="15"/>
        <v/>
      </c>
    </row>
    <row r="119" spans="1:44" x14ac:dyDescent="0.2">
      <c r="A119" s="1071"/>
      <c r="B119" s="1071"/>
      <c r="C119" s="1071"/>
      <c r="D119" s="1071"/>
      <c r="E119" s="1071"/>
      <c r="F119" s="1071"/>
      <c r="G119" s="1071"/>
      <c r="H119" s="1071"/>
      <c r="I119" s="1071"/>
      <c r="J119" s="1071"/>
      <c r="K119" s="1087"/>
      <c r="L119" s="1071"/>
      <c r="M119" s="1071"/>
      <c r="N119" s="1088"/>
      <c r="O119" s="1104" t="s">
        <v>349</v>
      </c>
      <c r="AD119" s="157">
        <f t="shared" si="16"/>
        <v>0</v>
      </c>
      <c r="AE119" s="158" t="str">
        <f>IFERROR(INDEX(Reit!$J:$J,MATCH(AF119,Reit!$F:$F,0)),"")</f>
        <v/>
      </c>
      <c r="AF119" s="159">
        <f t="shared" si="9"/>
        <v>0</v>
      </c>
      <c r="AG119" s="158" t="str">
        <f>IFERROR(INDEX(Reit!$J:$J,MATCH(AH119,Reit!$F:$F,0)),"")</f>
        <v/>
      </c>
      <c r="AH119" s="159" t="str">
        <f t="shared" si="10"/>
        <v/>
      </c>
      <c r="AI119" s="158" t="str">
        <f>IFERROR(INDEX(Reit!$J:$J,MATCH(AJ119,Reit!$F:$F,0)),"")</f>
        <v/>
      </c>
      <c r="AJ119" s="159" t="str">
        <f t="shared" si="11"/>
        <v/>
      </c>
      <c r="AK119" s="158" t="str">
        <f>IFERROR(INDEX(Reit!$J:$J,MATCH(AL119,Reit!$F:$F,0)),"")</f>
        <v/>
      </c>
      <c r="AL119" s="159" t="str">
        <f t="shared" si="12"/>
        <v/>
      </c>
      <c r="AM119" s="158" t="str">
        <f>IFERROR(INDEX(Reit!$J:$J,MATCH(AN119,Reit!$F:$F,0)),"")</f>
        <v/>
      </c>
      <c r="AN119" s="159" t="str">
        <f t="shared" si="13"/>
        <v/>
      </c>
      <c r="AO119" s="158" t="str">
        <f>IFERROR(INDEX(Reit!$J:$J,MATCH(AP119,Reit!$F:$F,0)),"")</f>
        <v/>
      </c>
      <c r="AP119" s="159" t="str">
        <f t="shared" si="14"/>
        <v/>
      </c>
      <c r="AQ119" s="158" t="str">
        <f>IFERROR(INDEX(Reit!$J:$J,MATCH(AR119,Reit!$F:$F,0)),"")</f>
        <v/>
      </c>
      <c r="AR119" s="159" t="str">
        <f t="shared" si="15"/>
        <v/>
      </c>
    </row>
    <row r="120" spans="1:44" x14ac:dyDescent="0.2">
      <c r="A120" s="1071"/>
      <c r="B120" s="1071"/>
      <c r="C120" s="1071"/>
      <c r="D120" s="1071"/>
      <c r="E120" s="1071"/>
      <c r="F120" s="1071"/>
      <c r="G120" s="1071"/>
      <c r="H120" s="1071"/>
      <c r="I120" s="1071"/>
      <c r="J120" s="1071"/>
      <c r="K120" s="1087"/>
      <c r="L120" s="1075" t="s">
        <v>37</v>
      </c>
      <c r="M120" s="1071" t="str">
        <f>IF(COUNT(L112,L114)=2,IF(L112&lt;L114,K112,K114),"")</f>
        <v/>
      </c>
      <c r="N120" s="813" t="str">
        <f>IF(M120="-",0,IF(M122="-",13,""))</f>
        <v/>
      </c>
      <c r="O120" s="1088"/>
      <c r="AD120" s="157">
        <f t="shared" si="16"/>
        <v>0</v>
      </c>
      <c r="AE120" s="158" t="str">
        <f>IFERROR(INDEX(Reit!$J:$J,MATCH(AF120,Reit!$F:$F,0)),"")</f>
        <v/>
      </c>
      <c r="AF120" s="159">
        <f t="shared" si="9"/>
        <v>0</v>
      </c>
      <c r="AG120" s="158" t="str">
        <f>IFERROR(INDEX(Reit!$J:$J,MATCH(AH120,Reit!$F:$F,0)),"")</f>
        <v/>
      </c>
      <c r="AH120" s="159" t="str">
        <f t="shared" si="10"/>
        <v/>
      </c>
      <c r="AI120" s="158" t="str">
        <f>IFERROR(INDEX(Reit!$J:$J,MATCH(AJ120,Reit!$F:$F,0)),"")</f>
        <v/>
      </c>
      <c r="AJ120" s="159" t="str">
        <f t="shared" si="11"/>
        <v/>
      </c>
      <c r="AK120" s="158" t="str">
        <f>IFERROR(INDEX(Reit!$J:$J,MATCH(AL120,Reit!$F:$F,0)),"")</f>
        <v/>
      </c>
      <c r="AL120" s="159" t="str">
        <f t="shared" si="12"/>
        <v/>
      </c>
      <c r="AM120" s="158" t="str">
        <f>IFERROR(INDEX(Reit!$J:$J,MATCH(AN120,Reit!$F:$F,0)),"")</f>
        <v/>
      </c>
      <c r="AN120" s="159" t="str">
        <f t="shared" si="13"/>
        <v/>
      </c>
      <c r="AO120" s="158" t="str">
        <f>IFERROR(INDEX(Reit!$J:$J,MATCH(AP120,Reit!$F:$F,0)),"")</f>
        <v/>
      </c>
      <c r="AP120" s="159" t="str">
        <f t="shared" si="14"/>
        <v/>
      </c>
      <c r="AQ120" s="158" t="str">
        <f>IFERROR(INDEX(Reit!$J:$J,MATCH(AR120,Reit!$F:$F,0)),"")</f>
        <v/>
      </c>
      <c r="AR120" s="159" t="str">
        <f t="shared" si="15"/>
        <v/>
      </c>
    </row>
    <row r="121" spans="1:44" ht="13.5" thickBot="1" x14ac:dyDescent="0.25">
      <c r="A121" s="1071"/>
      <c r="B121" s="1071"/>
      <c r="C121" s="1071"/>
      <c r="D121" s="1071"/>
      <c r="E121" s="1071"/>
      <c r="F121" s="1071"/>
      <c r="G121" s="1071"/>
      <c r="H121" s="1071"/>
      <c r="I121" s="1071"/>
      <c r="J121" s="1071"/>
      <c r="K121" s="1087"/>
      <c r="L121" s="1071"/>
      <c r="M121" s="1089"/>
      <c r="N121" s="844"/>
      <c r="O121" s="1113" t="str">
        <f>IF(COUNT(N120,N122)=2,IF(N120&gt;N122,M120,M122),"")</f>
        <v/>
      </c>
      <c r="AD121" s="157">
        <f t="shared" si="16"/>
        <v>0</v>
      </c>
      <c r="AE121" s="158" t="str">
        <f>IFERROR(INDEX(Reit!$J:$J,MATCH(AF121,Reit!$F:$F,0)),"")</f>
        <v/>
      </c>
      <c r="AF121" s="159">
        <f t="shared" si="9"/>
        <v>0</v>
      </c>
      <c r="AG121" s="158" t="str">
        <f>IFERROR(INDEX(Reit!$J:$J,MATCH(AH121,Reit!$F:$F,0)),"")</f>
        <v/>
      </c>
      <c r="AH121" s="159" t="str">
        <f t="shared" si="10"/>
        <v/>
      </c>
      <c r="AI121" s="158" t="str">
        <f>IFERROR(INDEX(Reit!$J:$J,MATCH(AJ121,Reit!$F:$F,0)),"")</f>
        <v/>
      </c>
      <c r="AJ121" s="159" t="str">
        <f t="shared" si="11"/>
        <v/>
      </c>
      <c r="AK121" s="158" t="str">
        <f>IFERROR(INDEX(Reit!$J:$J,MATCH(AL121,Reit!$F:$F,0)),"")</f>
        <v/>
      </c>
      <c r="AL121" s="159" t="str">
        <f t="shared" si="12"/>
        <v/>
      </c>
      <c r="AM121" s="158" t="str">
        <f>IFERROR(INDEX(Reit!$J:$J,MATCH(AN121,Reit!$F:$F,0)),"")</f>
        <v/>
      </c>
      <c r="AN121" s="159" t="str">
        <f t="shared" si="13"/>
        <v/>
      </c>
      <c r="AO121" s="158" t="str">
        <f>IFERROR(INDEX(Reit!$J:$J,MATCH(AP121,Reit!$F:$F,0)),"")</f>
        <v/>
      </c>
      <c r="AP121" s="159" t="str">
        <f t="shared" si="14"/>
        <v/>
      </c>
      <c r="AQ121" s="158" t="str">
        <f>IFERROR(INDEX(Reit!$J:$J,MATCH(AR121,Reit!$F:$F,0)),"")</f>
        <v/>
      </c>
      <c r="AR121" s="159" t="str">
        <f t="shared" si="15"/>
        <v/>
      </c>
    </row>
    <row r="122" spans="1:44" x14ac:dyDescent="0.2">
      <c r="A122" s="1071"/>
      <c r="B122" s="1071"/>
      <c r="C122" s="1071"/>
      <c r="D122" s="1071"/>
      <c r="E122" s="1071"/>
      <c r="F122" s="1071"/>
      <c r="G122" s="1071"/>
      <c r="H122" s="1071"/>
      <c r="I122" s="1071"/>
      <c r="J122" s="1071"/>
      <c r="K122" s="1087"/>
      <c r="L122" s="1075" t="s">
        <v>38</v>
      </c>
      <c r="M122" s="1084" t="str">
        <f>IF(COUNT(L116,L118)=2,IF(L116&lt;L118,K116,K118),"")</f>
        <v/>
      </c>
      <c r="N122" s="837" t="str">
        <f>IF(M122="-",0,IF(M120="-",13,""))</f>
        <v/>
      </c>
      <c r="O122" s="1111" t="s">
        <v>350</v>
      </c>
      <c r="AD122" s="157">
        <f t="shared" si="16"/>
        <v>0</v>
      </c>
      <c r="AE122" s="158" t="str">
        <f>IFERROR(INDEX(Reit!$J:$J,MATCH(AF122,Reit!$F:$F,0)),"")</f>
        <v/>
      </c>
      <c r="AF122" s="159">
        <f t="shared" si="9"/>
        <v>0</v>
      </c>
      <c r="AG122" s="158" t="str">
        <f>IFERROR(INDEX(Reit!$J:$J,MATCH(AH122,Reit!$F:$F,0)),"")</f>
        <v/>
      </c>
      <c r="AH122" s="159" t="str">
        <f t="shared" si="10"/>
        <v/>
      </c>
      <c r="AI122" s="158" t="str">
        <f>IFERROR(INDEX(Reit!$J:$J,MATCH(AJ122,Reit!$F:$F,0)),"")</f>
        <v/>
      </c>
      <c r="AJ122" s="159" t="str">
        <f t="shared" si="11"/>
        <v/>
      </c>
      <c r="AK122" s="158" t="str">
        <f>IFERROR(INDEX(Reit!$J:$J,MATCH(AL122,Reit!$F:$F,0)),"")</f>
        <v/>
      </c>
      <c r="AL122" s="159" t="str">
        <f t="shared" si="12"/>
        <v/>
      </c>
      <c r="AM122" s="158" t="str">
        <f>IFERROR(INDEX(Reit!$J:$J,MATCH(AN122,Reit!$F:$F,0)),"")</f>
        <v/>
      </c>
      <c r="AN122" s="159" t="str">
        <f t="shared" si="13"/>
        <v/>
      </c>
      <c r="AO122" s="158" t="str">
        <f>IFERROR(INDEX(Reit!$J:$J,MATCH(AP122,Reit!$F:$F,0)),"")</f>
        <v/>
      </c>
      <c r="AP122" s="159" t="str">
        <f t="shared" si="14"/>
        <v/>
      </c>
      <c r="AQ122" s="158" t="str">
        <f>IFERROR(INDEX(Reit!$J:$J,MATCH(AR122,Reit!$F:$F,0)),"")</f>
        <v/>
      </c>
      <c r="AR122" s="159" t="str">
        <f t="shared" si="15"/>
        <v/>
      </c>
    </row>
    <row r="123" spans="1:44" x14ac:dyDescent="0.2">
      <c r="A123" s="1071"/>
      <c r="B123" s="1071"/>
      <c r="C123" s="1071"/>
      <c r="D123" s="1071"/>
      <c r="E123" s="1071"/>
      <c r="F123" s="1071"/>
      <c r="G123" s="1071"/>
      <c r="H123" s="1071"/>
      <c r="I123" s="1071"/>
      <c r="J123" s="1071"/>
      <c r="K123" s="1087"/>
      <c r="L123" s="1071"/>
      <c r="M123" s="1071"/>
      <c r="N123" s="1071"/>
      <c r="O123" s="1088"/>
      <c r="AD123" s="157">
        <f t="shared" si="16"/>
        <v>0</v>
      </c>
      <c r="AE123" s="158" t="str">
        <f>IFERROR(INDEX(Reit!$J:$J,MATCH(AF123,Reit!$F:$F,0)),"")</f>
        <v/>
      </c>
      <c r="AF123" s="159">
        <f t="shared" si="9"/>
        <v>0</v>
      </c>
      <c r="AG123" s="158" t="str">
        <f>IFERROR(INDEX(Reit!$J:$J,MATCH(AH123,Reit!$F:$F,0)),"")</f>
        <v/>
      </c>
      <c r="AH123" s="159" t="str">
        <f t="shared" si="10"/>
        <v/>
      </c>
      <c r="AI123" s="158" t="str">
        <f>IFERROR(INDEX(Reit!$J:$J,MATCH(AJ123,Reit!$F:$F,0)),"")</f>
        <v/>
      </c>
      <c r="AJ123" s="159" t="str">
        <f t="shared" si="11"/>
        <v/>
      </c>
      <c r="AK123" s="158" t="str">
        <f>IFERROR(INDEX(Reit!$J:$J,MATCH(AL123,Reit!$F:$F,0)),"")</f>
        <v/>
      </c>
      <c r="AL123" s="159" t="str">
        <f t="shared" si="12"/>
        <v/>
      </c>
      <c r="AM123" s="158" t="str">
        <f>IFERROR(INDEX(Reit!$J:$J,MATCH(AN123,Reit!$F:$F,0)),"")</f>
        <v/>
      </c>
      <c r="AN123" s="159" t="str">
        <f t="shared" si="13"/>
        <v/>
      </c>
      <c r="AO123" s="158" t="str">
        <f>IFERROR(INDEX(Reit!$J:$J,MATCH(AP123,Reit!$F:$F,0)),"")</f>
        <v/>
      </c>
      <c r="AP123" s="159" t="str">
        <f t="shared" si="14"/>
        <v/>
      </c>
      <c r="AQ123" s="158" t="str">
        <f>IFERROR(INDEX(Reit!$J:$J,MATCH(AR123,Reit!$F:$F,0)),"")</f>
        <v/>
      </c>
      <c r="AR123" s="159" t="str">
        <f t="shared" si="15"/>
        <v/>
      </c>
    </row>
    <row r="124" spans="1:44" ht="13.5" thickBot="1" x14ac:dyDescent="0.25">
      <c r="A124" s="1071"/>
      <c r="B124" s="1071"/>
      <c r="C124" s="1071"/>
      <c r="D124" s="1071"/>
      <c r="E124" s="1071"/>
      <c r="F124" s="1071"/>
      <c r="G124" s="1071"/>
      <c r="H124" s="1071"/>
      <c r="I124" s="1071"/>
      <c r="J124" s="1071"/>
      <c r="K124" s="1087"/>
      <c r="L124" s="1071"/>
      <c r="M124" s="1088"/>
      <c r="N124" s="1071"/>
      <c r="O124" s="824" t="str">
        <f>IF(COUNT(N120,N122)=2,IF(N120&lt;N122,M120,M122),"")</f>
        <v/>
      </c>
      <c r="AD124" s="157">
        <f t="shared" si="16"/>
        <v>0</v>
      </c>
      <c r="AE124" s="158" t="str">
        <f>IFERROR(INDEX(Reit!$J:$J,MATCH(AF124,Reit!$F:$F,0)),"")</f>
        <v/>
      </c>
      <c r="AF124" s="159">
        <f t="shared" si="9"/>
        <v>0</v>
      </c>
      <c r="AG124" s="158" t="str">
        <f>IFERROR(INDEX(Reit!$J:$J,MATCH(AH124,Reit!$F:$F,0)),"")</f>
        <v/>
      </c>
      <c r="AH124" s="159" t="str">
        <f t="shared" si="10"/>
        <v/>
      </c>
      <c r="AI124" s="158" t="str">
        <f>IFERROR(INDEX(Reit!$J:$J,MATCH(AJ124,Reit!$F:$F,0)),"")</f>
        <v/>
      </c>
      <c r="AJ124" s="159" t="str">
        <f t="shared" si="11"/>
        <v/>
      </c>
      <c r="AK124" s="158" t="str">
        <f>IFERROR(INDEX(Reit!$J:$J,MATCH(AL124,Reit!$F:$F,0)),"")</f>
        <v/>
      </c>
      <c r="AL124" s="159" t="str">
        <f t="shared" si="12"/>
        <v/>
      </c>
      <c r="AM124" s="158" t="str">
        <f>IFERROR(INDEX(Reit!$J:$J,MATCH(AN124,Reit!$F:$F,0)),"")</f>
        <v/>
      </c>
      <c r="AN124" s="159" t="str">
        <f t="shared" si="13"/>
        <v/>
      </c>
      <c r="AO124" s="158" t="str">
        <f>IFERROR(INDEX(Reit!$J:$J,MATCH(AP124,Reit!$F:$F,0)),"")</f>
        <v/>
      </c>
      <c r="AP124" s="159" t="str">
        <f t="shared" si="14"/>
        <v/>
      </c>
      <c r="AQ124" s="158" t="str">
        <f>IFERROR(INDEX(Reit!$J:$J,MATCH(AR124,Reit!$F:$F,0)),"")</f>
        <v/>
      </c>
      <c r="AR124" s="159" t="str">
        <f t="shared" si="15"/>
        <v/>
      </c>
    </row>
    <row r="125" spans="1:44" x14ac:dyDescent="0.2">
      <c r="A125" s="1071"/>
      <c r="B125" s="1071"/>
      <c r="C125" s="1071"/>
      <c r="D125" s="1071"/>
      <c r="E125" s="1071"/>
      <c r="F125" s="1071"/>
      <c r="G125" s="1071"/>
      <c r="H125" s="1071"/>
      <c r="I125" s="1071"/>
      <c r="J125" s="1071"/>
      <c r="K125" s="1087"/>
      <c r="L125" s="1071"/>
      <c r="M125" s="1071"/>
      <c r="N125" s="1088"/>
      <c r="O125" s="1111" t="s">
        <v>351</v>
      </c>
      <c r="AD125" s="157">
        <f t="shared" si="16"/>
        <v>0</v>
      </c>
      <c r="AE125" s="158" t="str">
        <f>IFERROR(INDEX(Reit!$J:$J,MATCH(AF125,Reit!$F:$F,0)),"")</f>
        <v/>
      </c>
      <c r="AF125" s="159">
        <f t="shared" si="9"/>
        <v>0</v>
      </c>
      <c r="AG125" s="158" t="str">
        <f>IFERROR(INDEX(Reit!$J:$J,MATCH(AH125,Reit!$F:$F,0)),"")</f>
        <v/>
      </c>
      <c r="AH125" s="159" t="str">
        <f t="shared" si="10"/>
        <v/>
      </c>
      <c r="AI125" s="158" t="str">
        <f>IFERROR(INDEX(Reit!$J:$J,MATCH(AJ125,Reit!$F:$F,0)),"")</f>
        <v/>
      </c>
      <c r="AJ125" s="159" t="str">
        <f t="shared" si="11"/>
        <v/>
      </c>
      <c r="AK125" s="158" t="str">
        <f>IFERROR(INDEX(Reit!$J:$J,MATCH(AL125,Reit!$F:$F,0)),"")</f>
        <v/>
      </c>
      <c r="AL125" s="159" t="str">
        <f t="shared" si="12"/>
        <v/>
      </c>
      <c r="AM125" s="158" t="str">
        <f>IFERROR(INDEX(Reit!$J:$J,MATCH(AN125,Reit!$F:$F,0)),"")</f>
        <v/>
      </c>
      <c r="AN125" s="159" t="str">
        <f t="shared" si="13"/>
        <v/>
      </c>
      <c r="AO125" s="158" t="str">
        <f>IFERROR(INDEX(Reit!$J:$J,MATCH(AP125,Reit!$F:$F,0)),"")</f>
        <v/>
      </c>
      <c r="AP125" s="159" t="str">
        <f t="shared" si="14"/>
        <v/>
      </c>
      <c r="AQ125" s="158" t="str">
        <f>IFERROR(INDEX(Reit!$J:$J,MATCH(AR125,Reit!$F:$F,0)),"")</f>
        <v/>
      </c>
      <c r="AR125" s="159" t="str">
        <f t="shared" si="15"/>
        <v/>
      </c>
    </row>
    <row r="126" spans="1:44" x14ac:dyDescent="0.2">
      <c r="A126" s="1071"/>
      <c r="B126" s="1071"/>
      <c r="C126" s="1071"/>
      <c r="D126" s="1071"/>
      <c r="E126" s="1071"/>
      <c r="F126" s="1071"/>
      <c r="G126" s="1071"/>
      <c r="H126" s="1071"/>
      <c r="I126" s="1071"/>
      <c r="J126" s="1071"/>
      <c r="K126" s="1071"/>
      <c r="L126" s="1071"/>
      <c r="M126" s="1071"/>
      <c r="N126" s="1071"/>
      <c r="O126" s="1071"/>
      <c r="AD126" s="157">
        <f t="shared" si="16"/>
        <v>0</v>
      </c>
      <c r="AE126" s="158" t="str">
        <f>IFERROR(INDEX(Reit!$J:$J,MATCH(AF126,Reit!$F:$F,0)),"")</f>
        <v/>
      </c>
      <c r="AF126" s="159">
        <f t="shared" si="9"/>
        <v>0</v>
      </c>
      <c r="AG126" s="158" t="str">
        <f>IFERROR(INDEX(Reit!$J:$J,MATCH(AH126,Reit!$F:$F,0)),"")</f>
        <v/>
      </c>
      <c r="AH126" s="159" t="str">
        <f t="shared" si="10"/>
        <v/>
      </c>
      <c r="AI126" s="158" t="str">
        <f>IFERROR(INDEX(Reit!$J:$J,MATCH(AJ126,Reit!$F:$F,0)),"")</f>
        <v/>
      </c>
      <c r="AJ126" s="159" t="str">
        <f t="shared" si="11"/>
        <v/>
      </c>
      <c r="AK126" s="158" t="str">
        <f>IFERROR(INDEX(Reit!$J:$J,MATCH(AL126,Reit!$F:$F,0)),"")</f>
        <v/>
      </c>
      <c r="AL126" s="159" t="str">
        <f t="shared" si="12"/>
        <v/>
      </c>
      <c r="AM126" s="158" t="str">
        <f>IFERROR(INDEX(Reit!$J:$J,MATCH(AN126,Reit!$F:$F,0)),"")</f>
        <v/>
      </c>
      <c r="AN126" s="159" t="str">
        <f t="shared" si="13"/>
        <v/>
      </c>
      <c r="AO126" s="158" t="str">
        <f>IFERROR(INDEX(Reit!$J:$J,MATCH(AP126,Reit!$F:$F,0)),"")</f>
        <v/>
      </c>
      <c r="AP126" s="159" t="str">
        <f t="shared" si="14"/>
        <v/>
      </c>
      <c r="AQ126" s="158" t="str">
        <f>IFERROR(INDEX(Reit!$J:$J,MATCH(AR126,Reit!$F:$F,0)),"")</f>
        <v/>
      </c>
      <c r="AR126" s="159" t="str">
        <f t="shared" si="15"/>
        <v/>
      </c>
    </row>
    <row r="127" spans="1:44" x14ac:dyDescent="0.2">
      <c r="A127" s="1070" t="s">
        <v>558</v>
      </c>
      <c r="B127" s="1071"/>
      <c r="C127" s="1071"/>
      <c r="D127" s="1071"/>
      <c r="E127" s="1071"/>
      <c r="F127" s="1071"/>
      <c r="G127" s="1071"/>
      <c r="H127" s="1071"/>
      <c r="I127" s="1071"/>
      <c r="J127" s="1071"/>
      <c r="K127" s="1087"/>
      <c r="L127" s="1071"/>
      <c r="M127" s="1071"/>
      <c r="N127" s="1088"/>
      <c r="O127" s="1111"/>
      <c r="AD127" s="157">
        <f t="shared" si="16"/>
        <v>0</v>
      </c>
      <c r="AE127" s="158" t="str">
        <f>IFERROR(INDEX(Reit!$J:$J,MATCH(AF127,Reit!$F:$F,0)),"")</f>
        <v/>
      </c>
      <c r="AF127" s="159">
        <f t="shared" si="9"/>
        <v>0</v>
      </c>
      <c r="AG127" s="158" t="str">
        <f>IFERROR(INDEX(Reit!$J:$J,MATCH(AH127,Reit!$F:$F,0)),"")</f>
        <v/>
      </c>
      <c r="AH127" s="159" t="str">
        <f t="shared" si="10"/>
        <v/>
      </c>
      <c r="AI127" s="158" t="str">
        <f>IFERROR(INDEX(Reit!$J:$J,MATCH(AJ127,Reit!$F:$F,0)),"")</f>
        <v/>
      </c>
      <c r="AJ127" s="159" t="str">
        <f t="shared" si="11"/>
        <v/>
      </c>
      <c r="AK127" s="158" t="str">
        <f>IFERROR(INDEX(Reit!$J:$J,MATCH(AL127,Reit!$F:$F,0)),"")</f>
        <v/>
      </c>
      <c r="AL127" s="159" t="str">
        <f t="shared" si="12"/>
        <v/>
      </c>
      <c r="AM127" s="158" t="str">
        <f>IFERROR(INDEX(Reit!$J:$J,MATCH(AN127,Reit!$F:$F,0)),"")</f>
        <v/>
      </c>
      <c r="AN127" s="159" t="str">
        <f t="shared" si="13"/>
        <v/>
      </c>
      <c r="AO127" s="158" t="str">
        <f>IFERROR(INDEX(Reit!$J:$J,MATCH(AP127,Reit!$F:$F,0)),"")</f>
        <v/>
      </c>
      <c r="AP127" s="159" t="str">
        <f t="shared" si="14"/>
        <v/>
      </c>
      <c r="AQ127" s="158" t="str">
        <f>IFERROR(INDEX(Reit!$J:$J,MATCH(AR127,Reit!$F:$F,0)),"")</f>
        <v/>
      </c>
      <c r="AR127" s="159" t="str">
        <f t="shared" si="15"/>
        <v/>
      </c>
    </row>
    <row r="128" spans="1:44" x14ac:dyDescent="0.2">
      <c r="A128" s="1071"/>
      <c r="B128" s="1088"/>
      <c r="C128" s="1088"/>
      <c r="D128" s="1095"/>
      <c r="E128" s="1095"/>
      <c r="F128" s="1074"/>
      <c r="G128" s="1071"/>
      <c r="H128" s="1071"/>
      <c r="I128" s="1073">
        <v>133</v>
      </c>
      <c r="J128" s="1071" t="str">
        <f>IF(COUNT(E77,E79)=2,IF(E77&lt;E79,D77,C79),"")</f>
        <v/>
      </c>
      <c r="K128" s="813" t="str">
        <f>IF(J128="-",0,IF(J130="-",13,""))</f>
        <v/>
      </c>
      <c r="L128" s="1074"/>
      <c r="M128" s="1071"/>
      <c r="N128" s="1071"/>
      <c r="O128" s="1088"/>
      <c r="AD128" s="157">
        <f t="shared" si="16"/>
        <v>0</v>
      </c>
      <c r="AE128" s="158" t="str">
        <f>IFERROR(INDEX(Reit!$J:$J,MATCH(AF128,Reit!$F:$F,0)),"")</f>
        <v/>
      </c>
      <c r="AF128" s="159">
        <f t="shared" si="9"/>
        <v>0</v>
      </c>
      <c r="AG128" s="158" t="str">
        <f>IFERROR(INDEX(Reit!$J:$J,MATCH(AH128,Reit!$F:$F,0)),"")</f>
        <v/>
      </c>
      <c r="AH128" s="159" t="str">
        <f t="shared" si="10"/>
        <v/>
      </c>
      <c r="AI128" s="158" t="str">
        <f>IFERROR(INDEX(Reit!$J:$J,MATCH(AJ128,Reit!$F:$F,0)),"")</f>
        <v/>
      </c>
      <c r="AJ128" s="159" t="str">
        <f t="shared" si="11"/>
        <v/>
      </c>
      <c r="AK128" s="158" t="str">
        <f>IFERROR(INDEX(Reit!$J:$J,MATCH(AL128,Reit!$F:$F,0)),"")</f>
        <v/>
      </c>
      <c r="AL128" s="159" t="str">
        <f t="shared" si="12"/>
        <v/>
      </c>
      <c r="AM128" s="158" t="str">
        <f>IFERROR(INDEX(Reit!$J:$J,MATCH(AN128,Reit!$F:$F,0)),"")</f>
        <v/>
      </c>
      <c r="AN128" s="159" t="str">
        <f t="shared" si="13"/>
        <v/>
      </c>
      <c r="AO128" s="158" t="str">
        <f>IFERROR(INDEX(Reit!$J:$J,MATCH(AP128,Reit!$F:$F,0)),"")</f>
        <v/>
      </c>
      <c r="AP128" s="159" t="str">
        <f t="shared" si="14"/>
        <v/>
      </c>
      <c r="AQ128" s="158" t="str">
        <f>IFERROR(INDEX(Reit!$J:$J,MATCH(AR128,Reit!$F:$F,0)),"")</f>
        <v/>
      </c>
      <c r="AR128" s="159" t="str">
        <f t="shared" si="15"/>
        <v/>
      </c>
    </row>
    <row r="129" spans="1:44" x14ac:dyDescent="0.2">
      <c r="A129" s="1070"/>
      <c r="B129" s="1071"/>
      <c r="C129" s="1071"/>
      <c r="D129" s="1071"/>
      <c r="E129" s="1071"/>
      <c r="F129" s="1071"/>
      <c r="G129" s="1071"/>
      <c r="H129" s="1071"/>
      <c r="I129" s="1075"/>
      <c r="J129" s="1128">
        <v>153</v>
      </c>
      <c r="K129" s="1077" t="str">
        <f>IF(COUNT(K128,K130)=2,IF(K128&gt;K130,J128,J130),"")</f>
        <v/>
      </c>
      <c r="L129" s="813" t="str">
        <f>IF(K129="-",0,IF(K133="-",13,""))</f>
        <v/>
      </c>
      <c r="M129" s="1074"/>
      <c r="N129" s="1071"/>
      <c r="O129" s="1088"/>
      <c r="AD129" s="157">
        <f t="shared" si="16"/>
        <v>0</v>
      </c>
      <c r="AE129" s="158" t="str">
        <f>IFERROR(INDEX(Reit!$J:$J,MATCH(AF129,Reit!$F:$F,0)),"")</f>
        <v/>
      </c>
      <c r="AF129" s="159">
        <f t="shared" si="9"/>
        <v>0</v>
      </c>
      <c r="AG129" s="158" t="str">
        <f>IFERROR(INDEX(Reit!$J:$J,MATCH(AH129,Reit!$F:$F,0)),"")</f>
        <v/>
      </c>
      <c r="AH129" s="159" t="str">
        <f t="shared" si="10"/>
        <v/>
      </c>
      <c r="AI129" s="158" t="str">
        <f>IFERROR(INDEX(Reit!$J:$J,MATCH(AJ129,Reit!$F:$F,0)),"")</f>
        <v/>
      </c>
      <c r="AJ129" s="159" t="str">
        <f t="shared" si="11"/>
        <v/>
      </c>
      <c r="AK129" s="158" t="str">
        <f>IFERROR(INDEX(Reit!$J:$J,MATCH(AL129,Reit!$F:$F,0)),"")</f>
        <v/>
      </c>
      <c r="AL129" s="159" t="str">
        <f t="shared" si="12"/>
        <v/>
      </c>
      <c r="AM129" s="158" t="str">
        <f>IFERROR(INDEX(Reit!$J:$J,MATCH(AN129,Reit!$F:$F,0)),"")</f>
        <v/>
      </c>
      <c r="AN129" s="159" t="str">
        <f t="shared" si="13"/>
        <v/>
      </c>
      <c r="AO129" s="158" t="str">
        <f>IFERROR(INDEX(Reit!$J:$J,MATCH(AP129,Reit!$F:$F,0)),"")</f>
        <v/>
      </c>
      <c r="AP129" s="159" t="str">
        <f t="shared" si="14"/>
        <v/>
      </c>
      <c r="AQ129" s="158" t="str">
        <f>IFERROR(INDEX(Reit!$J:$J,MATCH(AR129,Reit!$F:$F,0)),"")</f>
        <v/>
      </c>
      <c r="AR129" s="159" t="str">
        <f t="shared" si="15"/>
        <v/>
      </c>
    </row>
    <row r="130" spans="1:44" x14ac:dyDescent="0.2">
      <c r="A130" s="1071"/>
      <c r="B130" s="1071"/>
      <c r="C130" s="1071"/>
      <c r="D130" s="1071"/>
      <c r="E130" s="1071"/>
      <c r="F130" s="1071"/>
      <c r="G130" s="1071"/>
      <c r="H130" s="1071"/>
      <c r="I130" s="1075">
        <v>134</v>
      </c>
      <c r="J130" s="1078" t="str">
        <f>IF(COUNT(E81,E83)=2,IF(E81&lt;E83,D81,C83),"")</f>
        <v/>
      </c>
      <c r="K130" s="1117" t="str">
        <f>IF(J130="-",0,IF(J128="-",13,""))</f>
        <v/>
      </c>
      <c r="L130" s="155"/>
      <c r="M130" s="1071"/>
      <c r="N130" s="1071"/>
      <c r="O130" s="1088"/>
      <c r="AD130" s="157">
        <f t="shared" si="16"/>
        <v>0</v>
      </c>
      <c r="AE130" s="158" t="str">
        <f>IFERROR(INDEX(Reit!$J:$J,MATCH(AF130,Reit!$F:$F,0)),"")</f>
        <v/>
      </c>
      <c r="AF130" s="159">
        <f t="shared" si="9"/>
        <v>0</v>
      </c>
      <c r="AG130" s="158" t="str">
        <f>IFERROR(INDEX(Reit!$J:$J,MATCH(AH130,Reit!$F:$F,0)),"")</f>
        <v/>
      </c>
      <c r="AH130" s="159" t="str">
        <f t="shared" si="10"/>
        <v/>
      </c>
      <c r="AI130" s="158" t="str">
        <f>IFERROR(INDEX(Reit!$J:$J,MATCH(AJ130,Reit!$F:$F,0)),"")</f>
        <v/>
      </c>
      <c r="AJ130" s="159" t="str">
        <f t="shared" si="11"/>
        <v/>
      </c>
      <c r="AK130" s="158" t="str">
        <f>IFERROR(INDEX(Reit!$J:$J,MATCH(AL130,Reit!$F:$F,0)),"")</f>
        <v/>
      </c>
      <c r="AL130" s="159" t="str">
        <f t="shared" si="12"/>
        <v/>
      </c>
      <c r="AM130" s="158" t="str">
        <f>IFERROR(INDEX(Reit!$J:$J,MATCH(AN130,Reit!$F:$F,0)),"")</f>
        <v/>
      </c>
      <c r="AN130" s="159" t="str">
        <f t="shared" si="13"/>
        <v/>
      </c>
      <c r="AO130" s="158" t="str">
        <f>IFERROR(INDEX(Reit!$J:$J,MATCH(AP130,Reit!$F:$F,0)),"")</f>
        <v/>
      </c>
      <c r="AP130" s="159" t="str">
        <f t="shared" si="14"/>
        <v/>
      </c>
      <c r="AQ130" s="158" t="str">
        <f>IFERROR(INDEX(Reit!$J:$J,MATCH(AR130,Reit!$F:$F,0)),"")</f>
        <v/>
      </c>
      <c r="AR130" s="159" t="str">
        <f t="shared" si="15"/>
        <v/>
      </c>
    </row>
    <row r="131" spans="1:44" x14ac:dyDescent="0.2">
      <c r="A131" s="1071"/>
      <c r="B131" s="1071"/>
      <c r="C131" s="1071"/>
      <c r="D131" s="1071"/>
      <c r="E131" s="1071"/>
      <c r="F131" s="1071"/>
      <c r="G131" s="1071"/>
      <c r="H131" s="1071"/>
      <c r="I131" s="1075"/>
      <c r="J131" s="1071"/>
      <c r="K131" s="1097">
        <v>169</v>
      </c>
      <c r="L131" s="1077" t="str">
        <f>IF(COUNT(L129,L133)=2,IF(L129&gt;L133,K129,K133),"")</f>
        <v/>
      </c>
      <c r="M131" s="1088"/>
      <c r="N131" s="813" t="str">
        <f>IF(L131="-",0,IF(L139="-",13,""))</f>
        <v/>
      </c>
      <c r="O131" s="1088"/>
      <c r="AD131" s="157">
        <f t="shared" si="16"/>
        <v>0</v>
      </c>
      <c r="AE131" s="158" t="str">
        <f>IFERROR(INDEX(Reit!$J:$J,MATCH(AF131,Reit!$F:$F,0)),"")</f>
        <v/>
      </c>
      <c r="AF131" s="159">
        <f t="shared" si="9"/>
        <v>0</v>
      </c>
      <c r="AG131" s="158" t="str">
        <f>IFERROR(INDEX(Reit!$J:$J,MATCH(AH131,Reit!$F:$F,0)),"")</f>
        <v/>
      </c>
      <c r="AH131" s="159" t="str">
        <f t="shared" si="10"/>
        <v/>
      </c>
      <c r="AI131" s="158" t="str">
        <f>IFERROR(INDEX(Reit!$J:$J,MATCH(AJ131,Reit!$F:$F,0)),"")</f>
        <v/>
      </c>
      <c r="AJ131" s="159" t="str">
        <f t="shared" si="11"/>
        <v/>
      </c>
      <c r="AK131" s="158" t="str">
        <f>IFERROR(INDEX(Reit!$J:$J,MATCH(AL131,Reit!$F:$F,0)),"")</f>
        <v/>
      </c>
      <c r="AL131" s="159" t="str">
        <f t="shared" si="12"/>
        <v/>
      </c>
      <c r="AM131" s="158" t="str">
        <f>IFERROR(INDEX(Reit!$J:$J,MATCH(AN131,Reit!$F:$F,0)),"")</f>
        <v/>
      </c>
      <c r="AN131" s="159" t="str">
        <f t="shared" si="13"/>
        <v/>
      </c>
      <c r="AO131" s="158" t="str">
        <f>IFERROR(INDEX(Reit!$J:$J,MATCH(AP131,Reit!$F:$F,0)),"")</f>
        <v/>
      </c>
      <c r="AP131" s="159" t="str">
        <f t="shared" si="14"/>
        <v/>
      </c>
      <c r="AQ131" s="158" t="str">
        <f>IFERROR(INDEX(Reit!$J:$J,MATCH(AR131,Reit!$F:$F,0)),"")</f>
        <v/>
      </c>
      <c r="AR131" s="159" t="str">
        <f t="shared" si="15"/>
        <v/>
      </c>
    </row>
    <row r="132" spans="1:44" x14ac:dyDescent="0.2">
      <c r="A132" s="1071"/>
      <c r="B132" s="1071"/>
      <c r="C132" s="1071"/>
      <c r="D132" s="1071"/>
      <c r="E132" s="1071"/>
      <c r="F132" s="1071"/>
      <c r="G132" s="1071"/>
      <c r="H132" s="1071"/>
      <c r="I132" s="1075">
        <v>135</v>
      </c>
      <c r="J132" s="1071" t="str">
        <f>IF(COUNT(E85,E87)=2,IF(E85&lt;E87,D85,C87),"")</f>
        <v/>
      </c>
      <c r="K132" s="836" t="str">
        <f>IF(J132="-",0,IF(J134="-",13,""))</f>
        <v/>
      </c>
      <c r="L132" s="822"/>
      <c r="M132" s="1089"/>
      <c r="N132" s="1071"/>
      <c r="O132" s="1088"/>
      <c r="AD132" s="157">
        <f t="shared" si="16"/>
        <v>0</v>
      </c>
      <c r="AE132" s="158" t="str">
        <f>IFERROR(INDEX(Reit!$J:$J,MATCH(AF132,Reit!$F:$F,0)),"")</f>
        <v/>
      </c>
      <c r="AF132" s="159">
        <f t="shared" si="9"/>
        <v>0</v>
      </c>
      <c r="AG132" s="158" t="str">
        <f>IFERROR(INDEX(Reit!$J:$J,MATCH(AH132,Reit!$F:$F,0)),"")</f>
        <v/>
      </c>
      <c r="AH132" s="159" t="str">
        <f t="shared" si="10"/>
        <v/>
      </c>
      <c r="AI132" s="158" t="str">
        <f>IFERROR(INDEX(Reit!$J:$J,MATCH(AJ132,Reit!$F:$F,0)),"")</f>
        <v/>
      </c>
      <c r="AJ132" s="159" t="str">
        <f t="shared" si="11"/>
        <v/>
      </c>
      <c r="AK132" s="158" t="str">
        <f>IFERROR(INDEX(Reit!$J:$J,MATCH(AL132,Reit!$F:$F,0)),"")</f>
        <v/>
      </c>
      <c r="AL132" s="159" t="str">
        <f t="shared" si="12"/>
        <v/>
      </c>
      <c r="AM132" s="158" t="str">
        <f>IFERROR(INDEX(Reit!$J:$J,MATCH(AN132,Reit!$F:$F,0)),"")</f>
        <v/>
      </c>
      <c r="AN132" s="159" t="str">
        <f t="shared" si="13"/>
        <v/>
      </c>
      <c r="AO132" s="158" t="str">
        <f>IFERROR(INDEX(Reit!$J:$J,MATCH(AP132,Reit!$F:$F,0)),"")</f>
        <v/>
      </c>
      <c r="AP132" s="159" t="str">
        <f t="shared" si="14"/>
        <v/>
      </c>
      <c r="AQ132" s="158" t="str">
        <f>IFERROR(INDEX(Reit!$J:$J,MATCH(AR132,Reit!$F:$F,0)),"")</f>
        <v/>
      </c>
      <c r="AR132" s="159" t="str">
        <f t="shared" si="15"/>
        <v/>
      </c>
    </row>
    <row r="133" spans="1:44" x14ac:dyDescent="0.2">
      <c r="A133" s="1071"/>
      <c r="B133" s="1071"/>
      <c r="C133" s="1071"/>
      <c r="D133" s="1071"/>
      <c r="E133" s="1071"/>
      <c r="F133" s="1071"/>
      <c r="G133" s="1071"/>
      <c r="H133" s="1071"/>
      <c r="I133" s="1075"/>
      <c r="J133" s="1128">
        <v>154</v>
      </c>
      <c r="K133" s="1090" t="str">
        <f>IF(COUNT(K132,K134)=2,IF(K132&gt;K134,J132,J134),"")</f>
        <v/>
      </c>
      <c r="L133" s="838" t="str">
        <f>IF(K133="-",0,IF(K129="-",13,""))</f>
        <v/>
      </c>
      <c r="M133" s="1092"/>
      <c r="N133" s="1071"/>
      <c r="O133" s="1088"/>
      <c r="AD133" s="157">
        <f t="shared" si="16"/>
        <v>0</v>
      </c>
      <c r="AE133" s="158" t="str">
        <f>IFERROR(INDEX(Reit!$J:$J,MATCH(AF133,Reit!$F:$F,0)),"")</f>
        <v/>
      </c>
      <c r="AF133" s="159">
        <f t="shared" si="9"/>
        <v>0</v>
      </c>
      <c r="AG133" s="158" t="str">
        <f>IFERROR(INDEX(Reit!$J:$J,MATCH(AH133,Reit!$F:$F,0)),"")</f>
        <v/>
      </c>
      <c r="AH133" s="159" t="str">
        <f t="shared" si="10"/>
        <v/>
      </c>
      <c r="AI133" s="158" t="str">
        <f>IFERROR(INDEX(Reit!$J:$J,MATCH(AJ133,Reit!$F:$F,0)),"")</f>
        <v/>
      </c>
      <c r="AJ133" s="159" t="str">
        <f t="shared" si="11"/>
        <v/>
      </c>
      <c r="AK133" s="158" t="str">
        <f>IFERROR(INDEX(Reit!$J:$J,MATCH(AL133,Reit!$F:$F,0)),"")</f>
        <v/>
      </c>
      <c r="AL133" s="159" t="str">
        <f t="shared" si="12"/>
        <v/>
      </c>
      <c r="AM133" s="158" t="str">
        <f>IFERROR(INDEX(Reit!$J:$J,MATCH(AN133,Reit!$F:$F,0)),"")</f>
        <v/>
      </c>
      <c r="AN133" s="159" t="str">
        <f t="shared" si="13"/>
        <v/>
      </c>
      <c r="AO133" s="158" t="str">
        <f>IFERROR(INDEX(Reit!$J:$J,MATCH(AP133,Reit!$F:$F,0)),"")</f>
        <v/>
      </c>
      <c r="AP133" s="159" t="str">
        <f t="shared" si="14"/>
        <v/>
      </c>
      <c r="AQ133" s="158" t="str">
        <f>IFERROR(INDEX(Reit!$J:$J,MATCH(AR133,Reit!$F:$F,0)),"")</f>
        <v/>
      </c>
      <c r="AR133" s="159" t="str">
        <f t="shared" si="15"/>
        <v/>
      </c>
    </row>
    <row r="134" spans="1:44" x14ac:dyDescent="0.2">
      <c r="A134" s="1071"/>
      <c r="B134" s="1071"/>
      <c r="C134" s="1071"/>
      <c r="D134" s="1071"/>
      <c r="E134" s="1071"/>
      <c r="F134" s="1071"/>
      <c r="G134" s="1071"/>
      <c r="H134" s="1071"/>
      <c r="I134" s="1075">
        <v>136</v>
      </c>
      <c r="J134" s="1078" t="str">
        <f>IF(COUNT(E89,E91)=2,IF(E89&lt;E91,D89,C91),"")</f>
        <v/>
      </c>
      <c r="K134" s="818" t="str">
        <f>IF(J134="-",0,IF(J132="-",13,""))</f>
        <v/>
      </c>
      <c r="L134" s="1088"/>
      <c r="M134" s="1086"/>
      <c r="N134" s="1071"/>
      <c r="O134" s="1088"/>
      <c r="AD134" s="157">
        <f t="shared" si="16"/>
        <v>0</v>
      </c>
      <c r="AE134" s="158" t="str">
        <f>IFERROR(INDEX(Reit!$J:$J,MATCH(AF134,Reit!$F:$F,0)),"")</f>
        <v/>
      </c>
      <c r="AF134" s="159">
        <f t="shared" si="9"/>
        <v>0</v>
      </c>
      <c r="AG134" s="158" t="str">
        <f>IFERROR(INDEX(Reit!$J:$J,MATCH(AH134,Reit!$F:$F,0)),"")</f>
        <v/>
      </c>
      <c r="AH134" s="159" t="str">
        <f t="shared" si="10"/>
        <v/>
      </c>
      <c r="AI134" s="158" t="str">
        <f>IFERROR(INDEX(Reit!$J:$J,MATCH(AJ134,Reit!$F:$F,0)),"")</f>
        <v/>
      </c>
      <c r="AJ134" s="159" t="str">
        <f t="shared" si="11"/>
        <v/>
      </c>
      <c r="AK134" s="158" t="str">
        <f>IFERROR(INDEX(Reit!$J:$J,MATCH(AL134,Reit!$F:$F,0)),"")</f>
        <v/>
      </c>
      <c r="AL134" s="159" t="str">
        <f t="shared" si="12"/>
        <v/>
      </c>
      <c r="AM134" s="158" t="str">
        <f>IFERROR(INDEX(Reit!$J:$J,MATCH(AN134,Reit!$F:$F,0)),"")</f>
        <v/>
      </c>
      <c r="AN134" s="159" t="str">
        <f t="shared" si="13"/>
        <v/>
      </c>
      <c r="AO134" s="158" t="str">
        <f>IFERROR(INDEX(Reit!$J:$J,MATCH(AP134,Reit!$F:$F,0)),"")</f>
        <v/>
      </c>
      <c r="AP134" s="159" t="str">
        <f t="shared" si="14"/>
        <v/>
      </c>
      <c r="AQ134" s="158" t="str">
        <f>IFERROR(INDEX(Reit!$J:$J,MATCH(AR134,Reit!$F:$F,0)),"")</f>
        <v/>
      </c>
      <c r="AR134" s="159" t="str">
        <f t="shared" si="15"/>
        <v/>
      </c>
    </row>
    <row r="135" spans="1:44" ht="13.5" thickBot="1" x14ac:dyDescent="0.25">
      <c r="A135" s="1071"/>
      <c r="B135" s="1071"/>
      <c r="C135" s="1071"/>
      <c r="D135" s="1071"/>
      <c r="E135" s="1071"/>
      <c r="F135" s="1071"/>
      <c r="G135" s="1071"/>
      <c r="H135" s="1071"/>
      <c r="I135" s="1087"/>
      <c r="J135" s="1071"/>
      <c r="K135" s="1071"/>
      <c r="L135" s="1088"/>
      <c r="M135" s="1097"/>
      <c r="N135" s="1129"/>
      <c r="O135" s="1102" t="str">
        <f>IF(COUNT(N131,N139)=2,IF(N131&gt;N139,L131,L139),"")</f>
        <v/>
      </c>
      <c r="AD135" s="157">
        <f t="shared" si="16"/>
        <v>0</v>
      </c>
      <c r="AE135" s="158" t="str">
        <f>IFERROR(INDEX(Reit!$J:$J,MATCH(AF135,Reit!$F:$F,0)),"")</f>
        <v/>
      </c>
      <c r="AF135" s="159">
        <f t="shared" si="9"/>
        <v>0</v>
      </c>
      <c r="AG135" s="158" t="str">
        <f>IFERROR(INDEX(Reit!$J:$J,MATCH(AH135,Reit!$F:$F,0)),"")</f>
        <v/>
      </c>
      <c r="AH135" s="159" t="str">
        <f t="shared" si="10"/>
        <v/>
      </c>
      <c r="AI135" s="158" t="str">
        <f>IFERROR(INDEX(Reit!$J:$J,MATCH(AJ135,Reit!$F:$F,0)),"")</f>
        <v/>
      </c>
      <c r="AJ135" s="159" t="str">
        <f t="shared" si="11"/>
        <v/>
      </c>
      <c r="AK135" s="158" t="str">
        <f>IFERROR(INDEX(Reit!$J:$J,MATCH(AL135,Reit!$F:$F,0)),"")</f>
        <v/>
      </c>
      <c r="AL135" s="159" t="str">
        <f t="shared" si="12"/>
        <v/>
      </c>
      <c r="AM135" s="158" t="str">
        <f>IFERROR(INDEX(Reit!$J:$J,MATCH(AN135,Reit!$F:$F,0)),"")</f>
        <v/>
      </c>
      <c r="AN135" s="159" t="str">
        <f t="shared" si="13"/>
        <v/>
      </c>
      <c r="AO135" s="158" t="str">
        <f>IFERROR(INDEX(Reit!$J:$J,MATCH(AP135,Reit!$F:$F,0)),"")</f>
        <v/>
      </c>
      <c r="AP135" s="159" t="str">
        <f t="shared" si="14"/>
        <v/>
      </c>
      <c r="AQ135" s="158" t="str">
        <f>IFERROR(INDEX(Reit!$J:$J,MATCH(AR135,Reit!$F:$F,0)),"")</f>
        <v/>
      </c>
      <c r="AR135" s="159" t="str">
        <f t="shared" si="15"/>
        <v/>
      </c>
    </row>
    <row r="136" spans="1:44" x14ac:dyDescent="0.2">
      <c r="A136" s="1071"/>
      <c r="B136" s="1071"/>
      <c r="C136" s="1071"/>
      <c r="D136" s="1071"/>
      <c r="E136" s="1071"/>
      <c r="F136" s="1071"/>
      <c r="G136" s="1071"/>
      <c r="H136" s="1071"/>
      <c r="I136" s="1073">
        <v>137</v>
      </c>
      <c r="J136" s="1071" t="str">
        <f>IF(COUNT(E93,E95)=2,IF(E93&lt;E95,D93,C95),"")</f>
        <v/>
      </c>
      <c r="K136" s="813" t="str">
        <f>IF(J136="-",0,IF(J138="-",13,""))</f>
        <v/>
      </c>
      <c r="L136" s="1088"/>
      <c r="M136" s="1086"/>
      <c r="N136" s="1088"/>
      <c r="O136" s="1104" t="s">
        <v>352</v>
      </c>
      <c r="AD136" s="157">
        <f t="shared" si="16"/>
        <v>0</v>
      </c>
      <c r="AE136" s="158" t="str">
        <f>IFERROR(INDEX(Reit!$J:$J,MATCH(AF136,Reit!$F:$F,0)),"")</f>
        <v/>
      </c>
      <c r="AF136" s="159">
        <f t="shared" ref="AF136:AF199" si="17">B136</f>
        <v>0</v>
      </c>
      <c r="AG136" s="158" t="str">
        <f>IFERROR(INDEX(Reit!$J:$J,MATCH(AH136,Reit!$F:$F,0)),"")</f>
        <v/>
      </c>
      <c r="AH136" s="159" t="str">
        <f t="shared" ref="AH136:AH199" si="18">IFERROR(LEFT($B136,(FIND(",",$B136,1)-1)),"")</f>
        <v/>
      </c>
      <c r="AI136" s="158" t="str">
        <f>IFERROR(INDEX(Reit!$J:$J,MATCH(AJ136,Reit!$F:$F,0)),"")</f>
        <v/>
      </c>
      <c r="AJ136" s="159" t="str">
        <f t="shared" ref="AJ136:AJ199" si="19">IFERROR(MID($B136,FIND(", ",$B136)+2,256),"")</f>
        <v/>
      </c>
      <c r="AK136" s="158" t="str">
        <f>IFERROR(INDEX(Reit!$J:$J,MATCH(AL136,Reit!$F:$F,0)),"")</f>
        <v/>
      </c>
      <c r="AL136" s="159" t="str">
        <f t="shared" ref="AL136:AL199" si="20">IFERROR(MID($B136,FIND("^",SUBSTITUTE($B136,", ","^",1))+2,FIND("^",SUBSTITUTE($B136,", ","^",2))-FIND("^",SUBSTITUTE($B136,", ","^",1))-2),"")</f>
        <v/>
      </c>
      <c r="AM136" s="158" t="str">
        <f>IFERROR(INDEX(Reit!$J:$J,MATCH(AN136,Reit!$F:$F,0)),"")</f>
        <v/>
      </c>
      <c r="AN136" s="159" t="str">
        <f t="shared" ref="AN136:AN199" si="21">IFERROR(MID($B136,FIND(", ",$B136,FIND(", ",$B136,FIND(", ",$B136))+1)+2,30000),"")</f>
        <v/>
      </c>
      <c r="AO136" s="158" t="str">
        <f>IFERROR(INDEX(Reit!$J:$J,MATCH(AP136,Reit!$F:$F,0)),"")</f>
        <v/>
      </c>
      <c r="AP136" s="159" t="str">
        <f t="shared" ref="AP136:AP199" si="22">IFERROR(MID($B136,FIND(", ",$B136,FIND(", ",$B136)+1)+2,FIND(", ",$B136,FIND(", ",$B136,FIND(", ",$B136)+1)+1)-FIND(", ",$B136,FIND(", ",$B136)+1)-2),"")</f>
        <v/>
      </c>
      <c r="AQ136" s="158" t="str">
        <f>IFERROR(INDEX(Reit!$J:$J,MATCH(AR136,Reit!$F:$F,0)),"")</f>
        <v/>
      </c>
      <c r="AR136" s="159" t="str">
        <f t="shared" ref="AR136:AR199" si="23">IFERROR(MID($B136,FIND(", ",$B136,FIND(", ",$B136,FIND(", ",$B136)+1)+1)+2,30000),"")</f>
        <v/>
      </c>
    </row>
    <row r="137" spans="1:44" x14ac:dyDescent="0.2">
      <c r="A137" s="1071"/>
      <c r="B137" s="1071"/>
      <c r="C137" s="1071"/>
      <c r="D137" s="1071"/>
      <c r="E137" s="1071"/>
      <c r="F137" s="1071"/>
      <c r="G137" s="1071"/>
      <c r="H137" s="1071"/>
      <c r="I137" s="1075"/>
      <c r="J137" s="1128">
        <v>155</v>
      </c>
      <c r="K137" s="1077" t="str">
        <f>IF(COUNT(K136,K138)=2,IF(K136&gt;K138,J136,J138),"")</f>
        <v/>
      </c>
      <c r="L137" s="838" t="str">
        <f>IF(K137="-",0,IF(K141="-",13,""))</f>
        <v/>
      </c>
      <c r="M137" s="1092"/>
      <c r="N137" s="1088"/>
      <c r="O137" s="1088"/>
      <c r="AD137" s="157">
        <f t="shared" si="16"/>
        <v>0</v>
      </c>
      <c r="AE137" s="158" t="str">
        <f>IFERROR(INDEX(Reit!$J:$J,MATCH(AF137,Reit!$F:$F,0)),"")</f>
        <v/>
      </c>
      <c r="AF137" s="159">
        <f t="shared" si="17"/>
        <v>0</v>
      </c>
      <c r="AG137" s="158" t="str">
        <f>IFERROR(INDEX(Reit!$J:$J,MATCH(AH137,Reit!$F:$F,0)),"")</f>
        <v/>
      </c>
      <c r="AH137" s="159" t="str">
        <f t="shared" si="18"/>
        <v/>
      </c>
      <c r="AI137" s="158" t="str">
        <f>IFERROR(INDEX(Reit!$J:$J,MATCH(AJ137,Reit!$F:$F,0)),"")</f>
        <v/>
      </c>
      <c r="AJ137" s="159" t="str">
        <f t="shared" si="19"/>
        <v/>
      </c>
      <c r="AK137" s="158" t="str">
        <f>IFERROR(INDEX(Reit!$J:$J,MATCH(AL137,Reit!$F:$F,0)),"")</f>
        <v/>
      </c>
      <c r="AL137" s="159" t="str">
        <f t="shared" si="20"/>
        <v/>
      </c>
      <c r="AM137" s="158" t="str">
        <f>IFERROR(INDEX(Reit!$J:$J,MATCH(AN137,Reit!$F:$F,0)),"")</f>
        <v/>
      </c>
      <c r="AN137" s="159" t="str">
        <f t="shared" si="21"/>
        <v/>
      </c>
      <c r="AO137" s="158" t="str">
        <f>IFERROR(INDEX(Reit!$J:$J,MATCH(AP137,Reit!$F:$F,0)),"")</f>
        <v/>
      </c>
      <c r="AP137" s="159" t="str">
        <f t="shared" si="22"/>
        <v/>
      </c>
      <c r="AQ137" s="158" t="str">
        <f>IFERROR(INDEX(Reit!$J:$J,MATCH(AR137,Reit!$F:$F,0)),"")</f>
        <v/>
      </c>
      <c r="AR137" s="159" t="str">
        <f t="shared" si="23"/>
        <v/>
      </c>
    </row>
    <row r="138" spans="1:44" ht="13.5" thickBot="1" x14ac:dyDescent="0.25">
      <c r="A138" s="1071"/>
      <c r="B138" s="1071"/>
      <c r="C138" s="1071"/>
      <c r="D138" s="1071"/>
      <c r="E138" s="1071"/>
      <c r="F138" s="1071"/>
      <c r="G138" s="1071"/>
      <c r="H138" s="1071"/>
      <c r="I138" s="1075">
        <v>138</v>
      </c>
      <c r="J138" s="1078" t="str">
        <f>IF(COUNT(E97,E99)=2,IF(E97&lt;E99,D97,C99),"")</f>
        <v/>
      </c>
      <c r="K138" s="1117" t="str">
        <f>IF(J138="-",0,IF(J136="-",13,""))</f>
        <v/>
      </c>
      <c r="L138" s="808"/>
      <c r="M138" s="1086"/>
      <c r="N138" s="1111"/>
      <c r="O138" s="1102" t="str">
        <f>IF(COUNT(N131,N139)=2,IF(N131&lt;N139,L131,L139),"")</f>
        <v/>
      </c>
      <c r="AD138" s="157">
        <f t="shared" si="16"/>
        <v>0</v>
      </c>
      <c r="AE138" s="158" t="str">
        <f>IFERROR(INDEX(Reit!$J:$J,MATCH(AF138,Reit!$F:$F,0)),"")</f>
        <v/>
      </c>
      <c r="AF138" s="159">
        <f t="shared" si="17"/>
        <v>0</v>
      </c>
      <c r="AG138" s="158" t="str">
        <f>IFERROR(INDEX(Reit!$J:$J,MATCH(AH138,Reit!$F:$F,0)),"")</f>
        <v/>
      </c>
      <c r="AH138" s="159" t="str">
        <f t="shared" si="18"/>
        <v/>
      </c>
      <c r="AI138" s="158" t="str">
        <f>IFERROR(INDEX(Reit!$J:$J,MATCH(AJ138,Reit!$F:$F,0)),"")</f>
        <v/>
      </c>
      <c r="AJ138" s="159" t="str">
        <f t="shared" si="19"/>
        <v/>
      </c>
      <c r="AK138" s="158" t="str">
        <f>IFERROR(INDEX(Reit!$J:$J,MATCH(AL138,Reit!$F:$F,0)),"")</f>
        <v/>
      </c>
      <c r="AL138" s="159" t="str">
        <f t="shared" si="20"/>
        <v/>
      </c>
      <c r="AM138" s="158" t="str">
        <f>IFERROR(INDEX(Reit!$J:$J,MATCH(AN138,Reit!$F:$F,0)),"")</f>
        <v/>
      </c>
      <c r="AN138" s="159" t="str">
        <f t="shared" si="21"/>
        <v/>
      </c>
      <c r="AO138" s="158" t="str">
        <f>IFERROR(INDEX(Reit!$J:$J,MATCH(AP138,Reit!$F:$F,0)),"")</f>
        <v/>
      </c>
      <c r="AP138" s="159" t="str">
        <f t="shared" si="22"/>
        <v/>
      </c>
      <c r="AQ138" s="158" t="str">
        <f>IFERROR(INDEX(Reit!$J:$J,MATCH(AR138,Reit!$F:$F,0)),"")</f>
        <v/>
      </c>
      <c r="AR138" s="159" t="str">
        <f t="shared" si="23"/>
        <v/>
      </c>
    </row>
    <row r="139" spans="1:44" x14ac:dyDescent="0.2">
      <c r="A139" s="1071"/>
      <c r="B139" s="1071"/>
      <c r="C139" s="1071"/>
      <c r="D139" s="1071"/>
      <c r="E139" s="1071"/>
      <c r="F139" s="1071"/>
      <c r="G139" s="1071"/>
      <c r="H139" s="1071"/>
      <c r="I139" s="1075"/>
      <c r="J139" s="1071"/>
      <c r="K139" s="1097">
        <v>170</v>
      </c>
      <c r="L139" s="1077" t="str">
        <f>IF(COUNT(L137,L141)=2,IF(L137&gt;L141,K137,K141),"")</f>
        <v/>
      </c>
      <c r="M139" s="1084"/>
      <c r="N139" s="813" t="str">
        <f>IF(L139="-",0,IF(L131="-",13,""))</f>
        <v/>
      </c>
      <c r="O139" s="1111" t="s">
        <v>465</v>
      </c>
      <c r="AD139" s="157">
        <f t="shared" si="16"/>
        <v>0</v>
      </c>
      <c r="AE139" s="158" t="str">
        <f>IFERROR(INDEX(Reit!$J:$J,MATCH(AF139,Reit!$F:$F,0)),"")</f>
        <v/>
      </c>
      <c r="AF139" s="159">
        <f t="shared" si="17"/>
        <v>0</v>
      </c>
      <c r="AG139" s="158" t="str">
        <f>IFERROR(INDEX(Reit!$J:$J,MATCH(AH139,Reit!$F:$F,0)),"")</f>
        <v/>
      </c>
      <c r="AH139" s="159" t="str">
        <f t="shared" si="18"/>
        <v/>
      </c>
      <c r="AI139" s="158" t="str">
        <f>IFERROR(INDEX(Reit!$J:$J,MATCH(AJ139,Reit!$F:$F,0)),"")</f>
        <v/>
      </c>
      <c r="AJ139" s="159" t="str">
        <f t="shared" si="19"/>
        <v/>
      </c>
      <c r="AK139" s="158" t="str">
        <f>IFERROR(INDEX(Reit!$J:$J,MATCH(AL139,Reit!$F:$F,0)),"")</f>
        <v/>
      </c>
      <c r="AL139" s="159" t="str">
        <f t="shared" si="20"/>
        <v/>
      </c>
      <c r="AM139" s="158" t="str">
        <f>IFERROR(INDEX(Reit!$J:$J,MATCH(AN139,Reit!$F:$F,0)),"")</f>
        <v/>
      </c>
      <c r="AN139" s="159" t="str">
        <f t="shared" si="21"/>
        <v/>
      </c>
      <c r="AO139" s="158" t="str">
        <f>IFERROR(INDEX(Reit!$J:$J,MATCH(AP139,Reit!$F:$F,0)),"")</f>
        <v/>
      </c>
      <c r="AP139" s="159" t="str">
        <f t="shared" si="22"/>
        <v/>
      </c>
      <c r="AQ139" s="158" t="str">
        <f>IFERROR(INDEX(Reit!$J:$J,MATCH(AR139,Reit!$F:$F,0)),"")</f>
        <v/>
      </c>
      <c r="AR139" s="159" t="str">
        <f t="shared" si="23"/>
        <v/>
      </c>
    </row>
    <row r="140" spans="1:44" x14ac:dyDescent="0.2">
      <c r="A140" s="1071"/>
      <c r="B140" s="1071"/>
      <c r="C140" s="1071"/>
      <c r="D140" s="1071"/>
      <c r="E140" s="1071"/>
      <c r="F140" s="1071"/>
      <c r="G140" s="1071"/>
      <c r="H140" s="1071"/>
      <c r="I140" s="1075">
        <v>139</v>
      </c>
      <c r="J140" s="1071" t="str">
        <f>IF(COUNT(E101,E103)=2,IF(E101&lt;E103,D101,C103),"")</f>
        <v/>
      </c>
      <c r="K140" s="836" t="str">
        <f>IF(J140="-",0,IF(J142="-",13,""))</f>
        <v/>
      </c>
      <c r="L140" s="822"/>
      <c r="M140" s="1088"/>
      <c r="N140" s="1088"/>
      <c r="O140" s="1088"/>
      <c r="AD140" s="157">
        <f t="shared" si="16"/>
        <v>0</v>
      </c>
      <c r="AE140" s="158" t="str">
        <f>IFERROR(INDEX(Reit!$J:$J,MATCH(AF140,Reit!$F:$F,0)),"")</f>
        <v/>
      </c>
      <c r="AF140" s="159">
        <f t="shared" si="17"/>
        <v>0</v>
      </c>
      <c r="AG140" s="158" t="str">
        <f>IFERROR(INDEX(Reit!$J:$J,MATCH(AH140,Reit!$F:$F,0)),"")</f>
        <v/>
      </c>
      <c r="AH140" s="159" t="str">
        <f t="shared" si="18"/>
        <v/>
      </c>
      <c r="AI140" s="158" t="str">
        <f>IFERROR(INDEX(Reit!$J:$J,MATCH(AJ140,Reit!$F:$F,0)),"")</f>
        <v/>
      </c>
      <c r="AJ140" s="159" t="str">
        <f t="shared" si="19"/>
        <v/>
      </c>
      <c r="AK140" s="158" t="str">
        <f>IFERROR(INDEX(Reit!$J:$J,MATCH(AL140,Reit!$F:$F,0)),"")</f>
        <v/>
      </c>
      <c r="AL140" s="159" t="str">
        <f t="shared" si="20"/>
        <v/>
      </c>
      <c r="AM140" s="158" t="str">
        <f>IFERROR(INDEX(Reit!$J:$J,MATCH(AN140,Reit!$F:$F,0)),"")</f>
        <v/>
      </c>
      <c r="AN140" s="159" t="str">
        <f t="shared" si="21"/>
        <v/>
      </c>
      <c r="AO140" s="158" t="str">
        <f>IFERROR(INDEX(Reit!$J:$J,MATCH(AP140,Reit!$F:$F,0)),"")</f>
        <v/>
      </c>
      <c r="AP140" s="159" t="str">
        <f t="shared" si="22"/>
        <v/>
      </c>
      <c r="AQ140" s="158" t="str">
        <f>IFERROR(INDEX(Reit!$J:$J,MATCH(AR140,Reit!$F:$F,0)),"")</f>
        <v/>
      </c>
      <c r="AR140" s="159" t="str">
        <f t="shared" si="23"/>
        <v/>
      </c>
    </row>
    <row r="141" spans="1:44" x14ac:dyDescent="0.2">
      <c r="A141" s="1071"/>
      <c r="B141" s="1071"/>
      <c r="C141" s="1071"/>
      <c r="D141" s="1071"/>
      <c r="E141" s="1071"/>
      <c r="F141" s="1071"/>
      <c r="G141" s="1071"/>
      <c r="H141" s="1071"/>
      <c r="I141" s="1075"/>
      <c r="J141" s="1128">
        <v>156</v>
      </c>
      <c r="K141" s="1090" t="str">
        <f>IF(COUNT(K140,K142)=2,IF(K140&gt;K142,J140,J142),"")</f>
        <v/>
      </c>
      <c r="L141" s="813" t="str">
        <f>IF(K141="-",0,IF(K137="-",13,""))</f>
        <v/>
      </c>
      <c r="M141" s="1095"/>
      <c r="N141" s="1088"/>
      <c r="O141" s="1088"/>
      <c r="AD141" s="157">
        <f t="shared" si="16"/>
        <v>0</v>
      </c>
      <c r="AE141" s="158" t="str">
        <f>IFERROR(INDEX(Reit!$J:$J,MATCH(AF141,Reit!$F:$F,0)),"")</f>
        <v/>
      </c>
      <c r="AF141" s="159">
        <f t="shared" si="17"/>
        <v>0</v>
      </c>
      <c r="AG141" s="158" t="str">
        <f>IFERROR(INDEX(Reit!$J:$J,MATCH(AH141,Reit!$F:$F,0)),"")</f>
        <v/>
      </c>
      <c r="AH141" s="159" t="str">
        <f t="shared" si="18"/>
        <v/>
      </c>
      <c r="AI141" s="158" t="str">
        <f>IFERROR(INDEX(Reit!$J:$J,MATCH(AJ141,Reit!$F:$F,0)),"")</f>
        <v/>
      </c>
      <c r="AJ141" s="159" t="str">
        <f t="shared" si="19"/>
        <v/>
      </c>
      <c r="AK141" s="158" t="str">
        <f>IFERROR(INDEX(Reit!$J:$J,MATCH(AL141,Reit!$F:$F,0)),"")</f>
        <v/>
      </c>
      <c r="AL141" s="159" t="str">
        <f t="shared" si="20"/>
        <v/>
      </c>
      <c r="AM141" s="158" t="str">
        <f>IFERROR(INDEX(Reit!$J:$J,MATCH(AN141,Reit!$F:$F,0)),"")</f>
        <v/>
      </c>
      <c r="AN141" s="159" t="str">
        <f t="shared" si="21"/>
        <v/>
      </c>
      <c r="AO141" s="158" t="str">
        <f>IFERROR(INDEX(Reit!$J:$J,MATCH(AP141,Reit!$F:$F,0)),"")</f>
        <v/>
      </c>
      <c r="AP141" s="159" t="str">
        <f t="shared" si="22"/>
        <v/>
      </c>
      <c r="AQ141" s="158" t="str">
        <f>IFERROR(INDEX(Reit!$J:$J,MATCH(AR141,Reit!$F:$F,0)),"")</f>
        <v/>
      </c>
      <c r="AR141" s="159" t="str">
        <f t="shared" si="23"/>
        <v/>
      </c>
    </row>
    <row r="142" spans="1:44" x14ac:dyDescent="0.2">
      <c r="A142" s="1071"/>
      <c r="B142" s="1071"/>
      <c r="C142" s="1071"/>
      <c r="D142" s="1071"/>
      <c r="E142" s="1071"/>
      <c r="F142" s="1071"/>
      <c r="G142" s="1071"/>
      <c r="H142" s="1071"/>
      <c r="I142" s="1075">
        <v>140</v>
      </c>
      <c r="J142" s="1078" t="str">
        <f>IF(COUNT(E105,E107)=2,IF(E105&lt;E107,D105,C107),"")</f>
        <v/>
      </c>
      <c r="K142" s="818" t="str">
        <f>IF(J142="-",0,IF(J140="-",13,""))</f>
        <v/>
      </c>
      <c r="L142" s="1071"/>
      <c r="M142" s="1088"/>
      <c r="N142" s="1088"/>
      <c r="O142" s="1088"/>
      <c r="AD142" s="157">
        <f t="shared" si="16"/>
        <v>0</v>
      </c>
      <c r="AE142" s="158" t="str">
        <f>IFERROR(INDEX(Reit!$J:$J,MATCH(AF142,Reit!$F:$F,0)),"")</f>
        <v/>
      </c>
      <c r="AF142" s="159">
        <f t="shared" si="17"/>
        <v>0</v>
      </c>
      <c r="AG142" s="158" t="str">
        <f>IFERROR(INDEX(Reit!$J:$J,MATCH(AH142,Reit!$F:$F,0)),"")</f>
        <v/>
      </c>
      <c r="AH142" s="159" t="str">
        <f t="shared" si="18"/>
        <v/>
      </c>
      <c r="AI142" s="158" t="str">
        <f>IFERROR(INDEX(Reit!$J:$J,MATCH(AJ142,Reit!$F:$F,0)),"")</f>
        <v/>
      </c>
      <c r="AJ142" s="159" t="str">
        <f t="shared" si="19"/>
        <v/>
      </c>
      <c r="AK142" s="158" t="str">
        <f>IFERROR(INDEX(Reit!$J:$J,MATCH(AL142,Reit!$F:$F,0)),"")</f>
        <v/>
      </c>
      <c r="AL142" s="159" t="str">
        <f t="shared" si="20"/>
        <v/>
      </c>
      <c r="AM142" s="158" t="str">
        <f>IFERROR(INDEX(Reit!$J:$J,MATCH(AN142,Reit!$F:$F,0)),"")</f>
        <v/>
      </c>
      <c r="AN142" s="159" t="str">
        <f t="shared" si="21"/>
        <v/>
      </c>
      <c r="AO142" s="158" t="str">
        <f>IFERROR(INDEX(Reit!$J:$J,MATCH(AP142,Reit!$F:$F,0)),"")</f>
        <v/>
      </c>
      <c r="AP142" s="159" t="str">
        <f t="shared" si="22"/>
        <v/>
      </c>
      <c r="AQ142" s="158" t="str">
        <f>IFERROR(INDEX(Reit!$J:$J,MATCH(AR142,Reit!$F:$F,0)),"")</f>
        <v/>
      </c>
      <c r="AR142" s="159" t="str">
        <f t="shared" si="23"/>
        <v/>
      </c>
    </row>
    <row r="143" spans="1:44" x14ac:dyDescent="0.2">
      <c r="A143" s="1071"/>
      <c r="B143" s="1071"/>
      <c r="C143" s="1071"/>
      <c r="D143" s="1071"/>
      <c r="E143" s="1071"/>
      <c r="F143" s="1071"/>
      <c r="G143" s="1071"/>
      <c r="H143" s="1071"/>
      <c r="I143" s="1071"/>
      <c r="J143" s="1071"/>
      <c r="K143" s="1071"/>
      <c r="L143" s="1071"/>
      <c r="M143" s="1071"/>
      <c r="N143" s="1071"/>
      <c r="O143" s="1071"/>
      <c r="AD143" s="157">
        <f t="shared" si="16"/>
        <v>0</v>
      </c>
      <c r="AE143" s="158" t="str">
        <f>IFERROR(INDEX(Reit!$J:$J,MATCH(AF143,Reit!$F:$F,0)),"")</f>
        <v/>
      </c>
      <c r="AF143" s="159">
        <f t="shared" si="17"/>
        <v>0</v>
      </c>
      <c r="AG143" s="158" t="str">
        <f>IFERROR(INDEX(Reit!$J:$J,MATCH(AH143,Reit!$F:$F,0)),"")</f>
        <v/>
      </c>
      <c r="AH143" s="159" t="str">
        <f t="shared" si="18"/>
        <v/>
      </c>
      <c r="AI143" s="158" t="str">
        <f>IFERROR(INDEX(Reit!$J:$J,MATCH(AJ143,Reit!$F:$F,0)),"")</f>
        <v/>
      </c>
      <c r="AJ143" s="159" t="str">
        <f t="shared" si="19"/>
        <v/>
      </c>
      <c r="AK143" s="158" t="str">
        <f>IFERROR(INDEX(Reit!$J:$J,MATCH(AL143,Reit!$F:$F,0)),"")</f>
        <v/>
      </c>
      <c r="AL143" s="159" t="str">
        <f t="shared" si="20"/>
        <v/>
      </c>
      <c r="AM143" s="158" t="str">
        <f>IFERROR(INDEX(Reit!$J:$J,MATCH(AN143,Reit!$F:$F,0)),"")</f>
        <v/>
      </c>
      <c r="AN143" s="159" t="str">
        <f t="shared" si="21"/>
        <v/>
      </c>
      <c r="AO143" s="158" t="str">
        <f>IFERROR(INDEX(Reit!$J:$J,MATCH(AP143,Reit!$F:$F,0)),"")</f>
        <v/>
      </c>
      <c r="AP143" s="159" t="str">
        <f t="shared" si="22"/>
        <v/>
      </c>
      <c r="AQ143" s="158" t="str">
        <f>IFERROR(INDEX(Reit!$J:$J,MATCH(AR143,Reit!$F:$F,0)),"")</f>
        <v/>
      </c>
      <c r="AR143" s="159" t="str">
        <f t="shared" si="23"/>
        <v/>
      </c>
    </row>
    <row r="144" spans="1:44" x14ac:dyDescent="0.2">
      <c r="A144" s="1071"/>
      <c r="B144" s="1071"/>
      <c r="C144" s="1071"/>
      <c r="D144" s="1071"/>
      <c r="E144" s="1071"/>
      <c r="F144" s="1071"/>
      <c r="G144" s="1071"/>
      <c r="H144" s="1071"/>
      <c r="I144" s="1075"/>
      <c r="J144" s="1088"/>
      <c r="K144" s="1095"/>
      <c r="L144" s="1075">
        <v>169</v>
      </c>
      <c r="M144" s="1071" t="str">
        <f>IF(COUNT(L129,L133)=2,IF(L129&lt;L133,K129,K133),"")</f>
        <v/>
      </c>
      <c r="N144" s="813" t="str">
        <f>IF(M144="-",0,IF(M146="-",13,""))</f>
        <v/>
      </c>
      <c r="O144" s="1088"/>
      <c r="AD144" s="157">
        <f t="shared" si="16"/>
        <v>0</v>
      </c>
      <c r="AE144" s="158" t="str">
        <f>IFERROR(INDEX(Reit!$J:$J,MATCH(AF144,Reit!$F:$F,0)),"")</f>
        <v/>
      </c>
      <c r="AF144" s="159">
        <f t="shared" si="17"/>
        <v>0</v>
      </c>
      <c r="AG144" s="158" t="str">
        <f>IFERROR(INDEX(Reit!$J:$J,MATCH(AH144,Reit!$F:$F,0)),"")</f>
        <v/>
      </c>
      <c r="AH144" s="159" t="str">
        <f t="shared" si="18"/>
        <v/>
      </c>
      <c r="AI144" s="158" t="str">
        <f>IFERROR(INDEX(Reit!$J:$J,MATCH(AJ144,Reit!$F:$F,0)),"")</f>
        <v/>
      </c>
      <c r="AJ144" s="159" t="str">
        <f t="shared" si="19"/>
        <v/>
      </c>
      <c r="AK144" s="158" t="str">
        <f>IFERROR(INDEX(Reit!$J:$J,MATCH(AL144,Reit!$F:$F,0)),"")</f>
        <v/>
      </c>
      <c r="AL144" s="159" t="str">
        <f t="shared" si="20"/>
        <v/>
      </c>
      <c r="AM144" s="158" t="str">
        <f>IFERROR(INDEX(Reit!$J:$J,MATCH(AN144,Reit!$F:$F,0)),"")</f>
        <v/>
      </c>
      <c r="AN144" s="159" t="str">
        <f t="shared" si="21"/>
        <v/>
      </c>
      <c r="AO144" s="158" t="str">
        <f>IFERROR(INDEX(Reit!$J:$J,MATCH(AP144,Reit!$F:$F,0)),"")</f>
        <v/>
      </c>
      <c r="AP144" s="159" t="str">
        <f t="shared" si="22"/>
        <v/>
      </c>
      <c r="AQ144" s="158" t="str">
        <f>IFERROR(INDEX(Reit!$J:$J,MATCH(AR144,Reit!$F:$F,0)),"")</f>
        <v/>
      </c>
      <c r="AR144" s="159" t="str">
        <f t="shared" si="23"/>
        <v/>
      </c>
    </row>
    <row r="145" spans="1:44" ht="13.5" thickBot="1" x14ac:dyDescent="0.25">
      <c r="A145" s="1071"/>
      <c r="B145" s="1071"/>
      <c r="C145" s="1071"/>
      <c r="D145" s="1071"/>
      <c r="E145" s="1071"/>
      <c r="F145" s="1071"/>
      <c r="G145" s="1071"/>
      <c r="H145" s="1071"/>
      <c r="I145" s="1075"/>
      <c r="J145" s="1071"/>
      <c r="K145" s="1071"/>
      <c r="L145" s="1071"/>
      <c r="M145" s="1089"/>
      <c r="N145" s="844"/>
      <c r="O145" s="1113" t="str">
        <f>IF(COUNT(N144,N146)=2,IF(N144&gt;N146,M144,M146),"")</f>
        <v/>
      </c>
      <c r="AD145" s="157">
        <f t="shared" si="16"/>
        <v>0</v>
      </c>
      <c r="AE145" s="158" t="str">
        <f>IFERROR(INDEX(Reit!$J:$J,MATCH(AF145,Reit!$F:$F,0)),"")</f>
        <v/>
      </c>
      <c r="AF145" s="159">
        <f t="shared" si="17"/>
        <v>0</v>
      </c>
      <c r="AG145" s="158" t="str">
        <f>IFERROR(INDEX(Reit!$J:$J,MATCH(AH145,Reit!$F:$F,0)),"")</f>
        <v/>
      </c>
      <c r="AH145" s="159" t="str">
        <f t="shared" si="18"/>
        <v/>
      </c>
      <c r="AI145" s="158" t="str">
        <f>IFERROR(INDEX(Reit!$J:$J,MATCH(AJ145,Reit!$F:$F,0)),"")</f>
        <v/>
      </c>
      <c r="AJ145" s="159" t="str">
        <f t="shared" si="19"/>
        <v/>
      </c>
      <c r="AK145" s="158" t="str">
        <f>IFERROR(INDEX(Reit!$J:$J,MATCH(AL145,Reit!$F:$F,0)),"")</f>
        <v/>
      </c>
      <c r="AL145" s="159" t="str">
        <f t="shared" si="20"/>
        <v/>
      </c>
      <c r="AM145" s="158" t="str">
        <f>IFERROR(INDEX(Reit!$J:$J,MATCH(AN145,Reit!$F:$F,0)),"")</f>
        <v/>
      </c>
      <c r="AN145" s="159" t="str">
        <f t="shared" si="21"/>
        <v/>
      </c>
      <c r="AO145" s="158" t="str">
        <f>IFERROR(INDEX(Reit!$J:$J,MATCH(AP145,Reit!$F:$F,0)),"")</f>
        <v/>
      </c>
      <c r="AP145" s="159" t="str">
        <f t="shared" si="22"/>
        <v/>
      </c>
      <c r="AQ145" s="158" t="str">
        <f>IFERROR(INDEX(Reit!$J:$J,MATCH(AR145,Reit!$F:$F,0)),"")</f>
        <v/>
      </c>
      <c r="AR145" s="159" t="str">
        <f t="shared" si="23"/>
        <v/>
      </c>
    </row>
    <row r="146" spans="1:44" x14ac:dyDescent="0.2">
      <c r="A146" s="1071"/>
      <c r="B146" s="1071"/>
      <c r="C146" s="1071"/>
      <c r="D146" s="1071"/>
      <c r="E146" s="1071"/>
      <c r="F146" s="1071"/>
      <c r="G146" s="1071"/>
      <c r="H146" s="1071"/>
      <c r="I146" s="1075"/>
      <c r="J146" s="1071"/>
      <c r="K146" s="1071"/>
      <c r="L146" s="1075">
        <v>170</v>
      </c>
      <c r="M146" s="1084" t="str">
        <f>IF(COUNT(L137,L141)=2,IF(L137&lt;L141,K137,K141),"")</f>
        <v/>
      </c>
      <c r="N146" s="837" t="str">
        <f>IF(M146="-",0,IF(M144="-",13,""))</f>
        <v/>
      </c>
      <c r="O146" s="1111" t="s">
        <v>466</v>
      </c>
      <c r="AD146" s="157">
        <f t="shared" ref="AD146:AD209" si="24">SUM(AG146:AR146)</f>
        <v>0</v>
      </c>
      <c r="AE146" s="158" t="str">
        <f>IFERROR(INDEX(Reit!$J:$J,MATCH(AF146,Reit!$F:$F,0)),"")</f>
        <v/>
      </c>
      <c r="AF146" s="159">
        <f t="shared" si="17"/>
        <v>0</v>
      </c>
      <c r="AG146" s="158" t="str">
        <f>IFERROR(INDEX(Reit!$J:$J,MATCH(AH146,Reit!$F:$F,0)),"")</f>
        <v/>
      </c>
      <c r="AH146" s="159" t="str">
        <f t="shared" si="18"/>
        <v/>
      </c>
      <c r="AI146" s="158" t="str">
        <f>IFERROR(INDEX(Reit!$J:$J,MATCH(AJ146,Reit!$F:$F,0)),"")</f>
        <v/>
      </c>
      <c r="AJ146" s="159" t="str">
        <f t="shared" si="19"/>
        <v/>
      </c>
      <c r="AK146" s="158" t="str">
        <f>IFERROR(INDEX(Reit!$J:$J,MATCH(AL146,Reit!$F:$F,0)),"")</f>
        <v/>
      </c>
      <c r="AL146" s="159" t="str">
        <f t="shared" si="20"/>
        <v/>
      </c>
      <c r="AM146" s="158" t="str">
        <f>IFERROR(INDEX(Reit!$J:$J,MATCH(AN146,Reit!$F:$F,0)),"")</f>
        <v/>
      </c>
      <c r="AN146" s="159" t="str">
        <f t="shared" si="21"/>
        <v/>
      </c>
      <c r="AO146" s="158" t="str">
        <f>IFERROR(INDEX(Reit!$J:$J,MATCH(AP146,Reit!$F:$F,0)),"")</f>
        <v/>
      </c>
      <c r="AP146" s="159" t="str">
        <f t="shared" si="22"/>
        <v/>
      </c>
      <c r="AQ146" s="158" t="str">
        <f>IFERROR(INDEX(Reit!$J:$J,MATCH(AR146,Reit!$F:$F,0)),"")</f>
        <v/>
      </c>
      <c r="AR146" s="159" t="str">
        <f t="shared" si="23"/>
        <v/>
      </c>
    </row>
    <row r="147" spans="1:44" x14ac:dyDescent="0.2">
      <c r="A147" s="1071"/>
      <c r="B147" s="1071"/>
      <c r="C147" s="1071"/>
      <c r="D147" s="1071"/>
      <c r="E147" s="1071"/>
      <c r="F147" s="1071"/>
      <c r="G147" s="1071"/>
      <c r="H147" s="1071"/>
      <c r="I147" s="1075"/>
      <c r="J147" s="1071"/>
      <c r="K147" s="1071"/>
      <c r="L147" s="1071"/>
      <c r="M147" s="1071"/>
      <c r="N147" s="1071"/>
      <c r="O147" s="1088"/>
      <c r="AD147" s="157">
        <f t="shared" si="24"/>
        <v>0</v>
      </c>
      <c r="AE147" s="158" t="str">
        <f>IFERROR(INDEX(Reit!$J:$J,MATCH(AF147,Reit!$F:$F,0)),"")</f>
        <v/>
      </c>
      <c r="AF147" s="159">
        <f t="shared" si="17"/>
        <v>0</v>
      </c>
      <c r="AG147" s="158" t="str">
        <f>IFERROR(INDEX(Reit!$J:$J,MATCH(AH147,Reit!$F:$F,0)),"")</f>
        <v/>
      </c>
      <c r="AH147" s="159" t="str">
        <f t="shared" si="18"/>
        <v/>
      </c>
      <c r="AI147" s="158" t="str">
        <f>IFERROR(INDEX(Reit!$J:$J,MATCH(AJ147,Reit!$F:$F,0)),"")</f>
        <v/>
      </c>
      <c r="AJ147" s="159" t="str">
        <f t="shared" si="19"/>
        <v/>
      </c>
      <c r="AK147" s="158" t="str">
        <f>IFERROR(INDEX(Reit!$J:$J,MATCH(AL147,Reit!$F:$F,0)),"")</f>
        <v/>
      </c>
      <c r="AL147" s="159" t="str">
        <f t="shared" si="20"/>
        <v/>
      </c>
      <c r="AM147" s="158" t="str">
        <f>IFERROR(INDEX(Reit!$J:$J,MATCH(AN147,Reit!$F:$F,0)),"")</f>
        <v/>
      </c>
      <c r="AN147" s="159" t="str">
        <f t="shared" si="21"/>
        <v/>
      </c>
      <c r="AO147" s="158" t="str">
        <f>IFERROR(INDEX(Reit!$J:$J,MATCH(AP147,Reit!$F:$F,0)),"")</f>
        <v/>
      </c>
      <c r="AP147" s="159" t="str">
        <f t="shared" si="22"/>
        <v/>
      </c>
      <c r="AQ147" s="158" t="str">
        <f>IFERROR(INDEX(Reit!$J:$J,MATCH(AR147,Reit!$F:$F,0)),"")</f>
        <v/>
      </c>
      <c r="AR147" s="159" t="str">
        <f t="shared" si="23"/>
        <v/>
      </c>
    </row>
    <row r="148" spans="1:44" ht="13.5" thickBot="1" x14ac:dyDescent="0.25">
      <c r="A148" s="1071"/>
      <c r="B148" s="1071"/>
      <c r="C148" s="1071"/>
      <c r="D148" s="1071"/>
      <c r="E148" s="1071"/>
      <c r="F148" s="1071"/>
      <c r="G148" s="1071"/>
      <c r="H148" s="1071"/>
      <c r="I148" s="1075"/>
      <c r="J148" s="1071"/>
      <c r="K148" s="1071"/>
      <c r="L148" s="1071"/>
      <c r="M148" s="1088"/>
      <c r="N148" s="1071"/>
      <c r="O148" s="824" t="str">
        <f>IF(COUNT(N144,N146)=2,IF(N144&lt;N146,M144,M146),"")</f>
        <v/>
      </c>
      <c r="AD148" s="157">
        <f t="shared" si="24"/>
        <v>0</v>
      </c>
      <c r="AE148" s="158" t="str">
        <f>IFERROR(INDEX(Reit!$J:$J,MATCH(AF148,Reit!$F:$F,0)),"")</f>
        <v/>
      </c>
      <c r="AF148" s="159">
        <f t="shared" si="17"/>
        <v>0</v>
      </c>
      <c r="AG148" s="158" t="str">
        <f>IFERROR(INDEX(Reit!$J:$J,MATCH(AH148,Reit!$F:$F,0)),"")</f>
        <v/>
      </c>
      <c r="AH148" s="159" t="str">
        <f t="shared" si="18"/>
        <v/>
      </c>
      <c r="AI148" s="158" t="str">
        <f>IFERROR(INDEX(Reit!$J:$J,MATCH(AJ148,Reit!$F:$F,0)),"")</f>
        <v/>
      </c>
      <c r="AJ148" s="159" t="str">
        <f t="shared" si="19"/>
        <v/>
      </c>
      <c r="AK148" s="158" t="str">
        <f>IFERROR(INDEX(Reit!$J:$J,MATCH(AL148,Reit!$F:$F,0)),"")</f>
        <v/>
      </c>
      <c r="AL148" s="159" t="str">
        <f t="shared" si="20"/>
        <v/>
      </c>
      <c r="AM148" s="158" t="str">
        <f>IFERROR(INDEX(Reit!$J:$J,MATCH(AN148,Reit!$F:$F,0)),"")</f>
        <v/>
      </c>
      <c r="AN148" s="159" t="str">
        <f t="shared" si="21"/>
        <v/>
      </c>
      <c r="AO148" s="158" t="str">
        <f>IFERROR(INDEX(Reit!$J:$J,MATCH(AP148,Reit!$F:$F,0)),"")</f>
        <v/>
      </c>
      <c r="AP148" s="159" t="str">
        <f t="shared" si="22"/>
        <v/>
      </c>
      <c r="AQ148" s="158" t="str">
        <f>IFERROR(INDEX(Reit!$J:$J,MATCH(AR148,Reit!$F:$F,0)),"")</f>
        <v/>
      </c>
      <c r="AR148" s="159" t="str">
        <f t="shared" si="23"/>
        <v/>
      </c>
    </row>
    <row r="149" spans="1:44" x14ac:dyDescent="0.2">
      <c r="A149" s="1071"/>
      <c r="B149" s="1071"/>
      <c r="C149" s="1071"/>
      <c r="D149" s="1071"/>
      <c r="E149" s="1071"/>
      <c r="F149" s="1071"/>
      <c r="G149" s="1071"/>
      <c r="H149" s="1071"/>
      <c r="I149" s="1075"/>
      <c r="J149" s="1071"/>
      <c r="K149" s="1071"/>
      <c r="L149" s="1071"/>
      <c r="M149" s="1071"/>
      <c r="N149" s="1088"/>
      <c r="O149" s="1111" t="s">
        <v>467</v>
      </c>
      <c r="AD149" s="157">
        <f t="shared" si="24"/>
        <v>0</v>
      </c>
      <c r="AE149" s="158" t="str">
        <f>IFERROR(INDEX(Reit!$J:$J,MATCH(AF149,Reit!$F:$F,0)),"")</f>
        <v/>
      </c>
      <c r="AF149" s="159">
        <f t="shared" si="17"/>
        <v>0</v>
      </c>
      <c r="AG149" s="158" t="str">
        <f>IFERROR(INDEX(Reit!$J:$J,MATCH(AH149,Reit!$F:$F,0)),"")</f>
        <v/>
      </c>
      <c r="AH149" s="159" t="str">
        <f t="shared" si="18"/>
        <v/>
      </c>
      <c r="AI149" s="158" t="str">
        <f>IFERROR(INDEX(Reit!$J:$J,MATCH(AJ149,Reit!$F:$F,0)),"")</f>
        <v/>
      </c>
      <c r="AJ149" s="159" t="str">
        <f t="shared" si="19"/>
        <v/>
      </c>
      <c r="AK149" s="158" t="str">
        <f>IFERROR(INDEX(Reit!$J:$J,MATCH(AL149,Reit!$F:$F,0)),"")</f>
        <v/>
      </c>
      <c r="AL149" s="159" t="str">
        <f t="shared" si="20"/>
        <v/>
      </c>
      <c r="AM149" s="158" t="str">
        <f>IFERROR(INDEX(Reit!$J:$J,MATCH(AN149,Reit!$F:$F,0)),"")</f>
        <v/>
      </c>
      <c r="AN149" s="159" t="str">
        <f t="shared" si="21"/>
        <v/>
      </c>
      <c r="AO149" s="158" t="str">
        <f>IFERROR(INDEX(Reit!$J:$J,MATCH(AP149,Reit!$F:$F,0)),"")</f>
        <v/>
      </c>
      <c r="AP149" s="159" t="str">
        <f t="shared" si="22"/>
        <v/>
      </c>
      <c r="AQ149" s="158" t="str">
        <f>IFERROR(INDEX(Reit!$J:$J,MATCH(AR149,Reit!$F:$F,0)),"")</f>
        <v/>
      </c>
      <c r="AR149" s="159" t="str">
        <f t="shared" si="23"/>
        <v/>
      </c>
    </row>
    <row r="150" spans="1:44" x14ac:dyDescent="0.2">
      <c r="A150" s="1071"/>
      <c r="B150" s="1071"/>
      <c r="C150" s="1071"/>
      <c r="D150" s="1071"/>
      <c r="E150" s="1071"/>
      <c r="F150" s="1071"/>
      <c r="G150" s="1071"/>
      <c r="H150" s="1071"/>
      <c r="I150" s="1075"/>
      <c r="J150" s="1071"/>
      <c r="K150" s="1071"/>
      <c r="L150" s="1071"/>
      <c r="M150" s="1071"/>
      <c r="N150" s="1071"/>
      <c r="O150" s="1071"/>
      <c r="AD150" s="157">
        <f t="shared" si="24"/>
        <v>0</v>
      </c>
      <c r="AE150" s="158" t="str">
        <f>IFERROR(INDEX(Reit!$J:$J,MATCH(AF150,Reit!$F:$F,0)),"")</f>
        <v/>
      </c>
      <c r="AF150" s="159">
        <f t="shared" si="17"/>
        <v>0</v>
      </c>
      <c r="AG150" s="158" t="str">
        <f>IFERROR(INDEX(Reit!$J:$J,MATCH(AH150,Reit!$F:$F,0)),"")</f>
        <v/>
      </c>
      <c r="AH150" s="159" t="str">
        <f t="shared" si="18"/>
        <v/>
      </c>
      <c r="AI150" s="158" t="str">
        <f>IFERROR(INDEX(Reit!$J:$J,MATCH(AJ150,Reit!$F:$F,0)),"")</f>
        <v/>
      </c>
      <c r="AJ150" s="159" t="str">
        <f t="shared" si="19"/>
        <v/>
      </c>
      <c r="AK150" s="158" t="str">
        <f>IFERROR(INDEX(Reit!$J:$J,MATCH(AL150,Reit!$F:$F,0)),"")</f>
        <v/>
      </c>
      <c r="AL150" s="159" t="str">
        <f t="shared" si="20"/>
        <v/>
      </c>
      <c r="AM150" s="158" t="str">
        <f>IFERROR(INDEX(Reit!$J:$J,MATCH(AN150,Reit!$F:$F,0)),"")</f>
        <v/>
      </c>
      <c r="AN150" s="159" t="str">
        <f t="shared" si="21"/>
        <v/>
      </c>
      <c r="AO150" s="158" t="str">
        <f>IFERROR(INDEX(Reit!$J:$J,MATCH(AP150,Reit!$F:$F,0)),"")</f>
        <v/>
      </c>
      <c r="AP150" s="159" t="str">
        <f t="shared" si="22"/>
        <v/>
      </c>
      <c r="AQ150" s="158" t="str">
        <f>IFERROR(INDEX(Reit!$J:$J,MATCH(AR150,Reit!$F:$F,0)),"")</f>
        <v/>
      </c>
      <c r="AR150" s="159" t="str">
        <f t="shared" si="23"/>
        <v/>
      </c>
    </row>
    <row r="151" spans="1:44" x14ac:dyDescent="0.2">
      <c r="A151" s="1071"/>
      <c r="B151" s="1071"/>
      <c r="C151" s="1071"/>
      <c r="D151" s="1071"/>
      <c r="E151" s="1071"/>
      <c r="F151" s="1071"/>
      <c r="G151" s="1071"/>
      <c r="H151" s="1071"/>
      <c r="I151" s="1075"/>
      <c r="J151" s="1073">
        <v>153</v>
      </c>
      <c r="K151" s="1071" t="str">
        <f>IF(COUNT(K128,K130)=2,IF(K128&lt;K130,J128,J130),"")</f>
        <v/>
      </c>
      <c r="L151" s="838" t="str">
        <f>IF(K151="-",0,IF(K153="-",13,""))</f>
        <v/>
      </c>
      <c r="M151" s="1074"/>
      <c r="N151" s="1071"/>
      <c r="O151" s="1071"/>
      <c r="AD151" s="157">
        <f t="shared" si="24"/>
        <v>0</v>
      </c>
      <c r="AE151" s="158" t="str">
        <f>IFERROR(INDEX(Reit!$J:$J,MATCH(AF151,Reit!$F:$F,0)),"")</f>
        <v/>
      </c>
      <c r="AF151" s="159">
        <f t="shared" si="17"/>
        <v>0</v>
      </c>
      <c r="AG151" s="158" t="str">
        <f>IFERROR(INDEX(Reit!$J:$J,MATCH(AH151,Reit!$F:$F,0)),"")</f>
        <v/>
      </c>
      <c r="AH151" s="159" t="str">
        <f t="shared" si="18"/>
        <v/>
      </c>
      <c r="AI151" s="158" t="str">
        <f>IFERROR(INDEX(Reit!$J:$J,MATCH(AJ151,Reit!$F:$F,0)),"")</f>
        <v/>
      </c>
      <c r="AJ151" s="159" t="str">
        <f t="shared" si="19"/>
        <v/>
      </c>
      <c r="AK151" s="158" t="str">
        <f>IFERROR(INDEX(Reit!$J:$J,MATCH(AL151,Reit!$F:$F,0)),"")</f>
        <v/>
      </c>
      <c r="AL151" s="159" t="str">
        <f t="shared" si="20"/>
        <v/>
      </c>
      <c r="AM151" s="158" t="str">
        <f>IFERROR(INDEX(Reit!$J:$J,MATCH(AN151,Reit!$F:$F,0)),"")</f>
        <v/>
      </c>
      <c r="AN151" s="159" t="str">
        <f t="shared" si="21"/>
        <v/>
      </c>
      <c r="AO151" s="158" t="str">
        <f>IFERROR(INDEX(Reit!$J:$J,MATCH(AP151,Reit!$F:$F,0)),"")</f>
        <v/>
      </c>
      <c r="AP151" s="159" t="str">
        <f t="shared" si="22"/>
        <v/>
      </c>
      <c r="AQ151" s="158" t="str">
        <f>IFERROR(INDEX(Reit!$J:$J,MATCH(AR151,Reit!$F:$F,0)),"")</f>
        <v/>
      </c>
      <c r="AR151" s="159" t="str">
        <f t="shared" si="23"/>
        <v/>
      </c>
    </row>
    <row r="152" spans="1:44" x14ac:dyDescent="0.2">
      <c r="A152" s="1071"/>
      <c r="B152" s="1071"/>
      <c r="C152" s="1071"/>
      <c r="D152" s="1071"/>
      <c r="E152" s="1071"/>
      <c r="F152" s="1071"/>
      <c r="G152" s="1071"/>
      <c r="H152" s="1071"/>
      <c r="I152" s="1075"/>
      <c r="J152" s="1075"/>
      <c r="K152" s="1127"/>
      <c r="L152" s="1077" t="str">
        <f>IF(COUNT(L151,L153)=2,IF(L151&gt;L153,K151,K153),"")</f>
        <v/>
      </c>
      <c r="M152" s="1078"/>
      <c r="N152" s="813" t="str">
        <f>IF(M152="-",0,IF(M156="-",13,""))</f>
        <v/>
      </c>
      <c r="O152" s="1071"/>
      <c r="AD152" s="157">
        <f t="shared" si="24"/>
        <v>0</v>
      </c>
      <c r="AE152" s="158" t="str">
        <f>IFERROR(INDEX(Reit!$J:$J,MATCH(AF152,Reit!$F:$F,0)),"")</f>
        <v/>
      </c>
      <c r="AF152" s="159">
        <f t="shared" si="17"/>
        <v>0</v>
      </c>
      <c r="AG152" s="158" t="str">
        <f>IFERROR(INDEX(Reit!$J:$J,MATCH(AH152,Reit!$F:$F,0)),"")</f>
        <v/>
      </c>
      <c r="AH152" s="159" t="str">
        <f t="shared" si="18"/>
        <v/>
      </c>
      <c r="AI152" s="158" t="str">
        <f>IFERROR(INDEX(Reit!$J:$J,MATCH(AJ152,Reit!$F:$F,0)),"")</f>
        <v/>
      </c>
      <c r="AJ152" s="159" t="str">
        <f t="shared" si="19"/>
        <v/>
      </c>
      <c r="AK152" s="158" t="str">
        <f>IFERROR(INDEX(Reit!$J:$J,MATCH(AL152,Reit!$F:$F,0)),"")</f>
        <v/>
      </c>
      <c r="AL152" s="159" t="str">
        <f t="shared" si="20"/>
        <v/>
      </c>
      <c r="AM152" s="158" t="str">
        <f>IFERROR(INDEX(Reit!$J:$J,MATCH(AN152,Reit!$F:$F,0)),"")</f>
        <v/>
      </c>
      <c r="AN152" s="159" t="str">
        <f t="shared" si="21"/>
        <v/>
      </c>
      <c r="AO152" s="158" t="str">
        <f>IFERROR(INDEX(Reit!$J:$J,MATCH(AP152,Reit!$F:$F,0)),"")</f>
        <v/>
      </c>
      <c r="AP152" s="159" t="str">
        <f t="shared" si="22"/>
        <v/>
      </c>
      <c r="AQ152" s="158" t="str">
        <f>IFERROR(INDEX(Reit!$J:$J,MATCH(AR152,Reit!$F:$F,0)),"")</f>
        <v/>
      </c>
      <c r="AR152" s="159" t="str">
        <f t="shared" si="23"/>
        <v/>
      </c>
    </row>
    <row r="153" spans="1:44" x14ac:dyDescent="0.2">
      <c r="A153" s="1071"/>
      <c r="B153" s="1071"/>
      <c r="C153" s="1071"/>
      <c r="D153" s="1071"/>
      <c r="E153" s="1071"/>
      <c r="F153" s="1071"/>
      <c r="G153" s="1071"/>
      <c r="H153" s="1071"/>
      <c r="I153" s="1075"/>
      <c r="J153" s="1075">
        <v>154</v>
      </c>
      <c r="K153" s="1084" t="str">
        <f>IF(COUNT(K132,K134)=2,IF(K132&lt;K134,J132,J134),"")</f>
        <v/>
      </c>
      <c r="L153" s="1079" t="str">
        <f>IF(K153="-",0,IF(K151="-",13,""))</f>
        <v/>
      </c>
      <c r="M153" s="1080"/>
      <c r="N153" s="155"/>
      <c r="O153" s="1071"/>
      <c r="AD153" s="157">
        <f t="shared" si="24"/>
        <v>0</v>
      </c>
      <c r="AE153" s="158" t="str">
        <f>IFERROR(INDEX(Reit!$J:$J,MATCH(AF153,Reit!$F:$F,0)),"")</f>
        <v/>
      </c>
      <c r="AF153" s="159">
        <f t="shared" si="17"/>
        <v>0</v>
      </c>
      <c r="AG153" s="158" t="str">
        <f>IFERROR(INDEX(Reit!$J:$J,MATCH(AH153,Reit!$F:$F,0)),"")</f>
        <v/>
      </c>
      <c r="AH153" s="159" t="str">
        <f t="shared" si="18"/>
        <v/>
      </c>
      <c r="AI153" s="158" t="str">
        <f>IFERROR(INDEX(Reit!$J:$J,MATCH(AJ153,Reit!$F:$F,0)),"")</f>
        <v/>
      </c>
      <c r="AJ153" s="159" t="str">
        <f t="shared" si="19"/>
        <v/>
      </c>
      <c r="AK153" s="158" t="str">
        <f>IFERROR(INDEX(Reit!$J:$J,MATCH(AL153,Reit!$F:$F,0)),"")</f>
        <v/>
      </c>
      <c r="AL153" s="159" t="str">
        <f t="shared" si="20"/>
        <v/>
      </c>
      <c r="AM153" s="158" t="str">
        <f>IFERROR(INDEX(Reit!$J:$J,MATCH(AN153,Reit!$F:$F,0)),"")</f>
        <v/>
      </c>
      <c r="AN153" s="159" t="str">
        <f t="shared" si="21"/>
        <v/>
      </c>
      <c r="AO153" s="158" t="str">
        <f>IFERROR(INDEX(Reit!$J:$J,MATCH(AP153,Reit!$F:$F,0)),"")</f>
        <v/>
      </c>
      <c r="AP153" s="159" t="str">
        <f t="shared" si="22"/>
        <v/>
      </c>
      <c r="AQ153" s="158" t="str">
        <f>IFERROR(INDEX(Reit!$J:$J,MATCH(AR153,Reit!$F:$F,0)),"")</f>
        <v/>
      </c>
      <c r="AR153" s="159" t="str">
        <f t="shared" si="23"/>
        <v/>
      </c>
    </row>
    <row r="154" spans="1:44" ht="13.5" thickBot="1" x14ac:dyDescent="0.25">
      <c r="A154" s="1071"/>
      <c r="B154" s="1071"/>
      <c r="C154" s="1071"/>
      <c r="D154" s="1071"/>
      <c r="E154" s="1071"/>
      <c r="F154" s="1071"/>
      <c r="G154" s="1071"/>
      <c r="H154" s="1071"/>
      <c r="I154" s="1075"/>
      <c r="J154" s="1075"/>
      <c r="K154" s="1071"/>
      <c r="L154" s="1088"/>
      <c r="M154" s="1086"/>
      <c r="N154" s="844"/>
      <c r="O154" s="1102" t="str">
        <f>IF(COUNT(N152,N156)=2,IF(N152&gt;N156,L152,L156),"")</f>
        <v/>
      </c>
      <c r="AD154" s="157">
        <f t="shared" si="24"/>
        <v>0</v>
      </c>
      <c r="AE154" s="158" t="str">
        <f>IFERROR(INDEX(Reit!$J:$J,MATCH(AF154,Reit!$F:$F,0)),"")</f>
        <v/>
      </c>
      <c r="AF154" s="159">
        <f t="shared" si="17"/>
        <v>0</v>
      </c>
      <c r="AG154" s="158" t="str">
        <f>IFERROR(INDEX(Reit!$J:$J,MATCH(AH154,Reit!$F:$F,0)),"")</f>
        <v/>
      </c>
      <c r="AH154" s="159" t="str">
        <f t="shared" si="18"/>
        <v/>
      </c>
      <c r="AI154" s="158" t="str">
        <f>IFERROR(INDEX(Reit!$J:$J,MATCH(AJ154,Reit!$F:$F,0)),"")</f>
        <v/>
      </c>
      <c r="AJ154" s="159" t="str">
        <f t="shared" si="19"/>
        <v/>
      </c>
      <c r="AK154" s="158" t="str">
        <f>IFERROR(INDEX(Reit!$J:$J,MATCH(AL154,Reit!$F:$F,0)),"")</f>
        <v/>
      </c>
      <c r="AL154" s="159" t="str">
        <f t="shared" si="20"/>
        <v/>
      </c>
      <c r="AM154" s="158" t="str">
        <f>IFERROR(INDEX(Reit!$J:$J,MATCH(AN154,Reit!$F:$F,0)),"")</f>
        <v/>
      </c>
      <c r="AN154" s="159" t="str">
        <f t="shared" si="21"/>
        <v/>
      </c>
      <c r="AO154" s="158" t="str">
        <f>IFERROR(INDEX(Reit!$J:$J,MATCH(AP154,Reit!$F:$F,0)),"")</f>
        <v/>
      </c>
      <c r="AP154" s="159" t="str">
        <f t="shared" si="22"/>
        <v/>
      </c>
      <c r="AQ154" s="158" t="str">
        <f>IFERROR(INDEX(Reit!$J:$J,MATCH(AR154,Reit!$F:$F,0)),"")</f>
        <v/>
      </c>
      <c r="AR154" s="159" t="str">
        <f t="shared" si="23"/>
        <v/>
      </c>
    </row>
    <row r="155" spans="1:44" x14ac:dyDescent="0.2">
      <c r="A155" s="1071"/>
      <c r="B155" s="1071"/>
      <c r="C155" s="1071"/>
      <c r="D155" s="1071"/>
      <c r="E155" s="1071"/>
      <c r="F155" s="1071"/>
      <c r="G155" s="1071"/>
      <c r="H155" s="1071"/>
      <c r="I155" s="1075"/>
      <c r="J155" s="1075">
        <v>155</v>
      </c>
      <c r="K155" s="1071" t="str">
        <f>IF(COUNT(K136,K138)=2,IF(K136&lt;K138,J136,J138),"")</f>
        <v/>
      </c>
      <c r="L155" s="838" t="str">
        <f>IF(K155="-",0,IF(K157="-",13,""))</f>
        <v/>
      </c>
      <c r="M155" s="1092"/>
      <c r="N155" s="825"/>
      <c r="O155" s="1104" t="s">
        <v>468</v>
      </c>
      <c r="AD155" s="157">
        <f t="shared" si="24"/>
        <v>0</v>
      </c>
      <c r="AE155" s="158" t="str">
        <f>IFERROR(INDEX(Reit!$J:$J,MATCH(AF155,Reit!$F:$F,0)),"")</f>
        <v/>
      </c>
      <c r="AF155" s="159">
        <f t="shared" si="17"/>
        <v>0</v>
      </c>
      <c r="AG155" s="158" t="str">
        <f>IFERROR(INDEX(Reit!$J:$J,MATCH(AH155,Reit!$F:$F,0)),"")</f>
        <v/>
      </c>
      <c r="AH155" s="159" t="str">
        <f t="shared" si="18"/>
        <v/>
      </c>
      <c r="AI155" s="158" t="str">
        <f>IFERROR(INDEX(Reit!$J:$J,MATCH(AJ155,Reit!$F:$F,0)),"")</f>
        <v/>
      </c>
      <c r="AJ155" s="159" t="str">
        <f t="shared" si="19"/>
        <v/>
      </c>
      <c r="AK155" s="158" t="str">
        <f>IFERROR(INDEX(Reit!$J:$J,MATCH(AL155,Reit!$F:$F,0)),"")</f>
        <v/>
      </c>
      <c r="AL155" s="159" t="str">
        <f t="shared" si="20"/>
        <v/>
      </c>
      <c r="AM155" s="158" t="str">
        <f>IFERROR(INDEX(Reit!$J:$J,MATCH(AN155,Reit!$F:$F,0)),"")</f>
        <v/>
      </c>
      <c r="AN155" s="159" t="str">
        <f t="shared" si="21"/>
        <v/>
      </c>
      <c r="AO155" s="158" t="str">
        <f>IFERROR(INDEX(Reit!$J:$J,MATCH(AP155,Reit!$F:$F,0)),"")</f>
        <v/>
      </c>
      <c r="AP155" s="159" t="str">
        <f t="shared" si="22"/>
        <v/>
      </c>
      <c r="AQ155" s="158" t="str">
        <f>IFERROR(INDEX(Reit!$J:$J,MATCH(AR155,Reit!$F:$F,0)),"")</f>
        <v/>
      </c>
      <c r="AR155" s="159" t="str">
        <f t="shared" si="23"/>
        <v/>
      </c>
    </row>
    <row r="156" spans="1:44" x14ac:dyDescent="0.2">
      <c r="A156" s="1071"/>
      <c r="B156" s="1071"/>
      <c r="C156" s="1071"/>
      <c r="D156" s="1071"/>
      <c r="E156" s="1071"/>
      <c r="F156" s="1071"/>
      <c r="G156" s="1071"/>
      <c r="H156" s="1071"/>
      <c r="I156" s="1075"/>
      <c r="J156" s="1075"/>
      <c r="K156" s="1127"/>
      <c r="L156" s="1077" t="str">
        <f>IF(COUNT(L155,L157)=2,IF(L155&gt;L157,K155,K157),"")</f>
        <v/>
      </c>
      <c r="M156" s="1084"/>
      <c r="N156" s="818" t="str">
        <f>IF(M156="-",0,IF(M152="-",13,""))</f>
        <v/>
      </c>
      <c r="O156" s="1071"/>
      <c r="AD156" s="157">
        <f t="shared" si="24"/>
        <v>0</v>
      </c>
      <c r="AE156" s="158" t="str">
        <f>IFERROR(INDEX(Reit!$J:$J,MATCH(AF156,Reit!$F:$F,0)),"")</f>
        <v/>
      </c>
      <c r="AF156" s="159">
        <f t="shared" si="17"/>
        <v>0</v>
      </c>
      <c r="AG156" s="158" t="str">
        <f>IFERROR(INDEX(Reit!$J:$J,MATCH(AH156,Reit!$F:$F,0)),"")</f>
        <v/>
      </c>
      <c r="AH156" s="159" t="str">
        <f t="shared" si="18"/>
        <v/>
      </c>
      <c r="AI156" s="158" t="str">
        <f>IFERROR(INDEX(Reit!$J:$J,MATCH(AJ156,Reit!$F:$F,0)),"")</f>
        <v/>
      </c>
      <c r="AJ156" s="159" t="str">
        <f t="shared" si="19"/>
        <v/>
      </c>
      <c r="AK156" s="158" t="str">
        <f>IFERROR(INDEX(Reit!$J:$J,MATCH(AL156,Reit!$F:$F,0)),"")</f>
        <v/>
      </c>
      <c r="AL156" s="159" t="str">
        <f t="shared" si="20"/>
        <v/>
      </c>
      <c r="AM156" s="158" t="str">
        <f>IFERROR(INDEX(Reit!$J:$J,MATCH(AN156,Reit!$F:$F,0)),"")</f>
        <v/>
      </c>
      <c r="AN156" s="159" t="str">
        <f t="shared" si="21"/>
        <v/>
      </c>
      <c r="AO156" s="158" t="str">
        <f>IFERROR(INDEX(Reit!$J:$J,MATCH(AP156,Reit!$F:$F,0)),"")</f>
        <v/>
      </c>
      <c r="AP156" s="159" t="str">
        <f t="shared" si="22"/>
        <v/>
      </c>
      <c r="AQ156" s="158" t="str">
        <f>IFERROR(INDEX(Reit!$J:$J,MATCH(AR156,Reit!$F:$F,0)),"")</f>
        <v/>
      </c>
      <c r="AR156" s="159" t="str">
        <f t="shared" si="23"/>
        <v/>
      </c>
    </row>
    <row r="157" spans="1:44" ht="13.5" thickBot="1" x14ac:dyDescent="0.25">
      <c r="A157" s="1071"/>
      <c r="B157" s="1071"/>
      <c r="C157" s="1071"/>
      <c r="D157" s="1071"/>
      <c r="E157" s="1071"/>
      <c r="F157" s="1071"/>
      <c r="G157" s="1071"/>
      <c r="H157" s="1071"/>
      <c r="I157" s="1075"/>
      <c r="J157" s="1075">
        <v>156</v>
      </c>
      <c r="K157" s="1084" t="str">
        <f>IF(COUNT(K140,K142)=2,IF(K140&lt;K142,J140,J142),"")</f>
        <v/>
      </c>
      <c r="L157" s="1079" t="str">
        <f>IF(K157="-",0,IF(K155="-",13,""))</f>
        <v/>
      </c>
      <c r="M157" s="1074"/>
      <c r="N157" s="1088"/>
      <c r="O157" s="824" t="str">
        <f>IF(COUNT(N152,N156)=2,IF(N152&lt;N156,L152,L156),"")</f>
        <v/>
      </c>
      <c r="AD157" s="157">
        <f t="shared" si="24"/>
        <v>0</v>
      </c>
      <c r="AE157" s="158" t="str">
        <f>IFERROR(INDEX(Reit!$J:$J,MATCH(AF157,Reit!$F:$F,0)),"")</f>
        <v/>
      </c>
      <c r="AF157" s="159">
        <f t="shared" si="17"/>
        <v>0</v>
      </c>
      <c r="AG157" s="158" t="str">
        <f>IFERROR(INDEX(Reit!$J:$J,MATCH(AH157,Reit!$F:$F,0)),"")</f>
        <v/>
      </c>
      <c r="AH157" s="159" t="str">
        <f t="shared" si="18"/>
        <v/>
      </c>
      <c r="AI157" s="158" t="str">
        <f>IFERROR(INDEX(Reit!$J:$J,MATCH(AJ157,Reit!$F:$F,0)),"")</f>
        <v/>
      </c>
      <c r="AJ157" s="159" t="str">
        <f t="shared" si="19"/>
        <v/>
      </c>
      <c r="AK157" s="158" t="str">
        <f>IFERROR(INDEX(Reit!$J:$J,MATCH(AL157,Reit!$F:$F,0)),"")</f>
        <v/>
      </c>
      <c r="AL157" s="159" t="str">
        <f t="shared" si="20"/>
        <v/>
      </c>
      <c r="AM157" s="158" t="str">
        <f>IFERROR(INDEX(Reit!$J:$J,MATCH(AN157,Reit!$F:$F,0)),"")</f>
        <v/>
      </c>
      <c r="AN157" s="159" t="str">
        <f t="shared" si="21"/>
        <v/>
      </c>
      <c r="AO157" s="158" t="str">
        <f>IFERROR(INDEX(Reit!$J:$J,MATCH(AP157,Reit!$F:$F,0)),"")</f>
        <v/>
      </c>
      <c r="AP157" s="159" t="str">
        <f t="shared" si="22"/>
        <v/>
      </c>
      <c r="AQ157" s="158" t="str">
        <f>IFERROR(INDEX(Reit!$J:$J,MATCH(AR157,Reit!$F:$F,0)),"")</f>
        <v/>
      </c>
      <c r="AR157" s="159" t="str">
        <f t="shared" si="23"/>
        <v/>
      </c>
    </row>
    <row r="158" spans="1:44" x14ac:dyDescent="0.2">
      <c r="A158" s="1071"/>
      <c r="B158" s="1071"/>
      <c r="C158" s="1071"/>
      <c r="D158" s="1071"/>
      <c r="E158" s="1071"/>
      <c r="F158" s="1071"/>
      <c r="G158" s="1071"/>
      <c r="H158" s="1071"/>
      <c r="I158" s="1075"/>
      <c r="J158" s="1071"/>
      <c r="K158" s="1087"/>
      <c r="L158" s="1071"/>
      <c r="M158" s="1071"/>
      <c r="N158" s="1088"/>
      <c r="O158" s="1104" t="s">
        <v>469</v>
      </c>
      <c r="AD158" s="157">
        <f t="shared" si="24"/>
        <v>0</v>
      </c>
      <c r="AE158" s="158" t="str">
        <f>IFERROR(INDEX(Reit!$J:$J,MATCH(AF158,Reit!$F:$F,0)),"")</f>
        <v/>
      </c>
      <c r="AF158" s="159">
        <f t="shared" si="17"/>
        <v>0</v>
      </c>
      <c r="AG158" s="158" t="str">
        <f>IFERROR(INDEX(Reit!$J:$J,MATCH(AH158,Reit!$F:$F,0)),"")</f>
        <v/>
      </c>
      <c r="AH158" s="159" t="str">
        <f t="shared" si="18"/>
        <v/>
      </c>
      <c r="AI158" s="158" t="str">
        <f>IFERROR(INDEX(Reit!$J:$J,MATCH(AJ158,Reit!$F:$F,0)),"")</f>
        <v/>
      </c>
      <c r="AJ158" s="159" t="str">
        <f t="shared" si="19"/>
        <v/>
      </c>
      <c r="AK158" s="158" t="str">
        <f>IFERROR(INDEX(Reit!$J:$J,MATCH(AL158,Reit!$F:$F,0)),"")</f>
        <v/>
      </c>
      <c r="AL158" s="159" t="str">
        <f t="shared" si="20"/>
        <v/>
      </c>
      <c r="AM158" s="158" t="str">
        <f>IFERROR(INDEX(Reit!$J:$J,MATCH(AN158,Reit!$F:$F,0)),"")</f>
        <v/>
      </c>
      <c r="AN158" s="159" t="str">
        <f t="shared" si="21"/>
        <v/>
      </c>
      <c r="AO158" s="158" t="str">
        <f>IFERROR(INDEX(Reit!$J:$J,MATCH(AP158,Reit!$F:$F,0)),"")</f>
        <v/>
      </c>
      <c r="AP158" s="159" t="str">
        <f t="shared" si="22"/>
        <v/>
      </c>
      <c r="AQ158" s="158" t="str">
        <f>IFERROR(INDEX(Reit!$J:$J,MATCH(AR158,Reit!$F:$F,0)),"")</f>
        <v/>
      </c>
      <c r="AR158" s="159" t="str">
        <f t="shared" si="23"/>
        <v/>
      </c>
    </row>
    <row r="159" spans="1:44" x14ac:dyDescent="0.2">
      <c r="A159" s="1071"/>
      <c r="B159" s="1071"/>
      <c r="C159" s="1071"/>
      <c r="D159" s="1071"/>
      <c r="E159" s="1071"/>
      <c r="F159" s="1071"/>
      <c r="G159" s="1071"/>
      <c r="H159" s="1071"/>
      <c r="I159" s="1071"/>
      <c r="J159" s="1071"/>
      <c r="K159" s="1087"/>
      <c r="L159" s="1075"/>
      <c r="M159" s="1071" t="str">
        <f>IF(COUNT(L151,L153)=2,IF(L151&lt;L153,K151,K153),"")</f>
        <v/>
      </c>
      <c r="N159" s="813" t="str">
        <f>IF(M159="-",0,IF(M161="-",13,""))</f>
        <v/>
      </c>
      <c r="O159" s="1088"/>
      <c r="AD159" s="157">
        <f t="shared" si="24"/>
        <v>0</v>
      </c>
      <c r="AE159" s="158" t="str">
        <f>IFERROR(INDEX(Reit!$J:$J,MATCH(AF159,Reit!$F:$F,0)),"")</f>
        <v/>
      </c>
      <c r="AF159" s="159">
        <f t="shared" si="17"/>
        <v>0</v>
      </c>
      <c r="AG159" s="158" t="str">
        <f>IFERROR(INDEX(Reit!$J:$J,MATCH(AH159,Reit!$F:$F,0)),"")</f>
        <v/>
      </c>
      <c r="AH159" s="159" t="str">
        <f t="shared" si="18"/>
        <v/>
      </c>
      <c r="AI159" s="158" t="str">
        <f>IFERROR(INDEX(Reit!$J:$J,MATCH(AJ159,Reit!$F:$F,0)),"")</f>
        <v/>
      </c>
      <c r="AJ159" s="159" t="str">
        <f t="shared" si="19"/>
        <v/>
      </c>
      <c r="AK159" s="158" t="str">
        <f>IFERROR(INDEX(Reit!$J:$J,MATCH(AL159,Reit!$F:$F,0)),"")</f>
        <v/>
      </c>
      <c r="AL159" s="159" t="str">
        <f t="shared" si="20"/>
        <v/>
      </c>
      <c r="AM159" s="158" t="str">
        <f>IFERROR(INDEX(Reit!$J:$J,MATCH(AN159,Reit!$F:$F,0)),"")</f>
        <v/>
      </c>
      <c r="AN159" s="159" t="str">
        <f t="shared" si="21"/>
        <v/>
      </c>
      <c r="AO159" s="158" t="str">
        <f>IFERROR(INDEX(Reit!$J:$J,MATCH(AP159,Reit!$F:$F,0)),"")</f>
        <v/>
      </c>
      <c r="AP159" s="159" t="str">
        <f t="shared" si="22"/>
        <v/>
      </c>
      <c r="AQ159" s="158" t="str">
        <f>IFERROR(INDEX(Reit!$J:$J,MATCH(AR159,Reit!$F:$F,0)),"")</f>
        <v/>
      </c>
      <c r="AR159" s="159" t="str">
        <f t="shared" si="23"/>
        <v/>
      </c>
    </row>
    <row r="160" spans="1:44" ht="13.5" thickBot="1" x14ac:dyDescent="0.25">
      <c r="A160" s="1071"/>
      <c r="B160" s="1071"/>
      <c r="C160" s="1071"/>
      <c r="D160" s="1071"/>
      <c r="E160" s="1071"/>
      <c r="F160" s="1071"/>
      <c r="G160" s="1071"/>
      <c r="H160" s="1088"/>
      <c r="I160" s="1088"/>
      <c r="J160" s="1071"/>
      <c r="K160" s="1087"/>
      <c r="L160" s="1071"/>
      <c r="M160" s="1089"/>
      <c r="N160" s="844"/>
      <c r="O160" s="1113" t="str">
        <f>IF(COUNT(N159,N161)=2,IF(N159&gt;N161,M159,M161),"")</f>
        <v/>
      </c>
      <c r="AD160" s="157">
        <f t="shared" si="24"/>
        <v>0</v>
      </c>
      <c r="AE160" s="158" t="str">
        <f>IFERROR(INDEX(Reit!$J:$J,MATCH(AF160,Reit!$F:$F,0)),"")</f>
        <v/>
      </c>
      <c r="AF160" s="159">
        <f t="shared" si="17"/>
        <v>0</v>
      </c>
      <c r="AG160" s="158" t="str">
        <f>IFERROR(INDEX(Reit!$J:$J,MATCH(AH160,Reit!$F:$F,0)),"")</f>
        <v/>
      </c>
      <c r="AH160" s="159" t="str">
        <f t="shared" si="18"/>
        <v/>
      </c>
      <c r="AI160" s="158" t="str">
        <f>IFERROR(INDEX(Reit!$J:$J,MATCH(AJ160,Reit!$F:$F,0)),"")</f>
        <v/>
      </c>
      <c r="AJ160" s="159" t="str">
        <f t="shared" si="19"/>
        <v/>
      </c>
      <c r="AK160" s="158" t="str">
        <f>IFERROR(INDEX(Reit!$J:$J,MATCH(AL160,Reit!$F:$F,0)),"")</f>
        <v/>
      </c>
      <c r="AL160" s="159" t="str">
        <f t="shared" si="20"/>
        <v/>
      </c>
      <c r="AM160" s="158" t="str">
        <f>IFERROR(INDEX(Reit!$J:$J,MATCH(AN160,Reit!$F:$F,0)),"")</f>
        <v/>
      </c>
      <c r="AN160" s="159" t="str">
        <f t="shared" si="21"/>
        <v/>
      </c>
      <c r="AO160" s="158" t="str">
        <f>IFERROR(INDEX(Reit!$J:$J,MATCH(AP160,Reit!$F:$F,0)),"")</f>
        <v/>
      </c>
      <c r="AP160" s="159" t="str">
        <f t="shared" si="22"/>
        <v/>
      </c>
      <c r="AQ160" s="158" t="str">
        <f>IFERROR(INDEX(Reit!$J:$J,MATCH(AR160,Reit!$F:$F,0)),"")</f>
        <v/>
      </c>
      <c r="AR160" s="159" t="str">
        <f t="shared" si="23"/>
        <v/>
      </c>
    </row>
    <row r="161" spans="1:44" x14ac:dyDescent="0.2">
      <c r="A161" s="1071"/>
      <c r="B161" s="1071"/>
      <c r="C161" s="1071"/>
      <c r="D161" s="1071"/>
      <c r="E161" s="1071"/>
      <c r="F161" s="1071"/>
      <c r="G161" s="1071"/>
      <c r="H161" s="1088"/>
      <c r="I161" s="1088"/>
      <c r="J161" s="1071"/>
      <c r="K161" s="1087"/>
      <c r="L161" s="1075"/>
      <c r="M161" s="1084" t="str">
        <f>IF(COUNT(L155,L157)=2,IF(L155&lt;L157,K155,K157),"")</f>
        <v/>
      </c>
      <c r="N161" s="837" t="str">
        <f>IF(M161="-",0,IF(M159="-",13,""))</f>
        <v/>
      </c>
      <c r="O161" s="1111" t="s">
        <v>470</v>
      </c>
      <c r="AD161" s="157">
        <f t="shared" si="24"/>
        <v>0</v>
      </c>
      <c r="AE161" s="158" t="str">
        <f>IFERROR(INDEX(Reit!$J:$J,MATCH(AF161,Reit!$F:$F,0)),"")</f>
        <v/>
      </c>
      <c r="AF161" s="159">
        <f t="shared" si="17"/>
        <v>0</v>
      </c>
      <c r="AG161" s="158" t="str">
        <f>IFERROR(INDEX(Reit!$J:$J,MATCH(AH161,Reit!$F:$F,0)),"")</f>
        <v/>
      </c>
      <c r="AH161" s="159" t="str">
        <f t="shared" si="18"/>
        <v/>
      </c>
      <c r="AI161" s="158" t="str">
        <f>IFERROR(INDEX(Reit!$J:$J,MATCH(AJ161,Reit!$F:$F,0)),"")</f>
        <v/>
      </c>
      <c r="AJ161" s="159" t="str">
        <f t="shared" si="19"/>
        <v/>
      </c>
      <c r="AK161" s="158" t="str">
        <f>IFERROR(INDEX(Reit!$J:$J,MATCH(AL161,Reit!$F:$F,0)),"")</f>
        <v/>
      </c>
      <c r="AL161" s="159" t="str">
        <f t="shared" si="20"/>
        <v/>
      </c>
      <c r="AM161" s="158" t="str">
        <f>IFERROR(INDEX(Reit!$J:$J,MATCH(AN161,Reit!$F:$F,0)),"")</f>
        <v/>
      </c>
      <c r="AN161" s="159" t="str">
        <f t="shared" si="21"/>
        <v/>
      </c>
      <c r="AO161" s="158" t="str">
        <f>IFERROR(INDEX(Reit!$J:$J,MATCH(AP161,Reit!$F:$F,0)),"")</f>
        <v/>
      </c>
      <c r="AP161" s="159" t="str">
        <f t="shared" si="22"/>
        <v/>
      </c>
      <c r="AQ161" s="158" t="str">
        <f>IFERROR(INDEX(Reit!$J:$J,MATCH(AR161,Reit!$F:$F,0)),"")</f>
        <v/>
      </c>
      <c r="AR161" s="159" t="str">
        <f t="shared" si="23"/>
        <v/>
      </c>
    </row>
    <row r="162" spans="1:44" x14ac:dyDescent="0.2">
      <c r="A162" s="1071"/>
      <c r="B162" s="1071"/>
      <c r="C162" s="1071"/>
      <c r="D162" s="1071"/>
      <c r="E162" s="1071"/>
      <c r="F162" s="1071"/>
      <c r="G162" s="1071"/>
      <c r="H162" s="1088"/>
      <c r="I162" s="1088"/>
      <c r="J162" s="1071"/>
      <c r="K162" s="1087"/>
      <c r="L162" s="1071"/>
      <c r="M162" s="1071"/>
      <c r="N162" s="1071"/>
      <c r="O162" s="1088"/>
      <c r="AD162" s="157">
        <f t="shared" si="24"/>
        <v>0</v>
      </c>
      <c r="AE162" s="158" t="str">
        <f>IFERROR(INDEX(Reit!$J:$J,MATCH(AF162,Reit!$F:$F,0)),"")</f>
        <v/>
      </c>
      <c r="AF162" s="159">
        <f t="shared" si="17"/>
        <v>0</v>
      </c>
      <c r="AG162" s="158" t="str">
        <f>IFERROR(INDEX(Reit!$J:$J,MATCH(AH162,Reit!$F:$F,0)),"")</f>
        <v/>
      </c>
      <c r="AH162" s="159" t="str">
        <f t="shared" si="18"/>
        <v/>
      </c>
      <c r="AI162" s="158" t="str">
        <f>IFERROR(INDEX(Reit!$J:$J,MATCH(AJ162,Reit!$F:$F,0)),"")</f>
        <v/>
      </c>
      <c r="AJ162" s="159" t="str">
        <f t="shared" si="19"/>
        <v/>
      </c>
      <c r="AK162" s="158" t="str">
        <f>IFERROR(INDEX(Reit!$J:$J,MATCH(AL162,Reit!$F:$F,0)),"")</f>
        <v/>
      </c>
      <c r="AL162" s="159" t="str">
        <f t="shared" si="20"/>
        <v/>
      </c>
      <c r="AM162" s="158" t="str">
        <f>IFERROR(INDEX(Reit!$J:$J,MATCH(AN162,Reit!$F:$F,0)),"")</f>
        <v/>
      </c>
      <c r="AN162" s="159" t="str">
        <f t="shared" si="21"/>
        <v/>
      </c>
      <c r="AO162" s="158" t="str">
        <f>IFERROR(INDEX(Reit!$J:$J,MATCH(AP162,Reit!$F:$F,0)),"")</f>
        <v/>
      </c>
      <c r="AP162" s="159" t="str">
        <f t="shared" si="22"/>
        <v/>
      </c>
      <c r="AQ162" s="158" t="str">
        <f>IFERROR(INDEX(Reit!$J:$J,MATCH(AR162,Reit!$F:$F,0)),"")</f>
        <v/>
      </c>
      <c r="AR162" s="159" t="str">
        <f t="shared" si="23"/>
        <v/>
      </c>
    </row>
    <row r="163" spans="1:44" ht="13.5" thickBot="1" x14ac:dyDescent="0.25">
      <c r="A163" s="1071"/>
      <c r="B163" s="1071"/>
      <c r="C163" s="1071"/>
      <c r="D163" s="1071"/>
      <c r="E163" s="1071"/>
      <c r="F163" s="1071"/>
      <c r="G163" s="1071"/>
      <c r="H163" s="1088"/>
      <c r="I163" s="1088"/>
      <c r="J163" s="1071"/>
      <c r="K163" s="1087"/>
      <c r="L163" s="1071"/>
      <c r="M163" s="1088"/>
      <c r="N163" s="1071"/>
      <c r="O163" s="824" t="str">
        <f>IF(COUNT(N159,N161)=2,IF(N159&lt;N161,M159,M161),"")</f>
        <v/>
      </c>
      <c r="AD163" s="157">
        <f t="shared" si="24"/>
        <v>0</v>
      </c>
      <c r="AE163" s="158" t="str">
        <f>IFERROR(INDEX(Reit!$J:$J,MATCH(AF163,Reit!$F:$F,0)),"")</f>
        <v/>
      </c>
      <c r="AF163" s="159">
        <f t="shared" si="17"/>
        <v>0</v>
      </c>
      <c r="AG163" s="158" t="str">
        <f>IFERROR(INDEX(Reit!$J:$J,MATCH(AH163,Reit!$F:$F,0)),"")</f>
        <v/>
      </c>
      <c r="AH163" s="159" t="str">
        <f t="shared" si="18"/>
        <v/>
      </c>
      <c r="AI163" s="158" t="str">
        <f>IFERROR(INDEX(Reit!$J:$J,MATCH(AJ163,Reit!$F:$F,0)),"")</f>
        <v/>
      </c>
      <c r="AJ163" s="159" t="str">
        <f t="shared" si="19"/>
        <v/>
      </c>
      <c r="AK163" s="158" t="str">
        <f>IFERROR(INDEX(Reit!$J:$J,MATCH(AL163,Reit!$F:$F,0)),"")</f>
        <v/>
      </c>
      <c r="AL163" s="159" t="str">
        <f t="shared" si="20"/>
        <v/>
      </c>
      <c r="AM163" s="158" t="str">
        <f>IFERROR(INDEX(Reit!$J:$J,MATCH(AN163,Reit!$F:$F,0)),"")</f>
        <v/>
      </c>
      <c r="AN163" s="159" t="str">
        <f t="shared" si="21"/>
        <v/>
      </c>
      <c r="AO163" s="158" t="str">
        <f>IFERROR(INDEX(Reit!$J:$J,MATCH(AP163,Reit!$F:$F,0)),"")</f>
        <v/>
      </c>
      <c r="AP163" s="159" t="str">
        <f t="shared" si="22"/>
        <v/>
      </c>
      <c r="AQ163" s="158" t="str">
        <f>IFERROR(INDEX(Reit!$J:$J,MATCH(AR163,Reit!$F:$F,0)),"")</f>
        <v/>
      </c>
      <c r="AR163" s="159" t="str">
        <f t="shared" si="23"/>
        <v/>
      </c>
    </row>
    <row r="164" spans="1:44" x14ac:dyDescent="0.2">
      <c r="A164" s="1071"/>
      <c r="B164" s="1071"/>
      <c r="C164" s="1071"/>
      <c r="D164" s="1071"/>
      <c r="E164" s="1071"/>
      <c r="F164" s="1071"/>
      <c r="G164" s="1071"/>
      <c r="H164" s="1088"/>
      <c r="I164" s="1088"/>
      <c r="J164" s="1071"/>
      <c r="K164" s="1087"/>
      <c r="L164" s="1071"/>
      <c r="M164" s="1071"/>
      <c r="N164" s="1088"/>
      <c r="O164" s="1111" t="s">
        <v>471</v>
      </c>
      <c r="AD164" s="157">
        <f t="shared" si="24"/>
        <v>0</v>
      </c>
      <c r="AE164" s="158" t="str">
        <f>IFERROR(INDEX(Reit!$J:$J,MATCH(AF164,Reit!$F:$F,0)),"")</f>
        <v/>
      </c>
      <c r="AF164" s="159">
        <f t="shared" si="17"/>
        <v>0</v>
      </c>
      <c r="AG164" s="158" t="str">
        <f>IFERROR(INDEX(Reit!$J:$J,MATCH(AH164,Reit!$F:$F,0)),"")</f>
        <v/>
      </c>
      <c r="AH164" s="159" t="str">
        <f t="shared" si="18"/>
        <v/>
      </c>
      <c r="AI164" s="158" t="str">
        <f>IFERROR(INDEX(Reit!$J:$J,MATCH(AJ164,Reit!$F:$F,0)),"")</f>
        <v/>
      </c>
      <c r="AJ164" s="159" t="str">
        <f t="shared" si="19"/>
        <v/>
      </c>
      <c r="AK164" s="158" t="str">
        <f>IFERROR(INDEX(Reit!$J:$J,MATCH(AL164,Reit!$F:$F,0)),"")</f>
        <v/>
      </c>
      <c r="AL164" s="159" t="str">
        <f t="shared" si="20"/>
        <v/>
      </c>
      <c r="AM164" s="158" t="str">
        <f>IFERROR(INDEX(Reit!$J:$J,MATCH(AN164,Reit!$F:$F,0)),"")</f>
        <v/>
      </c>
      <c r="AN164" s="159" t="str">
        <f t="shared" si="21"/>
        <v/>
      </c>
      <c r="AO164" s="158" t="str">
        <f>IFERROR(INDEX(Reit!$J:$J,MATCH(AP164,Reit!$F:$F,0)),"")</f>
        <v/>
      </c>
      <c r="AP164" s="159" t="str">
        <f t="shared" si="22"/>
        <v/>
      </c>
      <c r="AQ164" s="158" t="str">
        <f>IFERROR(INDEX(Reit!$J:$J,MATCH(AR164,Reit!$F:$F,0)),"")</f>
        <v/>
      </c>
      <c r="AR164" s="159" t="str">
        <f t="shared" si="23"/>
        <v/>
      </c>
    </row>
    <row r="165" spans="1:44" x14ac:dyDescent="0.2">
      <c r="A165" s="1071"/>
      <c r="B165" s="1071"/>
      <c r="C165" s="1071"/>
      <c r="D165" s="1071"/>
      <c r="E165" s="1071"/>
      <c r="F165" s="1071"/>
      <c r="G165" s="1071"/>
      <c r="H165" s="1088"/>
      <c r="I165" s="1088"/>
      <c r="J165" s="1071"/>
      <c r="K165" s="1071"/>
      <c r="L165" s="1071"/>
      <c r="M165" s="1071"/>
      <c r="N165" s="1071"/>
      <c r="O165" s="1071"/>
      <c r="AD165" s="157">
        <f t="shared" si="24"/>
        <v>0</v>
      </c>
      <c r="AE165" s="158" t="str">
        <f>IFERROR(INDEX(Reit!$J:$J,MATCH(AF165,Reit!$F:$F,0)),"")</f>
        <v/>
      </c>
      <c r="AF165" s="159">
        <f t="shared" si="17"/>
        <v>0</v>
      </c>
      <c r="AG165" s="158" t="str">
        <f>IFERROR(INDEX(Reit!$J:$J,MATCH(AH165,Reit!$F:$F,0)),"")</f>
        <v/>
      </c>
      <c r="AH165" s="159" t="str">
        <f t="shared" si="18"/>
        <v/>
      </c>
      <c r="AI165" s="158" t="str">
        <f>IFERROR(INDEX(Reit!$J:$J,MATCH(AJ165,Reit!$F:$F,0)),"")</f>
        <v/>
      </c>
      <c r="AJ165" s="159" t="str">
        <f t="shared" si="19"/>
        <v/>
      </c>
      <c r="AK165" s="158" t="str">
        <f>IFERROR(INDEX(Reit!$J:$J,MATCH(AL165,Reit!$F:$F,0)),"")</f>
        <v/>
      </c>
      <c r="AL165" s="159" t="str">
        <f t="shared" si="20"/>
        <v/>
      </c>
      <c r="AM165" s="158" t="str">
        <f>IFERROR(INDEX(Reit!$J:$J,MATCH(AN165,Reit!$F:$F,0)),"")</f>
        <v/>
      </c>
      <c r="AN165" s="159" t="str">
        <f t="shared" si="21"/>
        <v/>
      </c>
      <c r="AO165" s="158" t="str">
        <f>IFERROR(INDEX(Reit!$J:$J,MATCH(AP165,Reit!$F:$F,0)),"")</f>
        <v/>
      </c>
      <c r="AP165" s="159" t="str">
        <f t="shared" si="22"/>
        <v/>
      </c>
      <c r="AQ165" s="158" t="str">
        <f>IFERROR(INDEX(Reit!$J:$J,MATCH(AR165,Reit!$F:$F,0)),"")</f>
        <v/>
      </c>
      <c r="AR165" s="159" t="str">
        <f t="shared" si="23"/>
        <v/>
      </c>
    </row>
    <row r="166" spans="1:44" x14ac:dyDescent="0.2">
      <c r="A166" s="1070" t="s">
        <v>559</v>
      </c>
      <c r="B166" s="1071"/>
      <c r="C166" s="1071"/>
      <c r="D166" s="1071"/>
      <c r="E166" s="1071"/>
      <c r="F166" s="1071"/>
      <c r="G166" s="1071"/>
      <c r="H166" s="1071"/>
      <c r="I166" s="1071"/>
      <c r="J166" s="1071"/>
      <c r="K166" s="1087"/>
      <c r="L166" s="1071"/>
      <c r="M166" s="1071"/>
      <c r="N166" s="1088"/>
      <c r="O166" s="1111"/>
      <c r="AD166" s="157">
        <f t="shared" si="24"/>
        <v>0</v>
      </c>
      <c r="AE166" s="158" t="str">
        <f>IFERROR(INDEX(Reit!$J:$J,MATCH(AF166,Reit!$F:$F,0)),"")</f>
        <v/>
      </c>
      <c r="AF166" s="159">
        <f t="shared" si="17"/>
        <v>0</v>
      </c>
      <c r="AG166" s="158" t="str">
        <f>IFERROR(INDEX(Reit!$J:$J,MATCH(AH166,Reit!$F:$F,0)),"")</f>
        <v/>
      </c>
      <c r="AH166" s="159" t="str">
        <f t="shared" si="18"/>
        <v/>
      </c>
      <c r="AI166" s="158" t="str">
        <f>IFERROR(INDEX(Reit!$J:$J,MATCH(AJ166,Reit!$F:$F,0)),"")</f>
        <v/>
      </c>
      <c r="AJ166" s="159" t="str">
        <f t="shared" si="19"/>
        <v/>
      </c>
      <c r="AK166" s="158" t="str">
        <f>IFERROR(INDEX(Reit!$J:$J,MATCH(AL166,Reit!$F:$F,0)),"")</f>
        <v/>
      </c>
      <c r="AL166" s="159" t="str">
        <f t="shared" si="20"/>
        <v/>
      </c>
      <c r="AM166" s="158" t="str">
        <f>IFERROR(INDEX(Reit!$J:$J,MATCH(AN166,Reit!$F:$F,0)),"")</f>
        <v/>
      </c>
      <c r="AN166" s="159" t="str">
        <f t="shared" si="21"/>
        <v/>
      </c>
      <c r="AO166" s="158" t="str">
        <f>IFERROR(INDEX(Reit!$J:$J,MATCH(AP166,Reit!$F:$F,0)),"")</f>
        <v/>
      </c>
      <c r="AP166" s="159" t="str">
        <f t="shared" si="22"/>
        <v/>
      </c>
      <c r="AQ166" s="158" t="str">
        <f>IFERROR(INDEX(Reit!$J:$J,MATCH(AR166,Reit!$F:$F,0)),"")</f>
        <v/>
      </c>
      <c r="AR166" s="159" t="str">
        <f t="shared" si="23"/>
        <v/>
      </c>
    </row>
    <row r="167" spans="1:44" x14ac:dyDescent="0.2">
      <c r="A167" s="1071"/>
      <c r="B167" s="1088"/>
      <c r="C167" s="1088"/>
      <c r="D167" s="1095"/>
      <c r="E167" s="1095"/>
      <c r="F167" s="1074"/>
      <c r="G167" s="1071"/>
      <c r="H167" s="1071"/>
      <c r="I167" s="1073">
        <v>125</v>
      </c>
      <c r="J167" s="1071" t="str">
        <f>IF(COUNT(C78,C80)=2,IF(C78&lt;C80,B78,B80),"")</f>
        <v/>
      </c>
      <c r="K167" s="813" t="str">
        <f>IF(J167="-",0,IF(J169="-",13,""))</f>
        <v/>
      </c>
      <c r="L167" s="1074"/>
      <c r="M167" s="1071"/>
      <c r="N167" s="1071"/>
      <c r="O167" s="1088"/>
      <c r="AD167" s="157">
        <f t="shared" si="24"/>
        <v>0</v>
      </c>
      <c r="AE167" s="158" t="str">
        <f>IFERROR(INDEX(Reit!$J:$J,MATCH(AF167,Reit!$F:$F,0)),"")</f>
        <v/>
      </c>
      <c r="AF167" s="159">
        <f t="shared" si="17"/>
        <v>0</v>
      </c>
      <c r="AG167" s="158" t="str">
        <f>IFERROR(INDEX(Reit!$J:$J,MATCH(AH167,Reit!$F:$F,0)),"")</f>
        <v/>
      </c>
      <c r="AH167" s="159" t="str">
        <f t="shared" si="18"/>
        <v/>
      </c>
      <c r="AI167" s="158" t="str">
        <f>IFERROR(INDEX(Reit!$J:$J,MATCH(AJ167,Reit!$F:$F,0)),"")</f>
        <v/>
      </c>
      <c r="AJ167" s="159" t="str">
        <f t="shared" si="19"/>
        <v/>
      </c>
      <c r="AK167" s="158" t="str">
        <f>IFERROR(INDEX(Reit!$J:$J,MATCH(AL167,Reit!$F:$F,0)),"")</f>
        <v/>
      </c>
      <c r="AL167" s="159" t="str">
        <f t="shared" si="20"/>
        <v/>
      </c>
      <c r="AM167" s="158" t="str">
        <f>IFERROR(INDEX(Reit!$J:$J,MATCH(AN167,Reit!$F:$F,0)),"")</f>
        <v/>
      </c>
      <c r="AN167" s="159" t="str">
        <f t="shared" si="21"/>
        <v/>
      </c>
      <c r="AO167" s="158" t="str">
        <f>IFERROR(INDEX(Reit!$J:$J,MATCH(AP167,Reit!$F:$F,0)),"")</f>
        <v/>
      </c>
      <c r="AP167" s="159" t="str">
        <f t="shared" si="22"/>
        <v/>
      </c>
      <c r="AQ167" s="158" t="str">
        <f>IFERROR(INDEX(Reit!$J:$J,MATCH(AR167,Reit!$F:$F,0)),"")</f>
        <v/>
      </c>
      <c r="AR167" s="159" t="str">
        <f t="shared" si="23"/>
        <v/>
      </c>
    </row>
    <row r="168" spans="1:44" x14ac:dyDescent="0.2">
      <c r="A168" s="1070"/>
      <c r="B168" s="1071"/>
      <c r="C168" s="1071"/>
      <c r="D168" s="1071"/>
      <c r="E168" s="1071"/>
      <c r="F168" s="1071"/>
      <c r="G168" s="1071"/>
      <c r="H168" s="1071"/>
      <c r="I168" s="1075"/>
      <c r="J168" s="1128"/>
      <c r="K168" s="1077" t="str">
        <f>IF(COUNT(K167,K169)=2,IF(K167&gt;K169,J167,J169),"")</f>
        <v/>
      </c>
      <c r="L168" s="813" t="str">
        <f>IF(K168="-",0,IF(K172="-",13,""))</f>
        <v/>
      </c>
      <c r="M168" s="1074"/>
      <c r="N168" s="1071"/>
      <c r="O168" s="1088"/>
      <c r="AD168" s="157">
        <f t="shared" si="24"/>
        <v>0</v>
      </c>
      <c r="AE168" s="158" t="str">
        <f>IFERROR(INDEX(Reit!$J:$J,MATCH(AF168,Reit!$F:$F,0)),"")</f>
        <v/>
      </c>
      <c r="AF168" s="159">
        <f t="shared" si="17"/>
        <v>0</v>
      </c>
      <c r="AG168" s="158" t="str">
        <f>IFERROR(INDEX(Reit!$J:$J,MATCH(AH168,Reit!$F:$F,0)),"")</f>
        <v/>
      </c>
      <c r="AH168" s="159" t="str">
        <f t="shared" si="18"/>
        <v/>
      </c>
      <c r="AI168" s="158" t="str">
        <f>IFERROR(INDEX(Reit!$J:$J,MATCH(AJ168,Reit!$F:$F,0)),"")</f>
        <v/>
      </c>
      <c r="AJ168" s="159" t="str">
        <f t="shared" si="19"/>
        <v/>
      </c>
      <c r="AK168" s="158" t="str">
        <f>IFERROR(INDEX(Reit!$J:$J,MATCH(AL168,Reit!$F:$F,0)),"")</f>
        <v/>
      </c>
      <c r="AL168" s="159" t="str">
        <f t="shared" si="20"/>
        <v/>
      </c>
      <c r="AM168" s="158" t="str">
        <f>IFERROR(INDEX(Reit!$J:$J,MATCH(AN168,Reit!$F:$F,0)),"")</f>
        <v/>
      </c>
      <c r="AN168" s="159" t="str">
        <f t="shared" si="21"/>
        <v/>
      </c>
      <c r="AO168" s="158" t="str">
        <f>IFERROR(INDEX(Reit!$J:$J,MATCH(AP168,Reit!$F:$F,0)),"")</f>
        <v/>
      </c>
      <c r="AP168" s="159" t="str">
        <f t="shared" si="22"/>
        <v/>
      </c>
      <c r="AQ168" s="158" t="str">
        <f>IFERROR(INDEX(Reit!$J:$J,MATCH(AR168,Reit!$F:$F,0)),"")</f>
        <v/>
      </c>
      <c r="AR168" s="159" t="str">
        <f t="shared" si="23"/>
        <v/>
      </c>
    </row>
    <row r="169" spans="1:44" x14ac:dyDescent="0.2">
      <c r="A169" s="1071"/>
      <c r="B169" s="1071"/>
      <c r="C169" s="1071"/>
      <c r="D169" s="1071"/>
      <c r="E169" s="1071"/>
      <c r="F169" s="1071"/>
      <c r="G169" s="1071"/>
      <c r="H169" s="1071"/>
      <c r="I169" s="1075">
        <v>126</v>
      </c>
      <c r="J169" s="1078" t="str">
        <f>IF(COUNT(C82,C84)=2,IF(C82&lt;C84,B82,B84),"")</f>
        <v/>
      </c>
      <c r="K169" s="1117" t="str">
        <f>IF(J169="-",0,IF(J167="-",13,""))</f>
        <v/>
      </c>
      <c r="L169" s="155"/>
      <c r="M169" s="1071"/>
      <c r="N169" s="1071"/>
      <c r="O169" s="1088"/>
      <c r="AD169" s="157">
        <f t="shared" si="24"/>
        <v>0</v>
      </c>
      <c r="AE169" s="158" t="str">
        <f>IFERROR(INDEX(Reit!$J:$J,MATCH(AF169,Reit!$F:$F,0)),"")</f>
        <v/>
      </c>
      <c r="AF169" s="159">
        <f t="shared" si="17"/>
        <v>0</v>
      </c>
      <c r="AG169" s="158" t="str">
        <f>IFERROR(INDEX(Reit!$J:$J,MATCH(AH169,Reit!$F:$F,0)),"")</f>
        <v/>
      </c>
      <c r="AH169" s="159" t="str">
        <f t="shared" si="18"/>
        <v/>
      </c>
      <c r="AI169" s="158" t="str">
        <f>IFERROR(INDEX(Reit!$J:$J,MATCH(AJ169,Reit!$F:$F,0)),"")</f>
        <v/>
      </c>
      <c r="AJ169" s="159" t="str">
        <f t="shared" si="19"/>
        <v/>
      </c>
      <c r="AK169" s="158" t="str">
        <f>IFERROR(INDEX(Reit!$J:$J,MATCH(AL169,Reit!$F:$F,0)),"")</f>
        <v/>
      </c>
      <c r="AL169" s="159" t="str">
        <f t="shared" si="20"/>
        <v/>
      </c>
      <c r="AM169" s="158" t="str">
        <f>IFERROR(INDEX(Reit!$J:$J,MATCH(AN169,Reit!$F:$F,0)),"")</f>
        <v/>
      </c>
      <c r="AN169" s="159" t="str">
        <f t="shared" si="21"/>
        <v/>
      </c>
      <c r="AO169" s="158" t="str">
        <f>IFERROR(INDEX(Reit!$J:$J,MATCH(AP169,Reit!$F:$F,0)),"")</f>
        <v/>
      </c>
      <c r="AP169" s="159" t="str">
        <f t="shared" si="22"/>
        <v/>
      </c>
      <c r="AQ169" s="158" t="str">
        <f>IFERROR(INDEX(Reit!$J:$J,MATCH(AR169,Reit!$F:$F,0)),"")</f>
        <v/>
      </c>
      <c r="AR169" s="159" t="str">
        <f t="shared" si="23"/>
        <v/>
      </c>
    </row>
    <row r="170" spans="1:44" x14ac:dyDescent="0.2">
      <c r="A170" s="1071"/>
      <c r="B170" s="1071"/>
      <c r="C170" s="1071"/>
      <c r="D170" s="1071"/>
      <c r="E170" s="1071"/>
      <c r="F170" s="1071"/>
      <c r="G170" s="1071"/>
      <c r="H170" s="1071"/>
      <c r="I170" s="1075"/>
      <c r="J170" s="1071"/>
      <c r="K170" s="1097"/>
      <c r="L170" s="1077" t="str">
        <f>IF(COUNT(L168,L172)=2,IF(L168&gt;L172,K168,K172),"")</f>
        <v/>
      </c>
      <c r="M170" s="1088"/>
      <c r="N170" s="813" t="str">
        <f>IF(L170="-",0,IF(L178="-",13,""))</f>
        <v/>
      </c>
      <c r="O170" s="1088"/>
      <c r="AD170" s="157">
        <f t="shared" si="24"/>
        <v>0</v>
      </c>
      <c r="AE170" s="158" t="str">
        <f>IFERROR(INDEX(Reit!$J:$J,MATCH(AF170,Reit!$F:$F,0)),"")</f>
        <v/>
      </c>
      <c r="AF170" s="159">
        <f t="shared" si="17"/>
        <v>0</v>
      </c>
      <c r="AG170" s="158" t="str">
        <f>IFERROR(INDEX(Reit!$J:$J,MATCH(AH170,Reit!$F:$F,0)),"")</f>
        <v/>
      </c>
      <c r="AH170" s="159" t="str">
        <f t="shared" si="18"/>
        <v/>
      </c>
      <c r="AI170" s="158" t="str">
        <f>IFERROR(INDEX(Reit!$J:$J,MATCH(AJ170,Reit!$F:$F,0)),"")</f>
        <v/>
      </c>
      <c r="AJ170" s="159" t="str">
        <f t="shared" si="19"/>
        <v/>
      </c>
      <c r="AK170" s="158" t="str">
        <f>IFERROR(INDEX(Reit!$J:$J,MATCH(AL170,Reit!$F:$F,0)),"")</f>
        <v/>
      </c>
      <c r="AL170" s="159" t="str">
        <f t="shared" si="20"/>
        <v/>
      </c>
      <c r="AM170" s="158" t="str">
        <f>IFERROR(INDEX(Reit!$J:$J,MATCH(AN170,Reit!$F:$F,0)),"")</f>
        <v/>
      </c>
      <c r="AN170" s="159" t="str">
        <f t="shared" si="21"/>
        <v/>
      </c>
      <c r="AO170" s="158" t="str">
        <f>IFERROR(INDEX(Reit!$J:$J,MATCH(AP170,Reit!$F:$F,0)),"")</f>
        <v/>
      </c>
      <c r="AP170" s="159" t="str">
        <f t="shared" si="22"/>
        <v/>
      </c>
      <c r="AQ170" s="158" t="str">
        <f>IFERROR(INDEX(Reit!$J:$J,MATCH(AR170,Reit!$F:$F,0)),"")</f>
        <v/>
      </c>
      <c r="AR170" s="159" t="str">
        <f t="shared" si="23"/>
        <v/>
      </c>
    </row>
    <row r="171" spans="1:44" x14ac:dyDescent="0.2">
      <c r="A171" s="1071"/>
      <c r="B171" s="1071"/>
      <c r="C171" s="1071"/>
      <c r="D171" s="1071"/>
      <c r="E171" s="1071"/>
      <c r="F171" s="1071"/>
      <c r="G171" s="1071"/>
      <c r="H171" s="1071"/>
      <c r="I171" s="1075">
        <v>127</v>
      </c>
      <c r="J171" s="1071" t="str">
        <f>IF(COUNT(C86,C88)=2,IF(C86&lt;C88,B86,B88),"")</f>
        <v/>
      </c>
      <c r="K171" s="836" t="str">
        <f>IF(J171="-",0,IF(J173="-",13,""))</f>
        <v/>
      </c>
      <c r="L171" s="822"/>
      <c r="M171" s="1089"/>
      <c r="N171" s="1071"/>
      <c r="O171" s="1088"/>
      <c r="AD171" s="157">
        <f t="shared" si="24"/>
        <v>0</v>
      </c>
      <c r="AE171" s="158" t="str">
        <f>IFERROR(INDEX(Reit!$J:$J,MATCH(AF171,Reit!$F:$F,0)),"")</f>
        <v/>
      </c>
      <c r="AF171" s="159">
        <f t="shared" si="17"/>
        <v>0</v>
      </c>
      <c r="AG171" s="158" t="str">
        <f>IFERROR(INDEX(Reit!$J:$J,MATCH(AH171,Reit!$F:$F,0)),"")</f>
        <v/>
      </c>
      <c r="AH171" s="159" t="str">
        <f t="shared" si="18"/>
        <v/>
      </c>
      <c r="AI171" s="158" t="str">
        <f>IFERROR(INDEX(Reit!$J:$J,MATCH(AJ171,Reit!$F:$F,0)),"")</f>
        <v/>
      </c>
      <c r="AJ171" s="159" t="str">
        <f t="shared" si="19"/>
        <v/>
      </c>
      <c r="AK171" s="158" t="str">
        <f>IFERROR(INDEX(Reit!$J:$J,MATCH(AL171,Reit!$F:$F,0)),"")</f>
        <v/>
      </c>
      <c r="AL171" s="159" t="str">
        <f t="shared" si="20"/>
        <v/>
      </c>
      <c r="AM171" s="158" t="str">
        <f>IFERROR(INDEX(Reit!$J:$J,MATCH(AN171,Reit!$F:$F,0)),"")</f>
        <v/>
      </c>
      <c r="AN171" s="159" t="str">
        <f t="shared" si="21"/>
        <v/>
      </c>
      <c r="AO171" s="158" t="str">
        <f>IFERROR(INDEX(Reit!$J:$J,MATCH(AP171,Reit!$F:$F,0)),"")</f>
        <v/>
      </c>
      <c r="AP171" s="159" t="str">
        <f t="shared" si="22"/>
        <v/>
      </c>
      <c r="AQ171" s="158" t="str">
        <f>IFERROR(INDEX(Reit!$J:$J,MATCH(AR171,Reit!$F:$F,0)),"")</f>
        <v/>
      </c>
      <c r="AR171" s="159" t="str">
        <f t="shared" si="23"/>
        <v/>
      </c>
    </row>
    <row r="172" spans="1:44" x14ac:dyDescent="0.2">
      <c r="A172" s="1071"/>
      <c r="B172" s="1071"/>
      <c r="C172" s="1071"/>
      <c r="D172" s="1071"/>
      <c r="E172" s="1071"/>
      <c r="F172" s="1071"/>
      <c r="G172" s="1071"/>
      <c r="H172" s="1071"/>
      <c r="I172" s="1075"/>
      <c r="J172" s="1128"/>
      <c r="K172" s="1090" t="str">
        <f>IF(COUNT(K171,K173)=2,IF(K171&gt;K173,J171,J173),"")</f>
        <v/>
      </c>
      <c r="L172" s="838" t="str">
        <f>IF(K172="-",0,IF(K168="-",13,""))</f>
        <v/>
      </c>
      <c r="M172" s="1092"/>
      <c r="N172" s="1071"/>
      <c r="O172" s="1088"/>
      <c r="AD172" s="157">
        <f t="shared" si="24"/>
        <v>0</v>
      </c>
      <c r="AE172" s="158" t="str">
        <f>IFERROR(INDEX(Reit!$J:$J,MATCH(AF172,Reit!$F:$F,0)),"")</f>
        <v/>
      </c>
      <c r="AF172" s="159">
        <f t="shared" si="17"/>
        <v>0</v>
      </c>
      <c r="AG172" s="158" t="str">
        <f>IFERROR(INDEX(Reit!$J:$J,MATCH(AH172,Reit!$F:$F,0)),"")</f>
        <v/>
      </c>
      <c r="AH172" s="159" t="str">
        <f t="shared" si="18"/>
        <v/>
      </c>
      <c r="AI172" s="158" t="str">
        <f>IFERROR(INDEX(Reit!$J:$J,MATCH(AJ172,Reit!$F:$F,0)),"")</f>
        <v/>
      </c>
      <c r="AJ172" s="159" t="str">
        <f t="shared" si="19"/>
        <v/>
      </c>
      <c r="AK172" s="158" t="str">
        <f>IFERROR(INDEX(Reit!$J:$J,MATCH(AL172,Reit!$F:$F,0)),"")</f>
        <v/>
      </c>
      <c r="AL172" s="159" t="str">
        <f t="shared" si="20"/>
        <v/>
      </c>
      <c r="AM172" s="158" t="str">
        <f>IFERROR(INDEX(Reit!$J:$J,MATCH(AN172,Reit!$F:$F,0)),"")</f>
        <v/>
      </c>
      <c r="AN172" s="159" t="str">
        <f t="shared" si="21"/>
        <v/>
      </c>
      <c r="AO172" s="158" t="str">
        <f>IFERROR(INDEX(Reit!$J:$J,MATCH(AP172,Reit!$F:$F,0)),"")</f>
        <v/>
      </c>
      <c r="AP172" s="159" t="str">
        <f t="shared" si="22"/>
        <v/>
      </c>
      <c r="AQ172" s="158" t="str">
        <f>IFERROR(INDEX(Reit!$J:$J,MATCH(AR172,Reit!$F:$F,0)),"")</f>
        <v/>
      </c>
      <c r="AR172" s="159" t="str">
        <f t="shared" si="23"/>
        <v/>
      </c>
    </row>
    <row r="173" spans="1:44" x14ac:dyDescent="0.2">
      <c r="A173" s="1071"/>
      <c r="B173" s="1071"/>
      <c r="C173" s="1071"/>
      <c r="D173" s="1071"/>
      <c r="E173" s="1071"/>
      <c r="F173" s="1071"/>
      <c r="G173" s="1071"/>
      <c r="H173" s="1071"/>
      <c r="I173" s="1075">
        <v>128</v>
      </c>
      <c r="J173" s="1078" t="str">
        <f>IF(COUNT(C90,C92)=2,IF(C90&lt;C92,B90,B92),"")</f>
        <v/>
      </c>
      <c r="K173" s="818" t="str">
        <f>IF(J173="-",0,IF(J171="-",13,""))</f>
        <v/>
      </c>
      <c r="L173" s="1088"/>
      <c r="M173" s="1086"/>
      <c r="N173" s="1071"/>
      <c r="O173" s="1088"/>
      <c r="AD173" s="157">
        <f t="shared" si="24"/>
        <v>0</v>
      </c>
      <c r="AE173" s="158" t="str">
        <f>IFERROR(INDEX(Reit!$J:$J,MATCH(AF173,Reit!$F:$F,0)),"")</f>
        <v/>
      </c>
      <c r="AF173" s="159">
        <f t="shared" si="17"/>
        <v>0</v>
      </c>
      <c r="AG173" s="158" t="str">
        <f>IFERROR(INDEX(Reit!$J:$J,MATCH(AH173,Reit!$F:$F,0)),"")</f>
        <v/>
      </c>
      <c r="AH173" s="159" t="str">
        <f t="shared" si="18"/>
        <v/>
      </c>
      <c r="AI173" s="158" t="str">
        <f>IFERROR(INDEX(Reit!$J:$J,MATCH(AJ173,Reit!$F:$F,0)),"")</f>
        <v/>
      </c>
      <c r="AJ173" s="159" t="str">
        <f t="shared" si="19"/>
        <v/>
      </c>
      <c r="AK173" s="158" t="str">
        <f>IFERROR(INDEX(Reit!$J:$J,MATCH(AL173,Reit!$F:$F,0)),"")</f>
        <v/>
      </c>
      <c r="AL173" s="159" t="str">
        <f t="shared" si="20"/>
        <v/>
      </c>
      <c r="AM173" s="158" t="str">
        <f>IFERROR(INDEX(Reit!$J:$J,MATCH(AN173,Reit!$F:$F,0)),"")</f>
        <v/>
      </c>
      <c r="AN173" s="159" t="str">
        <f t="shared" si="21"/>
        <v/>
      </c>
      <c r="AO173" s="158" t="str">
        <f>IFERROR(INDEX(Reit!$J:$J,MATCH(AP173,Reit!$F:$F,0)),"")</f>
        <v/>
      </c>
      <c r="AP173" s="159" t="str">
        <f t="shared" si="22"/>
        <v/>
      </c>
      <c r="AQ173" s="158" t="str">
        <f>IFERROR(INDEX(Reit!$J:$J,MATCH(AR173,Reit!$F:$F,0)),"")</f>
        <v/>
      </c>
      <c r="AR173" s="159" t="str">
        <f t="shared" si="23"/>
        <v/>
      </c>
    </row>
    <row r="174" spans="1:44" ht="13.5" thickBot="1" x14ac:dyDescent="0.25">
      <c r="A174" s="1071"/>
      <c r="B174" s="1071"/>
      <c r="C174" s="1071"/>
      <c r="D174" s="1071"/>
      <c r="E174" s="1071"/>
      <c r="F174" s="1071"/>
      <c r="G174" s="1071"/>
      <c r="H174" s="1071"/>
      <c r="I174" s="1087"/>
      <c r="J174" s="1071"/>
      <c r="K174" s="1071"/>
      <c r="L174" s="1088"/>
      <c r="M174" s="1097"/>
      <c r="N174" s="1129"/>
      <c r="O174" s="1102" t="str">
        <f>IF(COUNT(N170,N178)=2,IF(N170&gt;N178,L170,L178),"")</f>
        <v/>
      </c>
      <c r="AD174" s="157">
        <f t="shared" si="24"/>
        <v>0</v>
      </c>
      <c r="AE174" s="158" t="str">
        <f>IFERROR(INDEX(Reit!$J:$J,MATCH(AF174,Reit!$F:$F,0)),"")</f>
        <v/>
      </c>
      <c r="AF174" s="159">
        <f t="shared" si="17"/>
        <v>0</v>
      </c>
      <c r="AG174" s="158" t="str">
        <f>IFERROR(INDEX(Reit!$J:$J,MATCH(AH174,Reit!$F:$F,0)),"")</f>
        <v/>
      </c>
      <c r="AH174" s="159" t="str">
        <f t="shared" si="18"/>
        <v/>
      </c>
      <c r="AI174" s="158" t="str">
        <f>IFERROR(INDEX(Reit!$J:$J,MATCH(AJ174,Reit!$F:$F,0)),"")</f>
        <v/>
      </c>
      <c r="AJ174" s="159" t="str">
        <f t="shared" si="19"/>
        <v/>
      </c>
      <c r="AK174" s="158" t="str">
        <f>IFERROR(INDEX(Reit!$J:$J,MATCH(AL174,Reit!$F:$F,0)),"")</f>
        <v/>
      </c>
      <c r="AL174" s="159" t="str">
        <f t="shared" si="20"/>
        <v/>
      </c>
      <c r="AM174" s="158" t="str">
        <f>IFERROR(INDEX(Reit!$J:$J,MATCH(AN174,Reit!$F:$F,0)),"")</f>
        <v/>
      </c>
      <c r="AN174" s="159" t="str">
        <f t="shared" si="21"/>
        <v/>
      </c>
      <c r="AO174" s="158" t="str">
        <f>IFERROR(INDEX(Reit!$J:$J,MATCH(AP174,Reit!$F:$F,0)),"")</f>
        <v/>
      </c>
      <c r="AP174" s="159" t="str">
        <f t="shared" si="22"/>
        <v/>
      </c>
      <c r="AQ174" s="158" t="str">
        <f>IFERROR(INDEX(Reit!$J:$J,MATCH(AR174,Reit!$F:$F,0)),"")</f>
        <v/>
      </c>
      <c r="AR174" s="159" t="str">
        <f t="shared" si="23"/>
        <v/>
      </c>
    </row>
    <row r="175" spans="1:44" x14ac:dyDescent="0.2">
      <c r="A175" s="1071"/>
      <c r="B175" s="1071"/>
      <c r="C175" s="1071"/>
      <c r="D175" s="1071"/>
      <c r="E175" s="1071"/>
      <c r="F175" s="1071"/>
      <c r="G175" s="1071"/>
      <c r="H175" s="1071"/>
      <c r="I175" s="1073">
        <v>129</v>
      </c>
      <c r="J175" s="1071" t="str">
        <f>IF(COUNT(C94,C96)=2,IF(C94&lt;C96,B94,B96),"")</f>
        <v/>
      </c>
      <c r="K175" s="813" t="str">
        <f>IF(J175="-",0,IF(J177="-",13,""))</f>
        <v/>
      </c>
      <c r="L175" s="1088"/>
      <c r="M175" s="1086"/>
      <c r="N175" s="1088"/>
      <c r="O175" s="1104" t="s">
        <v>473</v>
      </c>
      <c r="AD175" s="157">
        <f t="shared" si="24"/>
        <v>0</v>
      </c>
      <c r="AE175" s="158" t="str">
        <f>IFERROR(INDEX(Reit!$J:$J,MATCH(AF175,Reit!$F:$F,0)),"")</f>
        <v/>
      </c>
      <c r="AF175" s="159">
        <f t="shared" si="17"/>
        <v>0</v>
      </c>
      <c r="AG175" s="158" t="str">
        <f>IFERROR(INDEX(Reit!$J:$J,MATCH(AH175,Reit!$F:$F,0)),"")</f>
        <v/>
      </c>
      <c r="AH175" s="159" t="str">
        <f t="shared" si="18"/>
        <v/>
      </c>
      <c r="AI175" s="158" t="str">
        <f>IFERROR(INDEX(Reit!$J:$J,MATCH(AJ175,Reit!$F:$F,0)),"")</f>
        <v/>
      </c>
      <c r="AJ175" s="159" t="str">
        <f t="shared" si="19"/>
        <v/>
      </c>
      <c r="AK175" s="158" t="str">
        <f>IFERROR(INDEX(Reit!$J:$J,MATCH(AL175,Reit!$F:$F,0)),"")</f>
        <v/>
      </c>
      <c r="AL175" s="159" t="str">
        <f t="shared" si="20"/>
        <v/>
      </c>
      <c r="AM175" s="158" t="str">
        <f>IFERROR(INDEX(Reit!$J:$J,MATCH(AN175,Reit!$F:$F,0)),"")</f>
        <v/>
      </c>
      <c r="AN175" s="159" t="str">
        <f t="shared" si="21"/>
        <v/>
      </c>
      <c r="AO175" s="158" t="str">
        <f>IFERROR(INDEX(Reit!$J:$J,MATCH(AP175,Reit!$F:$F,0)),"")</f>
        <v/>
      </c>
      <c r="AP175" s="159" t="str">
        <f t="shared" si="22"/>
        <v/>
      </c>
      <c r="AQ175" s="158" t="str">
        <f>IFERROR(INDEX(Reit!$J:$J,MATCH(AR175,Reit!$F:$F,0)),"")</f>
        <v/>
      </c>
      <c r="AR175" s="159" t="str">
        <f t="shared" si="23"/>
        <v/>
      </c>
    </row>
    <row r="176" spans="1:44" x14ac:dyDescent="0.2">
      <c r="A176" s="1071"/>
      <c r="B176" s="1071"/>
      <c r="C176" s="1071"/>
      <c r="D176" s="1071"/>
      <c r="E176" s="1071"/>
      <c r="F176" s="1071"/>
      <c r="G176" s="1071"/>
      <c r="H176" s="1071"/>
      <c r="I176" s="1075"/>
      <c r="J176" s="1128"/>
      <c r="K176" s="1077" t="str">
        <f>IF(COUNT(K175,K177)=2,IF(K175&gt;K177,J175,J177),"")</f>
        <v/>
      </c>
      <c r="L176" s="838" t="str">
        <f>IF(K176="-",0,IF(K180="-",13,""))</f>
        <v/>
      </c>
      <c r="M176" s="1092"/>
      <c r="N176" s="1088"/>
      <c r="O176" s="1088"/>
      <c r="AD176" s="157">
        <f t="shared" si="24"/>
        <v>0</v>
      </c>
      <c r="AE176" s="158" t="str">
        <f>IFERROR(INDEX(Reit!$J:$J,MATCH(AF176,Reit!$F:$F,0)),"")</f>
        <v/>
      </c>
      <c r="AF176" s="159">
        <f t="shared" si="17"/>
        <v>0</v>
      </c>
      <c r="AG176" s="158" t="str">
        <f>IFERROR(INDEX(Reit!$J:$J,MATCH(AH176,Reit!$F:$F,0)),"")</f>
        <v/>
      </c>
      <c r="AH176" s="159" t="str">
        <f t="shared" si="18"/>
        <v/>
      </c>
      <c r="AI176" s="158" t="str">
        <f>IFERROR(INDEX(Reit!$J:$J,MATCH(AJ176,Reit!$F:$F,0)),"")</f>
        <v/>
      </c>
      <c r="AJ176" s="159" t="str">
        <f t="shared" si="19"/>
        <v/>
      </c>
      <c r="AK176" s="158" t="str">
        <f>IFERROR(INDEX(Reit!$J:$J,MATCH(AL176,Reit!$F:$F,0)),"")</f>
        <v/>
      </c>
      <c r="AL176" s="159" t="str">
        <f t="shared" si="20"/>
        <v/>
      </c>
      <c r="AM176" s="158" t="str">
        <f>IFERROR(INDEX(Reit!$J:$J,MATCH(AN176,Reit!$F:$F,0)),"")</f>
        <v/>
      </c>
      <c r="AN176" s="159" t="str">
        <f t="shared" si="21"/>
        <v/>
      </c>
      <c r="AO176" s="158" t="str">
        <f>IFERROR(INDEX(Reit!$J:$J,MATCH(AP176,Reit!$F:$F,0)),"")</f>
        <v/>
      </c>
      <c r="AP176" s="159" t="str">
        <f t="shared" si="22"/>
        <v/>
      </c>
      <c r="AQ176" s="158" t="str">
        <f>IFERROR(INDEX(Reit!$J:$J,MATCH(AR176,Reit!$F:$F,0)),"")</f>
        <v/>
      </c>
      <c r="AR176" s="159" t="str">
        <f t="shared" si="23"/>
        <v/>
      </c>
    </row>
    <row r="177" spans="1:44" ht="13.5" thickBot="1" x14ac:dyDescent="0.25">
      <c r="A177" s="1071"/>
      <c r="B177" s="1071"/>
      <c r="C177" s="1071"/>
      <c r="D177" s="1071"/>
      <c r="E177" s="1071"/>
      <c r="F177" s="1071"/>
      <c r="G177" s="1071"/>
      <c r="H177" s="1071"/>
      <c r="I177" s="1075">
        <v>130</v>
      </c>
      <c r="J177" s="1078" t="str">
        <f>IF(COUNT(C98,C100)=2,IF(C98&lt;C100,B98,B100),"")</f>
        <v/>
      </c>
      <c r="K177" s="1117" t="str">
        <f>IF(J177="-",0,IF(J175="-",13,""))</f>
        <v/>
      </c>
      <c r="L177" s="808"/>
      <c r="M177" s="1086"/>
      <c r="N177" s="1111"/>
      <c r="O177" s="1102" t="str">
        <f>IF(COUNT(N170,N178)=2,IF(N170&lt;N178,L170,L178),"")</f>
        <v/>
      </c>
      <c r="AD177" s="157">
        <f t="shared" si="24"/>
        <v>0</v>
      </c>
      <c r="AE177" s="158" t="str">
        <f>IFERROR(INDEX(Reit!$J:$J,MATCH(AF177,Reit!$F:$F,0)),"")</f>
        <v/>
      </c>
      <c r="AF177" s="159">
        <f t="shared" si="17"/>
        <v>0</v>
      </c>
      <c r="AG177" s="158" t="str">
        <f>IFERROR(INDEX(Reit!$J:$J,MATCH(AH177,Reit!$F:$F,0)),"")</f>
        <v/>
      </c>
      <c r="AH177" s="159" t="str">
        <f t="shared" si="18"/>
        <v/>
      </c>
      <c r="AI177" s="158" t="str">
        <f>IFERROR(INDEX(Reit!$J:$J,MATCH(AJ177,Reit!$F:$F,0)),"")</f>
        <v/>
      </c>
      <c r="AJ177" s="159" t="str">
        <f t="shared" si="19"/>
        <v/>
      </c>
      <c r="AK177" s="158" t="str">
        <f>IFERROR(INDEX(Reit!$J:$J,MATCH(AL177,Reit!$F:$F,0)),"")</f>
        <v/>
      </c>
      <c r="AL177" s="159" t="str">
        <f t="shared" si="20"/>
        <v/>
      </c>
      <c r="AM177" s="158" t="str">
        <f>IFERROR(INDEX(Reit!$J:$J,MATCH(AN177,Reit!$F:$F,0)),"")</f>
        <v/>
      </c>
      <c r="AN177" s="159" t="str">
        <f t="shared" si="21"/>
        <v/>
      </c>
      <c r="AO177" s="158" t="str">
        <f>IFERROR(INDEX(Reit!$J:$J,MATCH(AP177,Reit!$F:$F,0)),"")</f>
        <v/>
      </c>
      <c r="AP177" s="159" t="str">
        <f t="shared" si="22"/>
        <v/>
      </c>
      <c r="AQ177" s="158" t="str">
        <f>IFERROR(INDEX(Reit!$J:$J,MATCH(AR177,Reit!$F:$F,0)),"")</f>
        <v/>
      </c>
      <c r="AR177" s="159" t="str">
        <f t="shared" si="23"/>
        <v/>
      </c>
    </row>
    <row r="178" spans="1:44" x14ac:dyDescent="0.2">
      <c r="A178" s="1071"/>
      <c r="B178" s="1071"/>
      <c r="C178" s="1071"/>
      <c r="D178" s="1071"/>
      <c r="E178" s="1071"/>
      <c r="F178" s="1071"/>
      <c r="G178" s="1071"/>
      <c r="H178" s="1071"/>
      <c r="I178" s="1075"/>
      <c r="J178" s="1071"/>
      <c r="K178" s="1097"/>
      <c r="L178" s="1077" t="str">
        <f>IF(COUNT(L176,L180)=2,IF(L176&gt;L180,K176,K180),"")</f>
        <v/>
      </c>
      <c r="M178" s="1084"/>
      <c r="N178" s="813" t="str">
        <f>IF(L178="-",0,IF(L170="-",13,""))</f>
        <v/>
      </c>
      <c r="O178" s="1111" t="s">
        <v>474</v>
      </c>
      <c r="AD178" s="157">
        <f t="shared" si="24"/>
        <v>0</v>
      </c>
      <c r="AE178" s="158" t="str">
        <f>IFERROR(INDEX(Reit!$J:$J,MATCH(AF178,Reit!$F:$F,0)),"")</f>
        <v/>
      </c>
      <c r="AF178" s="159">
        <f t="shared" si="17"/>
        <v>0</v>
      </c>
      <c r="AG178" s="158" t="str">
        <f>IFERROR(INDEX(Reit!$J:$J,MATCH(AH178,Reit!$F:$F,0)),"")</f>
        <v/>
      </c>
      <c r="AH178" s="159" t="str">
        <f t="shared" si="18"/>
        <v/>
      </c>
      <c r="AI178" s="158" t="str">
        <f>IFERROR(INDEX(Reit!$J:$J,MATCH(AJ178,Reit!$F:$F,0)),"")</f>
        <v/>
      </c>
      <c r="AJ178" s="159" t="str">
        <f t="shared" si="19"/>
        <v/>
      </c>
      <c r="AK178" s="158" t="str">
        <f>IFERROR(INDEX(Reit!$J:$J,MATCH(AL178,Reit!$F:$F,0)),"")</f>
        <v/>
      </c>
      <c r="AL178" s="159" t="str">
        <f t="shared" si="20"/>
        <v/>
      </c>
      <c r="AM178" s="158" t="str">
        <f>IFERROR(INDEX(Reit!$J:$J,MATCH(AN178,Reit!$F:$F,0)),"")</f>
        <v/>
      </c>
      <c r="AN178" s="159" t="str">
        <f t="shared" si="21"/>
        <v/>
      </c>
      <c r="AO178" s="158" t="str">
        <f>IFERROR(INDEX(Reit!$J:$J,MATCH(AP178,Reit!$F:$F,0)),"")</f>
        <v/>
      </c>
      <c r="AP178" s="159" t="str">
        <f t="shared" si="22"/>
        <v/>
      </c>
      <c r="AQ178" s="158" t="str">
        <f>IFERROR(INDEX(Reit!$J:$J,MATCH(AR178,Reit!$F:$F,0)),"")</f>
        <v/>
      </c>
      <c r="AR178" s="159" t="str">
        <f t="shared" si="23"/>
        <v/>
      </c>
    </row>
    <row r="179" spans="1:44" x14ac:dyDescent="0.2">
      <c r="A179" s="1071"/>
      <c r="B179" s="1071"/>
      <c r="C179" s="1071"/>
      <c r="D179" s="1071"/>
      <c r="E179" s="1071"/>
      <c r="F179" s="1071"/>
      <c r="G179" s="1071"/>
      <c r="H179" s="1071"/>
      <c r="I179" s="1075">
        <v>131</v>
      </c>
      <c r="J179" s="1071" t="str">
        <f>IF(COUNT(C102,C104)=2,IF(C102&lt;C104,B102,B104),"")</f>
        <v/>
      </c>
      <c r="K179" s="836" t="str">
        <f>IF(J179="-",0,IF(J181="-",13,""))</f>
        <v/>
      </c>
      <c r="L179" s="822"/>
      <c r="M179" s="1088"/>
      <c r="N179" s="1088"/>
      <c r="O179" s="1088"/>
      <c r="AD179" s="157">
        <f t="shared" si="24"/>
        <v>0</v>
      </c>
      <c r="AE179" s="158" t="str">
        <f>IFERROR(INDEX(Reit!$J:$J,MATCH(AF179,Reit!$F:$F,0)),"")</f>
        <v/>
      </c>
      <c r="AF179" s="159">
        <f t="shared" si="17"/>
        <v>0</v>
      </c>
      <c r="AG179" s="158" t="str">
        <f>IFERROR(INDEX(Reit!$J:$J,MATCH(AH179,Reit!$F:$F,0)),"")</f>
        <v/>
      </c>
      <c r="AH179" s="159" t="str">
        <f t="shared" si="18"/>
        <v/>
      </c>
      <c r="AI179" s="158" t="str">
        <f>IFERROR(INDEX(Reit!$J:$J,MATCH(AJ179,Reit!$F:$F,0)),"")</f>
        <v/>
      </c>
      <c r="AJ179" s="159" t="str">
        <f t="shared" si="19"/>
        <v/>
      </c>
      <c r="AK179" s="158" t="str">
        <f>IFERROR(INDEX(Reit!$J:$J,MATCH(AL179,Reit!$F:$F,0)),"")</f>
        <v/>
      </c>
      <c r="AL179" s="159" t="str">
        <f t="shared" si="20"/>
        <v/>
      </c>
      <c r="AM179" s="158" t="str">
        <f>IFERROR(INDEX(Reit!$J:$J,MATCH(AN179,Reit!$F:$F,0)),"")</f>
        <v/>
      </c>
      <c r="AN179" s="159" t="str">
        <f t="shared" si="21"/>
        <v/>
      </c>
      <c r="AO179" s="158" t="str">
        <f>IFERROR(INDEX(Reit!$J:$J,MATCH(AP179,Reit!$F:$F,0)),"")</f>
        <v/>
      </c>
      <c r="AP179" s="159" t="str">
        <f t="shared" si="22"/>
        <v/>
      </c>
      <c r="AQ179" s="158" t="str">
        <f>IFERROR(INDEX(Reit!$J:$J,MATCH(AR179,Reit!$F:$F,0)),"")</f>
        <v/>
      </c>
      <c r="AR179" s="159" t="str">
        <f t="shared" si="23"/>
        <v/>
      </c>
    </row>
    <row r="180" spans="1:44" x14ac:dyDescent="0.2">
      <c r="A180" s="1071"/>
      <c r="B180" s="1071"/>
      <c r="C180" s="1071"/>
      <c r="D180" s="1071"/>
      <c r="E180" s="1071"/>
      <c r="F180" s="1071"/>
      <c r="G180" s="1071"/>
      <c r="H180" s="1071"/>
      <c r="I180" s="1075"/>
      <c r="J180" s="1128"/>
      <c r="K180" s="1090" t="str">
        <f>IF(COUNT(K179,K181)=2,IF(K179&gt;K181,J179,J181),"")</f>
        <v/>
      </c>
      <c r="L180" s="813" t="str">
        <f>IF(K180="-",0,IF(K176="-",13,""))</f>
        <v/>
      </c>
      <c r="M180" s="1095"/>
      <c r="N180" s="1088"/>
      <c r="O180" s="1088"/>
      <c r="AD180" s="157">
        <f t="shared" si="24"/>
        <v>0</v>
      </c>
      <c r="AE180" s="158" t="str">
        <f>IFERROR(INDEX(Reit!$J:$J,MATCH(AF180,Reit!$F:$F,0)),"")</f>
        <v/>
      </c>
      <c r="AF180" s="159">
        <f t="shared" si="17"/>
        <v>0</v>
      </c>
      <c r="AG180" s="158" t="str">
        <f>IFERROR(INDEX(Reit!$J:$J,MATCH(AH180,Reit!$F:$F,0)),"")</f>
        <v/>
      </c>
      <c r="AH180" s="159" t="str">
        <f t="shared" si="18"/>
        <v/>
      </c>
      <c r="AI180" s="158" t="str">
        <f>IFERROR(INDEX(Reit!$J:$J,MATCH(AJ180,Reit!$F:$F,0)),"")</f>
        <v/>
      </c>
      <c r="AJ180" s="159" t="str">
        <f t="shared" si="19"/>
        <v/>
      </c>
      <c r="AK180" s="158" t="str">
        <f>IFERROR(INDEX(Reit!$J:$J,MATCH(AL180,Reit!$F:$F,0)),"")</f>
        <v/>
      </c>
      <c r="AL180" s="159" t="str">
        <f t="shared" si="20"/>
        <v/>
      </c>
      <c r="AM180" s="158" t="str">
        <f>IFERROR(INDEX(Reit!$J:$J,MATCH(AN180,Reit!$F:$F,0)),"")</f>
        <v/>
      </c>
      <c r="AN180" s="159" t="str">
        <f t="shared" si="21"/>
        <v/>
      </c>
      <c r="AO180" s="158" t="str">
        <f>IFERROR(INDEX(Reit!$J:$J,MATCH(AP180,Reit!$F:$F,0)),"")</f>
        <v/>
      </c>
      <c r="AP180" s="159" t="str">
        <f t="shared" si="22"/>
        <v/>
      </c>
      <c r="AQ180" s="158" t="str">
        <f>IFERROR(INDEX(Reit!$J:$J,MATCH(AR180,Reit!$F:$F,0)),"")</f>
        <v/>
      </c>
      <c r="AR180" s="159" t="str">
        <f t="shared" si="23"/>
        <v/>
      </c>
    </row>
    <row r="181" spans="1:44" x14ac:dyDescent="0.2">
      <c r="A181" s="1071"/>
      <c r="B181" s="1071"/>
      <c r="C181" s="1071"/>
      <c r="D181" s="1071"/>
      <c r="E181" s="1071"/>
      <c r="F181" s="1071"/>
      <c r="G181" s="1071"/>
      <c r="H181" s="1071"/>
      <c r="I181" s="1075">
        <v>132</v>
      </c>
      <c r="J181" s="1078" t="str">
        <f>IF(COUNT(C106,C108)=2,IF(C106&lt;C108,B106,B108),"")</f>
        <v/>
      </c>
      <c r="K181" s="818" t="str">
        <f>IF(J181="-",0,IF(J179="-",13,""))</f>
        <v/>
      </c>
      <c r="L181" s="1071"/>
      <c r="M181" s="1088"/>
      <c r="N181" s="1088"/>
      <c r="O181" s="1088"/>
      <c r="AD181" s="157">
        <f t="shared" si="24"/>
        <v>0</v>
      </c>
      <c r="AE181" s="158" t="str">
        <f>IFERROR(INDEX(Reit!$J:$J,MATCH(AF181,Reit!$F:$F,0)),"")</f>
        <v/>
      </c>
      <c r="AF181" s="159">
        <f t="shared" si="17"/>
        <v>0</v>
      </c>
      <c r="AG181" s="158" t="str">
        <f>IFERROR(INDEX(Reit!$J:$J,MATCH(AH181,Reit!$F:$F,0)),"")</f>
        <v/>
      </c>
      <c r="AH181" s="159" t="str">
        <f t="shared" si="18"/>
        <v/>
      </c>
      <c r="AI181" s="158" t="str">
        <f>IFERROR(INDEX(Reit!$J:$J,MATCH(AJ181,Reit!$F:$F,0)),"")</f>
        <v/>
      </c>
      <c r="AJ181" s="159" t="str">
        <f t="shared" si="19"/>
        <v/>
      </c>
      <c r="AK181" s="158" t="str">
        <f>IFERROR(INDEX(Reit!$J:$J,MATCH(AL181,Reit!$F:$F,0)),"")</f>
        <v/>
      </c>
      <c r="AL181" s="159" t="str">
        <f t="shared" si="20"/>
        <v/>
      </c>
      <c r="AM181" s="158" t="str">
        <f>IFERROR(INDEX(Reit!$J:$J,MATCH(AN181,Reit!$F:$F,0)),"")</f>
        <v/>
      </c>
      <c r="AN181" s="159" t="str">
        <f t="shared" si="21"/>
        <v/>
      </c>
      <c r="AO181" s="158" t="str">
        <f>IFERROR(INDEX(Reit!$J:$J,MATCH(AP181,Reit!$F:$F,0)),"")</f>
        <v/>
      </c>
      <c r="AP181" s="159" t="str">
        <f t="shared" si="22"/>
        <v/>
      </c>
      <c r="AQ181" s="158" t="str">
        <f>IFERROR(INDEX(Reit!$J:$J,MATCH(AR181,Reit!$F:$F,0)),"")</f>
        <v/>
      </c>
      <c r="AR181" s="159" t="str">
        <f t="shared" si="23"/>
        <v/>
      </c>
    </row>
    <row r="182" spans="1:44" x14ac:dyDescent="0.2">
      <c r="A182" s="1071"/>
      <c r="B182" s="1071"/>
      <c r="C182" s="1071"/>
      <c r="D182" s="1071"/>
      <c r="E182" s="1071"/>
      <c r="F182" s="1071"/>
      <c r="G182" s="1071"/>
      <c r="H182" s="1071"/>
      <c r="I182" s="1075"/>
      <c r="J182" s="1088"/>
      <c r="K182" s="1095"/>
      <c r="L182" s="1075"/>
      <c r="M182" s="1071" t="str">
        <f>IF(COUNT(L168,L172)=2,IF(L168&lt;L172,K168,K172),"")</f>
        <v/>
      </c>
      <c r="N182" s="813" t="str">
        <f>IF(M182="-",0,IF(M184="-",13,""))</f>
        <v/>
      </c>
      <c r="O182" s="1088"/>
      <c r="AD182" s="157">
        <f t="shared" si="24"/>
        <v>0</v>
      </c>
      <c r="AE182" s="158" t="str">
        <f>IFERROR(INDEX(Reit!$J:$J,MATCH(AF182,Reit!$F:$F,0)),"")</f>
        <v/>
      </c>
      <c r="AF182" s="159">
        <f t="shared" si="17"/>
        <v>0</v>
      </c>
      <c r="AG182" s="158" t="str">
        <f>IFERROR(INDEX(Reit!$J:$J,MATCH(AH182,Reit!$F:$F,0)),"")</f>
        <v/>
      </c>
      <c r="AH182" s="159" t="str">
        <f t="shared" si="18"/>
        <v/>
      </c>
      <c r="AI182" s="158" t="str">
        <f>IFERROR(INDEX(Reit!$J:$J,MATCH(AJ182,Reit!$F:$F,0)),"")</f>
        <v/>
      </c>
      <c r="AJ182" s="159" t="str">
        <f t="shared" si="19"/>
        <v/>
      </c>
      <c r="AK182" s="158" t="str">
        <f>IFERROR(INDEX(Reit!$J:$J,MATCH(AL182,Reit!$F:$F,0)),"")</f>
        <v/>
      </c>
      <c r="AL182" s="159" t="str">
        <f t="shared" si="20"/>
        <v/>
      </c>
      <c r="AM182" s="158" t="str">
        <f>IFERROR(INDEX(Reit!$J:$J,MATCH(AN182,Reit!$F:$F,0)),"")</f>
        <v/>
      </c>
      <c r="AN182" s="159" t="str">
        <f t="shared" si="21"/>
        <v/>
      </c>
      <c r="AO182" s="158" t="str">
        <f>IFERROR(INDEX(Reit!$J:$J,MATCH(AP182,Reit!$F:$F,0)),"")</f>
        <v/>
      </c>
      <c r="AP182" s="159" t="str">
        <f t="shared" si="22"/>
        <v/>
      </c>
      <c r="AQ182" s="158" t="str">
        <f>IFERROR(INDEX(Reit!$J:$J,MATCH(AR182,Reit!$F:$F,0)),"")</f>
        <v/>
      </c>
      <c r="AR182" s="159" t="str">
        <f t="shared" si="23"/>
        <v/>
      </c>
    </row>
    <row r="183" spans="1:44" ht="13.5" thickBot="1" x14ac:dyDescent="0.25">
      <c r="A183" s="1071"/>
      <c r="B183" s="1071"/>
      <c r="C183" s="1071"/>
      <c r="D183" s="1071"/>
      <c r="E183" s="1071"/>
      <c r="F183" s="1071"/>
      <c r="G183" s="1071"/>
      <c r="H183" s="1071"/>
      <c r="I183" s="1075"/>
      <c r="J183" s="1071"/>
      <c r="K183" s="1071"/>
      <c r="L183" s="1071"/>
      <c r="M183" s="1089"/>
      <c r="N183" s="844"/>
      <c r="O183" s="1113" t="str">
        <f>IF(COUNT(N182,N184)=2,IF(N182&gt;N184,M182,M184),"")</f>
        <v/>
      </c>
      <c r="AD183" s="157">
        <f t="shared" si="24"/>
        <v>0</v>
      </c>
      <c r="AE183" s="158" t="str">
        <f>IFERROR(INDEX(Reit!$J:$J,MATCH(AF183,Reit!$F:$F,0)),"")</f>
        <v/>
      </c>
      <c r="AF183" s="159">
        <f t="shared" si="17"/>
        <v>0</v>
      </c>
      <c r="AG183" s="158" t="str">
        <f>IFERROR(INDEX(Reit!$J:$J,MATCH(AH183,Reit!$F:$F,0)),"")</f>
        <v/>
      </c>
      <c r="AH183" s="159" t="str">
        <f t="shared" si="18"/>
        <v/>
      </c>
      <c r="AI183" s="158" t="str">
        <f>IFERROR(INDEX(Reit!$J:$J,MATCH(AJ183,Reit!$F:$F,0)),"")</f>
        <v/>
      </c>
      <c r="AJ183" s="159" t="str">
        <f t="shared" si="19"/>
        <v/>
      </c>
      <c r="AK183" s="158" t="str">
        <f>IFERROR(INDEX(Reit!$J:$J,MATCH(AL183,Reit!$F:$F,0)),"")</f>
        <v/>
      </c>
      <c r="AL183" s="159" t="str">
        <f t="shared" si="20"/>
        <v/>
      </c>
      <c r="AM183" s="158" t="str">
        <f>IFERROR(INDEX(Reit!$J:$J,MATCH(AN183,Reit!$F:$F,0)),"")</f>
        <v/>
      </c>
      <c r="AN183" s="159" t="str">
        <f t="shared" si="21"/>
        <v/>
      </c>
      <c r="AO183" s="158" t="str">
        <f>IFERROR(INDEX(Reit!$J:$J,MATCH(AP183,Reit!$F:$F,0)),"")</f>
        <v/>
      </c>
      <c r="AP183" s="159" t="str">
        <f t="shared" si="22"/>
        <v/>
      </c>
      <c r="AQ183" s="158" t="str">
        <f>IFERROR(INDEX(Reit!$J:$J,MATCH(AR183,Reit!$F:$F,0)),"")</f>
        <v/>
      </c>
      <c r="AR183" s="159" t="str">
        <f t="shared" si="23"/>
        <v/>
      </c>
    </row>
    <row r="184" spans="1:44" x14ac:dyDescent="0.2">
      <c r="A184" s="1071"/>
      <c r="B184" s="1071"/>
      <c r="C184" s="1071"/>
      <c r="D184" s="1071"/>
      <c r="E184" s="1071"/>
      <c r="F184" s="1071"/>
      <c r="G184" s="1071"/>
      <c r="H184" s="1071"/>
      <c r="I184" s="1075"/>
      <c r="J184" s="1071"/>
      <c r="K184" s="1071"/>
      <c r="L184" s="1075"/>
      <c r="M184" s="1084" t="str">
        <f>IF(COUNT(L176,L180)=2,IF(L176&lt;L180,K176,K180),"")</f>
        <v/>
      </c>
      <c r="N184" s="837" t="str">
        <f>IF(M184="-",0,IF(M182="-",13,""))</f>
        <v/>
      </c>
      <c r="O184" s="1111" t="s">
        <v>475</v>
      </c>
      <c r="AD184" s="157">
        <f t="shared" si="24"/>
        <v>0</v>
      </c>
      <c r="AE184" s="158" t="str">
        <f>IFERROR(INDEX(Reit!$J:$J,MATCH(AF184,Reit!$F:$F,0)),"")</f>
        <v/>
      </c>
      <c r="AF184" s="159">
        <f t="shared" si="17"/>
        <v>0</v>
      </c>
      <c r="AG184" s="158" t="str">
        <f>IFERROR(INDEX(Reit!$J:$J,MATCH(AH184,Reit!$F:$F,0)),"")</f>
        <v/>
      </c>
      <c r="AH184" s="159" t="str">
        <f t="shared" si="18"/>
        <v/>
      </c>
      <c r="AI184" s="158" t="str">
        <f>IFERROR(INDEX(Reit!$J:$J,MATCH(AJ184,Reit!$F:$F,0)),"")</f>
        <v/>
      </c>
      <c r="AJ184" s="159" t="str">
        <f t="shared" si="19"/>
        <v/>
      </c>
      <c r="AK184" s="158" t="str">
        <f>IFERROR(INDEX(Reit!$J:$J,MATCH(AL184,Reit!$F:$F,0)),"")</f>
        <v/>
      </c>
      <c r="AL184" s="159" t="str">
        <f t="shared" si="20"/>
        <v/>
      </c>
      <c r="AM184" s="158" t="str">
        <f>IFERROR(INDEX(Reit!$J:$J,MATCH(AN184,Reit!$F:$F,0)),"")</f>
        <v/>
      </c>
      <c r="AN184" s="159" t="str">
        <f t="shared" si="21"/>
        <v/>
      </c>
      <c r="AO184" s="158" t="str">
        <f>IFERROR(INDEX(Reit!$J:$J,MATCH(AP184,Reit!$F:$F,0)),"")</f>
        <v/>
      </c>
      <c r="AP184" s="159" t="str">
        <f t="shared" si="22"/>
        <v/>
      </c>
      <c r="AQ184" s="158" t="str">
        <f>IFERROR(INDEX(Reit!$J:$J,MATCH(AR184,Reit!$F:$F,0)),"")</f>
        <v/>
      </c>
      <c r="AR184" s="159" t="str">
        <f t="shared" si="23"/>
        <v/>
      </c>
    </row>
    <row r="185" spans="1:44" x14ac:dyDescent="0.2">
      <c r="A185" s="1071"/>
      <c r="B185" s="1071"/>
      <c r="C185" s="1071"/>
      <c r="D185" s="1071"/>
      <c r="E185" s="1071"/>
      <c r="F185" s="1071"/>
      <c r="G185" s="1071"/>
      <c r="H185" s="1071"/>
      <c r="I185" s="1075"/>
      <c r="J185" s="1071"/>
      <c r="K185" s="1071"/>
      <c r="L185" s="1071"/>
      <c r="M185" s="1071"/>
      <c r="N185" s="1071"/>
      <c r="O185" s="1088"/>
      <c r="AD185" s="157">
        <f t="shared" si="24"/>
        <v>0</v>
      </c>
      <c r="AE185" s="158" t="str">
        <f>IFERROR(INDEX(Reit!$J:$J,MATCH(AF185,Reit!$F:$F,0)),"")</f>
        <v/>
      </c>
      <c r="AF185" s="159">
        <f t="shared" si="17"/>
        <v>0</v>
      </c>
      <c r="AG185" s="158" t="str">
        <f>IFERROR(INDEX(Reit!$J:$J,MATCH(AH185,Reit!$F:$F,0)),"")</f>
        <v/>
      </c>
      <c r="AH185" s="159" t="str">
        <f t="shared" si="18"/>
        <v/>
      </c>
      <c r="AI185" s="158" t="str">
        <f>IFERROR(INDEX(Reit!$J:$J,MATCH(AJ185,Reit!$F:$F,0)),"")</f>
        <v/>
      </c>
      <c r="AJ185" s="159" t="str">
        <f t="shared" si="19"/>
        <v/>
      </c>
      <c r="AK185" s="158" t="str">
        <f>IFERROR(INDEX(Reit!$J:$J,MATCH(AL185,Reit!$F:$F,0)),"")</f>
        <v/>
      </c>
      <c r="AL185" s="159" t="str">
        <f t="shared" si="20"/>
        <v/>
      </c>
      <c r="AM185" s="158" t="str">
        <f>IFERROR(INDEX(Reit!$J:$J,MATCH(AN185,Reit!$F:$F,0)),"")</f>
        <v/>
      </c>
      <c r="AN185" s="159" t="str">
        <f t="shared" si="21"/>
        <v/>
      </c>
      <c r="AO185" s="158" t="str">
        <f>IFERROR(INDEX(Reit!$J:$J,MATCH(AP185,Reit!$F:$F,0)),"")</f>
        <v/>
      </c>
      <c r="AP185" s="159" t="str">
        <f t="shared" si="22"/>
        <v/>
      </c>
      <c r="AQ185" s="158" t="str">
        <f>IFERROR(INDEX(Reit!$J:$J,MATCH(AR185,Reit!$F:$F,0)),"")</f>
        <v/>
      </c>
      <c r="AR185" s="159" t="str">
        <f t="shared" si="23"/>
        <v/>
      </c>
    </row>
    <row r="186" spans="1:44" ht="13.5" thickBot="1" x14ac:dyDescent="0.25">
      <c r="A186" s="1071"/>
      <c r="B186" s="1071"/>
      <c r="C186" s="1071"/>
      <c r="D186" s="1071"/>
      <c r="E186" s="1071"/>
      <c r="F186" s="1071"/>
      <c r="G186" s="1071"/>
      <c r="H186" s="1071"/>
      <c r="I186" s="1075"/>
      <c r="J186" s="1071"/>
      <c r="K186" s="1071"/>
      <c r="L186" s="1071"/>
      <c r="M186" s="1088"/>
      <c r="N186" s="1071"/>
      <c r="O186" s="824" t="str">
        <f>IF(COUNT(N182,N184)=2,IF(N182&lt;N184,M182,M184),"")</f>
        <v/>
      </c>
      <c r="AD186" s="157">
        <f t="shared" si="24"/>
        <v>0</v>
      </c>
      <c r="AE186" s="158" t="str">
        <f>IFERROR(INDEX(Reit!$J:$J,MATCH(AF186,Reit!$F:$F,0)),"")</f>
        <v/>
      </c>
      <c r="AF186" s="159">
        <f t="shared" si="17"/>
        <v>0</v>
      </c>
      <c r="AG186" s="158" t="str">
        <f>IFERROR(INDEX(Reit!$J:$J,MATCH(AH186,Reit!$F:$F,0)),"")</f>
        <v/>
      </c>
      <c r="AH186" s="159" t="str">
        <f t="shared" si="18"/>
        <v/>
      </c>
      <c r="AI186" s="158" t="str">
        <f>IFERROR(INDEX(Reit!$J:$J,MATCH(AJ186,Reit!$F:$F,0)),"")</f>
        <v/>
      </c>
      <c r="AJ186" s="159" t="str">
        <f t="shared" si="19"/>
        <v/>
      </c>
      <c r="AK186" s="158" t="str">
        <f>IFERROR(INDEX(Reit!$J:$J,MATCH(AL186,Reit!$F:$F,0)),"")</f>
        <v/>
      </c>
      <c r="AL186" s="159" t="str">
        <f t="shared" si="20"/>
        <v/>
      </c>
      <c r="AM186" s="158" t="str">
        <f>IFERROR(INDEX(Reit!$J:$J,MATCH(AN186,Reit!$F:$F,0)),"")</f>
        <v/>
      </c>
      <c r="AN186" s="159" t="str">
        <f t="shared" si="21"/>
        <v/>
      </c>
      <c r="AO186" s="158" t="str">
        <f>IFERROR(INDEX(Reit!$J:$J,MATCH(AP186,Reit!$F:$F,0)),"")</f>
        <v/>
      </c>
      <c r="AP186" s="159" t="str">
        <f t="shared" si="22"/>
        <v/>
      </c>
      <c r="AQ186" s="158" t="str">
        <f>IFERROR(INDEX(Reit!$J:$J,MATCH(AR186,Reit!$F:$F,0)),"")</f>
        <v/>
      </c>
      <c r="AR186" s="159" t="str">
        <f t="shared" si="23"/>
        <v/>
      </c>
    </row>
    <row r="187" spans="1:44" x14ac:dyDescent="0.2">
      <c r="A187" s="1071"/>
      <c r="B187" s="1071"/>
      <c r="C187" s="1071"/>
      <c r="D187" s="1071"/>
      <c r="E187" s="1071"/>
      <c r="F187" s="1071"/>
      <c r="G187" s="1071"/>
      <c r="H187" s="1071"/>
      <c r="I187" s="1075"/>
      <c r="J187" s="1071"/>
      <c r="K187" s="1071"/>
      <c r="L187" s="1071"/>
      <c r="M187" s="1071"/>
      <c r="N187" s="1088"/>
      <c r="O187" s="1111" t="s">
        <v>476</v>
      </c>
      <c r="AD187" s="157">
        <f t="shared" si="24"/>
        <v>0</v>
      </c>
      <c r="AE187" s="158" t="str">
        <f>IFERROR(INDEX(Reit!$J:$J,MATCH(AF187,Reit!$F:$F,0)),"")</f>
        <v/>
      </c>
      <c r="AF187" s="159">
        <f t="shared" si="17"/>
        <v>0</v>
      </c>
      <c r="AG187" s="158" t="str">
        <f>IFERROR(INDEX(Reit!$J:$J,MATCH(AH187,Reit!$F:$F,0)),"")</f>
        <v/>
      </c>
      <c r="AH187" s="159" t="str">
        <f t="shared" si="18"/>
        <v/>
      </c>
      <c r="AI187" s="158" t="str">
        <f>IFERROR(INDEX(Reit!$J:$J,MATCH(AJ187,Reit!$F:$F,0)),"")</f>
        <v/>
      </c>
      <c r="AJ187" s="159" t="str">
        <f t="shared" si="19"/>
        <v/>
      </c>
      <c r="AK187" s="158" t="str">
        <f>IFERROR(INDEX(Reit!$J:$J,MATCH(AL187,Reit!$F:$F,0)),"")</f>
        <v/>
      </c>
      <c r="AL187" s="159" t="str">
        <f t="shared" si="20"/>
        <v/>
      </c>
      <c r="AM187" s="158" t="str">
        <f>IFERROR(INDEX(Reit!$J:$J,MATCH(AN187,Reit!$F:$F,0)),"")</f>
        <v/>
      </c>
      <c r="AN187" s="159" t="str">
        <f t="shared" si="21"/>
        <v/>
      </c>
      <c r="AO187" s="158" t="str">
        <f>IFERROR(INDEX(Reit!$J:$J,MATCH(AP187,Reit!$F:$F,0)),"")</f>
        <v/>
      </c>
      <c r="AP187" s="159" t="str">
        <f t="shared" si="22"/>
        <v/>
      </c>
      <c r="AQ187" s="158" t="str">
        <f>IFERROR(INDEX(Reit!$J:$J,MATCH(AR187,Reit!$F:$F,0)),"")</f>
        <v/>
      </c>
      <c r="AR187" s="159" t="str">
        <f t="shared" si="23"/>
        <v/>
      </c>
    </row>
    <row r="188" spans="1:44" x14ac:dyDescent="0.2">
      <c r="A188" s="1071"/>
      <c r="B188" s="1071"/>
      <c r="C188" s="1071"/>
      <c r="D188" s="1071"/>
      <c r="E188" s="1071"/>
      <c r="F188" s="1071"/>
      <c r="G188" s="1071"/>
      <c r="H188" s="1071"/>
      <c r="I188" s="1075"/>
      <c r="J188" s="1071"/>
      <c r="K188" s="1071"/>
      <c r="L188" s="1071"/>
      <c r="M188" s="1071"/>
      <c r="N188" s="1071"/>
      <c r="O188" s="1071"/>
      <c r="AD188" s="157">
        <f t="shared" si="24"/>
        <v>0</v>
      </c>
      <c r="AE188" s="158" t="str">
        <f>IFERROR(INDEX(Reit!$J:$J,MATCH(AF188,Reit!$F:$F,0)),"")</f>
        <v/>
      </c>
      <c r="AF188" s="159">
        <f t="shared" si="17"/>
        <v>0</v>
      </c>
      <c r="AG188" s="158" t="str">
        <f>IFERROR(INDEX(Reit!$J:$J,MATCH(AH188,Reit!$F:$F,0)),"")</f>
        <v/>
      </c>
      <c r="AH188" s="159" t="str">
        <f t="shared" si="18"/>
        <v/>
      </c>
      <c r="AI188" s="158" t="str">
        <f>IFERROR(INDEX(Reit!$J:$J,MATCH(AJ188,Reit!$F:$F,0)),"")</f>
        <v/>
      </c>
      <c r="AJ188" s="159" t="str">
        <f t="shared" si="19"/>
        <v/>
      </c>
      <c r="AK188" s="158" t="str">
        <f>IFERROR(INDEX(Reit!$J:$J,MATCH(AL188,Reit!$F:$F,0)),"")</f>
        <v/>
      </c>
      <c r="AL188" s="159" t="str">
        <f t="shared" si="20"/>
        <v/>
      </c>
      <c r="AM188" s="158" t="str">
        <f>IFERROR(INDEX(Reit!$J:$J,MATCH(AN188,Reit!$F:$F,0)),"")</f>
        <v/>
      </c>
      <c r="AN188" s="159" t="str">
        <f t="shared" si="21"/>
        <v/>
      </c>
      <c r="AO188" s="158" t="str">
        <f>IFERROR(INDEX(Reit!$J:$J,MATCH(AP188,Reit!$F:$F,0)),"")</f>
        <v/>
      </c>
      <c r="AP188" s="159" t="str">
        <f t="shared" si="22"/>
        <v/>
      </c>
      <c r="AQ188" s="158" t="str">
        <f>IFERROR(INDEX(Reit!$J:$J,MATCH(AR188,Reit!$F:$F,0)),"")</f>
        <v/>
      </c>
      <c r="AR188" s="159" t="str">
        <f t="shared" si="23"/>
        <v/>
      </c>
    </row>
    <row r="189" spans="1:44" x14ac:dyDescent="0.2">
      <c r="A189" s="1071"/>
      <c r="B189" s="1071"/>
      <c r="C189" s="1071"/>
      <c r="D189" s="1071"/>
      <c r="E189" s="1071"/>
      <c r="F189" s="1071"/>
      <c r="G189" s="1071"/>
      <c r="H189" s="1071"/>
      <c r="I189" s="1075"/>
      <c r="J189" s="1073"/>
      <c r="K189" s="1071" t="str">
        <f>IF(COUNT(K167,K169)=2,IF(K167&lt;K169,J167,J169),"")</f>
        <v/>
      </c>
      <c r="L189" s="838" t="str">
        <f>IF(K189="-",0,IF(K191="-",13,""))</f>
        <v/>
      </c>
      <c r="M189" s="1074"/>
      <c r="N189" s="1071"/>
      <c r="O189" s="1071"/>
      <c r="AD189" s="157">
        <f t="shared" si="24"/>
        <v>0</v>
      </c>
      <c r="AE189" s="158" t="str">
        <f>IFERROR(INDEX(Reit!$J:$J,MATCH(AF189,Reit!$F:$F,0)),"")</f>
        <v/>
      </c>
      <c r="AF189" s="159">
        <f t="shared" si="17"/>
        <v>0</v>
      </c>
      <c r="AG189" s="158" t="str">
        <f>IFERROR(INDEX(Reit!$J:$J,MATCH(AH189,Reit!$F:$F,0)),"")</f>
        <v/>
      </c>
      <c r="AH189" s="159" t="str">
        <f t="shared" si="18"/>
        <v/>
      </c>
      <c r="AI189" s="158" t="str">
        <f>IFERROR(INDEX(Reit!$J:$J,MATCH(AJ189,Reit!$F:$F,0)),"")</f>
        <v/>
      </c>
      <c r="AJ189" s="159" t="str">
        <f t="shared" si="19"/>
        <v/>
      </c>
      <c r="AK189" s="158" t="str">
        <f>IFERROR(INDEX(Reit!$J:$J,MATCH(AL189,Reit!$F:$F,0)),"")</f>
        <v/>
      </c>
      <c r="AL189" s="159" t="str">
        <f t="shared" si="20"/>
        <v/>
      </c>
      <c r="AM189" s="158" t="str">
        <f>IFERROR(INDEX(Reit!$J:$J,MATCH(AN189,Reit!$F:$F,0)),"")</f>
        <v/>
      </c>
      <c r="AN189" s="159" t="str">
        <f t="shared" si="21"/>
        <v/>
      </c>
      <c r="AO189" s="158" t="str">
        <f>IFERROR(INDEX(Reit!$J:$J,MATCH(AP189,Reit!$F:$F,0)),"")</f>
        <v/>
      </c>
      <c r="AP189" s="159" t="str">
        <f t="shared" si="22"/>
        <v/>
      </c>
      <c r="AQ189" s="158" t="str">
        <f>IFERROR(INDEX(Reit!$J:$J,MATCH(AR189,Reit!$F:$F,0)),"")</f>
        <v/>
      </c>
      <c r="AR189" s="159" t="str">
        <f t="shared" si="23"/>
        <v/>
      </c>
    </row>
    <row r="190" spans="1:44" x14ac:dyDescent="0.2">
      <c r="A190" s="1071"/>
      <c r="B190" s="1071"/>
      <c r="C190" s="1071"/>
      <c r="D190" s="1071"/>
      <c r="E190" s="1071"/>
      <c r="F190" s="1071"/>
      <c r="G190" s="1071"/>
      <c r="H190" s="1071"/>
      <c r="I190" s="1075"/>
      <c r="J190" s="1075"/>
      <c r="K190" s="1127"/>
      <c r="L190" s="1077" t="str">
        <f>IF(COUNT(L189,L191)=2,IF(L189&gt;L191,K189,K191),"")</f>
        <v/>
      </c>
      <c r="M190" s="1078"/>
      <c r="N190" s="813" t="str">
        <f>IF(M190="-",0,IF(M194="-",13,""))</f>
        <v/>
      </c>
      <c r="O190" s="1071"/>
      <c r="AD190" s="157">
        <f t="shared" si="24"/>
        <v>0</v>
      </c>
      <c r="AE190" s="158" t="str">
        <f>IFERROR(INDEX(Reit!$J:$J,MATCH(AF190,Reit!$F:$F,0)),"")</f>
        <v/>
      </c>
      <c r="AF190" s="159">
        <f t="shared" si="17"/>
        <v>0</v>
      </c>
      <c r="AG190" s="158" t="str">
        <f>IFERROR(INDEX(Reit!$J:$J,MATCH(AH190,Reit!$F:$F,0)),"")</f>
        <v/>
      </c>
      <c r="AH190" s="159" t="str">
        <f t="shared" si="18"/>
        <v/>
      </c>
      <c r="AI190" s="158" t="str">
        <f>IFERROR(INDEX(Reit!$J:$J,MATCH(AJ190,Reit!$F:$F,0)),"")</f>
        <v/>
      </c>
      <c r="AJ190" s="159" t="str">
        <f t="shared" si="19"/>
        <v/>
      </c>
      <c r="AK190" s="158" t="str">
        <f>IFERROR(INDEX(Reit!$J:$J,MATCH(AL190,Reit!$F:$F,0)),"")</f>
        <v/>
      </c>
      <c r="AL190" s="159" t="str">
        <f t="shared" si="20"/>
        <v/>
      </c>
      <c r="AM190" s="158" t="str">
        <f>IFERROR(INDEX(Reit!$J:$J,MATCH(AN190,Reit!$F:$F,0)),"")</f>
        <v/>
      </c>
      <c r="AN190" s="159" t="str">
        <f t="shared" si="21"/>
        <v/>
      </c>
      <c r="AO190" s="158" t="str">
        <f>IFERROR(INDEX(Reit!$J:$J,MATCH(AP190,Reit!$F:$F,0)),"")</f>
        <v/>
      </c>
      <c r="AP190" s="159" t="str">
        <f t="shared" si="22"/>
        <v/>
      </c>
      <c r="AQ190" s="158" t="str">
        <f>IFERROR(INDEX(Reit!$J:$J,MATCH(AR190,Reit!$F:$F,0)),"")</f>
        <v/>
      </c>
      <c r="AR190" s="159" t="str">
        <f t="shared" si="23"/>
        <v/>
      </c>
    </row>
    <row r="191" spans="1:44" x14ac:dyDescent="0.2">
      <c r="A191" s="1071"/>
      <c r="B191" s="1071"/>
      <c r="C191" s="1071"/>
      <c r="D191" s="1071"/>
      <c r="E191" s="1071"/>
      <c r="F191" s="1071"/>
      <c r="G191" s="1071"/>
      <c r="H191" s="1071"/>
      <c r="I191" s="1075"/>
      <c r="J191" s="1075"/>
      <c r="K191" s="1084" t="str">
        <f>IF(COUNT(K171,K173)=2,IF(K171&lt;K173,J171,J173),"")</f>
        <v/>
      </c>
      <c r="L191" s="1079" t="str">
        <f>IF(K191="-",0,IF(K189="-",13,""))</f>
        <v/>
      </c>
      <c r="M191" s="1080"/>
      <c r="N191" s="155"/>
      <c r="O191" s="1071"/>
      <c r="AD191" s="157">
        <f t="shared" si="24"/>
        <v>0</v>
      </c>
      <c r="AE191" s="158" t="str">
        <f>IFERROR(INDEX(Reit!$J:$J,MATCH(AF191,Reit!$F:$F,0)),"")</f>
        <v/>
      </c>
      <c r="AF191" s="159">
        <f t="shared" si="17"/>
        <v>0</v>
      </c>
      <c r="AG191" s="158" t="str">
        <f>IFERROR(INDEX(Reit!$J:$J,MATCH(AH191,Reit!$F:$F,0)),"")</f>
        <v/>
      </c>
      <c r="AH191" s="159" t="str">
        <f t="shared" si="18"/>
        <v/>
      </c>
      <c r="AI191" s="158" t="str">
        <f>IFERROR(INDEX(Reit!$J:$J,MATCH(AJ191,Reit!$F:$F,0)),"")</f>
        <v/>
      </c>
      <c r="AJ191" s="159" t="str">
        <f t="shared" si="19"/>
        <v/>
      </c>
      <c r="AK191" s="158" t="str">
        <f>IFERROR(INDEX(Reit!$J:$J,MATCH(AL191,Reit!$F:$F,0)),"")</f>
        <v/>
      </c>
      <c r="AL191" s="159" t="str">
        <f t="shared" si="20"/>
        <v/>
      </c>
      <c r="AM191" s="158" t="str">
        <f>IFERROR(INDEX(Reit!$J:$J,MATCH(AN191,Reit!$F:$F,0)),"")</f>
        <v/>
      </c>
      <c r="AN191" s="159" t="str">
        <f t="shared" si="21"/>
        <v/>
      </c>
      <c r="AO191" s="158" t="str">
        <f>IFERROR(INDEX(Reit!$J:$J,MATCH(AP191,Reit!$F:$F,0)),"")</f>
        <v/>
      </c>
      <c r="AP191" s="159" t="str">
        <f t="shared" si="22"/>
        <v/>
      </c>
      <c r="AQ191" s="158" t="str">
        <f>IFERROR(INDEX(Reit!$J:$J,MATCH(AR191,Reit!$F:$F,0)),"")</f>
        <v/>
      </c>
      <c r="AR191" s="159" t="str">
        <f t="shared" si="23"/>
        <v/>
      </c>
    </row>
    <row r="192" spans="1:44" ht="13.5" thickBot="1" x14ac:dyDescent="0.25">
      <c r="A192" s="1071"/>
      <c r="B192" s="1071"/>
      <c r="C192" s="1071"/>
      <c r="D192" s="1071"/>
      <c r="E192" s="1071"/>
      <c r="F192" s="1071"/>
      <c r="G192" s="1071"/>
      <c r="H192" s="1071"/>
      <c r="I192" s="1075"/>
      <c r="J192" s="1075"/>
      <c r="K192" s="1071"/>
      <c r="L192" s="1088"/>
      <c r="M192" s="1086"/>
      <c r="N192" s="844"/>
      <c r="O192" s="1102" t="str">
        <f>IF(COUNT(N190,N194)=2,IF(N190&gt;N194,L190,L194),"")</f>
        <v/>
      </c>
      <c r="AD192" s="157">
        <f t="shared" si="24"/>
        <v>0</v>
      </c>
      <c r="AE192" s="158" t="str">
        <f>IFERROR(INDEX(Reit!$J:$J,MATCH(AF192,Reit!$F:$F,0)),"")</f>
        <v/>
      </c>
      <c r="AF192" s="159">
        <f t="shared" si="17"/>
        <v>0</v>
      </c>
      <c r="AG192" s="158" t="str">
        <f>IFERROR(INDEX(Reit!$J:$J,MATCH(AH192,Reit!$F:$F,0)),"")</f>
        <v/>
      </c>
      <c r="AH192" s="159" t="str">
        <f t="shared" si="18"/>
        <v/>
      </c>
      <c r="AI192" s="158" t="str">
        <f>IFERROR(INDEX(Reit!$J:$J,MATCH(AJ192,Reit!$F:$F,0)),"")</f>
        <v/>
      </c>
      <c r="AJ192" s="159" t="str">
        <f t="shared" si="19"/>
        <v/>
      </c>
      <c r="AK192" s="158" t="str">
        <f>IFERROR(INDEX(Reit!$J:$J,MATCH(AL192,Reit!$F:$F,0)),"")</f>
        <v/>
      </c>
      <c r="AL192" s="159" t="str">
        <f t="shared" si="20"/>
        <v/>
      </c>
      <c r="AM192" s="158" t="str">
        <f>IFERROR(INDEX(Reit!$J:$J,MATCH(AN192,Reit!$F:$F,0)),"")</f>
        <v/>
      </c>
      <c r="AN192" s="159" t="str">
        <f t="shared" si="21"/>
        <v/>
      </c>
      <c r="AO192" s="158" t="str">
        <f>IFERROR(INDEX(Reit!$J:$J,MATCH(AP192,Reit!$F:$F,0)),"")</f>
        <v/>
      </c>
      <c r="AP192" s="159" t="str">
        <f t="shared" si="22"/>
        <v/>
      </c>
      <c r="AQ192" s="158" t="str">
        <f>IFERROR(INDEX(Reit!$J:$J,MATCH(AR192,Reit!$F:$F,0)),"")</f>
        <v/>
      </c>
      <c r="AR192" s="159" t="str">
        <f t="shared" si="23"/>
        <v/>
      </c>
    </row>
    <row r="193" spans="1:44" x14ac:dyDescent="0.2">
      <c r="A193" s="1071"/>
      <c r="B193" s="1071"/>
      <c r="C193" s="1071"/>
      <c r="D193" s="1071"/>
      <c r="E193" s="1071"/>
      <c r="F193" s="1071"/>
      <c r="G193" s="1071"/>
      <c r="H193" s="1071"/>
      <c r="I193" s="1075"/>
      <c r="J193" s="1075"/>
      <c r="K193" s="1071" t="str">
        <f>IF(COUNT(K175,K177)=2,IF(K175&lt;K177,J175,J177),"")</f>
        <v/>
      </c>
      <c r="L193" s="838" t="str">
        <f>IF(K193="-",0,IF(K195="-",13,""))</f>
        <v/>
      </c>
      <c r="M193" s="1092"/>
      <c r="N193" s="825"/>
      <c r="O193" s="1104" t="s">
        <v>560</v>
      </c>
      <c r="AD193" s="157">
        <f t="shared" si="24"/>
        <v>0</v>
      </c>
      <c r="AE193" s="158" t="str">
        <f>IFERROR(INDEX(Reit!$J:$J,MATCH(AF193,Reit!$F:$F,0)),"")</f>
        <v/>
      </c>
      <c r="AF193" s="159">
        <f t="shared" si="17"/>
        <v>0</v>
      </c>
      <c r="AG193" s="158" t="str">
        <f>IFERROR(INDEX(Reit!$J:$J,MATCH(AH193,Reit!$F:$F,0)),"")</f>
        <v/>
      </c>
      <c r="AH193" s="159" t="str">
        <f t="shared" si="18"/>
        <v/>
      </c>
      <c r="AI193" s="158" t="str">
        <f>IFERROR(INDEX(Reit!$J:$J,MATCH(AJ193,Reit!$F:$F,0)),"")</f>
        <v/>
      </c>
      <c r="AJ193" s="159" t="str">
        <f t="shared" si="19"/>
        <v/>
      </c>
      <c r="AK193" s="158" t="str">
        <f>IFERROR(INDEX(Reit!$J:$J,MATCH(AL193,Reit!$F:$F,0)),"")</f>
        <v/>
      </c>
      <c r="AL193" s="159" t="str">
        <f t="shared" si="20"/>
        <v/>
      </c>
      <c r="AM193" s="158" t="str">
        <f>IFERROR(INDEX(Reit!$J:$J,MATCH(AN193,Reit!$F:$F,0)),"")</f>
        <v/>
      </c>
      <c r="AN193" s="159" t="str">
        <f t="shared" si="21"/>
        <v/>
      </c>
      <c r="AO193" s="158" t="str">
        <f>IFERROR(INDEX(Reit!$J:$J,MATCH(AP193,Reit!$F:$F,0)),"")</f>
        <v/>
      </c>
      <c r="AP193" s="159" t="str">
        <f t="shared" si="22"/>
        <v/>
      </c>
      <c r="AQ193" s="158" t="str">
        <f>IFERROR(INDEX(Reit!$J:$J,MATCH(AR193,Reit!$F:$F,0)),"")</f>
        <v/>
      </c>
      <c r="AR193" s="159" t="str">
        <f t="shared" si="23"/>
        <v/>
      </c>
    </row>
    <row r="194" spans="1:44" x14ac:dyDescent="0.2">
      <c r="A194" s="1071"/>
      <c r="B194" s="1071"/>
      <c r="C194" s="1071"/>
      <c r="D194" s="1071"/>
      <c r="E194" s="1071"/>
      <c r="F194" s="1071"/>
      <c r="G194" s="1071"/>
      <c r="H194" s="1071"/>
      <c r="I194" s="1075"/>
      <c r="J194" s="1075"/>
      <c r="K194" s="1127"/>
      <c r="L194" s="1077" t="str">
        <f>IF(COUNT(L193,L195)=2,IF(L193&gt;L195,K193,K195),"")</f>
        <v/>
      </c>
      <c r="M194" s="1084"/>
      <c r="N194" s="818" t="str">
        <f>IF(M194="-",0,IF(M190="-",13,""))</f>
        <v/>
      </c>
      <c r="O194" s="1071"/>
      <c r="AD194" s="157">
        <f t="shared" si="24"/>
        <v>0</v>
      </c>
      <c r="AE194" s="158" t="str">
        <f>IFERROR(INDEX(Reit!$J:$J,MATCH(AF194,Reit!$F:$F,0)),"")</f>
        <v/>
      </c>
      <c r="AF194" s="159">
        <f t="shared" si="17"/>
        <v>0</v>
      </c>
      <c r="AG194" s="158" t="str">
        <f>IFERROR(INDEX(Reit!$J:$J,MATCH(AH194,Reit!$F:$F,0)),"")</f>
        <v/>
      </c>
      <c r="AH194" s="159" t="str">
        <f t="shared" si="18"/>
        <v/>
      </c>
      <c r="AI194" s="158" t="str">
        <f>IFERROR(INDEX(Reit!$J:$J,MATCH(AJ194,Reit!$F:$F,0)),"")</f>
        <v/>
      </c>
      <c r="AJ194" s="159" t="str">
        <f t="shared" si="19"/>
        <v/>
      </c>
      <c r="AK194" s="158" t="str">
        <f>IFERROR(INDEX(Reit!$J:$J,MATCH(AL194,Reit!$F:$F,0)),"")</f>
        <v/>
      </c>
      <c r="AL194" s="159" t="str">
        <f t="shared" si="20"/>
        <v/>
      </c>
      <c r="AM194" s="158" t="str">
        <f>IFERROR(INDEX(Reit!$J:$J,MATCH(AN194,Reit!$F:$F,0)),"")</f>
        <v/>
      </c>
      <c r="AN194" s="159" t="str">
        <f t="shared" si="21"/>
        <v/>
      </c>
      <c r="AO194" s="158" t="str">
        <f>IFERROR(INDEX(Reit!$J:$J,MATCH(AP194,Reit!$F:$F,0)),"")</f>
        <v/>
      </c>
      <c r="AP194" s="159" t="str">
        <f t="shared" si="22"/>
        <v/>
      </c>
      <c r="AQ194" s="158" t="str">
        <f>IFERROR(INDEX(Reit!$J:$J,MATCH(AR194,Reit!$F:$F,0)),"")</f>
        <v/>
      </c>
      <c r="AR194" s="159" t="str">
        <f t="shared" si="23"/>
        <v/>
      </c>
    </row>
    <row r="195" spans="1:44" ht="13.5" thickBot="1" x14ac:dyDescent="0.25">
      <c r="A195" s="1071"/>
      <c r="B195" s="1071"/>
      <c r="C195" s="1071"/>
      <c r="D195" s="1071"/>
      <c r="E195" s="1071"/>
      <c r="F195" s="1071"/>
      <c r="G195" s="1071"/>
      <c r="H195" s="1071"/>
      <c r="I195" s="1075"/>
      <c r="J195" s="1075"/>
      <c r="K195" s="1084" t="str">
        <f>IF(COUNT(K179,K181)=2,IF(K179&lt;K181,J179,J181),"")</f>
        <v/>
      </c>
      <c r="L195" s="1079" t="str">
        <f>IF(K195="-",0,IF(K193="-",13,""))</f>
        <v/>
      </c>
      <c r="M195" s="1074"/>
      <c r="N195" s="1088"/>
      <c r="O195" s="824" t="str">
        <f>IF(COUNT(N190,N194)=2,IF(N190&lt;N194,L190,L194),"")</f>
        <v/>
      </c>
      <c r="AD195" s="157">
        <f t="shared" si="24"/>
        <v>0</v>
      </c>
      <c r="AE195" s="158" t="str">
        <f>IFERROR(INDEX(Reit!$J:$J,MATCH(AF195,Reit!$F:$F,0)),"")</f>
        <v/>
      </c>
      <c r="AF195" s="159">
        <f t="shared" si="17"/>
        <v>0</v>
      </c>
      <c r="AG195" s="158" t="str">
        <f>IFERROR(INDEX(Reit!$J:$J,MATCH(AH195,Reit!$F:$F,0)),"")</f>
        <v/>
      </c>
      <c r="AH195" s="159" t="str">
        <f t="shared" si="18"/>
        <v/>
      </c>
      <c r="AI195" s="158" t="str">
        <f>IFERROR(INDEX(Reit!$J:$J,MATCH(AJ195,Reit!$F:$F,0)),"")</f>
        <v/>
      </c>
      <c r="AJ195" s="159" t="str">
        <f t="shared" si="19"/>
        <v/>
      </c>
      <c r="AK195" s="158" t="str">
        <f>IFERROR(INDEX(Reit!$J:$J,MATCH(AL195,Reit!$F:$F,0)),"")</f>
        <v/>
      </c>
      <c r="AL195" s="159" t="str">
        <f t="shared" si="20"/>
        <v/>
      </c>
      <c r="AM195" s="158" t="str">
        <f>IFERROR(INDEX(Reit!$J:$J,MATCH(AN195,Reit!$F:$F,0)),"")</f>
        <v/>
      </c>
      <c r="AN195" s="159" t="str">
        <f t="shared" si="21"/>
        <v/>
      </c>
      <c r="AO195" s="158" t="str">
        <f>IFERROR(INDEX(Reit!$J:$J,MATCH(AP195,Reit!$F:$F,0)),"")</f>
        <v/>
      </c>
      <c r="AP195" s="159" t="str">
        <f t="shared" si="22"/>
        <v/>
      </c>
      <c r="AQ195" s="158" t="str">
        <f>IFERROR(INDEX(Reit!$J:$J,MATCH(AR195,Reit!$F:$F,0)),"")</f>
        <v/>
      </c>
      <c r="AR195" s="159" t="str">
        <f t="shared" si="23"/>
        <v/>
      </c>
    </row>
    <row r="196" spans="1:44" x14ac:dyDescent="0.2">
      <c r="A196" s="1071"/>
      <c r="B196" s="1071"/>
      <c r="C196" s="1071"/>
      <c r="D196" s="1071"/>
      <c r="E196" s="1071"/>
      <c r="F196" s="1071"/>
      <c r="G196" s="1071"/>
      <c r="H196" s="1071"/>
      <c r="I196" s="1075"/>
      <c r="J196" s="1071"/>
      <c r="K196" s="1087"/>
      <c r="L196" s="1071"/>
      <c r="M196" s="1071"/>
      <c r="N196" s="1088"/>
      <c r="O196" s="1104" t="s">
        <v>561</v>
      </c>
      <c r="AD196" s="157">
        <f t="shared" si="24"/>
        <v>0</v>
      </c>
      <c r="AE196" s="158" t="str">
        <f>IFERROR(INDEX(Reit!$J:$J,MATCH(AF196,Reit!$F:$F,0)),"")</f>
        <v/>
      </c>
      <c r="AF196" s="159">
        <f t="shared" si="17"/>
        <v>0</v>
      </c>
      <c r="AG196" s="158" t="str">
        <f>IFERROR(INDEX(Reit!$J:$J,MATCH(AH196,Reit!$F:$F,0)),"")</f>
        <v/>
      </c>
      <c r="AH196" s="159" t="str">
        <f t="shared" si="18"/>
        <v/>
      </c>
      <c r="AI196" s="158" t="str">
        <f>IFERROR(INDEX(Reit!$J:$J,MATCH(AJ196,Reit!$F:$F,0)),"")</f>
        <v/>
      </c>
      <c r="AJ196" s="159" t="str">
        <f t="shared" si="19"/>
        <v/>
      </c>
      <c r="AK196" s="158" t="str">
        <f>IFERROR(INDEX(Reit!$J:$J,MATCH(AL196,Reit!$F:$F,0)),"")</f>
        <v/>
      </c>
      <c r="AL196" s="159" t="str">
        <f t="shared" si="20"/>
        <v/>
      </c>
      <c r="AM196" s="158" t="str">
        <f>IFERROR(INDEX(Reit!$J:$J,MATCH(AN196,Reit!$F:$F,0)),"")</f>
        <v/>
      </c>
      <c r="AN196" s="159" t="str">
        <f t="shared" si="21"/>
        <v/>
      </c>
      <c r="AO196" s="158" t="str">
        <f>IFERROR(INDEX(Reit!$J:$J,MATCH(AP196,Reit!$F:$F,0)),"")</f>
        <v/>
      </c>
      <c r="AP196" s="159" t="str">
        <f t="shared" si="22"/>
        <v/>
      </c>
      <c r="AQ196" s="158" t="str">
        <f>IFERROR(INDEX(Reit!$J:$J,MATCH(AR196,Reit!$F:$F,0)),"")</f>
        <v/>
      </c>
      <c r="AR196" s="159" t="str">
        <f t="shared" si="23"/>
        <v/>
      </c>
    </row>
    <row r="197" spans="1:44" x14ac:dyDescent="0.2">
      <c r="A197" s="1071"/>
      <c r="B197" s="1071"/>
      <c r="C197" s="1071"/>
      <c r="D197" s="1071"/>
      <c r="E197" s="1071"/>
      <c r="F197" s="1071"/>
      <c r="G197" s="1071"/>
      <c r="H197" s="1071"/>
      <c r="I197" s="1071"/>
      <c r="J197" s="1071"/>
      <c r="K197" s="1087"/>
      <c r="L197" s="1075"/>
      <c r="M197" s="1071" t="str">
        <f>IF(COUNT(L189,L191)=2,IF(L189&lt;L191,K189,K191),"")</f>
        <v/>
      </c>
      <c r="N197" s="813" t="str">
        <f>IF(M197="-",0,IF(M199="-",13,""))</f>
        <v/>
      </c>
      <c r="O197" s="1088"/>
      <c r="AD197" s="157">
        <f t="shared" si="24"/>
        <v>0</v>
      </c>
      <c r="AE197" s="158" t="str">
        <f>IFERROR(INDEX(Reit!$J:$J,MATCH(AF197,Reit!$F:$F,0)),"")</f>
        <v/>
      </c>
      <c r="AF197" s="159">
        <f t="shared" si="17"/>
        <v>0</v>
      </c>
      <c r="AG197" s="158" t="str">
        <f>IFERROR(INDEX(Reit!$J:$J,MATCH(AH197,Reit!$F:$F,0)),"")</f>
        <v/>
      </c>
      <c r="AH197" s="159" t="str">
        <f t="shared" si="18"/>
        <v/>
      </c>
      <c r="AI197" s="158" t="str">
        <f>IFERROR(INDEX(Reit!$J:$J,MATCH(AJ197,Reit!$F:$F,0)),"")</f>
        <v/>
      </c>
      <c r="AJ197" s="159" t="str">
        <f t="shared" si="19"/>
        <v/>
      </c>
      <c r="AK197" s="158" t="str">
        <f>IFERROR(INDEX(Reit!$J:$J,MATCH(AL197,Reit!$F:$F,0)),"")</f>
        <v/>
      </c>
      <c r="AL197" s="159" t="str">
        <f t="shared" si="20"/>
        <v/>
      </c>
      <c r="AM197" s="158" t="str">
        <f>IFERROR(INDEX(Reit!$J:$J,MATCH(AN197,Reit!$F:$F,0)),"")</f>
        <v/>
      </c>
      <c r="AN197" s="159" t="str">
        <f t="shared" si="21"/>
        <v/>
      </c>
      <c r="AO197" s="158" t="str">
        <f>IFERROR(INDEX(Reit!$J:$J,MATCH(AP197,Reit!$F:$F,0)),"")</f>
        <v/>
      </c>
      <c r="AP197" s="159" t="str">
        <f t="shared" si="22"/>
        <v/>
      </c>
      <c r="AQ197" s="158" t="str">
        <f>IFERROR(INDEX(Reit!$J:$J,MATCH(AR197,Reit!$F:$F,0)),"")</f>
        <v/>
      </c>
      <c r="AR197" s="159" t="str">
        <f t="shared" si="23"/>
        <v/>
      </c>
    </row>
    <row r="198" spans="1:44" ht="13.5" thickBot="1" x14ac:dyDescent="0.25">
      <c r="A198" s="1071"/>
      <c r="B198" s="1071"/>
      <c r="C198" s="1071"/>
      <c r="D198" s="1071"/>
      <c r="E198" s="1071"/>
      <c r="F198" s="1071"/>
      <c r="G198" s="1071"/>
      <c r="H198" s="1088"/>
      <c r="I198" s="1088"/>
      <c r="J198" s="1071"/>
      <c r="K198" s="1087"/>
      <c r="L198" s="1071"/>
      <c r="M198" s="1089"/>
      <c r="N198" s="844"/>
      <c r="O198" s="1113" t="str">
        <f>IF(COUNT(N197,N199)=2,IF(N197&gt;N199,M197,M199),"")</f>
        <v/>
      </c>
      <c r="AD198" s="157">
        <f t="shared" si="24"/>
        <v>0</v>
      </c>
      <c r="AE198" s="158" t="str">
        <f>IFERROR(INDEX(Reit!$J:$J,MATCH(AF198,Reit!$F:$F,0)),"")</f>
        <v/>
      </c>
      <c r="AF198" s="159">
        <f t="shared" si="17"/>
        <v>0</v>
      </c>
      <c r="AG198" s="158" t="str">
        <f>IFERROR(INDEX(Reit!$J:$J,MATCH(AH198,Reit!$F:$F,0)),"")</f>
        <v/>
      </c>
      <c r="AH198" s="159" t="str">
        <f t="shared" si="18"/>
        <v/>
      </c>
      <c r="AI198" s="158" t="str">
        <f>IFERROR(INDEX(Reit!$J:$J,MATCH(AJ198,Reit!$F:$F,0)),"")</f>
        <v/>
      </c>
      <c r="AJ198" s="159" t="str">
        <f t="shared" si="19"/>
        <v/>
      </c>
      <c r="AK198" s="158" t="str">
        <f>IFERROR(INDEX(Reit!$J:$J,MATCH(AL198,Reit!$F:$F,0)),"")</f>
        <v/>
      </c>
      <c r="AL198" s="159" t="str">
        <f t="shared" si="20"/>
        <v/>
      </c>
      <c r="AM198" s="158" t="str">
        <f>IFERROR(INDEX(Reit!$J:$J,MATCH(AN198,Reit!$F:$F,0)),"")</f>
        <v/>
      </c>
      <c r="AN198" s="159" t="str">
        <f t="shared" si="21"/>
        <v/>
      </c>
      <c r="AO198" s="158" t="str">
        <f>IFERROR(INDEX(Reit!$J:$J,MATCH(AP198,Reit!$F:$F,0)),"")</f>
        <v/>
      </c>
      <c r="AP198" s="159" t="str">
        <f t="shared" si="22"/>
        <v/>
      </c>
      <c r="AQ198" s="158" t="str">
        <f>IFERROR(INDEX(Reit!$J:$J,MATCH(AR198,Reit!$F:$F,0)),"")</f>
        <v/>
      </c>
      <c r="AR198" s="159" t="str">
        <f t="shared" si="23"/>
        <v/>
      </c>
    </row>
    <row r="199" spans="1:44" x14ac:dyDescent="0.2">
      <c r="A199" s="1071"/>
      <c r="B199" s="1071"/>
      <c r="C199" s="1071"/>
      <c r="D199" s="1071"/>
      <c r="E199" s="1071"/>
      <c r="F199" s="1071"/>
      <c r="G199" s="1071"/>
      <c r="H199" s="1088"/>
      <c r="I199" s="1088"/>
      <c r="J199" s="1071"/>
      <c r="K199" s="1087"/>
      <c r="L199" s="1075"/>
      <c r="M199" s="1084" t="str">
        <f>IF(COUNT(L193,L195)=2,IF(L193&lt;L195,K193,K195),"")</f>
        <v/>
      </c>
      <c r="N199" s="837" t="str">
        <f>IF(M199="-",0,IF(M197="-",13,""))</f>
        <v/>
      </c>
      <c r="O199" s="1111" t="s">
        <v>562</v>
      </c>
      <c r="AD199" s="157">
        <f t="shared" si="24"/>
        <v>0</v>
      </c>
      <c r="AE199" s="158" t="str">
        <f>IFERROR(INDEX(Reit!$J:$J,MATCH(AF199,Reit!$F:$F,0)),"")</f>
        <v/>
      </c>
      <c r="AF199" s="159">
        <f t="shared" si="17"/>
        <v>0</v>
      </c>
      <c r="AG199" s="158" t="str">
        <f>IFERROR(INDEX(Reit!$J:$J,MATCH(AH199,Reit!$F:$F,0)),"")</f>
        <v/>
      </c>
      <c r="AH199" s="159" t="str">
        <f t="shared" si="18"/>
        <v/>
      </c>
      <c r="AI199" s="158" t="str">
        <f>IFERROR(INDEX(Reit!$J:$J,MATCH(AJ199,Reit!$F:$F,0)),"")</f>
        <v/>
      </c>
      <c r="AJ199" s="159" t="str">
        <f t="shared" si="19"/>
        <v/>
      </c>
      <c r="AK199" s="158" t="str">
        <f>IFERROR(INDEX(Reit!$J:$J,MATCH(AL199,Reit!$F:$F,0)),"")</f>
        <v/>
      </c>
      <c r="AL199" s="159" t="str">
        <f t="shared" si="20"/>
        <v/>
      </c>
      <c r="AM199" s="158" t="str">
        <f>IFERROR(INDEX(Reit!$J:$J,MATCH(AN199,Reit!$F:$F,0)),"")</f>
        <v/>
      </c>
      <c r="AN199" s="159" t="str">
        <f t="shared" si="21"/>
        <v/>
      </c>
      <c r="AO199" s="158" t="str">
        <f>IFERROR(INDEX(Reit!$J:$J,MATCH(AP199,Reit!$F:$F,0)),"")</f>
        <v/>
      </c>
      <c r="AP199" s="159" t="str">
        <f t="shared" si="22"/>
        <v/>
      </c>
      <c r="AQ199" s="158" t="str">
        <f>IFERROR(INDEX(Reit!$J:$J,MATCH(AR199,Reit!$F:$F,0)),"")</f>
        <v/>
      </c>
      <c r="AR199" s="159" t="str">
        <f t="shared" si="23"/>
        <v/>
      </c>
    </row>
    <row r="200" spans="1:44" x14ac:dyDescent="0.2">
      <c r="A200" s="1071"/>
      <c r="B200" s="1071"/>
      <c r="C200" s="1071"/>
      <c r="D200" s="1071"/>
      <c r="E200" s="1071"/>
      <c r="F200" s="1071"/>
      <c r="G200" s="1071"/>
      <c r="H200" s="1088"/>
      <c r="I200" s="1088"/>
      <c r="J200" s="1071"/>
      <c r="K200" s="1087"/>
      <c r="L200" s="1071"/>
      <c r="M200" s="1071"/>
      <c r="N200" s="1071"/>
      <c r="O200" s="1088"/>
      <c r="AD200" s="157">
        <f t="shared" si="24"/>
        <v>0</v>
      </c>
      <c r="AE200" s="158" t="str">
        <f>IFERROR(INDEX(Reit!$J:$J,MATCH(AF200,Reit!$F:$F,0)),"")</f>
        <v/>
      </c>
      <c r="AF200" s="159">
        <f t="shared" ref="AF200:AF263" si="25">B200</f>
        <v>0</v>
      </c>
      <c r="AG200" s="158" t="str">
        <f>IFERROR(INDEX(Reit!$J:$J,MATCH(AH200,Reit!$F:$F,0)),"")</f>
        <v/>
      </c>
      <c r="AH200" s="159" t="str">
        <f t="shared" ref="AH200:AH263" si="26">IFERROR(LEFT($B200,(FIND(",",$B200,1)-1)),"")</f>
        <v/>
      </c>
      <c r="AI200" s="158" t="str">
        <f>IFERROR(INDEX(Reit!$J:$J,MATCH(AJ200,Reit!$F:$F,0)),"")</f>
        <v/>
      </c>
      <c r="AJ200" s="159" t="str">
        <f t="shared" ref="AJ200:AJ263" si="27">IFERROR(MID($B200,FIND(", ",$B200)+2,256),"")</f>
        <v/>
      </c>
      <c r="AK200" s="158" t="str">
        <f>IFERROR(INDEX(Reit!$J:$J,MATCH(AL200,Reit!$F:$F,0)),"")</f>
        <v/>
      </c>
      <c r="AL200" s="159" t="str">
        <f t="shared" ref="AL200:AL263" si="28">IFERROR(MID($B200,FIND("^",SUBSTITUTE($B200,", ","^",1))+2,FIND("^",SUBSTITUTE($B200,", ","^",2))-FIND("^",SUBSTITUTE($B200,", ","^",1))-2),"")</f>
        <v/>
      </c>
      <c r="AM200" s="158" t="str">
        <f>IFERROR(INDEX(Reit!$J:$J,MATCH(AN200,Reit!$F:$F,0)),"")</f>
        <v/>
      </c>
      <c r="AN200" s="159" t="str">
        <f t="shared" ref="AN200:AN263" si="29">IFERROR(MID($B200,FIND(", ",$B200,FIND(", ",$B200,FIND(", ",$B200))+1)+2,30000),"")</f>
        <v/>
      </c>
      <c r="AO200" s="158" t="str">
        <f>IFERROR(INDEX(Reit!$J:$J,MATCH(AP200,Reit!$F:$F,0)),"")</f>
        <v/>
      </c>
      <c r="AP200" s="159" t="str">
        <f t="shared" ref="AP200:AP263" si="30">IFERROR(MID($B200,FIND(", ",$B200,FIND(", ",$B200)+1)+2,FIND(", ",$B200,FIND(", ",$B200,FIND(", ",$B200)+1)+1)-FIND(", ",$B200,FIND(", ",$B200)+1)-2),"")</f>
        <v/>
      </c>
      <c r="AQ200" s="158" t="str">
        <f>IFERROR(INDEX(Reit!$J:$J,MATCH(AR200,Reit!$F:$F,0)),"")</f>
        <v/>
      </c>
      <c r="AR200" s="159" t="str">
        <f t="shared" ref="AR200:AR263" si="31">IFERROR(MID($B200,FIND(", ",$B200,FIND(", ",$B200,FIND(", ",$B200)+1)+1)+2,30000),"")</f>
        <v/>
      </c>
    </row>
    <row r="201" spans="1:44" ht="13.5" thickBot="1" x14ac:dyDescent="0.25">
      <c r="A201" s="1071"/>
      <c r="B201" s="1071"/>
      <c r="C201" s="1071"/>
      <c r="D201" s="1071"/>
      <c r="E201" s="1071"/>
      <c r="F201" s="1071"/>
      <c r="G201" s="1071"/>
      <c r="H201" s="1088"/>
      <c r="I201" s="1088"/>
      <c r="J201" s="1071"/>
      <c r="K201" s="1087"/>
      <c r="L201" s="1071"/>
      <c r="M201" s="1088"/>
      <c r="N201" s="1071"/>
      <c r="O201" s="824" t="str">
        <f>IF(COUNT(N197,N199)=2,IF(N197&lt;N199,M197,M199),"")</f>
        <v/>
      </c>
      <c r="AD201" s="157">
        <f t="shared" si="24"/>
        <v>0</v>
      </c>
      <c r="AE201" s="158" t="str">
        <f>IFERROR(INDEX(Reit!$J:$J,MATCH(AF201,Reit!$F:$F,0)),"")</f>
        <v/>
      </c>
      <c r="AF201" s="159">
        <f t="shared" si="25"/>
        <v>0</v>
      </c>
      <c r="AG201" s="158" t="str">
        <f>IFERROR(INDEX(Reit!$J:$J,MATCH(AH201,Reit!$F:$F,0)),"")</f>
        <v/>
      </c>
      <c r="AH201" s="159" t="str">
        <f t="shared" si="26"/>
        <v/>
      </c>
      <c r="AI201" s="158" t="str">
        <f>IFERROR(INDEX(Reit!$J:$J,MATCH(AJ201,Reit!$F:$F,0)),"")</f>
        <v/>
      </c>
      <c r="AJ201" s="159" t="str">
        <f t="shared" si="27"/>
        <v/>
      </c>
      <c r="AK201" s="158" t="str">
        <f>IFERROR(INDEX(Reit!$J:$J,MATCH(AL201,Reit!$F:$F,0)),"")</f>
        <v/>
      </c>
      <c r="AL201" s="159" t="str">
        <f t="shared" si="28"/>
        <v/>
      </c>
      <c r="AM201" s="158" t="str">
        <f>IFERROR(INDEX(Reit!$J:$J,MATCH(AN201,Reit!$F:$F,0)),"")</f>
        <v/>
      </c>
      <c r="AN201" s="159" t="str">
        <f t="shared" si="29"/>
        <v/>
      </c>
      <c r="AO201" s="158" t="str">
        <f>IFERROR(INDEX(Reit!$J:$J,MATCH(AP201,Reit!$F:$F,0)),"")</f>
        <v/>
      </c>
      <c r="AP201" s="159" t="str">
        <f t="shared" si="30"/>
        <v/>
      </c>
      <c r="AQ201" s="158" t="str">
        <f>IFERROR(INDEX(Reit!$J:$J,MATCH(AR201,Reit!$F:$F,0)),"")</f>
        <v/>
      </c>
      <c r="AR201" s="159" t="str">
        <f t="shared" si="31"/>
        <v/>
      </c>
    </row>
    <row r="202" spans="1:44" x14ac:dyDescent="0.2">
      <c r="A202" s="1071"/>
      <c r="B202" s="1071"/>
      <c r="C202" s="1071"/>
      <c r="D202" s="1071"/>
      <c r="E202" s="1071"/>
      <c r="F202" s="1071"/>
      <c r="G202" s="1071"/>
      <c r="H202" s="1088"/>
      <c r="I202" s="1088"/>
      <c r="J202" s="1071"/>
      <c r="K202" s="1087"/>
      <c r="L202" s="1071"/>
      <c r="M202" s="1071"/>
      <c r="N202" s="1088"/>
      <c r="O202" s="1111" t="s">
        <v>563</v>
      </c>
      <c r="AD202" s="157">
        <f t="shared" si="24"/>
        <v>0</v>
      </c>
      <c r="AE202" s="158" t="str">
        <f>IFERROR(INDEX(Reit!$J:$J,MATCH(AF202,Reit!$F:$F,0)),"")</f>
        <v/>
      </c>
      <c r="AF202" s="159">
        <f t="shared" si="25"/>
        <v>0</v>
      </c>
      <c r="AG202" s="158" t="str">
        <f>IFERROR(INDEX(Reit!$J:$J,MATCH(AH202,Reit!$F:$F,0)),"")</f>
        <v/>
      </c>
      <c r="AH202" s="159" t="str">
        <f t="shared" si="26"/>
        <v/>
      </c>
      <c r="AI202" s="158" t="str">
        <f>IFERROR(INDEX(Reit!$J:$J,MATCH(AJ202,Reit!$F:$F,0)),"")</f>
        <v/>
      </c>
      <c r="AJ202" s="159" t="str">
        <f t="shared" si="27"/>
        <v/>
      </c>
      <c r="AK202" s="158" t="str">
        <f>IFERROR(INDEX(Reit!$J:$J,MATCH(AL202,Reit!$F:$F,0)),"")</f>
        <v/>
      </c>
      <c r="AL202" s="159" t="str">
        <f t="shared" si="28"/>
        <v/>
      </c>
      <c r="AM202" s="158" t="str">
        <f>IFERROR(INDEX(Reit!$J:$J,MATCH(AN202,Reit!$F:$F,0)),"")</f>
        <v/>
      </c>
      <c r="AN202" s="159" t="str">
        <f t="shared" si="29"/>
        <v/>
      </c>
      <c r="AO202" s="158" t="str">
        <f>IFERROR(INDEX(Reit!$J:$J,MATCH(AP202,Reit!$F:$F,0)),"")</f>
        <v/>
      </c>
      <c r="AP202" s="159" t="str">
        <f t="shared" si="30"/>
        <v/>
      </c>
      <c r="AQ202" s="158" t="str">
        <f>IFERROR(INDEX(Reit!$J:$J,MATCH(AR202,Reit!$F:$F,0)),"")</f>
        <v/>
      </c>
      <c r="AR202" s="159" t="str">
        <f t="shared" si="31"/>
        <v/>
      </c>
    </row>
    <row r="203" spans="1:44" hidden="1" x14ac:dyDescent="0.2">
      <c r="A203" s="1071"/>
      <c r="B203" s="1071"/>
      <c r="C203" s="1071"/>
      <c r="D203" s="1071"/>
      <c r="E203" s="1071"/>
      <c r="F203" s="1071"/>
      <c r="G203" s="1071"/>
      <c r="H203" s="1071"/>
      <c r="I203" s="1071"/>
      <c r="J203" s="1071"/>
      <c r="K203" s="1071"/>
      <c r="L203" s="1071"/>
      <c r="M203" s="1071"/>
      <c r="N203" s="1071"/>
      <c r="O203" s="1071"/>
      <c r="AD203" s="157">
        <f t="shared" si="24"/>
        <v>0</v>
      </c>
      <c r="AE203" s="158" t="str">
        <f>IFERROR(INDEX(Reit!$J:$J,MATCH(AF203,Reit!$F:$F,0)),"")</f>
        <v/>
      </c>
      <c r="AF203" s="159">
        <f t="shared" si="25"/>
        <v>0</v>
      </c>
      <c r="AG203" s="158" t="str">
        <f>IFERROR(INDEX(Reit!$J:$J,MATCH(AH203,Reit!$F:$F,0)),"")</f>
        <v/>
      </c>
      <c r="AH203" s="159" t="str">
        <f t="shared" si="26"/>
        <v/>
      </c>
      <c r="AI203" s="158" t="str">
        <f>IFERROR(INDEX(Reit!$J:$J,MATCH(AJ203,Reit!$F:$F,0)),"")</f>
        <v/>
      </c>
      <c r="AJ203" s="159" t="str">
        <f t="shared" si="27"/>
        <v/>
      </c>
      <c r="AK203" s="158" t="str">
        <f>IFERROR(INDEX(Reit!$J:$J,MATCH(AL203,Reit!$F:$F,0)),"")</f>
        <v/>
      </c>
      <c r="AL203" s="159" t="str">
        <f t="shared" si="28"/>
        <v/>
      </c>
      <c r="AM203" s="158" t="str">
        <f>IFERROR(INDEX(Reit!$J:$J,MATCH(AN203,Reit!$F:$F,0)),"")</f>
        <v/>
      </c>
      <c r="AN203" s="159" t="str">
        <f t="shared" si="29"/>
        <v/>
      </c>
      <c r="AO203" s="158" t="str">
        <f>IFERROR(INDEX(Reit!$J:$J,MATCH(AP203,Reit!$F:$F,0)),"")</f>
        <v/>
      </c>
      <c r="AP203" s="159" t="str">
        <f t="shared" si="30"/>
        <v/>
      </c>
      <c r="AQ203" s="158" t="str">
        <f>IFERROR(INDEX(Reit!$J:$J,MATCH(AR203,Reit!$F:$F,0)),"")</f>
        <v/>
      </c>
      <c r="AR203" s="159" t="str">
        <f t="shared" si="31"/>
        <v/>
      </c>
    </row>
    <row r="204" spans="1:44" hidden="1" x14ac:dyDescent="0.2">
      <c r="A204" s="1071"/>
      <c r="B204" s="1071"/>
      <c r="C204" s="1071"/>
      <c r="D204" s="1071"/>
      <c r="E204" s="1071"/>
      <c r="F204" s="1071"/>
      <c r="G204" s="1071"/>
      <c r="H204" s="1071"/>
      <c r="I204" s="1071"/>
      <c r="J204" s="1071"/>
      <c r="K204" s="1071"/>
      <c r="L204" s="1071"/>
      <c r="M204" s="1071"/>
      <c r="N204" s="1071"/>
      <c r="O204" s="1071"/>
      <c r="AD204" s="157">
        <f t="shared" si="24"/>
        <v>0</v>
      </c>
      <c r="AE204" s="158" t="str">
        <f>IFERROR(INDEX(Reit!$J:$J,MATCH(AF204,Reit!$F:$F,0)),"")</f>
        <v/>
      </c>
      <c r="AF204" s="159">
        <f t="shared" si="25"/>
        <v>0</v>
      </c>
      <c r="AG204" s="158" t="str">
        <f>IFERROR(INDEX(Reit!$J:$J,MATCH(AH204,Reit!$F:$F,0)),"")</f>
        <v/>
      </c>
      <c r="AH204" s="159" t="str">
        <f t="shared" si="26"/>
        <v/>
      </c>
      <c r="AI204" s="158" t="str">
        <f>IFERROR(INDEX(Reit!$J:$J,MATCH(AJ204,Reit!$F:$F,0)),"")</f>
        <v/>
      </c>
      <c r="AJ204" s="159" t="str">
        <f t="shared" si="27"/>
        <v/>
      </c>
      <c r="AK204" s="158" t="str">
        <f>IFERROR(INDEX(Reit!$J:$J,MATCH(AL204,Reit!$F:$F,0)),"")</f>
        <v/>
      </c>
      <c r="AL204" s="159" t="str">
        <f t="shared" si="28"/>
        <v/>
      </c>
      <c r="AM204" s="158" t="str">
        <f>IFERROR(INDEX(Reit!$J:$J,MATCH(AN204,Reit!$F:$F,0)),"")</f>
        <v/>
      </c>
      <c r="AN204" s="159" t="str">
        <f t="shared" si="29"/>
        <v/>
      </c>
      <c r="AO204" s="158" t="str">
        <f>IFERROR(INDEX(Reit!$J:$J,MATCH(AP204,Reit!$F:$F,0)),"")</f>
        <v/>
      </c>
      <c r="AP204" s="159" t="str">
        <f t="shared" si="30"/>
        <v/>
      </c>
      <c r="AQ204" s="158" t="str">
        <f>IFERROR(INDEX(Reit!$J:$J,MATCH(AR204,Reit!$F:$F,0)),"")</f>
        <v/>
      </c>
      <c r="AR204" s="159" t="str">
        <f t="shared" si="31"/>
        <v/>
      </c>
    </row>
    <row r="205" spans="1:44" hidden="1" x14ac:dyDescent="0.2">
      <c r="A205" s="1071"/>
      <c r="B205" s="1071"/>
      <c r="C205" s="1071"/>
      <c r="D205" s="1071"/>
      <c r="E205" s="1071"/>
      <c r="F205" s="1071"/>
      <c r="G205" s="1071"/>
      <c r="H205" s="1071"/>
      <c r="I205" s="1071"/>
      <c r="J205" s="1071"/>
      <c r="K205" s="1071"/>
      <c r="L205" s="1071"/>
      <c r="M205" s="1071"/>
      <c r="N205" s="1071"/>
      <c r="O205" s="1071"/>
      <c r="AD205" s="157">
        <f t="shared" si="24"/>
        <v>0</v>
      </c>
      <c r="AE205" s="158" t="str">
        <f>IFERROR(INDEX(Reit!$J:$J,MATCH(AF205,Reit!$F:$F,0)),"")</f>
        <v/>
      </c>
      <c r="AF205" s="159">
        <f t="shared" si="25"/>
        <v>0</v>
      </c>
      <c r="AG205" s="158" t="str">
        <f>IFERROR(INDEX(Reit!$J:$J,MATCH(AH205,Reit!$F:$F,0)),"")</f>
        <v/>
      </c>
      <c r="AH205" s="159" t="str">
        <f t="shared" si="26"/>
        <v/>
      </c>
      <c r="AI205" s="158" t="str">
        <f>IFERROR(INDEX(Reit!$J:$J,MATCH(AJ205,Reit!$F:$F,0)),"")</f>
        <v/>
      </c>
      <c r="AJ205" s="159" t="str">
        <f t="shared" si="27"/>
        <v/>
      </c>
      <c r="AK205" s="158" t="str">
        <f>IFERROR(INDEX(Reit!$J:$J,MATCH(AL205,Reit!$F:$F,0)),"")</f>
        <v/>
      </c>
      <c r="AL205" s="159" t="str">
        <f t="shared" si="28"/>
        <v/>
      </c>
      <c r="AM205" s="158" t="str">
        <f>IFERROR(INDEX(Reit!$J:$J,MATCH(AN205,Reit!$F:$F,0)),"")</f>
        <v/>
      </c>
      <c r="AN205" s="159" t="str">
        <f t="shared" si="29"/>
        <v/>
      </c>
      <c r="AO205" s="158" t="str">
        <f>IFERROR(INDEX(Reit!$J:$J,MATCH(AP205,Reit!$F:$F,0)),"")</f>
        <v/>
      </c>
      <c r="AP205" s="159" t="str">
        <f t="shared" si="30"/>
        <v/>
      </c>
      <c r="AQ205" s="158" t="str">
        <f>IFERROR(INDEX(Reit!$J:$J,MATCH(AR205,Reit!$F:$F,0)),"")</f>
        <v/>
      </c>
      <c r="AR205" s="159" t="str">
        <f t="shared" si="31"/>
        <v/>
      </c>
    </row>
    <row r="206" spans="1:44" hidden="1" x14ac:dyDescent="0.2">
      <c r="A206" s="1071"/>
      <c r="B206" s="1071"/>
      <c r="C206" s="1071"/>
      <c r="D206" s="1071"/>
      <c r="E206" s="1071"/>
      <c r="F206" s="1071"/>
      <c r="G206" s="1071"/>
      <c r="H206" s="1071"/>
      <c r="I206" s="1071"/>
      <c r="J206" s="1071"/>
      <c r="K206" s="1071"/>
      <c r="L206" s="1071"/>
      <c r="M206" s="1071"/>
      <c r="N206" s="1071"/>
      <c r="O206" s="1071"/>
      <c r="AD206" s="157">
        <f t="shared" si="24"/>
        <v>0</v>
      </c>
      <c r="AE206" s="158" t="str">
        <f>IFERROR(INDEX(Reit!$J:$J,MATCH(AF206,Reit!$F:$F,0)),"")</f>
        <v/>
      </c>
      <c r="AF206" s="159">
        <f t="shared" si="25"/>
        <v>0</v>
      </c>
      <c r="AG206" s="158" t="str">
        <f>IFERROR(INDEX(Reit!$J:$J,MATCH(AH206,Reit!$F:$F,0)),"")</f>
        <v/>
      </c>
      <c r="AH206" s="159" t="str">
        <f t="shared" si="26"/>
        <v/>
      </c>
      <c r="AI206" s="158" t="str">
        <f>IFERROR(INDEX(Reit!$J:$J,MATCH(AJ206,Reit!$F:$F,0)),"")</f>
        <v/>
      </c>
      <c r="AJ206" s="159" t="str">
        <f t="shared" si="27"/>
        <v/>
      </c>
      <c r="AK206" s="158" t="str">
        <f>IFERROR(INDEX(Reit!$J:$J,MATCH(AL206,Reit!$F:$F,0)),"")</f>
        <v/>
      </c>
      <c r="AL206" s="159" t="str">
        <f t="shared" si="28"/>
        <v/>
      </c>
      <c r="AM206" s="158" t="str">
        <f>IFERROR(INDEX(Reit!$J:$J,MATCH(AN206,Reit!$F:$F,0)),"")</f>
        <v/>
      </c>
      <c r="AN206" s="159" t="str">
        <f t="shared" si="29"/>
        <v/>
      </c>
      <c r="AO206" s="158" t="str">
        <f>IFERROR(INDEX(Reit!$J:$J,MATCH(AP206,Reit!$F:$F,0)),"")</f>
        <v/>
      </c>
      <c r="AP206" s="159" t="str">
        <f t="shared" si="30"/>
        <v/>
      </c>
      <c r="AQ206" s="158" t="str">
        <f>IFERROR(INDEX(Reit!$J:$J,MATCH(AR206,Reit!$F:$F,0)),"")</f>
        <v/>
      </c>
      <c r="AR206" s="159" t="str">
        <f t="shared" si="31"/>
        <v/>
      </c>
    </row>
    <row r="207" spans="1:44" hidden="1" x14ac:dyDescent="0.2">
      <c r="A207" s="1071"/>
      <c r="B207" s="1071"/>
      <c r="C207" s="1071"/>
      <c r="D207" s="1071"/>
      <c r="E207" s="1071"/>
      <c r="F207" s="1071"/>
      <c r="G207" s="1071"/>
      <c r="H207" s="1071"/>
      <c r="I207" s="1071"/>
      <c r="J207" s="1071"/>
      <c r="K207" s="1071"/>
      <c r="L207" s="1071"/>
      <c r="M207" s="1071"/>
      <c r="N207" s="1071"/>
      <c r="O207" s="1071"/>
      <c r="AD207" s="157">
        <f t="shared" si="24"/>
        <v>0</v>
      </c>
      <c r="AE207" s="158" t="str">
        <f>IFERROR(INDEX(Reit!$J:$J,MATCH(AF207,Reit!$F:$F,0)),"")</f>
        <v/>
      </c>
      <c r="AF207" s="159">
        <f t="shared" si="25"/>
        <v>0</v>
      </c>
      <c r="AG207" s="158" t="str">
        <f>IFERROR(INDEX(Reit!$J:$J,MATCH(AH207,Reit!$F:$F,0)),"")</f>
        <v/>
      </c>
      <c r="AH207" s="159" t="str">
        <f t="shared" si="26"/>
        <v/>
      </c>
      <c r="AI207" s="158" t="str">
        <f>IFERROR(INDEX(Reit!$J:$J,MATCH(AJ207,Reit!$F:$F,0)),"")</f>
        <v/>
      </c>
      <c r="AJ207" s="159" t="str">
        <f t="shared" si="27"/>
        <v/>
      </c>
      <c r="AK207" s="158" t="str">
        <f>IFERROR(INDEX(Reit!$J:$J,MATCH(AL207,Reit!$F:$F,0)),"")</f>
        <v/>
      </c>
      <c r="AL207" s="159" t="str">
        <f t="shared" si="28"/>
        <v/>
      </c>
      <c r="AM207" s="158" t="str">
        <f>IFERROR(INDEX(Reit!$J:$J,MATCH(AN207,Reit!$F:$F,0)),"")</f>
        <v/>
      </c>
      <c r="AN207" s="159" t="str">
        <f t="shared" si="29"/>
        <v/>
      </c>
      <c r="AO207" s="158" t="str">
        <f>IFERROR(INDEX(Reit!$J:$J,MATCH(AP207,Reit!$F:$F,0)),"")</f>
        <v/>
      </c>
      <c r="AP207" s="159" t="str">
        <f t="shared" si="30"/>
        <v/>
      </c>
      <c r="AQ207" s="158" t="str">
        <f>IFERROR(INDEX(Reit!$J:$J,MATCH(AR207,Reit!$F:$F,0)),"")</f>
        <v/>
      </c>
      <c r="AR207" s="159" t="str">
        <f t="shared" si="31"/>
        <v/>
      </c>
    </row>
    <row r="208" spans="1:44" hidden="1" x14ac:dyDescent="0.2">
      <c r="A208" s="1071"/>
      <c r="B208" s="1071"/>
      <c r="C208" s="1071"/>
      <c r="D208" s="1071"/>
      <c r="E208" s="1071"/>
      <c r="F208" s="1071"/>
      <c r="G208" s="1071"/>
      <c r="H208" s="1071"/>
      <c r="I208" s="1071"/>
      <c r="J208" s="1071"/>
      <c r="K208" s="1071"/>
      <c r="L208" s="1071"/>
      <c r="M208" s="1071"/>
      <c r="N208" s="1071"/>
      <c r="O208" s="1071"/>
      <c r="AD208" s="157">
        <f t="shared" si="24"/>
        <v>0</v>
      </c>
      <c r="AE208" s="158" t="str">
        <f>IFERROR(INDEX(Reit!$J:$J,MATCH(AF208,Reit!$F:$F,0)),"")</f>
        <v/>
      </c>
      <c r="AF208" s="159">
        <f t="shared" si="25"/>
        <v>0</v>
      </c>
      <c r="AG208" s="158" t="str">
        <f>IFERROR(INDEX(Reit!$J:$J,MATCH(AH208,Reit!$F:$F,0)),"")</f>
        <v/>
      </c>
      <c r="AH208" s="159" t="str">
        <f t="shared" si="26"/>
        <v/>
      </c>
      <c r="AI208" s="158" t="str">
        <f>IFERROR(INDEX(Reit!$J:$J,MATCH(AJ208,Reit!$F:$F,0)),"")</f>
        <v/>
      </c>
      <c r="AJ208" s="159" t="str">
        <f t="shared" si="27"/>
        <v/>
      </c>
      <c r="AK208" s="158" t="str">
        <f>IFERROR(INDEX(Reit!$J:$J,MATCH(AL208,Reit!$F:$F,0)),"")</f>
        <v/>
      </c>
      <c r="AL208" s="159" t="str">
        <f t="shared" si="28"/>
        <v/>
      </c>
      <c r="AM208" s="158" t="str">
        <f>IFERROR(INDEX(Reit!$J:$J,MATCH(AN208,Reit!$F:$F,0)),"")</f>
        <v/>
      </c>
      <c r="AN208" s="159" t="str">
        <f t="shared" si="29"/>
        <v/>
      </c>
      <c r="AO208" s="158" t="str">
        <f>IFERROR(INDEX(Reit!$J:$J,MATCH(AP208,Reit!$F:$F,0)),"")</f>
        <v/>
      </c>
      <c r="AP208" s="159" t="str">
        <f t="shared" si="30"/>
        <v/>
      </c>
      <c r="AQ208" s="158" t="str">
        <f>IFERROR(INDEX(Reit!$J:$J,MATCH(AR208,Reit!$F:$F,0)),"")</f>
        <v/>
      </c>
      <c r="AR208" s="159" t="str">
        <f t="shared" si="31"/>
        <v/>
      </c>
    </row>
    <row r="209" spans="1:44" hidden="1" x14ac:dyDescent="0.2">
      <c r="A209" s="1071"/>
      <c r="B209" s="1071"/>
      <c r="C209" s="1071"/>
      <c r="D209" s="1071"/>
      <c r="E209" s="1071"/>
      <c r="F209" s="1071"/>
      <c r="G209" s="1071"/>
      <c r="H209" s="1071"/>
      <c r="I209" s="1071"/>
      <c r="J209" s="1071"/>
      <c r="K209" s="1071"/>
      <c r="L209" s="1071"/>
      <c r="M209" s="1071"/>
      <c r="N209" s="1071"/>
      <c r="O209" s="1071"/>
      <c r="AD209" s="157">
        <f t="shared" si="24"/>
        <v>0</v>
      </c>
      <c r="AE209" s="158" t="str">
        <f>IFERROR(INDEX(Reit!$J:$J,MATCH(AF209,Reit!$F:$F,0)),"")</f>
        <v/>
      </c>
      <c r="AF209" s="159">
        <f t="shared" si="25"/>
        <v>0</v>
      </c>
      <c r="AG209" s="158" t="str">
        <f>IFERROR(INDEX(Reit!$J:$J,MATCH(AH209,Reit!$F:$F,0)),"")</f>
        <v/>
      </c>
      <c r="AH209" s="159" t="str">
        <f t="shared" si="26"/>
        <v/>
      </c>
      <c r="AI209" s="158" t="str">
        <f>IFERROR(INDEX(Reit!$J:$J,MATCH(AJ209,Reit!$F:$F,0)),"")</f>
        <v/>
      </c>
      <c r="AJ209" s="159" t="str">
        <f t="shared" si="27"/>
        <v/>
      </c>
      <c r="AK209" s="158" t="str">
        <f>IFERROR(INDEX(Reit!$J:$J,MATCH(AL209,Reit!$F:$F,0)),"")</f>
        <v/>
      </c>
      <c r="AL209" s="159" t="str">
        <f t="shared" si="28"/>
        <v/>
      </c>
      <c r="AM209" s="158" t="str">
        <f>IFERROR(INDEX(Reit!$J:$J,MATCH(AN209,Reit!$F:$F,0)),"")</f>
        <v/>
      </c>
      <c r="AN209" s="159" t="str">
        <f t="shared" si="29"/>
        <v/>
      </c>
      <c r="AO209" s="158" t="str">
        <f>IFERROR(INDEX(Reit!$J:$J,MATCH(AP209,Reit!$F:$F,0)),"")</f>
        <v/>
      </c>
      <c r="AP209" s="159" t="str">
        <f t="shared" si="30"/>
        <v/>
      </c>
      <c r="AQ209" s="158" t="str">
        <f>IFERROR(INDEX(Reit!$J:$J,MATCH(AR209,Reit!$F:$F,0)),"")</f>
        <v/>
      </c>
      <c r="AR209" s="159" t="str">
        <f t="shared" si="31"/>
        <v/>
      </c>
    </row>
    <row r="210" spans="1:44" hidden="1" x14ac:dyDescent="0.2">
      <c r="A210" s="1071"/>
      <c r="B210" s="1071"/>
      <c r="C210" s="1071"/>
      <c r="D210" s="1071"/>
      <c r="E210" s="1071"/>
      <c r="F210" s="1071"/>
      <c r="G210" s="1071"/>
      <c r="H210" s="1071"/>
      <c r="I210" s="1071"/>
      <c r="J210" s="1071"/>
      <c r="K210" s="1071"/>
      <c r="L210" s="1071"/>
      <c r="M210" s="1071"/>
      <c r="N210" s="1071"/>
      <c r="O210" s="1071"/>
      <c r="AD210" s="157">
        <f t="shared" ref="AD210:AD273" si="32">SUM(AG210:AR210)</f>
        <v>0</v>
      </c>
      <c r="AE210" s="158" t="str">
        <f>IFERROR(INDEX(Reit!$J:$J,MATCH(AF210,Reit!$F:$F,0)),"")</f>
        <v/>
      </c>
      <c r="AF210" s="159">
        <f t="shared" si="25"/>
        <v>0</v>
      </c>
      <c r="AG210" s="158" t="str">
        <f>IFERROR(INDEX(Reit!$J:$J,MATCH(AH210,Reit!$F:$F,0)),"")</f>
        <v/>
      </c>
      <c r="AH210" s="159" t="str">
        <f t="shared" si="26"/>
        <v/>
      </c>
      <c r="AI210" s="158" t="str">
        <f>IFERROR(INDEX(Reit!$J:$J,MATCH(AJ210,Reit!$F:$F,0)),"")</f>
        <v/>
      </c>
      <c r="AJ210" s="159" t="str">
        <f t="shared" si="27"/>
        <v/>
      </c>
      <c r="AK210" s="158" t="str">
        <f>IFERROR(INDEX(Reit!$J:$J,MATCH(AL210,Reit!$F:$F,0)),"")</f>
        <v/>
      </c>
      <c r="AL210" s="159" t="str">
        <f t="shared" si="28"/>
        <v/>
      </c>
      <c r="AM210" s="158" t="str">
        <f>IFERROR(INDEX(Reit!$J:$J,MATCH(AN210,Reit!$F:$F,0)),"")</f>
        <v/>
      </c>
      <c r="AN210" s="159" t="str">
        <f t="shared" si="29"/>
        <v/>
      </c>
      <c r="AO210" s="158" t="str">
        <f>IFERROR(INDEX(Reit!$J:$J,MATCH(AP210,Reit!$F:$F,0)),"")</f>
        <v/>
      </c>
      <c r="AP210" s="159" t="str">
        <f t="shared" si="30"/>
        <v/>
      </c>
      <c r="AQ210" s="158" t="str">
        <f>IFERROR(INDEX(Reit!$J:$J,MATCH(AR210,Reit!$F:$F,0)),"")</f>
        <v/>
      </c>
      <c r="AR210" s="159" t="str">
        <f t="shared" si="31"/>
        <v/>
      </c>
    </row>
    <row r="211" spans="1:44" hidden="1" x14ac:dyDescent="0.2">
      <c r="A211" s="1071"/>
      <c r="B211" s="1071"/>
      <c r="C211" s="1071"/>
      <c r="D211" s="1071"/>
      <c r="E211" s="1071"/>
      <c r="F211" s="1071"/>
      <c r="G211" s="1071"/>
      <c r="H211" s="1071"/>
      <c r="I211" s="1071"/>
      <c r="J211" s="1071"/>
      <c r="K211" s="1071"/>
      <c r="L211" s="1071"/>
      <c r="M211" s="1071"/>
      <c r="N211" s="1071"/>
      <c r="O211" s="1071"/>
      <c r="AD211" s="157">
        <f t="shared" si="32"/>
        <v>0</v>
      </c>
      <c r="AE211" s="158" t="str">
        <f>IFERROR(INDEX(Reit!$J:$J,MATCH(AF211,Reit!$F:$F,0)),"")</f>
        <v/>
      </c>
      <c r="AF211" s="159">
        <f t="shared" si="25"/>
        <v>0</v>
      </c>
      <c r="AG211" s="158" t="str">
        <f>IFERROR(INDEX(Reit!$J:$J,MATCH(AH211,Reit!$F:$F,0)),"")</f>
        <v/>
      </c>
      <c r="AH211" s="159" t="str">
        <f t="shared" si="26"/>
        <v/>
      </c>
      <c r="AI211" s="158" t="str">
        <f>IFERROR(INDEX(Reit!$J:$J,MATCH(AJ211,Reit!$F:$F,0)),"")</f>
        <v/>
      </c>
      <c r="AJ211" s="159" t="str">
        <f t="shared" si="27"/>
        <v/>
      </c>
      <c r="AK211" s="158" t="str">
        <f>IFERROR(INDEX(Reit!$J:$J,MATCH(AL211,Reit!$F:$F,0)),"")</f>
        <v/>
      </c>
      <c r="AL211" s="159" t="str">
        <f t="shared" si="28"/>
        <v/>
      </c>
      <c r="AM211" s="158" t="str">
        <f>IFERROR(INDEX(Reit!$J:$J,MATCH(AN211,Reit!$F:$F,0)),"")</f>
        <v/>
      </c>
      <c r="AN211" s="159" t="str">
        <f t="shared" si="29"/>
        <v/>
      </c>
      <c r="AO211" s="158" t="str">
        <f>IFERROR(INDEX(Reit!$J:$J,MATCH(AP211,Reit!$F:$F,0)),"")</f>
        <v/>
      </c>
      <c r="AP211" s="159" t="str">
        <f t="shared" si="30"/>
        <v/>
      </c>
      <c r="AQ211" s="158" t="str">
        <f>IFERROR(INDEX(Reit!$J:$J,MATCH(AR211,Reit!$F:$F,0)),"")</f>
        <v/>
      </c>
      <c r="AR211" s="159" t="str">
        <f t="shared" si="31"/>
        <v/>
      </c>
    </row>
    <row r="212" spans="1:44" hidden="1" x14ac:dyDescent="0.2">
      <c r="A212" s="1071"/>
      <c r="B212" s="1071"/>
      <c r="C212" s="1071"/>
      <c r="D212" s="1071"/>
      <c r="E212" s="1071"/>
      <c r="F212" s="1071"/>
      <c r="G212" s="1071"/>
      <c r="H212" s="1071"/>
      <c r="I212" s="1071"/>
      <c r="J212" s="1071"/>
      <c r="K212" s="1071"/>
      <c r="L212" s="1071"/>
      <c r="M212" s="1071"/>
      <c r="N212" s="1071"/>
      <c r="O212" s="1071"/>
      <c r="AD212" s="157">
        <f t="shared" si="32"/>
        <v>0</v>
      </c>
      <c r="AE212" s="158" t="str">
        <f>IFERROR(INDEX(Reit!$J:$J,MATCH(AF212,Reit!$F:$F,0)),"")</f>
        <v/>
      </c>
      <c r="AF212" s="159">
        <f t="shared" si="25"/>
        <v>0</v>
      </c>
      <c r="AG212" s="158" t="str">
        <f>IFERROR(INDEX(Reit!$J:$J,MATCH(AH212,Reit!$F:$F,0)),"")</f>
        <v/>
      </c>
      <c r="AH212" s="159" t="str">
        <f t="shared" si="26"/>
        <v/>
      </c>
      <c r="AI212" s="158" t="str">
        <f>IFERROR(INDEX(Reit!$J:$J,MATCH(AJ212,Reit!$F:$F,0)),"")</f>
        <v/>
      </c>
      <c r="AJ212" s="159" t="str">
        <f t="shared" si="27"/>
        <v/>
      </c>
      <c r="AK212" s="158" t="str">
        <f>IFERROR(INDEX(Reit!$J:$J,MATCH(AL212,Reit!$F:$F,0)),"")</f>
        <v/>
      </c>
      <c r="AL212" s="159" t="str">
        <f t="shared" si="28"/>
        <v/>
      </c>
      <c r="AM212" s="158" t="str">
        <f>IFERROR(INDEX(Reit!$J:$J,MATCH(AN212,Reit!$F:$F,0)),"")</f>
        <v/>
      </c>
      <c r="AN212" s="159" t="str">
        <f t="shared" si="29"/>
        <v/>
      </c>
      <c r="AO212" s="158" t="str">
        <f>IFERROR(INDEX(Reit!$J:$J,MATCH(AP212,Reit!$F:$F,0)),"")</f>
        <v/>
      </c>
      <c r="AP212" s="159" t="str">
        <f t="shared" si="30"/>
        <v/>
      </c>
      <c r="AQ212" s="158" t="str">
        <f>IFERROR(INDEX(Reit!$J:$J,MATCH(AR212,Reit!$F:$F,0)),"")</f>
        <v/>
      </c>
      <c r="AR212" s="159" t="str">
        <f t="shared" si="31"/>
        <v/>
      </c>
    </row>
    <row r="213" spans="1:44" hidden="1" x14ac:dyDescent="0.2">
      <c r="A213" s="1071"/>
      <c r="B213" s="1071"/>
      <c r="C213" s="1071"/>
      <c r="D213" s="1071"/>
      <c r="E213" s="1071"/>
      <c r="F213" s="1071"/>
      <c r="G213" s="1071"/>
      <c r="H213" s="1071"/>
      <c r="I213" s="1071"/>
      <c r="J213" s="1071"/>
      <c r="K213" s="1071"/>
      <c r="L213" s="1071"/>
      <c r="M213" s="1071"/>
      <c r="N213" s="1071"/>
      <c r="O213" s="1071"/>
      <c r="AD213" s="157">
        <f t="shared" si="32"/>
        <v>0</v>
      </c>
      <c r="AE213" s="158" t="str">
        <f>IFERROR(INDEX(Reit!$J:$J,MATCH(AF213,Reit!$F:$F,0)),"")</f>
        <v/>
      </c>
      <c r="AF213" s="159">
        <f t="shared" si="25"/>
        <v>0</v>
      </c>
      <c r="AG213" s="158" t="str">
        <f>IFERROR(INDEX(Reit!$J:$J,MATCH(AH213,Reit!$F:$F,0)),"")</f>
        <v/>
      </c>
      <c r="AH213" s="159" t="str">
        <f t="shared" si="26"/>
        <v/>
      </c>
      <c r="AI213" s="158" t="str">
        <f>IFERROR(INDEX(Reit!$J:$J,MATCH(AJ213,Reit!$F:$F,0)),"")</f>
        <v/>
      </c>
      <c r="AJ213" s="159" t="str">
        <f t="shared" si="27"/>
        <v/>
      </c>
      <c r="AK213" s="158" t="str">
        <f>IFERROR(INDEX(Reit!$J:$J,MATCH(AL213,Reit!$F:$F,0)),"")</f>
        <v/>
      </c>
      <c r="AL213" s="159" t="str">
        <f t="shared" si="28"/>
        <v/>
      </c>
      <c r="AM213" s="158" t="str">
        <f>IFERROR(INDEX(Reit!$J:$J,MATCH(AN213,Reit!$F:$F,0)),"")</f>
        <v/>
      </c>
      <c r="AN213" s="159" t="str">
        <f t="shared" si="29"/>
        <v/>
      </c>
      <c r="AO213" s="158" t="str">
        <f>IFERROR(INDEX(Reit!$J:$J,MATCH(AP213,Reit!$F:$F,0)),"")</f>
        <v/>
      </c>
      <c r="AP213" s="159" t="str">
        <f t="shared" si="30"/>
        <v/>
      </c>
      <c r="AQ213" s="158" t="str">
        <f>IFERROR(INDEX(Reit!$J:$J,MATCH(AR213,Reit!$F:$F,0)),"")</f>
        <v/>
      </c>
      <c r="AR213" s="159" t="str">
        <f t="shared" si="31"/>
        <v/>
      </c>
    </row>
    <row r="214" spans="1:44" hidden="1" x14ac:dyDescent="0.2">
      <c r="A214" s="1071"/>
      <c r="B214" s="1071"/>
      <c r="C214" s="1071"/>
      <c r="D214" s="1071"/>
      <c r="E214" s="1071"/>
      <c r="F214" s="1071"/>
      <c r="G214" s="1071"/>
      <c r="H214" s="1071"/>
      <c r="I214" s="1071"/>
      <c r="J214" s="1071"/>
      <c r="K214" s="1071"/>
      <c r="L214" s="1071"/>
      <c r="M214" s="1071"/>
      <c r="N214" s="1071"/>
      <c r="O214" s="1071"/>
      <c r="AD214" s="157">
        <f t="shared" si="32"/>
        <v>0</v>
      </c>
      <c r="AE214" s="158" t="str">
        <f>IFERROR(INDEX(Reit!$J:$J,MATCH(AF214,Reit!$F:$F,0)),"")</f>
        <v/>
      </c>
      <c r="AF214" s="159">
        <f t="shared" si="25"/>
        <v>0</v>
      </c>
      <c r="AG214" s="158" t="str">
        <f>IFERROR(INDEX(Reit!$J:$J,MATCH(AH214,Reit!$F:$F,0)),"")</f>
        <v/>
      </c>
      <c r="AH214" s="159" t="str">
        <f t="shared" si="26"/>
        <v/>
      </c>
      <c r="AI214" s="158" t="str">
        <f>IFERROR(INDEX(Reit!$J:$J,MATCH(AJ214,Reit!$F:$F,0)),"")</f>
        <v/>
      </c>
      <c r="AJ214" s="159" t="str">
        <f t="shared" si="27"/>
        <v/>
      </c>
      <c r="AK214" s="158" t="str">
        <f>IFERROR(INDEX(Reit!$J:$J,MATCH(AL214,Reit!$F:$F,0)),"")</f>
        <v/>
      </c>
      <c r="AL214" s="159" t="str">
        <f t="shared" si="28"/>
        <v/>
      </c>
      <c r="AM214" s="158" t="str">
        <f>IFERROR(INDEX(Reit!$J:$J,MATCH(AN214,Reit!$F:$F,0)),"")</f>
        <v/>
      </c>
      <c r="AN214" s="159" t="str">
        <f t="shared" si="29"/>
        <v/>
      </c>
      <c r="AO214" s="158" t="str">
        <f>IFERROR(INDEX(Reit!$J:$J,MATCH(AP214,Reit!$F:$F,0)),"")</f>
        <v/>
      </c>
      <c r="AP214" s="159" t="str">
        <f t="shared" si="30"/>
        <v/>
      </c>
      <c r="AQ214" s="158" t="str">
        <f>IFERROR(INDEX(Reit!$J:$J,MATCH(AR214,Reit!$F:$F,0)),"")</f>
        <v/>
      </c>
      <c r="AR214" s="159" t="str">
        <f t="shared" si="31"/>
        <v/>
      </c>
    </row>
    <row r="215" spans="1:44" hidden="1" x14ac:dyDescent="0.2">
      <c r="A215" s="1071"/>
      <c r="B215" s="1071"/>
      <c r="C215" s="1071"/>
      <c r="D215" s="1071"/>
      <c r="E215" s="1071"/>
      <c r="F215" s="1071"/>
      <c r="G215" s="1071"/>
      <c r="H215" s="1071"/>
      <c r="I215" s="1071"/>
      <c r="J215" s="1071"/>
      <c r="K215" s="1071"/>
      <c r="L215" s="1071"/>
      <c r="M215" s="1071"/>
      <c r="N215" s="1071"/>
      <c r="O215" s="1071"/>
      <c r="AD215" s="157">
        <f t="shared" si="32"/>
        <v>0</v>
      </c>
      <c r="AE215" s="158" t="str">
        <f>IFERROR(INDEX(Reit!$J:$J,MATCH(AF215,Reit!$F:$F,0)),"")</f>
        <v/>
      </c>
      <c r="AF215" s="159">
        <f t="shared" si="25"/>
        <v>0</v>
      </c>
      <c r="AG215" s="158" t="str">
        <f>IFERROR(INDEX(Reit!$J:$J,MATCH(AH215,Reit!$F:$F,0)),"")</f>
        <v/>
      </c>
      <c r="AH215" s="159" t="str">
        <f t="shared" si="26"/>
        <v/>
      </c>
      <c r="AI215" s="158" t="str">
        <f>IFERROR(INDEX(Reit!$J:$J,MATCH(AJ215,Reit!$F:$F,0)),"")</f>
        <v/>
      </c>
      <c r="AJ215" s="159" t="str">
        <f t="shared" si="27"/>
        <v/>
      </c>
      <c r="AK215" s="158" t="str">
        <f>IFERROR(INDEX(Reit!$J:$J,MATCH(AL215,Reit!$F:$F,0)),"")</f>
        <v/>
      </c>
      <c r="AL215" s="159" t="str">
        <f t="shared" si="28"/>
        <v/>
      </c>
      <c r="AM215" s="158" t="str">
        <f>IFERROR(INDEX(Reit!$J:$J,MATCH(AN215,Reit!$F:$F,0)),"")</f>
        <v/>
      </c>
      <c r="AN215" s="159" t="str">
        <f t="shared" si="29"/>
        <v/>
      </c>
      <c r="AO215" s="158" t="str">
        <f>IFERROR(INDEX(Reit!$J:$J,MATCH(AP215,Reit!$F:$F,0)),"")</f>
        <v/>
      </c>
      <c r="AP215" s="159" t="str">
        <f t="shared" si="30"/>
        <v/>
      </c>
      <c r="AQ215" s="158" t="str">
        <f>IFERROR(INDEX(Reit!$J:$J,MATCH(AR215,Reit!$F:$F,0)),"")</f>
        <v/>
      </c>
      <c r="AR215" s="159" t="str">
        <f t="shared" si="31"/>
        <v/>
      </c>
    </row>
    <row r="216" spans="1:44" hidden="1" x14ac:dyDescent="0.2">
      <c r="A216" s="1071"/>
      <c r="B216" s="1071"/>
      <c r="C216" s="1071"/>
      <c r="D216" s="1071"/>
      <c r="E216" s="1071"/>
      <c r="F216" s="1071"/>
      <c r="G216" s="1071"/>
      <c r="H216" s="1071"/>
      <c r="I216" s="1071"/>
      <c r="J216" s="1071"/>
      <c r="K216" s="1071"/>
      <c r="L216" s="1071"/>
      <c r="M216" s="1071"/>
      <c r="N216" s="1071"/>
      <c r="O216" s="1071"/>
      <c r="AD216" s="157">
        <f t="shared" si="32"/>
        <v>0</v>
      </c>
      <c r="AE216" s="158" t="str">
        <f>IFERROR(INDEX(Reit!$J:$J,MATCH(AF216,Reit!$F:$F,0)),"")</f>
        <v/>
      </c>
      <c r="AF216" s="159">
        <f t="shared" si="25"/>
        <v>0</v>
      </c>
      <c r="AG216" s="158" t="str">
        <f>IFERROR(INDEX(Reit!$J:$J,MATCH(AH216,Reit!$F:$F,0)),"")</f>
        <v/>
      </c>
      <c r="AH216" s="159" t="str">
        <f t="shared" si="26"/>
        <v/>
      </c>
      <c r="AI216" s="158" t="str">
        <f>IFERROR(INDEX(Reit!$J:$J,MATCH(AJ216,Reit!$F:$F,0)),"")</f>
        <v/>
      </c>
      <c r="AJ216" s="159" t="str">
        <f t="shared" si="27"/>
        <v/>
      </c>
      <c r="AK216" s="158" t="str">
        <f>IFERROR(INDEX(Reit!$J:$J,MATCH(AL216,Reit!$F:$F,0)),"")</f>
        <v/>
      </c>
      <c r="AL216" s="159" t="str">
        <f t="shared" si="28"/>
        <v/>
      </c>
      <c r="AM216" s="158" t="str">
        <f>IFERROR(INDEX(Reit!$J:$J,MATCH(AN216,Reit!$F:$F,0)),"")</f>
        <v/>
      </c>
      <c r="AN216" s="159" t="str">
        <f t="shared" si="29"/>
        <v/>
      </c>
      <c r="AO216" s="158" t="str">
        <f>IFERROR(INDEX(Reit!$J:$J,MATCH(AP216,Reit!$F:$F,0)),"")</f>
        <v/>
      </c>
      <c r="AP216" s="159" t="str">
        <f t="shared" si="30"/>
        <v/>
      </c>
      <c r="AQ216" s="158" t="str">
        <f>IFERROR(INDEX(Reit!$J:$J,MATCH(AR216,Reit!$F:$F,0)),"")</f>
        <v/>
      </c>
      <c r="AR216" s="159" t="str">
        <f t="shared" si="31"/>
        <v/>
      </c>
    </row>
    <row r="217" spans="1:44" hidden="1" x14ac:dyDescent="0.2">
      <c r="A217" s="1071"/>
      <c r="B217" s="1071"/>
      <c r="C217" s="1071"/>
      <c r="D217" s="1071"/>
      <c r="E217" s="1071"/>
      <c r="F217" s="1071"/>
      <c r="G217" s="1071"/>
      <c r="H217" s="1071"/>
      <c r="I217" s="1071"/>
      <c r="J217" s="1071"/>
      <c r="K217" s="1071"/>
      <c r="L217" s="1071"/>
      <c r="M217" s="1071"/>
      <c r="N217" s="1071"/>
      <c r="O217" s="1071"/>
      <c r="AD217" s="157">
        <f t="shared" si="32"/>
        <v>0</v>
      </c>
      <c r="AE217" s="158" t="str">
        <f>IFERROR(INDEX(Reit!$J:$J,MATCH(AF217,Reit!$F:$F,0)),"")</f>
        <v/>
      </c>
      <c r="AF217" s="159">
        <f t="shared" si="25"/>
        <v>0</v>
      </c>
      <c r="AG217" s="158" t="str">
        <f>IFERROR(INDEX(Reit!$J:$J,MATCH(AH217,Reit!$F:$F,0)),"")</f>
        <v/>
      </c>
      <c r="AH217" s="159" t="str">
        <f t="shared" si="26"/>
        <v/>
      </c>
      <c r="AI217" s="158" t="str">
        <f>IFERROR(INDEX(Reit!$J:$J,MATCH(AJ217,Reit!$F:$F,0)),"")</f>
        <v/>
      </c>
      <c r="AJ217" s="159" t="str">
        <f t="shared" si="27"/>
        <v/>
      </c>
      <c r="AK217" s="158" t="str">
        <f>IFERROR(INDEX(Reit!$J:$J,MATCH(AL217,Reit!$F:$F,0)),"")</f>
        <v/>
      </c>
      <c r="AL217" s="159" t="str">
        <f t="shared" si="28"/>
        <v/>
      </c>
      <c r="AM217" s="158" t="str">
        <f>IFERROR(INDEX(Reit!$J:$J,MATCH(AN217,Reit!$F:$F,0)),"")</f>
        <v/>
      </c>
      <c r="AN217" s="159" t="str">
        <f t="shared" si="29"/>
        <v/>
      </c>
      <c r="AO217" s="158" t="str">
        <f>IFERROR(INDEX(Reit!$J:$J,MATCH(AP217,Reit!$F:$F,0)),"")</f>
        <v/>
      </c>
      <c r="AP217" s="159" t="str">
        <f t="shared" si="30"/>
        <v/>
      </c>
      <c r="AQ217" s="158" t="str">
        <f>IFERROR(INDEX(Reit!$J:$J,MATCH(AR217,Reit!$F:$F,0)),"")</f>
        <v/>
      </c>
      <c r="AR217" s="159" t="str">
        <f t="shared" si="31"/>
        <v/>
      </c>
    </row>
    <row r="218" spans="1:44" hidden="1" x14ac:dyDescent="0.2">
      <c r="A218" s="1071"/>
      <c r="B218" s="1071"/>
      <c r="C218" s="1071"/>
      <c r="D218" s="1071"/>
      <c r="E218" s="1071"/>
      <c r="F218" s="1071"/>
      <c r="G218" s="1071"/>
      <c r="H218" s="1071"/>
      <c r="I218" s="1071"/>
      <c r="J218" s="1071"/>
      <c r="K218" s="1071"/>
      <c r="L218" s="1071"/>
      <c r="M218" s="1071"/>
      <c r="N218" s="1071"/>
      <c r="O218" s="1071"/>
      <c r="AD218" s="157">
        <f t="shared" si="32"/>
        <v>0</v>
      </c>
      <c r="AE218" s="158" t="str">
        <f>IFERROR(INDEX(Reit!$J:$J,MATCH(AF218,Reit!$F:$F,0)),"")</f>
        <v/>
      </c>
      <c r="AF218" s="159">
        <f t="shared" si="25"/>
        <v>0</v>
      </c>
      <c r="AG218" s="158" t="str">
        <f>IFERROR(INDEX(Reit!$J:$J,MATCH(AH218,Reit!$F:$F,0)),"")</f>
        <v/>
      </c>
      <c r="AH218" s="159" t="str">
        <f t="shared" si="26"/>
        <v/>
      </c>
      <c r="AI218" s="158" t="str">
        <f>IFERROR(INDEX(Reit!$J:$J,MATCH(AJ218,Reit!$F:$F,0)),"")</f>
        <v/>
      </c>
      <c r="AJ218" s="159" t="str">
        <f t="shared" si="27"/>
        <v/>
      </c>
      <c r="AK218" s="158" t="str">
        <f>IFERROR(INDEX(Reit!$J:$J,MATCH(AL218,Reit!$F:$F,0)),"")</f>
        <v/>
      </c>
      <c r="AL218" s="159" t="str">
        <f t="shared" si="28"/>
        <v/>
      </c>
      <c r="AM218" s="158" t="str">
        <f>IFERROR(INDEX(Reit!$J:$J,MATCH(AN218,Reit!$F:$F,0)),"")</f>
        <v/>
      </c>
      <c r="AN218" s="159" t="str">
        <f t="shared" si="29"/>
        <v/>
      </c>
      <c r="AO218" s="158" t="str">
        <f>IFERROR(INDEX(Reit!$J:$J,MATCH(AP218,Reit!$F:$F,0)),"")</f>
        <v/>
      </c>
      <c r="AP218" s="159" t="str">
        <f t="shared" si="30"/>
        <v/>
      </c>
      <c r="AQ218" s="158" t="str">
        <f>IFERROR(INDEX(Reit!$J:$J,MATCH(AR218,Reit!$F:$F,0)),"")</f>
        <v/>
      </c>
      <c r="AR218" s="159" t="str">
        <f t="shared" si="31"/>
        <v/>
      </c>
    </row>
    <row r="219" spans="1:44" hidden="1" x14ac:dyDescent="0.2">
      <c r="A219" s="1071"/>
      <c r="B219" s="1071"/>
      <c r="C219" s="1071"/>
      <c r="D219" s="1071"/>
      <c r="E219" s="1071"/>
      <c r="F219" s="1071"/>
      <c r="G219" s="1071"/>
      <c r="H219" s="1071"/>
      <c r="I219" s="1071"/>
      <c r="J219" s="1071"/>
      <c r="K219" s="1071"/>
      <c r="L219" s="1071"/>
      <c r="M219" s="1071"/>
      <c r="N219" s="1071"/>
      <c r="O219" s="1071"/>
      <c r="AD219" s="157">
        <f t="shared" si="32"/>
        <v>0</v>
      </c>
      <c r="AE219" s="158" t="str">
        <f>IFERROR(INDEX(Reit!$J:$J,MATCH(AF219,Reit!$F:$F,0)),"")</f>
        <v/>
      </c>
      <c r="AF219" s="159">
        <f t="shared" si="25"/>
        <v>0</v>
      </c>
      <c r="AG219" s="158" t="str">
        <f>IFERROR(INDEX(Reit!$J:$J,MATCH(AH219,Reit!$F:$F,0)),"")</f>
        <v/>
      </c>
      <c r="AH219" s="159" t="str">
        <f t="shared" si="26"/>
        <v/>
      </c>
      <c r="AI219" s="158" t="str">
        <f>IFERROR(INDEX(Reit!$J:$J,MATCH(AJ219,Reit!$F:$F,0)),"")</f>
        <v/>
      </c>
      <c r="AJ219" s="159" t="str">
        <f t="shared" si="27"/>
        <v/>
      </c>
      <c r="AK219" s="158" t="str">
        <f>IFERROR(INDEX(Reit!$J:$J,MATCH(AL219,Reit!$F:$F,0)),"")</f>
        <v/>
      </c>
      <c r="AL219" s="159" t="str">
        <f t="shared" si="28"/>
        <v/>
      </c>
      <c r="AM219" s="158" t="str">
        <f>IFERROR(INDEX(Reit!$J:$J,MATCH(AN219,Reit!$F:$F,0)),"")</f>
        <v/>
      </c>
      <c r="AN219" s="159" t="str">
        <f t="shared" si="29"/>
        <v/>
      </c>
      <c r="AO219" s="158" t="str">
        <f>IFERROR(INDEX(Reit!$J:$J,MATCH(AP219,Reit!$F:$F,0)),"")</f>
        <v/>
      </c>
      <c r="AP219" s="159" t="str">
        <f t="shared" si="30"/>
        <v/>
      </c>
      <c r="AQ219" s="158" t="str">
        <f>IFERROR(INDEX(Reit!$J:$J,MATCH(AR219,Reit!$F:$F,0)),"")</f>
        <v/>
      </c>
      <c r="AR219" s="159" t="str">
        <f t="shared" si="31"/>
        <v/>
      </c>
    </row>
    <row r="220" spans="1:44" hidden="1" x14ac:dyDescent="0.2">
      <c r="A220" s="1071"/>
      <c r="B220" s="1071"/>
      <c r="C220" s="1071"/>
      <c r="D220" s="1071"/>
      <c r="E220" s="1071"/>
      <c r="F220" s="1071"/>
      <c r="G220" s="1071"/>
      <c r="H220" s="1071"/>
      <c r="I220" s="1071"/>
      <c r="J220" s="1071"/>
      <c r="K220" s="1071"/>
      <c r="L220" s="1071"/>
      <c r="M220" s="1071"/>
      <c r="N220" s="1071"/>
      <c r="O220" s="1071"/>
      <c r="AD220" s="157">
        <f t="shared" si="32"/>
        <v>0</v>
      </c>
      <c r="AE220" s="158" t="str">
        <f>IFERROR(INDEX(Reit!$J:$J,MATCH(AF220,Reit!$F:$F,0)),"")</f>
        <v/>
      </c>
      <c r="AF220" s="159">
        <f t="shared" si="25"/>
        <v>0</v>
      </c>
      <c r="AG220" s="158" t="str">
        <f>IFERROR(INDEX(Reit!$J:$J,MATCH(AH220,Reit!$F:$F,0)),"")</f>
        <v/>
      </c>
      <c r="AH220" s="159" t="str">
        <f t="shared" si="26"/>
        <v/>
      </c>
      <c r="AI220" s="158" t="str">
        <f>IFERROR(INDEX(Reit!$J:$J,MATCH(AJ220,Reit!$F:$F,0)),"")</f>
        <v/>
      </c>
      <c r="AJ220" s="159" t="str">
        <f t="shared" si="27"/>
        <v/>
      </c>
      <c r="AK220" s="158" t="str">
        <f>IFERROR(INDEX(Reit!$J:$J,MATCH(AL220,Reit!$F:$F,0)),"")</f>
        <v/>
      </c>
      <c r="AL220" s="159" t="str">
        <f t="shared" si="28"/>
        <v/>
      </c>
      <c r="AM220" s="158" t="str">
        <f>IFERROR(INDEX(Reit!$J:$J,MATCH(AN220,Reit!$F:$F,0)),"")</f>
        <v/>
      </c>
      <c r="AN220" s="159" t="str">
        <f t="shared" si="29"/>
        <v/>
      </c>
      <c r="AO220" s="158" t="str">
        <f>IFERROR(INDEX(Reit!$J:$J,MATCH(AP220,Reit!$F:$F,0)),"")</f>
        <v/>
      </c>
      <c r="AP220" s="159" t="str">
        <f t="shared" si="30"/>
        <v/>
      </c>
      <c r="AQ220" s="158" t="str">
        <f>IFERROR(INDEX(Reit!$J:$J,MATCH(AR220,Reit!$F:$F,0)),"")</f>
        <v/>
      </c>
      <c r="AR220" s="159" t="str">
        <f t="shared" si="31"/>
        <v/>
      </c>
    </row>
    <row r="221" spans="1:44" hidden="1" x14ac:dyDescent="0.2">
      <c r="A221" s="1071"/>
      <c r="B221" s="1071"/>
      <c r="C221" s="1071"/>
      <c r="D221" s="1071"/>
      <c r="E221" s="1071"/>
      <c r="F221" s="1071"/>
      <c r="G221" s="1071"/>
      <c r="H221" s="1071"/>
      <c r="I221" s="1071"/>
      <c r="J221" s="1071"/>
      <c r="K221" s="1071"/>
      <c r="L221" s="1071"/>
      <c r="M221" s="1071"/>
      <c r="N221" s="1071"/>
      <c r="O221" s="1071"/>
      <c r="AD221" s="157">
        <f t="shared" si="32"/>
        <v>0</v>
      </c>
      <c r="AE221" s="158" t="str">
        <f>IFERROR(INDEX(Reit!$J:$J,MATCH(AF221,Reit!$F:$F,0)),"")</f>
        <v/>
      </c>
      <c r="AF221" s="159">
        <f t="shared" si="25"/>
        <v>0</v>
      </c>
      <c r="AG221" s="158" t="str">
        <f>IFERROR(INDEX(Reit!$J:$J,MATCH(AH221,Reit!$F:$F,0)),"")</f>
        <v/>
      </c>
      <c r="AH221" s="159" t="str">
        <f t="shared" si="26"/>
        <v/>
      </c>
      <c r="AI221" s="158" t="str">
        <f>IFERROR(INDEX(Reit!$J:$J,MATCH(AJ221,Reit!$F:$F,0)),"")</f>
        <v/>
      </c>
      <c r="AJ221" s="159" t="str">
        <f t="shared" si="27"/>
        <v/>
      </c>
      <c r="AK221" s="158" t="str">
        <f>IFERROR(INDEX(Reit!$J:$J,MATCH(AL221,Reit!$F:$F,0)),"")</f>
        <v/>
      </c>
      <c r="AL221" s="159" t="str">
        <f t="shared" si="28"/>
        <v/>
      </c>
      <c r="AM221" s="158" t="str">
        <f>IFERROR(INDEX(Reit!$J:$J,MATCH(AN221,Reit!$F:$F,0)),"")</f>
        <v/>
      </c>
      <c r="AN221" s="159" t="str">
        <f t="shared" si="29"/>
        <v/>
      </c>
      <c r="AO221" s="158" t="str">
        <f>IFERROR(INDEX(Reit!$J:$J,MATCH(AP221,Reit!$F:$F,0)),"")</f>
        <v/>
      </c>
      <c r="AP221" s="159" t="str">
        <f t="shared" si="30"/>
        <v/>
      </c>
      <c r="AQ221" s="158" t="str">
        <f>IFERROR(INDEX(Reit!$J:$J,MATCH(AR221,Reit!$F:$F,0)),"")</f>
        <v/>
      </c>
      <c r="AR221" s="159" t="str">
        <f t="shared" si="31"/>
        <v/>
      </c>
    </row>
    <row r="222" spans="1:44" hidden="1" x14ac:dyDescent="0.2">
      <c r="A222" s="1071"/>
      <c r="B222" s="1071"/>
      <c r="C222" s="1071"/>
      <c r="D222" s="1071"/>
      <c r="E222" s="1071"/>
      <c r="F222" s="1071"/>
      <c r="G222" s="1071"/>
      <c r="H222" s="1071"/>
      <c r="I222" s="1071"/>
      <c r="J222" s="1071"/>
      <c r="K222" s="1071"/>
      <c r="L222" s="1071"/>
      <c r="M222" s="1071"/>
      <c r="N222" s="1071"/>
      <c r="O222" s="1071"/>
      <c r="AD222" s="157">
        <f t="shared" si="32"/>
        <v>0</v>
      </c>
      <c r="AE222" s="158" t="str">
        <f>IFERROR(INDEX(Reit!$J:$J,MATCH(AF222,Reit!$F:$F,0)),"")</f>
        <v/>
      </c>
      <c r="AF222" s="159">
        <f t="shared" si="25"/>
        <v>0</v>
      </c>
      <c r="AG222" s="158" t="str">
        <f>IFERROR(INDEX(Reit!$J:$J,MATCH(AH222,Reit!$F:$F,0)),"")</f>
        <v/>
      </c>
      <c r="AH222" s="159" t="str">
        <f t="shared" si="26"/>
        <v/>
      </c>
      <c r="AI222" s="158" t="str">
        <f>IFERROR(INDEX(Reit!$J:$J,MATCH(AJ222,Reit!$F:$F,0)),"")</f>
        <v/>
      </c>
      <c r="AJ222" s="159" t="str">
        <f t="shared" si="27"/>
        <v/>
      </c>
      <c r="AK222" s="158" t="str">
        <f>IFERROR(INDEX(Reit!$J:$J,MATCH(AL222,Reit!$F:$F,0)),"")</f>
        <v/>
      </c>
      <c r="AL222" s="159" t="str">
        <f t="shared" si="28"/>
        <v/>
      </c>
      <c r="AM222" s="158" t="str">
        <f>IFERROR(INDEX(Reit!$J:$J,MATCH(AN222,Reit!$F:$F,0)),"")</f>
        <v/>
      </c>
      <c r="AN222" s="159" t="str">
        <f t="shared" si="29"/>
        <v/>
      </c>
      <c r="AO222" s="158" t="str">
        <f>IFERROR(INDEX(Reit!$J:$J,MATCH(AP222,Reit!$F:$F,0)),"")</f>
        <v/>
      </c>
      <c r="AP222" s="159" t="str">
        <f t="shared" si="30"/>
        <v/>
      </c>
      <c r="AQ222" s="158" t="str">
        <f>IFERROR(INDEX(Reit!$J:$J,MATCH(AR222,Reit!$F:$F,0)),"")</f>
        <v/>
      </c>
      <c r="AR222" s="159" t="str">
        <f t="shared" si="31"/>
        <v/>
      </c>
    </row>
    <row r="223" spans="1:44" hidden="1" x14ac:dyDescent="0.2">
      <c r="A223" s="1071"/>
      <c r="B223" s="1071"/>
      <c r="C223" s="1071"/>
      <c r="D223" s="1071"/>
      <c r="E223" s="1071"/>
      <c r="F223" s="1071"/>
      <c r="G223" s="1071"/>
      <c r="H223" s="1071"/>
      <c r="I223" s="1071"/>
      <c r="J223" s="1071"/>
      <c r="K223" s="1071"/>
      <c r="L223" s="1071"/>
      <c r="M223" s="1071"/>
      <c r="N223" s="1071"/>
      <c r="O223" s="1071"/>
      <c r="AD223" s="157">
        <f t="shared" si="32"/>
        <v>0</v>
      </c>
      <c r="AE223" s="158" t="str">
        <f>IFERROR(INDEX(Reit!$J:$J,MATCH(AF223,Reit!$F:$F,0)),"")</f>
        <v/>
      </c>
      <c r="AF223" s="159">
        <f t="shared" si="25"/>
        <v>0</v>
      </c>
      <c r="AG223" s="158" t="str">
        <f>IFERROR(INDEX(Reit!$J:$J,MATCH(AH223,Reit!$F:$F,0)),"")</f>
        <v/>
      </c>
      <c r="AH223" s="159" t="str">
        <f t="shared" si="26"/>
        <v/>
      </c>
      <c r="AI223" s="158" t="str">
        <f>IFERROR(INDEX(Reit!$J:$J,MATCH(AJ223,Reit!$F:$F,0)),"")</f>
        <v/>
      </c>
      <c r="AJ223" s="159" t="str">
        <f t="shared" si="27"/>
        <v/>
      </c>
      <c r="AK223" s="158" t="str">
        <f>IFERROR(INDEX(Reit!$J:$J,MATCH(AL223,Reit!$F:$F,0)),"")</f>
        <v/>
      </c>
      <c r="AL223" s="159" t="str">
        <f t="shared" si="28"/>
        <v/>
      </c>
      <c r="AM223" s="158" t="str">
        <f>IFERROR(INDEX(Reit!$J:$J,MATCH(AN223,Reit!$F:$F,0)),"")</f>
        <v/>
      </c>
      <c r="AN223" s="159" t="str">
        <f t="shared" si="29"/>
        <v/>
      </c>
      <c r="AO223" s="158" t="str">
        <f>IFERROR(INDEX(Reit!$J:$J,MATCH(AP223,Reit!$F:$F,0)),"")</f>
        <v/>
      </c>
      <c r="AP223" s="159" t="str">
        <f t="shared" si="30"/>
        <v/>
      </c>
      <c r="AQ223" s="158" t="str">
        <f>IFERROR(INDEX(Reit!$J:$J,MATCH(AR223,Reit!$F:$F,0)),"")</f>
        <v/>
      </c>
      <c r="AR223" s="159" t="str">
        <f t="shared" si="31"/>
        <v/>
      </c>
    </row>
    <row r="224" spans="1:44" hidden="1" x14ac:dyDescent="0.2">
      <c r="A224" s="1071"/>
      <c r="B224" s="1071"/>
      <c r="C224" s="1071"/>
      <c r="D224" s="1071"/>
      <c r="E224" s="1071"/>
      <c r="F224" s="1071"/>
      <c r="G224" s="1071"/>
      <c r="H224" s="1071"/>
      <c r="I224" s="1071"/>
      <c r="J224" s="1071"/>
      <c r="K224" s="1071"/>
      <c r="L224" s="1071"/>
      <c r="M224" s="1071"/>
      <c r="N224" s="1071"/>
      <c r="O224" s="1071"/>
      <c r="AD224" s="157">
        <f t="shared" si="32"/>
        <v>0</v>
      </c>
      <c r="AE224" s="158" t="str">
        <f>IFERROR(INDEX(Reit!$J:$J,MATCH(AF224,Reit!$F:$F,0)),"")</f>
        <v/>
      </c>
      <c r="AF224" s="159">
        <f t="shared" si="25"/>
        <v>0</v>
      </c>
      <c r="AG224" s="158" t="str">
        <f>IFERROR(INDEX(Reit!$J:$J,MATCH(AH224,Reit!$F:$F,0)),"")</f>
        <v/>
      </c>
      <c r="AH224" s="159" t="str">
        <f t="shared" si="26"/>
        <v/>
      </c>
      <c r="AI224" s="158" t="str">
        <f>IFERROR(INDEX(Reit!$J:$J,MATCH(AJ224,Reit!$F:$F,0)),"")</f>
        <v/>
      </c>
      <c r="AJ224" s="159" t="str">
        <f t="shared" si="27"/>
        <v/>
      </c>
      <c r="AK224" s="158" t="str">
        <f>IFERROR(INDEX(Reit!$J:$J,MATCH(AL224,Reit!$F:$F,0)),"")</f>
        <v/>
      </c>
      <c r="AL224" s="159" t="str">
        <f t="shared" si="28"/>
        <v/>
      </c>
      <c r="AM224" s="158" t="str">
        <f>IFERROR(INDEX(Reit!$J:$J,MATCH(AN224,Reit!$F:$F,0)),"")</f>
        <v/>
      </c>
      <c r="AN224" s="159" t="str">
        <f t="shared" si="29"/>
        <v/>
      </c>
      <c r="AO224" s="158" t="str">
        <f>IFERROR(INDEX(Reit!$J:$J,MATCH(AP224,Reit!$F:$F,0)),"")</f>
        <v/>
      </c>
      <c r="AP224" s="159" t="str">
        <f t="shared" si="30"/>
        <v/>
      </c>
      <c r="AQ224" s="158" t="str">
        <f>IFERROR(INDEX(Reit!$J:$J,MATCH(AR224,Reit!$F:$F,0)),"")</f>
        <v/>
      </c>
      <c r="AR224" s="159" t="str">
        <f t="shared" si="31"/>
        <v/>
      </c>
    </row>
    <row r="225" spans="1:44" hidden="1" x14ac:dyDescent="0.2">
      <c r="A225" s="1071"/>
      <c r="B225" s="1071"/>
      <c r="C225" s="1071"/>
      <c r="D225" s="1071"/>
      <c r="E225" s="1071"/>
      <c r="F225" s="1071"/>
      <c r="G225" s="1071"/>
      <c r="H225" s="1071"/>
      <c r="I225" s="1071"/>
      <c r="J225" s="1071"/>
      <c r="K225" s="1071"/>
      <c r="L225" s="1071"/>
      <c r="M225" s="1071"/>
      <c r="N225" s="1071"/>
      <c r="O225" s="1071"/>
      <c r="AD225" s="157">
        <f t="shared" si="32"/>
        <v>0</v>
      </c>
      <c r="AE225" s="158" t="str">
        <f>IFERROR(INDEX(Reit!$J:$J,MATCH(AF225,Reit!$F:$F,0)),"")</f>
        <v/>
      </c>
      <c r="AF225" s="159">
        <f t="shared" si="25"/>
        <v>0</v>
      </c>
      <c r="AG225" s="158" t="str">
        <f>IFERROR(INDEX(Reit!$J:$J,MATCH(AH225,Reit!$F:$F,0)),"")</f>
        <v/>
      </c>
      <c r="AH225" s="159" t="str">
        <f t="shared" si="26"/>
        <v/>
      </c>
      <c r="AI225" s="158" t="str">
        <f>IFERROR(INDEX(Reit!$J:$J,MATCH(AJ225,Reit!$F:$F,0)),"")</f>
        <v/>
      </c>
      <c r="AJ225" s="159" t="str">
        <f t="shared" si="27"/>
        <v/>
      </c>
      <c r="AK225" s="158" t="str">
        <f>IFERROR(INDEX(Reit!$J:$J,MATCH(AL225,Reit!$F:$F,0)),"")</f>
        <v/>
      </c>
      <c r="AL225" s="159" t="str">
        <f t="shared" si="28"/>
        <v/>
      </c>
      <c r="AM225" s="158" t="str">
        <f>IFERROR(INDEX(Reit!$J:$J,MATCH(AN225,Reit!$F:$F,0)),"")</f>
        <v/>
      </c>
      <c r="AN225" s="159" t="str">
        <f t="shared" si="29"/>
        <v/>
      </c>
      <c r="AO225" s="158" t="str">
        <f>IFERROR(INDEX(Reit!$J:$J,MATCH(AP225,Reit!$F:$F,0)),"")</f>
        <v/>
      </c>
      <c r="AP225" s="159" t="str">
        <f t="shared" si="30"/>
        <v/>
      </c>
      <c r="AQ225" s="158" t="str">
        <f>IFERROR(INDEX(Reit!$J:$J,MATCH(AR225,Reit!$F:$F,0)),"")</f>
        <v/>
      </c>
      <c r="AR225" s="159" t="str">
        <f t="shared" si="31"/>
        <v/>
      </c>
    </row>
    <row r="226" spans="1:44" hidden="1" x14ac:dyDescent="0.2">
      <c r="A226" s="1071"/>
      <c r="B226" s="1071"/>
      <c r="C226" s="1071"/>
      <c r="D226" s="1071"/>
      <c r="E226" s="1071"/>
      <c r="F226" s="1071"/>
      <c r="G226" s="1071"/>
      <c r="H226" s="1071"/>
      <c r="I226" s="1071"/>
      <c r="J226" s="1071"/>
      <c r="K226" s="1071"/>
      <c r="L226" s="1071"/>
      <c r="M226" s="1071"/>
      <c r="N226" s="1071"/>
      <c r="O226" s="1071"/>
      <c r="AD226" s="157">
        <f t="shared" si="32"/>
        <v>0</v>
      </c>
      <c r="AE226" s="158" t="str">
        <f>IFERROR(INDEX(Reit!$J:$J,MATCH(AF226,Reit!$F:$F,0)),"")</f>
        <v/>
      </c>
      <c r="AF226" s="159">
        <f t="shared" si="25"/>
        <v>0</v>
      </c>
      <c r="AG226" s="158" t="str">
        <f>IFERROR(INDEX(Reit!$J:$J,MATCH(AH226,Reit!$F:$F,0)),"")</f>
        <v/>
      </c>
      <c r="AH226" s="159" t="str">
        <f t="shared" si="26"/>
        <v/>
      </c>
      <c r="AI226" s="158" t="str">
        <f>IFERROR(INDEX(Reit!$J:$J,MATCH(AJ226,Reit!$F:$F,0)),"")</f>
        <v/>
      </c>
      <c r="AJ226" s="159" t="str">
        <f t="shared" si="27"/>
        <v/>
      </c>
      <c r="AK226" s="158" t="str">
        <f>IFERROR(INDEX(Reit!$J:$J,MATCH(AL226,Reit!$F:$F,0)),"")</f>
        <v/>
      </c>
      <c r="AL226" s="159" t="str">
        <f t="shared" si="28"/>
        <v/>
      </c>
      <c r="AM226" s="158" t="str">
        <f>IFERROR(INDEX(Reit!$J:$J,MATCH(AN226,Reit!$F:$F,0)),"")</f>
        <v/>
      </c>
      <c r="AN226" s="159" t="str">
        <f t="shared" si="29"/>
        <v/>
      </c>
      <c r="AO226" s="158" t="str">
        <f>IFERROR(INDEX(Reit!$J:$J,MATCH(AP226,Reit!$F:$F,0)),"")</f>
        <v/>
      </c>
      <c r="AP226" s="159" t="str">
        <f t="shared" si="30"/>
        <v/>
      </c>
      <c r="AQ226" s="158" t="str">
        <f>IFERROR(INDEX(Reit!$J:$J,MATCH(AR226,Reit!$F:$F,0)),"")</f>
        <v/>
      </c>
      <c r="AR226" s="159" t="str">
        <f t="shared" si="31"/>
        <v/>
      </c>
    </row>
    <row r="227" spans="1:44" hidden="1" x14ac:dyDescent="0.2">
      <c r="A227" s="1071"/>
      <c r="B227" s="1071"/>
      <c r="C227" s="1071"/>
      <c r="D227" s="1071"/>
      <c r="E227" s="1071"/>
      <c r="F227" s="1071"/>
      <c r="G227" s="1071"/>
      <c r="H227" s="1071"/>
      <c r="I227" s="1071"/>
      <c r="J227" s="1071"/>
      <c r="K227" s="1071"/>
      <c r="L227" s="1071"/>
      <c r="M227" s="1071"/>
      <c r="N227" s="1071"/>
      <c r="O227" s="1071"/>
      <c r="AD227" s="157">
        <f t="shared" si="32"/>
        <v>0</v>
      </c>
      <c r="AE227" s="158" t="str">
        <f>IFERROR(INDEX(Reit!$J:$J,MATCH(AF227,Reit!$F:$F,0)),"")</f>
        <v/>
      </c>
      <c r="AF227" s="159">
        <f t="shared" si="25"/>
        <v>0</v>
      </c>
      <c r="AG227" s="158" t="str">
        <f>IFERROR(INDEX(Reit!$J:$J,MATCH(AH227,Reit!$F:$F,0)),"")</f>
        <v/>
      </c>
      <c r="AH227" s="159" t="str">
        <f t="shared" si="26"/>
        <v/>
      </c>
      <c r="AI227" s="158" t="str">
        <f>IFERROR(INDEX(Reit!$J:$J,MATCH(AJ227,Reit!$F:$F,0)),"")</f>
        <v/>
      </c>
      <c r="AJ227" s="159" t="str">
        <f t="shared" si="27"/>
        <v/>
      </c>
      <c r="AK227" s="158" t="str">
        <f>IFERROR(INDEX(Reit!$J:$J,MATCH(AL227,Reit!$F:$F,0)),"")</f>
        <v/>
      </c>
      <c r="AL227" s="159" t="str">
        <f t="shared" si="28"/>
        <v/>
      </c>
      <c r="AM227" s="158" t="str">
        <f>IFERROR(INDEX(Reit!$J:$J,MATCH(AN227,Reit!$F:$F,0)),"")</f>
        <v/>
      </c>
      <c r="AN227" s="159" t="str">
        <f t="shared" si="29"/>
        <v/>
      </c>
      <c r="AO227" s="158" t="str">
        <f>IFERROR(INDEX(Reit!$J:$J,MATCH(AP227,Reit!$F:$F,0)),"")</f>
        <v/>
      </c>
      <c r="AP227" s="159" t="str">
        <f t="shared" si="30"/>
        <v/>
      </c>
      <c r="AQ227" s="158" t="str">
        <f>IFERROR(INDEX(Reit!$J:$J,MATCH(AR227,Reit!$F:$F,0)),"")</f>
        <v/>
      </c>
      <c r="AR227" s="159" t="str">
        <f t="shared" si="31"/>
        <v/>
      </c>
    </row>
    <row r="228" spans="1:44" hidden="1" x14ac:dyDescent="0.2">
      <c r="A228" s="1071"/>
      <c r="B228" s="1071"/>
      <c r="C228" s="1071"/>
      <c r="D228" s="1071"/>
      <c r="E228" s="1071"/>
      <c r="F228" s="1071"/>
      <c r="G228" s="1071"/>
      <c r="H228" s="1071"/>
      <c r="I228" s="1071"/>
      <c r="J228" s="1071"/>
      <c r="K228" s="1071"/>
      <c r="L228" s="1071"/>
      <c r="M228" s="1071"/>
      <c r="N228" s="1071"/>
      <c r="O228" s="1071"/>
      <c r="AD228" s="157">
        <f t="shared" si="32"/>
        <v>0</v>
      </c>
      <c r="AE228" s="158" t="str">
        <f>IFERROR(INDEX(Reit!$J:$J,MATCH(AF228,Reit!$F:$F,0)),"")</f>
        <v/>
      </c>
      <c r="AF228" s="159">
        <f t="shared" si="25"/>
        <v>0</v>
      </c>
      <c r="AG228" s="158" t="str">
        <f>IFERROR(INDEX(Reit!$J:$J,MATCH(AH228,Reit!$F:$F,0)),"")</f>
        <v/>
      </c>
      <c r="AH228" s="159" t="str">
        <f t="shared" si="26"/>
        <v/>
      </c>
      <c r="AI228" s="158" t="str">
        <f>IFERROR(INDEX(Reit!$J:$J,MATCH(AJ228,Reit!$F:$F,0)),"")</f>
        <v/>
      </c>
      <c r="AJ228" s="159" t="str">
        <f t="shared" si="27"/>
        <v/>
      </c>
      <c r="AK228" s="158" t="str">
        <f>IFERROR(INDEX(Reit!$J:$J,MATCH(AL228,Reit!$F:$F,0)),"")</f>
        <v/>
      </c>
      <c r="AL228" s="159" t="str">
        <f t="shared" si="28"/>
        <v/>
      </c>
      <c r="AM228" s="158" t="str">
        <f>IFERROR(INDEX(Reit!$J:$J,MATCH(AN228,Reit!$F:$F,0)),"")</f>
        <v/>
      </c>
      <c r="AN228" s="159" t="str">
        <f t="shared" si="29"/>
        <v/>
      </c>
      <c r="AO228" s="158" t="str">
        <f>IFERROR(INDEX(Reit!$J:$J,MATCH(AP228,Reit!$F:$F,0)),"")</f>
        <v/>
      </c>
      <c r="AP228" s="159" t="str">
        <f t="shared" si="30"/>
        <v/>
      </c>
      <c r="AQ228" s="158" t="str">
        <f>IFERROR(INDEX(Reit!$J:$J,MATCH(AR228,Reit!$F:$F,0)),"")</f>
        <v/>
      </c>
      <c r="AR228" s="159" t="str">
        <f t="shared" si="31"/>
        <v/>
      </c>
    </row>
    <row r="229" spans="1:44" hidden="1" x14ac:dyDescent="0.2">
      <c r="A229" s="1071"/>
      <c r="B229" s="1071"/>
      <c r="C229" s="1071"/>
      <c r="D229" s="1071"/>
      <c r="E229" s="1071"/>
      <c r="F229" s="1071"/>
      <c r="G229" s="1071"/>
      <c r="H229" s="1071"/>
      <c r="I229" s="1071"/>
      <c r="J229" s="1071"/>
      <c r="K229" s="1071"/>
      <c r="L229" s="1071"/>
      <c r="M229" s="1071"/>
      <c r="N229" s="1071"/>
      <c r="O229" s="1071"/>
      <c r="AD229" s="157">
        <f t="shared" si="32"/>
        <v>0</v>
      </c>
      <c r="AE229" s="158" t="str">
        <f>IFERROR(INDEX(Reit!$J:$J,MATCH(AF229,Reit!$F:$F,0)),"")</f>
        <v/>
      </c>
      <c r="AF229" s="159">
        <f t="shared" si="25"/>
        <v>0</v>
      </c>
      <c r="AG229" s="158" t="str">
        <f>IFERROR(INDEX(Reit!$J:$J,MATCH(AH229,Reit!$F:$F,0)),"")</f>
        <v/>
      </c>
      <c r="AH229" s="159" t="str">
        <f t="shared" si="26"/>
        <v/>
      </c>
      <c r="AI229" s="158" t="str">
        <f>IFERROR(INDEX(Reit!$J:$J,MATCH(AJ229,Reit!$F:$F,0)),"")</f>
        <v/>
      </c>
      <c r="AJ229" s="159" t="str">
        <f t="shared" si="27"/>
        <v/>
      </c>
      <c r="AK229" s="158" t="str">
        <f>IFERROR(INDEX(Reit!$J:$J,MATCH(AL229,Reit!$F:$F,0)),"")</f>
        <v/>
      </c>
      <c r="AL229" s="159" t="str">
        <f t="shared" si="28"/>
        <v/>
      </c>
      <c r="AM229" s="158" t="str">
        <f>IFERROR(INDEX(Reit!$J:$J,MATCH(AN229,Reit!$F:$F,0)),"")</f>
        <v/>
      </c>
      <c r="AN229" s="159" t="str">
        <f t="shared" si="29"/>
        <v/>
      </c>
      <c r="AO229" s="158" t="str">
        <f>IFERROR(INDEX(Reit!$J:$J,MATCH(AP229,Reit!$F:$F,0)),"")</f>
        <v/>
      </c>
      <c r="AP229" s="159" t="str">
        <f t="shared" si="30"/>
        <v/>
      </c>
      <c r="AQ229" s="158" t="str">
        <f>IFERROR(INDEX(Reit!$J:$J,MATCH(AR229,Reit!$F:$F,0)),"")</f>
        <v/>
      </c>
      <c r="AR229" s="159" t="str">
        <f t="shared" si="31"/>
        <v/>
      </c>
    </row>
    <row r="230" spans="1:44" hidden="1" x14ac:dyDescent="0.2">
      <c r="A230" s="1071"/>
      <c r="B230" s="1071"/>
      <c r="C230" s="1071"/>
      <c r="D230" s="1071"/>
      <c r="E230" s="1071"/>
      <c r="F230" s="1071"/>
      <c r="G230" s="1071"/>
      <c r="H230" s="1071"/>
      <c r="I230" s="1071"/>
      <c r="J230" s="1071"/>
      <c r="K230" s="1071"/>
      <c r="L230" s="1071"/>
      <c r="M230" s="1071"/>
      <c r="N230" s="1071"/>
      <c r="O230" s="1071"/>
      <c r="AD230" s="157">
        <f t="shared" si="32"/>
        <v>0</v>
      </c>
      <c r="AE230" s="158" t="str">
        <f>IFERROR(INDEX(Reit!$J:$J,MATCH(AF230,Reit!$F:$F,0)),"")</f>
        <v/>
      </c>
      <c r="AF230" s="159">
        <f t="shared" si="25"/>
        <v>0</v>
      </c>
      <c r="AG230" s="158" t="str">
        <f>IFERROR(INDEX(Reit!$J:$J,MATCH(AH230,Reit!$F:$F,0)),"")</f>
        <v/>
      </c>
      <c r="AH230" s="159" t="str">
        <f t="shared" si="26"/>
        <v/>
      </c>
      <c r="AI230" s="158" t="str">
        <f>IFERROR(INDEX(Reit!$J:$J,MATCH(AJ230,Reit!$F:$F,0)),"")</f>
        <v/>
      </c>
      <c r="AJ230" s="159" t="str">
        <f t="shared" si="27"/>
        <v/>
      </c>
      <c r="AK230" s="158" t="str">
        <f>IFERROR(INDEX(Reit!$J:$J,MATCH(AL230,Reit!$F:$F,0)),"")</f>
        <v/>
      </c>
      <c r="AL230" s="159" t="str">
        <f t="shared" si="28"/>
        <v/>
      </c>
      <c r="AM230" s="158" t="str">
        <f>IFERROR(INDEX(Reit!$J:$J,MATCH(AN230,Reit!$F:$F,0)),"")</f>
        <v/>
      </c>
      <c r="AN230" s="159" t="str">
        <f t="shared" si="29"/>
        <v/>
      </c>
      <c r="AO230" s="158" t="str">
        <f>IFERROR(INDEX(Reit!$J:$J,MATCH(AP230,Reit!$F:$F,0)),"")</f>
        <v/>
      </c>
      <c r="AP230" s="159" t="str">
        <f t="shared" si="30"/>
        <v/>
      </c>
      <c r="AQ230" s="158" t="str">
        <f>IFERROR(INDEX(Reit!$J:$J,MATCH(AR230,Reit!$F:$F,0)),"")</f>
        <v/>
      </c>
      <c r="AR230" s="159" t="str">
        <f t="shared" si="31"/>
        <v/>
      </c>
    </row>
    <row r="231" spans="1:44" hidden="1" x14ac:dyDescent="0.2">
      <c r="A231" s="1071"/>
      <c r="B231" s="1071"/>
      <c r="C231" s="1071"/>
      <c r="D231" s="1071"/>
      <c r="E231" s="1071"/>
      <c r="F231" s="1071"/>
      <c r="G231" s="1071"/>
      <c r="H231" s="1071"/>
      <c r="I231" s="1071"/>
      <c r="J231" s="1071"/>
      <c r="K231" s="1071"/>
      <c r="L231" s="1071"/>
      <c r="M231" s="1071"/>
      <c r="N231" s="1071"/>
      <c r="O231" s="1071"/>
      <c r="AD231" s="157">
        <f t="shared" si="32"/>
        <v>0</v>
      </c>
      <c r="AE231" s="158" t="str">
        <f>IFERROR(INDEX(Reit!$J:$J,MATCH(AF231,Reit!$F:$F,0)),"")</f>
        <v/>
      </c>
      <c r="AF231" s="159">
        <f t="shared" si="25"/>
        <v>0</v>
      </c>
      <c r="AG231" s="158" t="str">
        <f>IFERROR(INDEX(Reit!$J:$J,MATCH(AH231,Reit!$F:$F,0)),"")</f>
        <v/>
      </c>
      <c r="AH231" s="159" t="str">
        <f t="shared" si="26"/>
        <v/>
      </c>
      <c r="AI231" s="158" t="str">
        <f>IFERROR(INDEX(Reit!$J:$J,MATCH(AJ231,Reit!$F:$F,0)),"")</f>
        <v/>
      </c>
      <c r="AJ231" s="159" t="str">
        <f t="shared" si="27"/>
        <v/>
      </c>
      <c r="AK231" s="158" t="str">
        <f>IFERROR(INDEX(Reit!$J:$J,MATCH(AL231,Reit!$F:$F,0)),"")</f>
        <v/>
      </c>
      <c r="AL231" s="159" t="str">
        <f t="shared" si="28"/>
        <v/>
      </c>
      <c r="AM231" s="158" t="str">
        <f>IFERROR(INDEX(Reit!$J:$J,MATCH(AN231,Reit!$F:$F,0)),"")</f>
        <v/>
      </c>
      <c r="AN231" s="159" t="str">
        <f t="shared" si="29"/>
        <v/>
      </c>
      <c r="AO231" s="158" t="str">
        <f>IFERROR(INDEX(Reit!$J:$J,MATCH(AP231,Reit!$F:$F,0)),"")</f>
        <v/>
      </c>
      <c r="AP231" s="159" t="str">
        <f t="shared" si="30"/>
        <v/>
      </c>
      <c r="AQ231" s="158" t="str">
        <f>IFERROR(INDEX(Reit!$J:$J,MATCH(AR231,Reit!$F:$F,0)),"")</f>
        <v/>
      </c>
      <c r="AR231" s="159" t="str">
        <f t="shared" si="31"/>
        <v/>
      </c>
    </row>
    <row r="232" spans="1:44" hidden="1" x14ac:dyDescent="0.2">
      <c r="A232" s="1071"/>
      <c r="B232" s="1071"/>
      <c r="C232" s="1071"/>
      <c r="D232" s="1071"/>
      <c r="E232" s="1071"/>
      <c r="F232" s="1071"/>
      <c r="G232" s="1071"/>
      <c r="H232" s="1071"/>
      <c r="I232" s="1071"/>
      <c r="J232" s="1071"/>
      <c r="K232" s="1071"/>
      <c r="L232" s="1071"/>
      <c r="M232" s="1071"/>
      <c r="N232" s="1071"/>
      <c r="O232" s="1071"/>
      <c r="AD232" s="157">
        <f t="shared" si="32"/>
        <v>0</v>
      </c>
      <c r="AE232" s="158" t="str">
        <f>IFERROR(INDEX(Reit!$J:$J,MATCH(AF232,Reit!$F:$F,0)),"")</f>
        <v/>
      </c>
      <c r="AF232" s="159">
        <f t="shared" si="25"/>
        <v>0</v>
      </c>
      <c r="AG232" s="158" t="str">
        <f>IFERROR(INDEX(Reit!$J:$J,MATCH(AH232,Reit!$F:$F,0)),"")</f>
        <v/>
      </c>
      <c r="AH232" s="159" t="str">
        <f t="shared" si="26"/>
        <v/>
      </c>
      <c r="AI232" s="158" t="str">
        <f>IFERROR(INDEX(Reit!$J:$J,MATCH(AJ232,Reit!$F:$F,0)),"")</f>
        <v/>
      </c>
      <c r="AJ232" s="159" t="str">
        <f t="shared" si="27"/>
        <v/>
      </c>
      <c r="AK232" s="158" t="str">
        <f>IFERROR(INDEX(Reit!$J:$J,MATCH(AL232,Reit!$F:$F,0)),"")</f>
        <v/>
      </c>
      <c r="AL232" s="159" t="str">
        <f t="shared" si="28"/>
        <v/>
      </c>
      <c r="AM232" s="158" t="str">
        <f>IFERROR(INDEX(Reit!$J:$J,MATCH(AN232,Reit!$F:$F,0)),"")</f>
        <v/>
      </c>
      <c r="AN232" s="159" t="str">
        <f t="shared" si="29"/>
        <v/>
      </c>
      <c r="AO232" s="158" t="str">
        <f>IFERROR(INDEX(Reit!$J:$J,MATCH(AP232,Reit!$F:$F,0)),"")</f>
        <v/>
      </c>
      <c r="AP232" s="159" t="str">
        <f t="shared" si="30"/>
        <v/>
      </c>
      <c r="AQ232" s="158" t="str">
        <f>IFERROR(INDEX(Reit!$J:$J,MATCH(AR232,Reit!$F:$F,0)),"")</f>
        <v/>
      </c>
      <c r="AR232" s="159" t="str">
        <f t="shared" si="31"/>
        <v/>
      </c>
    </row>
    <row r="233" spans="1:44" hidden="1" x14ac:dyDescent="0.2">
      <c r="A233" s="1071"/>
      <c r="B233" s="1071"/>
      <c r="C233" s="1071"/>
      <c r="D233" s="1071"/>
      <c r="E233" s="1071"/>
      <c r="F233" s="1071"/>
      <c r="G233" s="1071"/>
      <c r="H233" s="1071"/>
      <c r="I233" s="1071"/>
      <c r="J233" s="1071"/>
      <c r="K233" s="1071"/>
      <c r="L233" s="1071"/>
      <c r="M233" s="1071"/>
      <c r="N233" s="1071"/>
      <c r="O233" s="1071"/>
      <c r="AD233" s="157">
        <f t="shared" si="32"/>
        <v>0</v>
      </c>
      <c r="AE233" s="158" t="str">
        <f>IFERROR(INDEX(Reit!$J:$J,MATCH(AF233,Reit!$F:$F,0)),"")</f>
        <v/>
      </c>
      <c r="AF233" s="159">
        <f t="shared" si="25"/>
        <v>0</v>
      </c>
      <c r="AG233" s="158" t="str">
        <f>IFERROR(INDEX(Reit!$J:$J,MATCH(AH233,Reit!$F:$F,0)),"")</f>
        <v/>
      </c>
      <c r="AH233" s="159" t="str">
        <f t="shared" si="26"/>
        <v/>
      </c>
      <c r="AI233" s="158" t="str">
        <f>IFERROR(INDEX(Reit!$J:$J,MATCH(AJ233,Reit!$F:$F,0)),"")</f>
        <v/>
      </c>
      <c r="AJ233" s="159" t="str">
        <f t="shared" si="27"/>
        <v/>
      </c>
      <c r="AK233" s="158" t="str">
        <f>IFERROR(INDEX(Reit!$J:$J,MATCH(AL233,Reit!$F:$F,0)),"")</f>
        <v/>
      </c>
      <c r="AL233" s="159" t="str">
        <f t="shared" si="28"/>
        <v/>
      </c>
      <c r="AM233" s="158" t="str">
        <f>IFERROR(INDEX(Reit!$J:$J,MATCH(AN233,Reit!$F:$F,0)),"")</f>
        <v/>
      </c>
      <c r="AN233" s="159" t="str">
        <f t="shared" si="29"/>
        <v/>
      </c>
      <c r="AO233" s="158" t="str">
        <f>IFERROR(INDEX(Reit!$J:$J,MATCH(AP233,Reit!$F:$F,0)),"")</f>
        <v/>
      </c>
      <c r="AP233" s="159" t="str">
        <f t="shared" si="30"/>
        <v/>
      </c>
      <c r="AQ233" s="158" t="str">
        <f>IFERROR(INDEX(Reit!$J:$J,MATCH(AR233,Reit!$F:$F,0)),"")</f>
        <v/>
      </c>
      <c r="AR233" s="159" t="str">
        <f t="shared" si="31"/>
        <v/>
      </c>
    </row>
    <row r="234" spans="1:44" hidden="1" x14ac:dyDescent="0.2">
      <c r="A234" s="1071"/>
      <c r="B234" s="1071"/>
      <c r="C234" s="1071"/>
      <c r="D234" s="1071"/>
      <c r="E234" s="1071"/>
      <c r="F234" s="1071"/>
      <c r="G234" s="1071"/>
      <c r="H234" s="1071"/>
      <c r="I234" s="1071"/>
      <c r="J234" s="1071"/>
      <c r="K234" s="1071"/>
      <c r="L234" s="1071"/>
      <c r="M234" s="1071"/>
      <c r="N234" s="1071"/>
      <c r="O234" s="1071"/>
      <c r="AD234" s="157">
        <f t="shared" si="32"/>
        <v>0</v>
      </c>
      <c r="AE234" s="158" t="str">
        <f>IFERROR(INDEX(Reit!$J:$J,MATCH(AF234,Reit!$F:$F,0)),"")</f>
        <v/>
      </c>
      <c r="AF234" s="159">
        <f t="shared" si="25"/>
        <v>0</v>
      </c>
      <c r="AG234" s="158" t="str">
        <f>IFERROR(INDEX(Reit!$J:$J,MATCH(AH234,Reit!$F:$F,0)),"")</f>
        <v/>
      </c>
      <c r="AH234" s="159" t="str">
        <f t="shared" si="26"/>
        <v/>
      </c>
      <c r="AI234" s="158" t="str">
        <f>IFERROR(INDEX(Reit!$J:$J,MATCH(AJ234,Reit!$F:$F,0)),"")</f>
        <v/>
      </c>
      <c r="AJ234" s="159" t="str">
        <f t="shared" si="27"/>
        <v/>
      </c>
      <c r="AK234" s="158" t="str">
        <f>IFERROR(INDEX(Reit!$J:$J,MATCH(AL234,Reit!$F:$F,0)),"")</f>
        <v/>
      </c>
      <c r="AL234" s="159" t="str">
        <f t="shared" si="28"/>
        <v/>
      </c>
      <c r="AM234" s="158" t="str">
        <f>IFERROR(INDEX(Reit!$J:$J,MATCH(AN234,Reit!$F:$F,0)),"")</f>
        <v/>
      </c>
      <c r="AN234" s="159" t="str">
        <f t="shared" si="29"/>
        <v/>
      </c>
      <c r="AO234" s="158" t="str">
        <f>IFERROR(INDEX(Reit!$J:$J,MATCH(AP234,Reit!$F:$F,0)),"")</f>
        <v/>
      </c>
      <c r="AP234" s="159" t="str">
        <f t="shared" si="30"/>
        <v/>
      </c>
      <c r="AQ234" s="158" t="str">
        <f>IFERROR(INDEX(Reit!$J:$J,MATCH(AR234,Reit!$F:$F,0)),"")</f>
        <v/>
      </c>
      <c r="AR234" s="159" t="str">
        <f t="shared" si="31"/>
        <v/>
      </c>
    </row>
    <row r="235" spans="1:44" hidden="1" x14ac:dyDescent="0.2">
      <c r="A235" s="1071"/>
      <c r="B235" s="1071"/>
      <c r="C235" s="1071"/>
      <c r="D235" s="1071"/>
      <c r="E235" s="1071"/>
      <c r="F235" s="1071"/>
      <c r="G235" s="1071"/>
      <c r="H235" s="1071"/>
      <c r="I235" s="1071"/>
      <c r="J235" s="1071"/>
      <c r="K235" s="1071"/>
      <c r="L235" s="1071"/>
      <c r="M235" s="1071"/>
      <c r="N235" s="1071"/>
      <c r="O235" s="1071"/>
      <c r="AD235" s="157">
        <f t="shared" si="32"/>
        <v>0</v>
      </c>
      <c r="AE235" s="158" t="str">
        <f>IFERROR(INDEX(Reit!$J:$J,MATCH(AF235,Reit!$F:$F,0)),"")</f>
        <v/>
      </c>
      <c r="AF235" s="159">
        <f t="shared" si="25"/>
        <v>0</v>
      </c>
      <c r="AG235" s="158" t="str">
        <f>IFERROR(INDEX(Reit!$J:$J,MATCH(AH235,Reit!$F:$F,0)),"")</f>
        <v/>
      </c>
      <c r="AH235" s="159" t="str">
        <f t="shared" si="26"/>
        <v/>
      </c>
      <c r="AI235" s="158" t="str">
        <f>IFERROR(INDEX(Reit!$J:$J,MATCH(AJ235,Reit!$F:$F,0)),"")</f>
        <v/>
      </c>
      <c r="AJ235" s="159" t="str">
        <f t="shared" si="27"/>
        <v/>
      </c>
      <c r="AK235" s="158" t="str">
        <f>IFERROR(INDEX(Reit!$J:$J,MATCH(AL235,Reit!$F:$F,0)),"")</f>
        <v/>
      </c>
      <c r="AL235" s="159" t="str">
        <f t="shared" si="28"/>
        <v/>
      </c>
      <c r="AM235" s="158" t="str">
        <f>IFERROR(INDEX(Reit!$J:$J,MATCH(AN235,Reit!$F:$F,0)),"")</f>
        <v/>
      </c>
      <c r="AN235" s="159" t="str">
        <f t="shared" si="29"/>
        <v/>
      </c>
      <c r="AO235" s="158" t="str">
        <f>IFERROR(INDEX(Reit!$J:$J,MATCH(AP235,Reit!$F:$F,0)),"")</f>
        <v/>
      </c>
      <c r="AP235" s="159" t="str">
        <f t="shared" si="30"/>
        <v/>
      </c>
      <c r="AQ235" s="158" t="str">
        <f>IFERROR(INDEX(Reit!$J:$J,MATCH(AR235,Reit!$F:$F,0)),"")</f>
        <v/>
      </c>
      <c r="AR235" s="159" t="str">
        <f t="shared" si="31"/>
        <v/>
      </c>
    </row>
    <row r="236" spans="1:44" hidden="1" x14ac:dyDescent="0.2">
      <c r="A236" s="1071"/>
      <c r="B236" s="1071"/>
      <c r="C236" s="1071"/>
      <c r="D236" s="1071"/>
      <c r="E236" s="1071"/>
      <c r="F236" s="1071"/>
      <c r="G236" s="1071"/>
      <c r="H236" s="1071"/>
      <c r="I236" s="1071"/>
      <c r="J236" s="1071"/>
      <c r="K236" s="1071"/>
      <c r="L236" s="1071"/>
      <c r="M236" s="1071"/>
      <c r="N236" s="1071"/>
      <c r="O236" s="1071"/>
      <c r="AD236" s="157">
        <f t="shared" si="32"/>
        <v>0</v>
      </c>
      <c r="AE236" s="158" t="str">
        <f>IFERROR(INDEX(Reit!$J:$J,MATCH(AF236,Reit!$F:$F,0)),"")</f>
        <v/>
      </c>
      <c r="AF236" s="159">
        <f t="shared" si="25"/>
        <v>0</v>
      </c>
      <c r="AG236" s="158" t="str">
        <f>IFERROR(INDEX(Reit!$J:$J,MATCH(AH236,Reit!$F:$F,0)),"")</f>
        <v/>
      </c>
      <c r="AH236" s="159" t="str">
        <f t="shared" si="26"/>
        <v/>
      </c>
      <c r="AI236" s="158" t="str">
        <f>IFERROR(INDEX(Reit!$J:$J,MATCH(AJ236,Reit!$F:$F,0)),"")</f>
        <v/>
      </c>
      <c r="AJ236" s="159" t="str">
        <f t="shared" si="27"/>
        <v/>
      </c>
      <c r="AK236" s="158" t="str">
        <f>IFERROR(INDEX(Reit!$J:$J,MATCH(AL236,Reit!$F:$F,0)),"")</f>
        <v/>
      </c>
      <c r="AL236" s="159" t="str">
        <f t="shared" si="28"/>
        <v/>
      </c>
      <c r="AM236" s="158" t="str">
        <f>IFERROR(INDEX(Reit!$J:$J,MATCH(AN236,Reit!$F:$F,0)),"")</f>
        <v/>
      </c>
      <c r="AN236" s="159" t="str">
        <f t="shared" si="29"/>
        <v/>
      </c>
      <c r="AO236" s="158" t="str">
        <f>IFERROR(INDEX(Reit!$J:$J,MATCH(AP236,Reit!$F:$F,0)),"")</f>
        <v/>
      </c>
      <c r="AP236" s="159" t="str">
        <f t="shared" si="30"/>
        <v/>
      </c>
      <c r="AQ236" s="158" t="str">
        <f>IFERROR(INDEX(Reit!$J:$J,MATCH(AR236,Reit!$F:$F,0)),"")</f>
        <v/>
      </c>
      <c r="AR236" s="159" t="str">
        <f t="shared" si="31"/>
        <v/>
      </c>
    </row>
    <row r="237" spans="1:44" hidden="1" x14ac:dyDescent="0.2">
      <c r="A237" s="1071"/>
      <c r="B237" s="1071"/>
      <c r="C237" s="1071"/>
      <c r="D237" s="1071"/>
      <c r="E237" s="1071"/>
      <c r="F237" s="1071"/>
      <c r="G237" s="1071"/>
      <c r="H237" s="1071"/>
      <c r="I237" s="1071"/>
      <c r="J237" s="1071"/>
      <c r="K237" s="1071"/>
      <c r="L237" s="1071"/>
      <c r="M237" s="1071"/>
      <c r="N237" s="1071"/>
      <c r="O237" s="1071"/>
      <c r="AD237" s="157">
        <f t="shared" si="32"/>
        <v>0</v>
      </c>
      <c r="AE237" s="158" t="str">
        <f>IFERROR(INDEX(Reit!$J:$J,MATCH(AF237,Reit!$F:$F,0)),"")</f>
        <v/>
      </c>
      <c r="AF237" s="159">
        <f t="shared" si="25"/>
        <v>0</v>
      </c>
      <c r="AG237" s="158" t="str">
        <f>IFERROR(INDEX(Reit!$J:$J,MATCH(AH237,Reit!$F:$F,0)),"")</f>
        <v/>
      </c>
      <c r="AH237" s="159" t="str">
        <f t="shared" si="26"/>
        <v/>
      </c>
      <c r="AI237" s="158" t="str">
        <f>IFERROR(INDEX(Reit!$J:$J,MATCH(AJ237,Reit!$F:$F,0)),"")</f>
        <v/>
      </c>
      <c r="AJ237" s="159" t="str">
        <f t="shared" si="27"/>
        <v/>
      </c>
      <c r="AK237" s="158" t="str">
        <f>IFERROR(INDEX(Reit!$J:$J,MATCH(AL237,Reit!$F:$F,0)),"")</f>
        <v/>
      </c>
      <c r="AL237" s="159" t="str">
        <f t="shared" si="28"/>
        <v/>
      </c>
      <c r="AM237" s="158" t="str">
        <f>IFERROR(INDEX(Reit!$J:$J,MATCH(AN237,Reit!$F:$F,0)),"")</f>
        <v/>
      </c>
      <c r="AN237" s="159" t="str">
        <f t="shared" si="29"/>
        <v/>
      </c>
      <c r="AO237" s="158" t="str">
        <f>IFERROR(INDEX(Reit!$J:$J,MATCH(AP237,Reit!$F:$F,0)),"")</f>
        <v/>
      </c>
      <c r="AP237" s="159" t="str">
        <f t="shared" si="30"/>
        <v/>
      </c>
      <c r="AQ237" s="158" t="str">
        <f>IFERROR(INDEX(Reit!$J:$J,MATCH(AR237,Reit!$F:$F,0)),"")</f>
        <v/>
      </c>
      <c r="AR237" s="159" t="str">
        <f t="shared" si="31"/>
        <v/>
      </c>
    </row>
    <row r="238" spans="1:44" hidden="1" x14ac:dyDescent="0.2">
      <c r="A238" s="1071"/>
      <c r="B238" s="1071"/>
      <c r="C238" s="1071"/>
      <c r="D238" s="1071"/>
      <c r="E238" s="1071"/>
      <c r="F238" s="1071"/>
      <c r="G238" s="1071"/>
      <c r="H238" s="1071"/>
      <c r="I238" s="1071"/>
      <c r="J238" s="1071"/>
      <c r="K238" s="1071"/>
      <c r="L238" s="1071"/>
      <c r="M238" s="1071"/>
      <c r="N238" s="1071"/>
      <c r="O238" s="1071"/>
      <c r="AD238" s="157">
        <f t="shared" si="32"/>
        <v>0</v>
      </c>
      <c r="AE238" s="158" t="str">
        <f>IFERROR(INDEX(Reit!$J:$J,MATCH(AF238,Reit!$F:$F,0)),"")</f>
        <v/>
      </c>
      <c r="AF238" s="159">
        <f t="shared" si="25"/>
        <v>0</v>
      </c>
      <c r="AG238" s="158" t="str">
        <f>IFERROR(INDEX(Reit!$J:$J,MATCH(AH238,Reit!$F:$F,0)),"")</f>
        <v/>
      </c>
      <c r="AH238" s="159" t="str">
        <f t="shared" si="26"/>
        <v/>
      </c>
      <c r="AI238" s="158" t="str">
        <f>IFERROR(INDEX(Reit!$J:$J,MATCH(AJ238,Reit!$F:$F,0)),"")</f>
        <v/>
      </c>
      <c r="AJ238" s="159" t="str">
        <f t="shared" si="27"/>
        <v/>
      </c>
      <c r="AK238" s="158" t="str">
        <f>IFERROR(INDEX(Reit!$J:$J,MATCH(AL238,Reit!$F:$F,0)),"")</f>
        <v/>
      </c>
      <c r="AL238" s="159" t="str">
        <f t="shared" si="28"/>
        <v/>
      </c>
      <c r="AM238" s="158" t="str">
        <f>IFERROR(INDEX(Reit!$J:$J,MATCH(AN238,Reit!$F:$F,0)),"")</f>
        <v/>
      </c>
      <c r="AN238" s="159" t="str">
        <f t="shared" si="29"/>
        <v/>
      </c>
      <c r="AO238" s="158" t="str">
        <f>IFERROR(INDEX(Reit!$J:$J,MATCH(AP238,Reit!$F:$F,0)),"")</f>
        <v/>
      </c>
      <c r="AP238" s="159" t="str">
        <f t="shared" si="30"/>
        <v/>
      </c>
      <c r="AQ238" s="158" t="str">
        <f>IFERROR(INDEX(Reit!$J:$J,MATCH(AR238,Reit!$F:$F,0)),"")</f>
        <v/>
      </c>
      <c r="AR238" s="159" t="str">
        <f t="shared" si="31"/>
        <v/>
      </c>
    </row>
    <row r="239" spans="1:44" hidden="1" x14ac:dyDescent="0.2">
      <c r="A239" s="1071"/>
      <c r="B239" s="1071"/>
      <c r="C239" s="1071"/>
      <c r="D239" s="1071"/>
      <c r="E239" s="1071"/>
      <c r="F239" s="1071"/>
      <c r="G239" s="1071"/>
      <c r="H239" s="1071"/>
      <c r="I239" s="1071"/>
      <c r="J239" s="1071"/>
      <c r="K239" s="1071"/>
      <c r="L239" s="1071"/>
      <c r="M239" s="1071"/>
      <c r="N239" s="1071"/>
      <c r="O239" s="1071"/>
      <c r="AD239" s="157">
        <f t="shared" si="32"/>
        <v>0</v>
      </c>
      <c r="AE239" s="158" t="str">
        <f>IFERROR(INDEX(Reit!$J:$J,MATCH(AF239,Reit!$F:$F,0)),"")</f>
        <v/>
      </c>
      <c r="AF239" s="159">
        <f t="shared" si="25"/>
        <v>0</v>
      </c>
      <c r="AG239" s="158" t="str">
        <f>IFERROR(INDEX(Reit!$J:$J,MATCH(AH239,Reit!$F:$F,0)),"")</f>
        <v/>
      </c>
      <c r="AH239" s="159" t="str">
        <f t="shared" si="26"/>
        <v/>
      </c>
      <c r="AI239" s="158" t="str">
        <f>IFERROR(INDEX(Reit!$J:$J,MATCH(AJ239,Reit!$F:$F,0)),"")</f>
        <v/>
      </c>
      <c r="AJ239" s="159" t="str">
        <f t="shared" si="27"/>
        <v/>
      </c>
      <c r="AK239" s="158" t="str">
        <f>IFERROR(INDEX(Reit!$J:$J,MATCH(AL239,Reit!$F:$F,0)),"")</f>
        <v/>
      </c>
      <c r="AL239" s="159" t="str">
        <f t="shared" si="28"/>
        <v/>
      </c>
      <c r="AM239" s="158" t="str">
        <f>IFERROR(INDEX(Reit!$J:$J,MATCH(AN239,Reit!$F:$F,0)),"")</f>
        <v/>
      </c>
      <c r="AN239" s="159" t="str">
        <f t="shared" si="29"/>
        <v/>
      </c>
      <c r="AO239" s="158" t="str">
        <f>IFERROR(INDEX(Reit!$J:$J,MATCH(AP239,Reit!$F:$F,0)),"")</f>
        <v/>
      </c>
      <c r="AP239" s="159" t="str">
        <f t="shared" si="30"/>
        <v/>
      </c>
      <c r="AQ239" s="158" t="str">
        <f>IFERROR(INDEX(Reit!$J:$J,MATCH(AR239,Reit!$F:$F,0)),"")</f>
        <v/>
      </c>
      <c r="AR239" s="159" t="str">
        <f t="shared" si="31"/>
        <v/>
      </c>
    </row>
    <row r="240" spans="1:44" hidden="1" x14ac:dyDescent="0.2">
      <c r="A240" s="1071"/>
      <c r="B240" s="1071"/>
      <c r="C240" s="1071"/>
      <c r="D240" s="1071"/>
      <c r="E240" s="1071"/>
      <c r="F240" s="1071"/>
      <c r="G240" s="1071"/>
      <c r="H240" s="1071"/>
      <c r="I240" s="1071"/>
      <c r="J240" s="1071"/>
      <c r="K240" s="1071"/>
      <c r="L240" s="1071"/>
      <c r="M240" s="1071"/>
      <c r="N240" s="1071"/>
      <c r="O240" s="1071"/>
      <c r="AD240" s="157">
        <f t="shared" si="32"/>
        <v>0</v>
      </c>
      <c r="AE240" s="158" t="str">
        <f>IFERROR(INDEX(Reit!$J:$J,MATCH(AF240,Reit!$F:$F,0)),"")</f>
        <v/>
      </c>
      <c r="AF240" s="159">
        <f t="shared" si="25"/>
        <v>0</v>
      </c>
      <c r="AG240" s="158" t="str">
        <f>IFERROR(INDEX(Reit!$J:$J,MATCH(AH240,Reit!$F:$F,0)),"")</f>
        <v/>
      </c>
      <c r="AH240" s="159" t="str">
        <f t="shared" si="26"/>
        <v/>
      </c>
      <c r="AI240" s="158" t="str">
        <f>IFERROR(INDEX(Reit!$J:$J,MATCH(AJ240,Reit!$F:$F,0)),"")</f>
        <v/>
      </c>
      <c r="AJ240" s="159" t="str">
        <f t="shared" si="27"/>
        <v/>
      </c>
      <c r="AK240" s="158" t="str">
        <f>IFERROR(INDEX(Reit!$J:$J,MATCH(AL240,Reit!$F:$F,0)),"")</f>
        <v/>
      </c>
      <c r="AL240" s="159" t="str">
        <f t="shared" si="28"/>
        <v/>
      </c>
      <c r="AM240" s="158" t="str">
        <f>IFERROR(INDEX(Reit!$J:$J,MATCH(AN240,Reit!$F:$F,0)),"")</f>
        <v/>
      </c>
      <c r="AN240" s="159" t="str">
        <f t="shared" si="29"/>
        <v/>
      </c>
      <c r="AO240" s="158" t="str">
        <f>IFERROR(INDEX(Reit!$J:$J,MATCH(AP240,Reit!$F:$F,0)),"")</f>
        <v/>
      </c>
      <c r="AP240" s="159" t="str">
        <f t="shared" si="30"/>
        <v/>
      </c>
      <c r="AQ240" s="158" t="str">
        <f>IFERROR(INDEX(Reit!$J:$J,MATCH(AR240,Reit!$F:$F,0)),"")</f>
        <v/>
      </c>
      <c r="AR240" s="159" t="str">
        <f t="shared" si="31"/>
        <v/>
      </c>
    </row>
    <row r="241" spans="1:44" hidden="1" x14ac:dyDescent="0.2">
      <c r="A241" s="1071"/>
      <c r="B241" s="1071"/>
      <c r="C241" s="1071"/>
      <c r="D241" s="1071"/>
      <c r="E241" s="1071"/>
      <c r="F241" s="1071"/>
      <c r="G241" s="1071"/>
      <c r="H241" s="1071"/>
      <c r="I241" s="1071"/>
      <c r="J241" s="1071"/>
      <c r="K241" s="1071"/>
      <c r="L241" s="1071"/>
      <c r="M241" s="1071"/>
      <c r="N241" s="1071"/>
      <c r="O241" s="1071"/>
      <c r="AD241" s="157">
        <f t="shared" si="32"/>
        <v>0</v>
      </c>
      <c r="AE241" s="158" t="str">
        <f>IFERROR(INDEX(Reit!$J:$J,MATCH(AF241,Reit!$F:$F,0)),"")</f>
        <v/>
      </c>
      <c r="AF241" s="159">
        <f t="shared" si="25"/>
        <v>0</v>
      </c>
      <c r="AG241" s="158" t="str">
        <f>IFERROR(INDEX(Reit!$J:$J,MATCH(AH241,Reit!$F:$F,0)),"")</f>
        <v/>
      </c>
      <c r="AH241" s="159" t="str">
        <f t="shared" si="26"/>
        <v/>
      </c>
      <c r="AI241" s="158" t="str">
        <f>IFERROR(INDEX(Reit!$J:$J,MATCH(AJ241,Reit!$F:$F,0)),"")</f>
        <v/>
      </c>
      <c r="AJ241" s="159" t="str">
        <f t="shared" si="27"/>
        <v/>
      </c>
      <c r="AK241" s="158" t="str">
        <f>IFERROR(INDEX(Reit!$J:$J,MATCH(AL241,Reit!$F:$F,0)),"")</f>
        <v/>
      </c>
      <c r="AL241" s="159" t="str">
        <f t="shared" si="28"/>
        <v/>
      </c>
      <c r="AM241" s="158" t="str">
        <f>IFERROR(INDEX(Reit!$J:$J,MATCH(AN241,Reit!$F:$F,0)),"")</f>
        <v/>
      </c>
      <c r="AN241" s="159" t="str">
        <f t="shared" si="29"/>
        <v/>
      </c>
      <c r="AO241" s="158" t="str">
        <f>IFERROR(INDEX(Reit!$J:$J,MATCH(AP241,Reit!$F:$F,0)),"")</f>
        <v/>
      </c>
      <c r="AP241" s="159" t="str">
        <f t="shared" si="30"/>
        <v/>
      </c>
      <c r="AQ241" s="158" t="str">
        <f>IFERROR(INDEX(Reit!$J:$J,MATCH(AR241,Reit!$F:$F,0)),"")</f>
        <v/>
      </c>
      <c r="AR241" s="159" t="str">
        <f t="shared" si="31"/>
        <v/>
      </c>
    </row>
    <row r="242" spans="1:44" hidden="1" x14ac:dyDescent="0.2">
      <c r="A242" s="1071"/>
      <c r="B242" s="1071"/>
      <c r="C242" s="1071"/>
      <c r="D242" s="1071"/>
      <c r="E242" s="1071"/>
      <c r="F242" s="1071"/>
      <c r="G242" s="1071"/>
      <c r="H242" s="1071"/>
      <c r="I242" s="1071"/>
      <c r="J242" s="1071"/>
      <c r="K242" s="1071"/>
      <c r="L242" s="1071"/>
      <c r="M242" s="1071"/>
      <c r="N242" s="1071"/>
      <c r="O242" s="1071"/>
      <c r="AD242" s="157">
        <f t="shared" si="32"/>
        <v>0</v>
      </c>
      <c r="AE242" s="158" t="str">
        <f>IFERROR(INDEX(Reit!$J:$J,MATCH(AF242,Reit!$F:$F,0)),"")</f>
        <v/>
      </c>
      <c r="AF242" s="159">
        <f t="shared" si="25"/>
        <v>0</v>
      </c>
      <c r="AG242" s="158" t="str">
        <f>IFERROR(INDEX(Reit!$J:$J,MATCH(AH242,Reit!$F:$F,0)),"")</f>
        <v/>
      </c>
      <c r="AH242" s="159" t="str">
        <f t="shared" si="26"/>
        <v/>
      </c>
      <c r="AI242" s="158" t="str">
        <f>IFERROR(INDEX(Reit!$J:$J,MATCH(AJ242,Reit!$F:$F,0)),"")</f>
        <v/>
      </c>
      <c r="AJ242" s="159" t="str">
        <f t="shared" si="27"/>
        <v/>
      </c>
      <c r="AK242" s="158" t="str">
        <f>IFERROR(INDEX(Reit!$J:$J,MATCH(AL242,Reit!$F:$F,0)),"")</f>
        <v/>
      </c>
      <c r="AL242" s="159" t="str">
        <f t="shared" si="28"/>
        <v/>
      </c>
      <c r="AM242" s="158" t="str">
        <f>IFERROR(INDEX(Reit!$J:$J,MATCH(AN242,Reit!$F:$F,0)),"")</f>
        <v/>
      </c>
      <c r="AN242" s="159" t="str">
        <f t="shared" si="29"/>
        <v/>
      </c>
      <c r="AO242" s="158" t="str">
        <f>IFERROR(INDEX(Reit!$J:$J,MATCH(AP242,Reit!$F:$F,0)),"")</f>
        <v/>
      </c>
      <c r="AP242" s="159" t="str">
        <f t="shared" si="30"/>
        <v/>
      </c>
      <c r="AQ242" s="158" t="str">
        <f>IFERROR(INDEX(Reit!$J:$J,MATCH(AR242,Reit!$F:$F,0)),"")</f>
        <v/>
      </c>
      <c r="AR242" s="159" t="str">
        <f t="shared" si="31"/>
        <v/>
      </c>
    </row>
    <row r="243" spans="1:44" hidden="1" x14ac:dyDescent="0.2">
      <c r="A243" s="1071"/>
      <c r="B243" s="1071"/>
      <c r="C243" s="1071"/>
      <c r="D243" s="1071"/>
      <c r="E243" s="1071"/>
      <c r="F243" s="1071"/>
      <c r="G243" s="1071"/>
      <c r="H243" s="1071"/>
      <c r="I243" s="1071"/>
      <c r="J243" s="1071"/>
      <c r="K243" s="1071"/>
      <c r="L243" s="1071"/>
      <c r="M243" s="1071"/>
      <c r="N243" s="1071"/>
      <c r="O243" s="1071"/>
      <c r="AD243" s="157">
        <f t="shared" si="32"/>
        <v>0</v>
      </c>
      <c r="AE243" s="158" t="str">
        <f>IFERROR(INDEX(Reit!$J:$J,MATCH(AF243,Reit!$F:$F,0)),"")</f>
        <v/>
      </c>
      <c r="AF243" s="159">
        <f t="shared" si="25"/>
        <v>0</v>
      </c>
      <c r="AG243" s="158" t="str">
        <f>IFERROR(INDEX(Reit!$J:$J,MATCH(AH243,Reit!$F:$F,0)),"")</f>
        <v/>
      </c>
      <c r="AH243" s="159" t="str">
        <f t="shared" si="26"/>
        <v/>
      </c>
      <c r="AI243" s="158" t="str">
        <f>IFERROR(INDEX(Reit!$J:$J,MATCH(AJ243,Reit!$F:$F,0)),"")</f>
        <v/>
      </c>
      <c r="AJ243" s="159" t="str">
        <f t="shared" si="27"/>
        <v/>
      </c>
      <c r="AK243" s="158" t="str">
        <f>IFERROR(INDEX(Reit!$J:$J,MATCH(AL243,Reit!$F:$F,0)),"")</f>
        <v/>
      </c>
      <c r="AL243" s="159" t="str">
        <f t="shared" si="28"/>
        <v/>
      </c>
      <c r="AM243" s="158" t="str">
        <f>IFERROR(INDEX(Reit!$J:$J,MATCH(AN243,Reit!$F:$F,0)),"")</f>
        <v/>
      </c>
      <c r="AN243" s="159" t="str">
        <f t="shared" si="29"/>
        <v/>
      </c>
      <c r="AO243" s="158" t="str">
        <f>IFERROR(INDEX(Reit!$J:$J,MATCH(AP243,Reit!$F:$F,0)),"")</f>
        <v/>
      </c>
      <c r="AP243" s="159" t="str">
        <f t="shared" si="30"/>
        <v/>
      </c>
      <c r="AQ243" s="158" t="str">
        <f>IFERROR(INDEX(Reit!$J:$J,MATCH(AR243,Reit!$F:$F,0)),"")</f>
        <v/>
      </c>
      <c r="AR243" s="159" t="str">
        <f t="shared" si="31"/>
        <v/>
      </c>
    </row>
    <row r="244" spans="1:44" hidden="1" x14ac:dyDescent="0.2">
      <c r="A244" s="1071"/>
      <c r="B244" s="1071"/>
      <c r="C244" s="1071"/>
      <c r="D244" s="1071"/>
      <c r="E244" s="1071"/>
      <c r="F244" s="1071"/>
      <c r="G244" s="1071"/>
      <c r="H244" s="1071"/>
      <c r="I244" s="1071"/>
      <c r="J244" s="1071"/>
      <c r="K244" s="1071"/>
      <c r="L244" s="1071"/>
      <c r="M244" s="1071"/>
      <c r="N244" s="1071"/>
      <c r="O244" s="1071"/>
      <c r="AD244" s="157">
        <f t="shared" si="32"/>
        <v>0</v>
      </c>
      <c r="AE244" s="158" t="str">
        <f>IFERROR(INDEX(Reit!$J:$J,MATCH(AF244,Reit!$F:$F,0)),"")</f>
        <v/>
      </c>
      <c r="AF244" s="159">
        <f t="shared" si="25"/>
        <v>0</v>
      </c>
      <c r="AG244" s="158" t="str">
        <f>IFERROR(INDEX(Reit!$J:$J,MATCH(AH244,Reit!$F:$F,0)),"")</f>
        <v/>
      </c>
      <c r="AH244" s="159" t="str">
        <f t="shared" si="26"/>
        <v/>
      </c>
      <c r="AI244" s="158" t="str">
        <f>IFERROR(INDEX(Reit!$J:$J,MATCH(AJ244,Reit!$F:$F,0)),"")</f>
        <v/>
      </c>
      <c r="AJ244" s="159" t="str">
        <f t="shared" si="27"/>
        <v/>
      </c>
      <c r="AK244" s="158" t="str">
        <f>IFERROR(INDEX(Reit!$J:$J,MATCH(AL244,Reit!$F:$F,0)),"")</f>
        <v/>
      </c>
      <c r="AL244" s="159" t="str">
        <f t="shared" si="28"/>
        <v/>
      </c>
      <c r="AM244" s="158" t="str">
        <f>IFERROR(INDEX(Reit!$J:$J,MATCH(AN244,Reit!$F:$F,0)),"")</f>
        <v/>
      </c>
      <c r="AN244" s="159" t="str">
        <f t="shared" si="29"/>
        <v/>
      </c>
      <c r="AO244" s="158" t="str">
        <f>IFERROR(INDEX(Reit!$J:$J,MATCH(AP244,Reit!$F:$F,0)),"")</f>
        <v/>
      </c>
      <c r="AP244" s="159" t="str">
        <f t="shared" si="30"/>
        <v/>
      </c>
      <c r="AQ244" s="158" t="str">
        <f>IFERROR(INDEX(Reit!$J:$J,MATCH(AR244,Reit!$F:$F,0)),"")</f>
        <v/>
      </c>
      <c r="AR244" s="159" t="str">
        <f t="shared" si="31"/>
        <v/>
      </c>
    </row>
    <row r="245" spans="1:44" hidden="1" x14ac:dyDescent="0.2">
      <c r="A245" s="1071"/>
      <c r="B245" s="1071"/>
      <c r="C245" s="1071"/>
      <c r="D245" s="1071"/>
      <c r="E245" s="1071"/>
      <c r="F245" s="1071"/>
      <c r="G245" s="1071"/>
      <c r="H245" s="1071"/>
      <c r="I245" s="1071"/>
      <c r="J245" s="1071"/>
      <c r="K245" s="1071"/>
      <c r="L245" s="1071"/>
      <c r="M245" s="1071"/>
      <c r="N245" s="1071"/>
      <c r="O245" s="1071"/>
      <c r="AD245" s="157">
        <f t="shared" si="32"/>
        <v>0</v>
      </c>
      <c r="AE245" s="158" t="str">
        <f>IFERROR(INDEX(Reit!$J:$J,MATCH(AF245,Reit!$F:$F,0)),"")</f>
        <v/>
      </c>
      <c r="AF245" s="159">
        <f t="shared" si="25"/>
        <v>0</v>
      </c>
      <c r="AG245" s="158" t="str">
        <f>IFERROR(INDEX(Reit!$J:$J,MATCH(AH245,Reit!$F:$F,0)),"")</f>
        <v/>
      </c>
      <c r="AH245" s="159" t="str">
        <f t="shared" si="26"/>
        <v/>
      </c>
      <c r="AI245" s="158" t="str">
        <f>IFERROR(INDEX(Reit!$J:$J,MATCH(AJ245,Reit!$F:$F,0)),"")</f>
        <v/>
      </c>
      <c r="AJ245" s="159" t="str">
        <f t="shared" si="27"/>
        <v/>
      </c>
      <c r="AK245" s="158" t="str">
        <f>IFERROR(INDEX(Reit!$J:$J,MATCH(AL245,Reit!$F:$F,0)),"")</f>
        <v/>
      </c>
      <c r="AL245" s="159" t="str">
        <f t="shared" si="28"/>
        <v/>
      </c>
      <c r="AM245" s="158" t="str">
        <f>IFERROR(INDEX(Reit!$J:$J,MATCH(AN245,Reit!$F:$F,0)),"")</f>
        <v/>
      </c>
      <c r="AN245" s="159" t="str">
        <f t="shared" si="29"/>
        <v/>
      </c>
      <c r="AO245" s="158" t="str">
        <f>IFERROR(INDEX(Reit!$J:$J,MATCH(AP245,Reit!$F:$F,0)),"")</f>
        <v/>
      </c>
      <c r="AP245" s="159" t="str">
        <f t="shared" si="30"/>
        <v/>
      </c>
      <c r="AQ245" s="158" t="str">
        <f>IFERROR(INDEX(Reit!$J:$J,MATCH(AR245,Reit!$F:$F,0)),"")</f>
        <v/>
      </c>
      <c r="AR245" s="159" t="str">
        <f t="shared" si="31"/>
        <v/>
      </c>
    </row>
    <row r="246" spans="1:44" hidden="1" x14ac:dyDescent="0.2">
      <c r="A246" s="1071"/>
      <c r="B246" s="1071"/>
      <c r="C246" s="1071"/>
      <c r="D246" s="1071"/>
      <c r="E246" s="1071"/>
      <c r="F246" s="1071"/>
      <c r="G246" s="1071"/>
      <c r="H246" s="1071"/>
      <c r="I246" s="1071"/>
      <c r="J246" s="1071"/>
      <c r="K246" s="1071"/>
      <c r="L246" s="1071"/>
      <c r="M246" s="1071"/>
      <c r="N246" s="1071"/>
      <c r="O246" s="1071"/>
      <c r="AD246" s="157">
        <f t="shared" si="32"/>
        <v>0</v>
      </c>
      <c r="AE246" s="158" t="str">
        <f>IFERROR(INDEX(Reit!$J:$J,MATCH(AF246,Reit!$F:$F,0)),"")</f>
        <v/>
      </c>
      <c r="AF246" s="159">
        <f t="shared" si="25"/>
        <v>0</v>
      </c>
      <c r="AG246" s="158" t="str">
        <f>IFERROR(INDEX(Reit!$J:$J,MATCH(AH246,Reit!$F:$F,0)),"")</f>
        <v/>
      </c>
      <c r="AH246" s="159" t="str">
        <f t="shared" si="26"/>
        <v/>
      </c>
      <c r="AI246" s="158" t="str">
        <f>IFERROR(INDEX(Reit!$J:$J,MATCH(AJ246,Reit!$F:$F,0)),"")</f>
        <v/>
      </c>
      <c r="AJ246" s="159" t="str">
        <f t="shared" si="27"/>
        <v/>
      </c>
      <c r="AK246" s="158" t="str">
        <f>IFERROR(INDEX(Reit!$J:$J,MATCH(AL246,Reit!$F:$F,0)),"")</f>
        <v/>
      </c>
      <c r="AL246" s="159" t="str">
        <f t="shared" si="28"/>
        <v/>
      </c>
      <c r="AM246" s="158" t="str">
        <f>IFERROR(INDEX(Reit!$J:$J,MATCH(AN246,Reit!$F:$F,0)),"")</f>
        <v/>
      </c>
      <c r="AN246" s="159" t="str">
        <f t="shared" si="29"/>
        <v/>
      </c>
      <c r="AO246" s="158" t="str">
        <f>IFERROR(INDEX(Reit!$J:$J,MATCH(AP246,Reit!$F:$F,0)),"")</f>
        <v/>
      </c>
      <c r="AP246" s="159" t="str">
        <f t="shared" si="30"/>
        <v/>
      </c>
      <c r="AQ246" s="158" t="str">
        <f>IFERROR(INDEX(Reit!$J:$J,MATCH(AR246,Reit!$F:$F,0)),"")</f>
        <v/>
      </c>
      <c r="AR246" s="159" t="str">
        <f t="shared" si="31"/>
        <v/>
      </c>
    </row>
    <row r="247" spans="1:44" hidden="1" x14ac:dyDescent="0.2">
      <c r="A247" s="1071"/>
      <c r="B247" s="1071"/>
      <c r="C247" s="1071"/>
      <c r="D247" s="1071"/>
      <c r="E247" s="1071"/>
      <c r="F247" s="1071"/>
      <c r="G247" s="1071"/>
      <c r="H247" s="1071"/>
      <c r="I247" s="1071"/>
      <c r="J247" s="1071"/>
      <c r="K247" s="1071"/>
      <c r="L247" s="1071"/>
      <c r="M247" s="1071"/>
      <c r="N247" s="1071"/>
      <c r="O247" s="1071"/>
      <c r="AD247" s="157">
        <f t="shared" si="32"/>
        <v>0</v>
      </c>
      <c r="AE247" s="158" t="str">
        <f>IFERROR(INDEX(Reit!$J:$J,MATCH(AF247,Reit!$F:$F,0)),"")</f>
        <v/>
      </c>
      <c r="AF247" s="159">
        <f t="shared" si="25"/>
        <v>0</v>
      </c>
      <c r="AG247" s="158" t="str">
        <f>IFERROR(INDEX(Reit!$J:$J,MATCH(AH247,Reit!$F:$F,0)),"")</f>
        <v/>
      </c>
      <c r="AH247" s="159" t="str">
        <f t="shared" si="26"/>
        <v/>
      </c>
      <c r="AI247" s="158" t="str">
        <f>IFERROR(INDEX(Reit!$J:$J,MATCH(AJ247,Reit!$F:$F,0)),"")</f>
        <v/>
      </c>
      <c r="AJ247" s="159" t="str">
        <f t="shared" si="27"/>
        <v/>
      </c>
      <c r="AK247" s="158" t="str">
        <f>IFERROR(INDEX(Reit!$J:$J,MATCH(AL247,Reit!$F:$F,0)),"")</f>
        <v/>
      </c>
      <c r="AL247" s="159" t="str">
        <f t="shared" si="28"/>
        <v/>
      </c>
      <c r="AM247" s="158" t="str">
        <f>IFERROR(INDEX(Reit!$J:$J,MATCH(AN247,Reit!$F:$F,0)),"")</f>
        <v/>
      </c>
      <c r="AN247" s="159" t="str">
        <f t="shared" si="29"/>
        <v/>
      </c>
      <c r="AO247" s="158" t="str">
        <f>IFERROR(INDEX(Reit!$J:$J,MATCH(AP247,Reit!$F:$F,0)),"")</f>
        <v/>
      </c>
      <c r="AP247" s="159" t="str">
        <f t="shared" si="30"/>
        <v/>
      </c>
      <c r="AQ247" s="158" t="str">
        <f>IFERROR(INDEX(Reit!$J:$J,MATCH(AR247,Reit!$F:$F,0)),"")</f>
        <v/>
      </c>
      <c r="AR247" s="159" t="str">
        <f t="shared" si="31"/>
        <v/>
      </c>
    </row>
    <row r="248" spans="1:44" hidden="1" x14ac:dyDescent="0.2">
      <c r="A248" s="1071"/>
      <c r="B248" s="1071"/>
      <c r="C248" s="1071"/>
      <c r="D248" s="1071"/>
      <c r="E248" s="1071"/>
      <c r="F248" s="1071"/>
      <c r="G248" s="1071"/>
      <c r="H248" s="1071"/>
      <c r="I248" s="1071"/>
      <c r="J248" s="1071"/>
      <c r="K248" s="1071"/>
      <c r="L248" s="1071"/>
      <c r="M248" s="1071"/>
      <c r="N248" s="1071"/>
      <c r="O248" s="1071"/>
      <c r="AD248" s="157">
        <f t="shared" si="32"/>
        <v>0</v>
      </c>
      <c r="AE248" s="158" t="str">
        <f>IFERROR(INDEX(Reit!$J:$J,MATCH(AF248,Reit!$F:$F,0)),"")</f>
        <v/>
      </c>
      <c r="AF248" s="159">
        <f t="shared" si="25"/>
        <v>0</v>
      </c>
      <c r="AG248" s="158" t="str">
        <f>IFERROR(INDEX(Reit!$J:$J,MATCH(AH248,Reit!$F:$F,0)),"")</f>
        <v/>
      </c>
      <c r="AH248" s="159" t="str">
        <f t="shared" si="26"/>
        <v/>
      </c>
      <c r="AI248" s="158" t="str">
        <f>IFERROR(INDEX(Reit!$J:$J,MATCH(AJ248,Reit!$F:$F,0)),"")</f>
        <v/>
      </c>
      <c r="AJ248" s="159" t="str">
        <f t="shared" si="27"/>
        <v/>
      </c>
      <c r="AK248" s="158" t="str">
        <f>IFERROR(INDEX(Reit!$J:$J,MATCH(AL248,Reit!$F:$F,0)),"")</f>
        <v/>
      </c>
      <c r="AL248" s="159" t="str">
        <f t="shared" si="28"/>
        <v/>
      </c>
      <c r="AM248" s="158" t="str">
        <f>IFERROR(INDEX(Reit!$J:$J,MATCH(AN248,Reit!$F:$F,0)),"")</f>
        <v/>
      </c>
      <c r="AN248" s="159" t="str">
        <f t="shared" si="29"/>
        <v/>
      </c>
      <c r="AO248" s="158" t="str">
        <f>IFERROR(INDEX(Reit!$J:$J,MATCH(AP248,Reit!$F:$F,0)),"")</f>
        <v/>
      </c>
      <c r="AP248" s="159" t="str">
        <f t="shared" si="30"/>
        <v/>
      </c>
      <c r="AQ248" s="158" t="str">
        <f>IFERROR(INDEX(Reit!$J:$J,MATCH(AR248,Reit!$F:$F,0)),"")</f>
        <v/>
      </c>
      <c r="AR248" s="159" t="str">
        <f t="shared" si="31"/>
        <v/>
      </c>
    </row>
    <row r="249" spans="1:44" hidden="1" x14ac:dyDescent="0.2">
      <c r="A249" s="1071"/>
      <c r="B249" s="1071"/>
      <c r="C249" s="1071"/>
      <c r="D249" s="1071"/>
      <c r="E249" s="1071"/>
      <c r="F249" s="1071"/>
      <c r="G249" s="1071"/>
      <c r="H249" s="1071"/>
      <c r="I249" s="1071"/>
      <c r="J249" s="1071"/>
      <c r="K249" s="1071"/>
      <c r="L249" s="1071"/>
      <c r="M249" s="1071"/>
      <c r="N249" s="1071"/>
      <c r="O249" s="1071"/>
      <c r="AD249" s="157">
        <f t="shared" si="32"/>
        <v>0</v>
      </c>
      <c r="AE249" s="158" t="str">
        <f>IFERROR(INDEX(Reit!$J:$J,MATCH(AF249,Reit!$F:$F,0)),"")</f>
        <v/>
      </c>
      <c r="AF249" s="159">
        <f t="shared" si="25"/>
        <v>0</v>
      </c>
      <c r="AG249" s="158" t="str">
        <f>IFERROR(INDEX(Reit!$J:$J,MATCH(AH249,Reit!$F:$F,0)),"")</f>
        <v/>
      </c>
      <c r="AH249" s="159" t="str">
        <f t="shared" si="26"/>
        <v/>
      </c>
      <c r="AI249" s="158" t="str">
        <f>IFERROR(INDEX(Reit!$J:$J,MATCH(AJ249,Reit!$F:$F,0)),"")</f>
        <v/>
      </c>
      <c r="AJ249" s="159" t="str">
        <f t="shared" si="27"/>
        <v/>
      </c>
      <c r="AK249" s="158" t="str">
        <f>IFERROR(INDEX(Reit!$J:$J,MATCH(AL249,Reit!$F:$F,0)),"")</f>
        <v/>
      </c>
      <c r="AL249" s="159" t="str">
        <f t="shared" si="28"/>
        <v/>
      </c>
      <c r="AM249" s="158" t="str">
        <f>IFERROR(INDEX(Reit!$J:$J,MATCH(AN249,Reit!$F:$F,0)),"")</f>
        <v/>
      </c>
      <c r="AN249" s="159" t="str">
        <f t="shared" si="29"/>
        <v/>
      </c>
      <c r="AO249" s="158" t="str">
        <f>IFERROR(INDEX(Reit!$J:$J,MATCH(AP249,Reit!$F:$F,0)),"")</f>
        <v/>
      </c>
      <c r="AP249" s="159" t="str">
        <f t="shared" si="30"/>
        <v/>
      </c>
      <c r="AQ249" s="158" t="str">
        <f>IFERROR(INDEX(Reit!$J:$J,MATCH(AR249,Reit!$F:$F,0)),"")</f>
        <v/>
      </c>
      <c r="AR249" s="159" t="str">
        <f t="shared" si="31"/>
        <v/>
      </c>
    </row>
    <row r="250" spans="1:44" hidden="1" x14ac:dyDescent="0.2">
      <c r="A250" s="1071"/>
      <c r="B250" s="1071"/>
      <c r="C250" s="1071"/>
      <c r="D250" s="1071"/>
      <c r="E250" s="1071"/>
      <c r="F250" s="1071"/>
      <c r="G250" s="1071"/>
      <c r="H250" s="1071"/>
      <c r="I250" s="1071"/>
      <c r="J250" s="1071"/>
      <c r="K250" s="1071"/>
      <c r="L250" s="1071"/>
      <c r="M250" s="1071"/>
      <c r="N250" s="1071"/>
      <c r="O250" s="1071"/>
      <c r="AD250" s="157">
        <f t="shared" si="32"/>
        <v>0</v>
      </c>
      <c r="AE250" s="158" t="str">
        <f>IFERROR(INDEX(Reit!$J:$J,MATCH(AF250,Reit!$F:$F,0)),"")</f>
        <v/>
      </c>
      <c r="AF250" s="159">
        <f t="shared" si="25"/>
        <v>0</v>
      </c>
      <c r="AG250" s="158" t="str">
        <f>IFERROR(INDEX(Reit!$J:$J,MATCH(AH250,Reit!$F:$F,0)),"")</f>
        <v/>
      </c>
      <c r="AH250" s="159" t="str">
        <f t="shared" si="26"/>
        <v/>
      </c>
      <c r="AI250" s="158" t="str">
        <f>IFERROR(INDEX(Reit!$J:$J,MATCH(AJ250,Reit!$F:$F,0)),"")</f>
        <v/>
      </c>
      <c r="AJ250" s="159" t="str">
        <f t="shared" si="27"/>
        <v/>
      </c>
      <c r="AK250" s="158" t="str">
        <f>IFERROR(INDEX(Reit!$J:$J,MATCH(AL250,Reit!$F:$F,0)),"")</f>
        <v/>
      </c>
      <c r="AL250" s="159" t="str">
        <f t="shared" si="28"/>
        <v/>
      </c>
      <c r="AM250" s="158" t="str">
        <f>IFERROR(INDEX(Reit!$J:$J,MATCH(AN250,Reit!$F:$F,0)),"")</f>
        <v/>
      </c>
      <c r="AN250" s="159" t="str">
        <f t="shared" si="29"/>
        <v/>
      </c>
      <c r="AO250" s="158" t="str">
        <f>IFERROR(INDEX(Reit!$J:$J,MATCH(AP250,Reit!$F:$F,0)),"")</f>
        <v/>
      </c>
      <c r="AP250" s="159" t="str">
        <f t="shared" si="30"/>
        <v/>
      </c>
      <c r="AQ250" s="158" t="str">
        <f>IFERROR(INDEX(Reit!$J:$J,MATCH(AR250,Reit!$F:$F,0)),"")</f>
        <v/>
      </c>
      <c r="AR250" s="159" t="str">
        <f t="shared" si="31"/>
        <v/>
      </c>
    </row>
    <row r="251" spans="1:44" hidden="1" x14ac:dyDescent="0.2">
      <c r="A251" s="1071"/>
      <c r="B251" s="1071"/>
      <c r="C251" s="1071"/>
      <c r="D251" s="1071"/>
      <c r="E251" s="1071"/>
      <c r="F251" s="1071"/>
      <c r="G251" s="1071"/>
      <c r="H251" s="1071"/>
      <c r="I251" s="1071"/>
      <c r="J251" s="1071"/>
      <c r="K251" s="1071"/>
      <c r="L251" s="1071"/>
      <c r="M251" s="1071"/>
      <c r="N251" s="1071"/>
      <c r="O251" s="1071"/>
      <c r="AD251" s="157">
        <f t="shared" si="32"/>
        <v>0</v>
      </c>
      <c r="AE251" s="158" t="str">
        <f>IFERROR(INDEX(Reit!$J:$J,MATCH(AF251,Reit!$F:$F,0)),"")</f>
        <v/>
      </c>
      <c r="AF251" s="159">
        <f t="shared" si="25"/>
        <v>0</v>
      </c>
      <c r="AG251" s="158" t="str">
        <f>IFERROR(INDEX(Reit!$J:$J,MATCH(AH251,Reit!$F:$F,0)),"")</f>
        <v/>
      </c>
      <c r="AH251" s="159" t="str">
        <f t="shared" si="26"/>
        <v/>
      </c>
      <c r="AI251" s="158" t="str">
        <f>IFERROR(INDEX(Reit!$J:$J,MATCH(AJ251,Reit!$F:$F,0)),"")</f>
        <v/>
      </c>
      <c r="AJ251" s="159" t="str">
        <f t="shared" si="27"/>
        <v/>
      </c>
      <c r="AK251" s="158" t="str">
        <f>IFERROR(INDEX(Reit!$J:$J,MATCH(AL251,Reit!$F:$F,0)),"")</f>
        <v/>
      </c>
      <c r="AL251" s="159" t="str">
        <f t="shared" si="28"/>
        <v/>
      </c>
      <c r="AM251" s="158" t="str">
        <f>IFERROR(INDEX(Reit!$J:$J,MATCH(AN251,Reit!$F:$F,0)),"")</f>
        <v/>
      </c>
      <c r="AN251" s="159" t="str">
        <f t="shared" si="29"/>
        <v/>
      </c>
      <c r="AO251" s="158" t="str">
        <f>IFERROR(INDEX(Reit!$J:$J,MATCH(AP251,Reit!$F:$F,0)),"")</f>
        <v/>
      </c>
      <c r="AP251" s="159" t="str">
        <f t="shared" si="30"/>
        <v/>
      </c>
      <c r="AQ251" s="158" t="str">
        <f>IFERROR(INDEX(Reit!$J:$J,MATCH(AR251,Reit!$F:$F,0)),"")</f>
        <v/>
      </c>
      <c r="AR251" s="159" t="str">
        <f t="shared" si="31"/>
        <v/>
      </c>
    </row>
    <row r="252" spans="1:44" hidden="1" x14ac:dyDescent="0.2">
      <c r="A252" s="1071"/>
      <c r="B252" s="1071"/>
      <c r="C252" s="1071"/>
      <c r="D252" s="1071"/>
      <c r="E252" s="1071"/>
      <c r="F252" s="1071"/>
      <c r="G252" s="1071"/>
      <c r="H252" s="1071"/>
      <c r="I252" s="1071"/>
      <c r="J252" s="1071"/>
      <c r="K252" s="1071"/>
      <c r="L252" s="1071"/>
      <c r="M252" s="1071"/>
      <c r="N252" s="1071"/>
      <c r="O252" s="1071"/>
      <c r="AD252" s="157">
        <f t="shared" si="32"/>
        <v>0</v>
      </c>
      <c r="AE252" s="158" t="str">
        <f>IFERROR(INDEX(Reit!$J:$J,MATCH(AF252,Reit!$F:$F,0)),"")</f>
        <v/>
      </c>
      <c r="AF252" s="159">
        <f t="shared" si="25"/>
        <v>0</v>
      </c>
      <c r="AG252" s="158" t="str">
        <f>IFERROR(INDEX(Reit!$J:$J,MATCH(AH252,Reit!$F:$F,0)),"")</f>
        <v/>
      </c>
      <c r="AH252" s="159" t="str">
        <f t="shared" si="26"/>
        <v/>
      </c>
      <c r="AI252" s="158" t="str">
        <f>IFERROR(INDEX(Reit!$J:$J,MATCH(AJ252,Reit!$F:$F,0)),"")</f>
        <v/>
      </c>
      <c r="AJ252" s="159" t="str">
        <f t="shared" si="27"/>
        <v/>
      </c>
      <c r="AK252" s="158" t="str">
        <f>IFERROR(INDEX(Reit!$J:$J,MATCH(AL252,Reit!$F:$F,0)),"")</f>
        <v/>
      </c>
      <c r="AL252" s="159" t="str">
        <f t="shared" si="28"/>
        <v/>
      </c>
      <c r="AM252" s="158" t="str">
        <f>IFERROR(INDEX(Reit!$J:$J,MATCH(AN252,Reit!$F:$F,0)),"")</f>
        <v/>
      </c>
      <c r="AN252" s="159" t="str">
        <f t="shared" si="29"/>
        <v/>
      </c>
      <c r="AO252" s="158" t="str">
        <f>IFERROR(INDEX(Reit!$J:$J,MATCH(AP252,Reit!$F:$F,0)),"")</f>
        <v/>
      </c>
      <c r="AP252" s="159" t="str">
        <f t="shared" si="30"/>
        <v/>
      </c>
      <c r="AQ252" s="158" t="str">
        <f>IFERROR(INDEX(Reit!$J:$J,MATCH(AR252,Reit!$F:$F,0)),"")</f>
        <v/>
      </c>
      <c r="AR252" s="159" t="str">
        <f t="shared" si="31"/>
        <v/>
      </c>
    </row>
    <row r="253" spans="1:44" hidden="1" x14ac:dyDescent="0.2">
      <c r="A253" s="1071"/>
      <c r="B253" s="1071"/>
      <c r="C253" s="1071"/>
      <c r="D253" s="1071"/>
      <c r="E253" s="1071"/>
      <c r="F253" s="1071"/>
      <c r="G253" s="1071"/>
      <c r="H253" s="1071"/>
      <c r="I253" s="1071"/>
      <c r="J253" s="1071"/>
      <c r="K253" s="1071"/>
      <c r="L253" s="1071"/>
      <c r="M253" s="1071"/>
      <c r="N253" s="1071"/>
      <c r="O253" s="1071"/>
      <c r="AD253" s="157">
        <f t="shared" si="32"/>
        <v>0</v>
      </c>
      <c r="AE253" s="158" t="str">
        <f>IFERROR(INDEX(Reit!$J:$J,MATCH(AF253,Reit!$F:$F,0)),"")</f>
        <v/>
      </c>
      <c r="AF253" s="159">
        <f t="shared" si="25"/>
        <v>0</v>
      </c>
      <c r="AG253" s="158" t="str">
        <f>IFERROR(INDEX(Reit!$J:$J,MATCH(AH253,Reit!$F:$F,0)),"")</f>
        <v/>
      </c>
      <c r="AH253" s="159" t="str">
        <f t="shared" si="26"/>
        <v/>
      </c>
      <c r="AI253" s="158" t="str">
        <f>IFERROR(INDEX(Reit!$J:$J,MATCH(AJ253,Reit!$F:$F,0)),"")</f>
        <v/>
      </c>
      <c r="AJ253" s="159" t="str">
        <f t="shared" si="27"/>
        <v/>
      </c>
      <c r="AK253" s="158" t="str">
        <f>IFERROR(INDEX(Reit!$J:$J,MATCH(AL253,Reit!$F:$F,0)),"")</f>
        <v/>
      </c>
      <c r="AL253" s="159" t="str">
        <f t="shared" si="28"/>
        <v/>
      </c>
      <c r="AM253" s="158" t="str">
        <f>IFERROR(INDEX(Reit!$J:$J,MATCH(AN253,Reit!$F:$F,0)),"")</f>
        <v/>
      </c>
      <c r="AN253" s="159" t="str">
        <f t="shared" si="29"/>
        <v/>
      </c>
      <c r="AO253" s="158" t="str">
        <f>IFERROR(INDEX(Reit!$J:$J,MATCH(AP253,Reit!$F:$F,0)),"")</f>
        <v/>
      </c>
      <c r="AP253" s="159" t="str">
        <f t="shared" si="30"/>
        <v/>
      </c>
      <c r="AQ253" s="158" t="str">
        <f>IFERROR(INDEX(Reit!$J:$J,MATCH(AR253,Reit!$F:$F,0)),"")</f>
        <v/>
      </c>
      <c r="AR253" s="159" t="str">
        <f t="shared" si="31"/>
        <v/>
      </c>
    </row>
    <row r="254" spans="1:44" hidden="1" x14ac:dyDescent="0.2">
      <c r="A254" s="1071"/>
      <c r="B254" s="1071"/>
      <c r="C254" s="1071"/>
      <c r="D254" s="1071"/>
      <c r="E254" s="1071"/>
      <c r="F254" s="1071"/>
      <c r="G254" s="1071"/>
      <c r="H254" s="1071"/>
      <c r="I254" s="1071"/>
      <c r="J254" s="1071"/>
      <c r="K254" s="1071"/>
      <c r="L254" s="1071"/>
      <c r="M254" s="1071"/>
      <c r="N254" s="1071"/>
      <c r="O254" s="1071"/>
      <c r="AD254" s="157">
        <f t="shared" si="32"/>
        <v>0</v>
      </c>
      <c r="AE254" s="158" t="str">
        <f>IFERROR(INDEX(Reit!$J:$J,MATCH(AF254,Reit!$F:$F,0)),"")</f>
        <v/>
      </c>
      <c r="AF254" s="159">
        <f t="shared" si="25"/>
        <v>0</v>
      </c>
      <c r="AG254" s="158" t="str">
        <f>IFERROR(INDEX(Reit!$J:$J,MATCH(AH254,Reit!$F:$F,0)),"")</f>
        <v/>
      </c>
      <c r="AH254" s="159" t="str">
        <f t="shared" si="26"/>
        <v/>
      </c>
      <c r="AI254" s="158" t="str">
        <f>IFERROR(INDEX(Reit!$J:$J,MATCH(AJ254,Reit!$F:$F,0)),"")</f>
        <v/>
      </c>
      <c r="AJ254" s="159" t="str">
        <f t="shared" si="27"/>
        <v/>
      </c>
      <c r="AK254" s="158" t="str">
        <f>IFERROR(INDEX(Reit!$J:$J,MATCH(AL254,Reit!$F:$F,0)),"")</f>
        <v/>
      </c>
      <c r="AL254" s="159" t="str">
        <f t="shared" si="28"/>
        <v/>
      </c>
      <c r="AM254" s="158" t="str">
        <f>IFERROR(INDEX(Reit!$J:$J,MATCH(AN254,Reit!$F:$F,0)),"")</f>
        <v/>
      </c>
      <c r="AN254" s="159" t="str">
        <f t="shared" si="29"/>
        <v/>
      </c>
      <c r="AO254" s="158" t="str">
        <f>IFERROR(INDEX(Reit!$J:$J,MATCH(AP254,Reit!$F:$F,0)),"")</f>
        <v/>
      </c>
      <c r="AP254" s="159" t="str">
        <f t="shared" si="30"/>
        <v/>
      </c>
      <c r="AQ254" s="158" t="str">
        <f>IFERROR(INDEX(Reit!$J:$J,MATCH(AR254,Reit!$F:$F,0)),"")</f>
        <v/>
      </c>
      <c r="AR254" s="159" t="str">
        <f t="shared" si="31"/>
        <v/>
      </c>
    </row>
    <row r="255" spans="1:44" hidden="1" x14ac:dyDescent="0.2">
      <c r="A255" s="1071"/>
      <c r="B255" s="1071"/>
      <c r="C255" s="1071"/>
      <c r="D255" s="1071"/>
      <c r="E255" s="1071"/>
      <c r="F255" s="1071"/>
      <c r="G255" s="1071"/>
      <c r="H255" s="1071"/>
      <c r="I255" s="1071"/>
      <c r="J255" s="1071"/>
      <c r="K255" s="1071"/>
      <c r="L255" s="1071"/>
      <c r="M255" s="1071"/>
      <c r="N255" s="1071"/>
      <c r="O255" s="1071"/>
      <c r="AD255" s="157">
        <f t="shared" si="32"/>
        <v>0</v>
      </c>
      <c r="AE255" s="158" t="str">
        <f>IFERROR(INDEX(Reit!$J:$J,MATCH(AF255,Reit!$F:$F,0)),"")</f>
        <v/>
      </c>
      <c r="AF255" s="159">
        <f t="shared" si="25"/>
        <v>0</v>
      </c>
      <c r="AG255" s="158" t="str">
        <f>IFERROR(INDEX(Reit!$J:$J,MATCH(AH255,Reit!$F:$F,0)),"")</f>
        <v/>
      </c>
      <c r="AH255" s="159" t="str">
        <f t="shared" si="26"/>
        <v/>
      </c>
      <c r="AI255" s="158" t="str">
        <f>IFERROR(INDEX(Reit!$J:$J,MATCH(AJ255,Reit!$F:$F,0)),"")</f>
        <v/>
      </c>
      <c r="AJ255" s="159" t="str">
        <f t="shared" si="27"/>
        <v/>
      </c>
      <c r="AK255" s="158" t="str">
        <f>IFERROR(INDEX(Reit!$J:$J,MATCH(AL255,Reit!$F:$F,0)),"")</f>
        <v/>
      </c>
      <c r="AL255" s="159" t="str">
        <f t="shared" si="28"/>
        <v/>
      </c>
      <c r="AM255" s="158" t="str">
        <f>IFERROR(INDEX(Reit!$J:$J,MATCH(AN255,Reit!$F:$F,0)),"")</f>
        <v/>
      </c>
      <c r="AN255" s="159" t="str">
        <f t="shared" si="29"/>
        <v/>
      </c>
      <c r="AO255" s="158" t="str">
        <f>IFERROR(INDEX(Reit!$J:$J,MATCH(AP255,Reit!$F:$F,0)),"")</f>
        <v/>
      </c>
      <c r="AP255" s="159" t="str">
        <f t="shared" si="30"/>
        <v/>
      </c>
      <c r="AQ255" s="158" t="str">
        <f>IFERROR(INDEX(Reit!$J:$J,MATCH(AR255,Reit!$F:$F,0)),"")</f>
        <v/>
      </c>
      <c r="AR255" s="159" t="str">
        <f t="shared" si="31"/>
        <v/>
      </c>
    </row>
    <row r="256" spans="1:44" hidden="1" x14ac:dyDescent="0.2">
      <c r="A256" s="1071"/>
      <c r="B256" s="1071"/>
      <c r="C256" s="1071"/>
      <c r="D256" s="1071"/>
      <c r="E256" s="1071"/>
      <c r="F256" s="1071"/>
      <c r="G256" s="1071"/>
      <c r="H256" s="1071"/>
      <c r="I256" s="1071"/>
      <c r="J256" s="1071"/>
      <c r="K256" s="1071"/>
      <c r="L256" s="1071"/>
      <c r="M256" s="1071"/>
      <c r="N256" s="1071"/>
      <c r="O256" s="1071"/>
      <c r="AD256" s="157">
        <f t="shared" si="32"/>
        <v>0</v>
      </c>
      <c r="AE256" s="158" t="str">
        <f>IFERROR(INDEX(Reit!$J:$J,MATCH(AF256,Reit!$F:$F,0)),"")</f>
        <v/>
      </c>
      <c r="AF256" s="159">
        <f t="shared" si="25"/>
        <v>0</v>
      </c>
      <c r="AG256" s="158" t="str">
        <f>IFERROR(INDEX(Reit!$J:$J,MATCH(AH256,Reit!$F:$F,0)),"")</f>
        <v/>
      </c>
      <c r="AH256" s="159" t="str">
        <f t="shared" si="26"/>
        <v/>
      </c>
      <c r="AI256" s="158" t="str">
        <f>IFERROR(INDEX(Reit!$J:$J,MATCH(AJ256,Reit!$F:$F,0)),"")</f>
        <v/>
      </c>
      <c r="AJ256" s="159" t="str">
        <f t="shared" si="27"/>
        <v/>
      </c>
      <c r="AK256" s="158" t="str">
        <f>IFERROR(INDEX(Reit!$J:$J,MATCH(AL256,Reit!$F:$F,0)),"")</f>
        <v/>
      </c>
      <c r="AL256" s="159" t="str">
        <f t="shared" si="28"/>
        <v/>
      </c>
      <c r="AM256" s="158" t="str">
        <f>IFERROR(INDEX(Reit!$J:$J,MATCH(AN256,Reit!$F:$F,0)),"")</f>
        <v/>
      </c>
      <c r="AN256" s="159" t="str">
        <f t="shared" si="29"/>
        <v/>
      </c>
      <c r="AO256" s="158" t="str">
        <f>IFERROR(INDEX(Reit!$J:$J,MATCH(AP256,Reit!$F:$F,0)),"")</f>
        <v/>
      </c>
      <c r="AP256" s="159" t="str">
        <f t="shared" si="30"/>
        <v/>
      </c>
      <c r="AQ256" s="158" t="str">
        <f>IFERROR(INDEX(Reit!$J:$J,MATCH(AR256,Reit!$F:$F,0)),"")</f>
        <v/>
      </c>
      <c r="AR256" s="159" t="str">
        <f t="shared" si="31"/>
        <v/>
      </c>
    </row>
    <row r="257" spans="1:44" hidden="1" x14ac:dyDescent="0.2">
      <c r="A257" s="1071"/>
      <c r="B257" s="1071"/>
      <c r="C257" s="1071"/>
      <c r="D257" s="1071"/>
      <c r="E257" s="1071"/>
      <c r="F257" s="1071"/>
      <c r="G257" s="1071"/>
      <c r="H257" s="1071"/>
      <c r="I257" s="1071"/>
      <c r="J257" s="1071"/>
      <c r="K257" s="1071"/>
      <c r="L257" s="1071"/>
      <c r="M257" s="1071"/>
      <c r="N257" s="1071"/>
      <c r="O257" s="1071"/>
      <c r="AD257" s="157">
        <f t="shared" si="32"/>
        <v>0</v>
      </c>
      <c r="AE257" s="158" t="str">
        <f>IFERROR(INDEX(Reit!$J:$J,MATCH(AF257,Reit!$F:$F,0)),"")</f>
        <v/>
      </c>
      <c r="AF257" s="159">
        <f t="shared" si="25"/>
        <v>0</v>
      </c>
      <c r="AG257" s="158" t="str">
        <f>IFERROR(INDEX(Reit!$J:$J,MATCH(AH257,Reit!$F:$F,0)),"")</f>
        <v/>
      </c>
      <c r="AH257" s="159" t="str">
        <f t="shared" si="26"/>
        <v/>
      </c>
      <c r="AI257" s="158" t="str">
        <f>IFERROR(INDEX(Reit!$J:$J,MATCH(AJ257,Reit!$F:$F,0)),"")</f>
        <v/>
      </c>
      <c r="AJ257" s="159" t="str">
        <f t="shared" si="27"/>
        <v/>
      </c>
      <c r="AK257" s="158" t="str">
        <f>IFERROR(INDEX(Reit!$J:$J,MATCH(AL257,Reit!$F:$F,0)),"")</f>
        <v/>
      </c>
      <c r="AL257" s="159" t="str">
        <f t="shared" si="28"/>
        <v/>
      </c>
      <c r="AM257" s="158" t="str">
        <f>IFERROR(INDEX(Reit!$J:$J,MATCH(AN257,Reit!$F:$F,0)),"")</f>
        <v/>
      </c>
      <c r="AN257" s="159" t="str">
        <f t="shared" si="29"/>
        <v/>
      </c>
      <c r="AO257" s="158" t="str">
        <f>IFERROR(INDEX(Reit!$J:$J,MATCH(AP257,Reit!$F:$F,0)),"")</f>
        <v/>
      </c>
      <c r="AP257" s="159" t="str">
        <f t="shared" si="30"/>
        <v/>
      </c>
      <c r="AQ257" s="158" t="str">
        <f>IFERROR(INDEX(Reit!$J:$J,MATCH(AR257,Reit!$F:$F,0)),"")</f>
        <v/>
      </c>
      <c r="AR257" s="159" t="str">
        <f t="shared" si="31"/>
        <v/>
      </c>
    </row>
    <row r="258" spans="1:44" hidden="1" x14ac:dyDescent="0.2">
      <c r="A258" s="1071"/>
      <c r="B258" s="1071"/>
      <c r="C258" s="1071"/>
      <c r="D258" s="1071"/>
      <c r="E258" s="1071"/>
      <c r="F258" s="1071"/>
      <c r="G258" s="1071"/>
      <c r="H258" s="1071"/>
      <c r="I258" s="1071"/>
      <c r="J258" s="1071"/>
      <c r="K258" s="1071"/>
      <c r="L258" s="1071"/>
      <c r="M258" s="1071"/>
      <c r="N258" s="1071"/>
      <c r="O258" s="1071"/>
      <c r="AD258" s="157">
        <f t="shared" si="32"/>
        <v>0</v>
      </c>
      <c r="AE258" s="158" t="str">
        <f>IFERROR(INDEX(Reit!$J:$J,MATCH(AF258,Reit!$F:$F,0)),"")</f>
        <v/>
      </c>
      <c r="AF258" s="159">
        <f t="shared" si="25"/>
        <v>0</v>
      </c>
      <c r="AG258" s="158" t="str">
        <f>IFERROR(INDEX(Reit!$J:$J,MATCH(AH258,Reit!$F:$F,0)),"")</f>
        <v/>
      </c>
      <c r="AH258" s="159" t="str">
        <f t="shared" si="26"/>
        <v/>
      </c>
      <c r="AI258" s="158" t="str">
        <f>IFERROR(INDEX(Reit!$J:$J,MATCH(AJ258,Reit!$F:$F,0)),"")</f>
        <v/>
      </c>
      <c r="AJ258" s="159" t="str">
        <f t="shared" si="27"/>
        <v/>
      </c>
      <c r="AK258" s="158" t="str">
        <f>IFERROR(INDEX(Reit!$J:$J,MATCH(AL258,Reit!$F:$F,0)),"")</f>
        <v/>
      </c>
      <c r="AL258" s="159" t="str">
        <f t="shared" si="28"/>
        <v/>
      </c>
      <c r="AM258" s="158" t="str">
        <f>IFERROR(INDEX(Reit!$J:$J,MATCH(AN258,Reit!$F:$F,0)),"")</f>
        <v/>
      </c>
      <c r="AN258" s="159" t="str">
        <f t="shared" si="29"/>
        <v/>
      </c>
      <c r="AO258" s="158" t="str">
        <f>IFERROR(INDEX(Reit!$J:$J,MATCH(AP258,Reit!$F:$F,0)),"")</f>
        <v/>
      </c>
      <c r="AP258" s="159" t="str">
        <f t="shared" si="30"/>
        <v/>
      </c>
      <c r="AQ258" s="158" t="str">
        <f>IFERROR(INDEX(Reit!$J:$J,MATCH(AR258,Reit!$F:$F,0)),"")</f>
        <v/>
      </c>
      <c r="AR258" s="159" t="str">
        <f t="shared" si="31"/>
        <v/>
      </c>
    </row>
    <row r="259" spans="1:44" hidden="1" x14ac:dyDescent="0.2">
      <c r="A259" s="1071"/>
      <c r="B259" s="1071"/>
      <c r="C259" s="1071"/>
      <c r="D259" s="1071"/>
      <c r="E259" s="1071"/>
      <c r="F259" s="1071"/>
      <c r="G259" s="1071"/>
      <c r="H259" s="1071"/>
      <c r="I259" s="1071"/>
      <c r="J259" s="1071"/>
      <c r="K259" s="1071"/>
      <c r="L259" s="1071"/>
      <c r="M259" s="1071"/>
      <c r="N259" s="1071"/>
      <c r="O259" s="1071"/>
      <c r="AD259" s="157">
        <f t="shared" si="32"/>
        <v>0</v>
      </c>
      <c r="AE259" s="158" t="str">
        <f>IFERROR(INDEX(Reit!$J:$J,MATCH(AF259,Reit!$F:$F,0)),"")</f>
        <v/>
      </c>
      <c r="AF259" s="159">
        <f t="shared" si="25"/>
        <v>0</v>
      </c>
      <c r="AG259" s="158" t="str">
        <f>IFERROR(INDEX(Reit!$J:$J,MATCH(AH259,Reit!$F:$F,0)),"")</f>
        <v/>
      </c>
      <c r="AH259" s="159" t="str">
        <f t="shared" si="26"/>
        <v/>
      </c>
      <c r="AI259" s="158" t="str">
        <f>IFERROR(INDEX(Reit!$J:$J,MATCH(AJ259,Reit!$F:$F,0)),"")</f>
        <v/>
      </c>
      <c r="AJ259" s="159" t="str">
        <f t="shared" si="27"/>
        <v/>
      </c>
      <c r="AK259" s="158" t="str">
        <f>IFERROR(INDEX(Reit!$J:$J,MATCH(AL259,Reit!$F:$F,0)),"")</f>
        <v/>
      </c>
      <c r="AL259" s="159" t="str">
        <f t="shared" si="28"/>
        <v/>
      </c>
      <c r="AM259" s="158" t="str">
        <f>IFERROR(INDEX(Reit!$J:$J,MATCH(AN259,Reit!$F:$F,0)),"")</f>
        <v/>
      </c>
      <c r="AN259" s="159" t="str">
        <f t="shared" si="29"/>
        <v/>
      </c>
      <c r="AO259" s="158" t="str">
        <f>IFERROR(INDEX(Reit!$J:$J,MATCH(AP259,Reit!$F:$F,0)),"")</f>
        <v/>
      </c>
      <c r="AP259" s="159" t="str">
        <f t="shared" si="30"/>
        <v/>
      </c>
      <c r="AQ259" s="158" t="str">
        <f>IFERROR(INDEX(Reit!$J:$J,MATCH(AR259,Reit!$F:$F,0)),"")</f>
        <v/>
      </c>
      <c r="AR259" s="159" t="str">
        <f t="shared" si="31"/>
        <v/>
      </c>
    </row>
    <row r="260" spans="1:44" hidden="1" x14ac:dyDescent="0.2">
      <c r="A260" s="1071"/>
      <c r="B260" s="1071"/>
      <c r="C260" s="1071"/>
      <c r="D260" s="1071"/>
      <c r="E260" s="1071"/>
      <c r="F260" s="1071"/>
      <c r="G260" s="1071"/>
      <c r="H260" s="1071"/>
      <c r="I260" s="1071"/>
      <c r="J260" s="1071"/>
      <c r="K260" s="1071"/>
      <c r="L260" s="1071"/>
      <c r="M260" s="1071"/>
      <c r="N260" s="1071"/>
      <c r="O260" s="1071"/>
      <c r="AD260" s="157">
        <f t="shared" si="32"/>
        <v>0</v>
      </c>
      <c r="AE260" s="158" t="str">
        <f>IFERROR(INDEX(Reit!$J:$J,MATCH(AF260,Reit!$F:$F,0)),"")</f>
        <v/>
      </c>
      <c r="AF260" s="159">
        <f t="shared" si="25"/>
        <v>0</v>
      </c>
      <c r="AG260" s="158" t="str">
        <f>IFERROR(INDEX(Reit!$J:$J,MATCH(AH260,Reit!$F:$F,0)),"")</f>
        <v/>
      </c>
      <c r="AH260" s="159" t="str">
        <f t="shared" si="26"/>
        <v/>
      </c>
      <c r="AI260" s="158" t="str">
        <f>IFERROR(INDEX(Reit!$J:$J,MATCH(AJ260,Reit!$F:$F,0)),"")</f>
        <v/>
      </c>
      <c r="AJ260" s="159" t="str">
        <f t="shared" si="27"/>
        <v/>
      </c>
      <c r="AK260" s="158" t="str">
        <f>IFERROR(INDEX(Reit!$J:$J,MATCH(AL260,Reit!$F:$F,0)),"")</f>
        <v/>
      </c>
      <c r="AL260" s="159" t="str">
        <f t="shared" si="28"/>
        <v/>
      </c>
      <c r="AM260" s="158" t="str">
        <f>IFERROR(INDEX(Reit!$J:$J,MATCH(AN260,Reit!$F:$F,0)),"")</f>
        <v/>
      </c>
      <c r="AN260" s="159" t="str">
        <f t="shared" si="29"/>
        <v/>
      </c>
      <c r="AO260" s="158" t="str">
        <f>IFERROR(INDEX(Reit!$J:$J,MATCH(AP260,Reit!$F:$F,0)),"")</f>
        <v/>
      </c>
      <c r="AP260" s="159" t="str">
        <f t="shared" si="30"/>
        <v/>
      </c>
      <c r="AQ260" s="158" t="str">
        <f>IFERROR(INDEX(Reit!$J:$J,MATCH(AR260,Reit!$F:$F,0)),"")</f>
        <v/>
      </c>
      <c r="AR260" s="159" t="str">
        <f t="shared" si="31"/>
        <v/>
      </c>
    </row>
    <row r="261" spans="1:44" hidden="1" x14ac:dyDescent="0.2">
      <c r="A261" s="1071"/>
      <c r="B261" s="1071"/>
      <c r="C261" s="1071"/>
      <c r="D261" s="1071"/>
      <c r="E261" s="1071"/>
      <c r="F261" s="1071"/>
      <c r="G261" s="1071"/>
      <c r="H261" s="1071"/>
      <c r="I261" s="1071"/>
      <c r="J261" s="1071"/>
      <c r="K261" s="1071"/>
      <c r="L261" s="1071"/>
      <c r="M261" s="1071"/>
      <c r="N261" s="1071"/>
      <c r="O261" s="1071"/>
      <c r="AD261" s="157">
        <f t="shared" si="32"/>
        <v>0</v>
      </c>
      <c r="AE261" s="158" t="str">
        <f>IFERROR(INDEX(Reit!$J:$J,MATCH(AF261,Reit!$F:$F,0)),"")</f>
        <v/>
      </c>
      <c r="AF261" s="159">
        <f t="shared" si="25"/>
        <v>0</v>
      </c>
      <c r="AG261" s="158" t="str">
        <f>IFERROR(INDEX(Reit!$J:$J,MATCH(AH261,Reit!$F:$F,0)),"")</f>
        <v/>
      </c>
      <c r="AH261" s="159" t="str">
        <f t="shared" si="26"/>
        <v/>
      </c>
      <c r="AI261" s="158" t="str">
        <f>IFERROR(INDEX(Reit!$J:$J,MATCH(AJ261,Reit!$F:$F,0)),"")</f>
        <v/>
      </c>
      <c r="AJ261" s="159" t="str">
        <f t="shared" si="27"/>
        <v/>
      </c>
      <c r="AK261" s="158" t="str">
        <f>IFERROR(INDEX(Reit!$J:$J,MATCH(AL261,Reit!$F:$F,0)),"")</f>
        <v/>
      </c>
      <c r="AL261" s="159" t="str">
        <f t="shared" si="28"/>
        <v/>
      </c>
      <c r="AM261" s="158" t="str">
        <f>IFERROR(INDEX(Reit!$J:$J,MATCH(AN261,Reit!$F:$F,0)),"")</f>
        <v/>
      </c>
      <c r="AN261" s="159" t="str">
        <f t="shared" si="29"/>
        <v/>
      </c>
      <c r="AO261" s="158" t="str">
        <f>IFERROR(INDEX(Reit!$J:$J,MATCH(AP261,Reit!$F:$F,0)),"")</f>
        <v/>
      </c>
      <c r="AP261" s="159" t="str">
        <f t="shared" si="30"/>
        <v/>
      </c>
      <c r="AQ261" s="158" t="str">
        <f>IFERROR(INDEX(Reit!$J:$J,MATCH(AR261,Reit!$F:$F,0)),"")</f>
        <v/>
      </c>
      <c r="AR261" s="159" t="str">
        <f t="shared" si="31"/>
        <v/>
      </c>
    </row>
    <row r="262" spans="1:44" hidden="1" x14ac:dyDescent="0.2">
      <c r="A262" s="1071"/>
      <c r="B262" s="1071"/>
      <c r="C262" s="1071"/>
      <c r="D262" s="1071"/>
      <c r="E262" s="1071"/>
      <c r="F262" s="1071"/>
      <c r="G262" s="1071"/>
      <c r="H262" s="1071"/>
      <c r="I262" s="1071"/>
      <c r="J262" s="1071"/>
      <c r="K262" s="1071"/>
      <c r="L262" s="1071"/>
      <c r="M262" s="1071"/>
      <c r="N262" s="1071"/>
      <c r="O262" s="1071"/>
      <c r="AD262" s="157">
        <f t="shared" si="32"/>
        <v>0</v>
      </c>
      <c r="AE262" s="158" t="str">
        <f>IFERROR(INDEX(Reit!$J:$J,MATCH(AF262,Reit!$F:$F,0)),"")</f>
        <v/>
      </c>
      <c r="AF262" s="159">
        <f t="shared" si="25"/>
        <v>0</v>
      </c>
      <c r="AG262" s="158" t="str">
        <f>IFERROR(INDEX(Reit!$J:$J,MATCH(AH262,Reit!$F:$F,0)),"")</f>
        <v/>
      </c>
      <c r="AH262" s="159" t="str">
        <f t="shared" si="26"/>
        <v/>
      </c>
      <c r="AI262" s="158" t="str">
        <f>IFERROR(INDEX(Reit!$J:$J,MATCH(AJ262,Reit!$F:$F,0)),"")</f>
        <v/>
      </c>
      <c r="AJ262" s="159" t="str">
        <f t="shared" si="27"/>
        <v/>
      </c>
      <c r="AK262" s="158" t="str">
        <f>IFERROR(INDEX(Reit!$J:$J,MATCH(AL262,Reit!$F:$F,0)),"")</f>
        <v/>
      </c>
      <c r="AL262" s="159" t="str">
        <f t="shared" si="28"/>
        <v/>
      </c>
      <c r="AM262" s="158" t="str">
        <f>IFERROR(INDEX(Reit!$J:$J,MATCH(AN262,Reit!$F:$F,0)),"")</f>
        <v/>
      </c>
      <c r="AN262" s="159" t="str">
        <f t="shared" si="29"/>
        <v/>
      </c>
      <c r="AO262" s="158" t="str">
        <f>IFERROR(INDEX(Reit!$J:$J,MATCH(AP262,Reit!$F:$F,0)),"")</f>
        <v/>
      </c>
      <c r="AP262" s="159" t="str">
        <f t="shared" si="30"/>
        <v/>
      </c>
      <c r="AQ262" s="158" t="str">
        <f>IFERROR(INDEX(Reit!$J:$J,MATCH(AR262,Reit!$F:$F,0)),"")</f>
        <v/>
      </c>
      <c r="AR262" s="159" t="str">
        <f t="shared" si="31"/>
        <v/>
      </c>
    </row>
    <row r="263" spans="1:44" hidden="1" x14ac:dyDescent="0.2">
      <c r="A263" s="1071"/>
      <c r="B263" s="1071"/>
      <c r="C263" s="1071"/>
      <c r="D263" s="1071"/>
      <c r="E263" s="1071"/>
      <c r="F263" s="1071"/>
      <c r="G263" s="1071"/>
      <c r="H263" s="1071"/>
      <c r="I263" s="1071"/>
      <c r="J263" s="1071"/>
      <c r="K263" s="1071"/>
      <c r="L263" s="1071"/>
      <c r="M263" s="1071"/>
      <c r="N263" s="1071"/>
      <c r="O263" s="1071"/>
      <c r="AD263" s="157">
        <f t="shared" si="32"/>
        <v>0</v>
      </c>
      <c r="AE263" s="158" t="str">
        <f>IFERROR(INDEX(Reit!$J:$J,MATCH(AF263,Reit!$F:$F,0)),"")</f>
        <v/>
      </c>
      <c r="AF263" s="159">
        <f t="shared" si="25"/>
        <v>0</v>
      </c>
      <c r="AG263" s="158" t="str">
        <f>IFERROR(INDEX(Reit!$J:$J,MATCH(AH263,Reit!$F:$F,0)),"")</f>
        <v/>
      </c>
      <c r="AH263" s="159" t="str">
        <f t="shared" si="26"/>
        <v/>
      </c>
      <c r="AI263" s="158" t="str">
        <f>IFERROR(INDEX(Reit!$J:$J,MATCH(AJ263,Reit!$F:$F,0)),"")</f>
        <v/>
      </c>
      <c r="AJ263" s="159" t="str">
        <f t="shared" si="27"/>
        <v/>
      </c>
      <c r="AK263" s="158" t="str">
        <f>IFERROR(INDEX(Reit!$J:$J,MATCH(AL263,Reit!$F:$F,0)),"")</f>
        <v/>
      </c>
      <c r="AL263" s="159" t="str">
        <f t="shared" si="28"/>
        <v/>
      </c>
      <c r="AM263" s="158" t="str">
        <f>IFERROR(INDEX(Reit!$J:$J,MATCH(AN263,Reit!$F:$F,0)),"")</f>
        <v/>
      </c>
      <c r="AN263" s="159" t="str">
        <f t="shared" si="29"/>
        <v/>
      </c>
      <c r="AO263" s="158" t="str">
        <f>IFERROR(INDEX(Reit!$J:$J,MATCH(AP263,Reit!$F:$F,0)),"")</f>
        <v/>
      </c>
      <c r="AP263" s="159" t="str">
        <f t="shared" si="30"/>
        <v/>
      </c>
      <c r="AQ263" s="158" t="str">
        <f>IFERROR(INDEX(Reit!$J:$J,MATCH(AR263,Reit!$F:$F,0)),"")</f>
        <v/>
      </c>
      <c r="AR263" s="159" t="str">
        <f t="shared" si="31"/>
        <v/>
      </c>
    </row>
    <row r="264" spans="1:44" hidden="1" x14ac:dyDescent="0.2">
      <c r="A264" s="1071"/>
      <c r="B264" s="1071"/>
      <c r="C264" s="1071"/>
      <c r="D264" s="1071"/>
      <c r="E264" s="1071"/>
      <c r="F264" s="1071"/>
      <c r="G264" s="1071"/>
      <c r="H264" s="1071"/>
      <c r="I264" s="1071"/>
      <c r="J264" s="1071"/>
      <c r="K264" s="1071"/>
      <c r="L264" s="1071"/>
      <c r="M264" s="1071"/>
      <c r="N264" s="1071"/>
      <c r="O264" s="1071"/>
      <c r="AD264" s="157">
        <f t="shared" si="32"/>
        <v>0</v>
      </c>
      <c r="AE264" s="158" t="str">
        <f>IFERROR(INDEX(Reit!$J:$J,MATCH(AF264,Reit!$F:$F,0)),"")</f>
        <v/>
      </c>
      <c r="AF264" s="159">
        <f t="shared" ref="AF264:AF327" si="33">B264</f>
        <v>0</v>
      </c>
      <c r="AG264" s="158" t="str">
        <f>IFERROR(INDEX(Reit!$J:$J,MATCH(AH264,Reit!$F:$F,0)),"")</f>
        <v/>
      </c>
      <c r="AH264" s="159" t="str">
        <f t="shared" ref="AH264:AH327" si="34">IFERROR(LEFT($B264,(FIND(",",$B264,1)-1)),"")</f>
        <v/>
      </c>
      <c r="AI264" s="158" t="str">
        <f>IFERROR(INDEX(Reit!$J:$J,MATCH(AJ264,Reit!$F:$F,0)),"")</f>
        <v/>
      </c>
      <c r="AJ264" s="159" t="str">
        <f t="shared" ref="AJ264:AJ327" si="35">IFERROR(MID($B264,FIND(", ",$B264)+2,256),"")</f>
        <v/>
      </c>
      <c r="AK264" s="158" t="str">
        <f>IFERROR(INDEX(Reit!$J:$J,MATCH(AL264,Reit!$F:$F,0)),"")</f>
        <v/>
      </c>
      <c r="AL264" s="159" t="str">
        <f t="shared" ref="AL264:AL327" si="36">IFERROR(MID($B264,FIND("^",SUBSTITUTE($B264,", ","^",1))+2,FIND("^",SUBSTITUTE($B264,", ","^",2))-FIND("^",SUBSTITUTE($B264,", ","^",1))-2),"")</f>
        <v/>
      </c>
      <c r="AM264" s="158" t="str">
        <f>IFERROR(INDEX(Reit!$J:$J,MATCH(AN264,Reit!$F:$F,0)),"")</f>
        <v/>
      </c>
      <c r="AN264" s="159" t="str">
        <f t="shared" ref="AN264:AN327" si="37">IFERROR(MID($B264,FIND(", ",$B264,FIND(", ",$B264,FIND(", ",$B264))+1)+2,30000),"")</f>
        <v/>
      </c>
      <c r="AO264" s="158" t="str">
        <f>IFERROR(INDEX(Reit!$J:$J,MATCH(AP264,Reit!$F:$F,0)),"")</f>
        <v/>
      </c>
      <c r="AP264" s="159" t="str">
        <f t="shared" ref="AP264:AP327" si="38">IFERROR(MID($B264,FIND(", ",$B264,FIND(", ",$B264)+1)+2,FIND(", ",$B264,FIND(", ",$B264,FIND(", ",$B264)+1)+1)-FIND(", ",$B264,FIND(", ",$B264)+1)-2),"")</f>
        <v/>
      </c>
      <c r="AQ264" s="158" t="str">
        <f>IFERROR(INDEX(Reit!$J:$J,MATCH(AR264,Reit!$F:$F,0)),"")</f>
        <v/>
      </c>
      <c r="AR264" s="159" t="str">
        <f t="shared" ref="AR264:AR327" si="39">IFERROR(MID($B264,FIND(", ",$B264,FIND(", ",$B264,FIND(", ",$B264)+1)+1)+2,30000),"")</f>
        <v/>
      </c>
    </row>
    <row r="265" spans="1:44" hidden="1" x14ac:dyDescent="0.2">
      <c r="A265" s="1071"/>
      <c r="B265" s="1071"/>
      <c r="C265" s="1071"/>
      <c r="D265" s="1071"/>
      <c r="E265" s="1071"/>
      <c r="F265" s="1071"/>
      <c r="G265" s="1071"/>
      <c r="H265" s="1071"/>
      <c r="I265" s="1071"/>
      <c r="J265" s="1071"/>
      <c r="K265" s="1071"/>
      <c r="L265" s="1071"/>
      <c r="M265" s="1071"/>
      <c r="N265" s="1071"/>
      <c r="O265" s="1071"/>
      <c r="AD265" s="157">
        <f t="shared" si="32"/>
        <v>0</v>
      </c>
      <c r="AE265" s="158" t="str">
        <f>IFERROR(INDEX(Reit!$J:$J,MATCH(AF265,Reit!$F:$F,0)),"")</f>
        <v/>
      </c>
      <c r="AF265" s="159">
        <f t="shared" si="33"/>
        <v>0</v>
      </c>
      <c r="AG265" s="158" t="str">
        <f>IFERROR(INDEX(Reit!$J:$J,MATCH(AH265,Reit!$F:$F,0)),"")</f>
        <v/>
      </c>
      <c r="AH265" s="159" t="str">
        <f t="shared" si="34"/>
        <v/>
      </c>
      <c r="AI265" s="158" t="str">
        <f>IFERROR(INDEX(Reit!$J:$J,MATCH(AJ265,Reit!$F:$F,0)),"")</f>
        <v/>
      </c>
      <c r="AJ265" s="159" t="str">
        <f t="shared" si="35"/>
        <v/>
      </c>
      <c r="AK265" s="158" t="str">
        <f>IFERROR(INDEX(Reit!$J:$J,MATCH(AL265,Reit!$F:$F,0)),"")</f>
        <v/>
      </c>
      <c r="AL265" s="159" t="str">
        <f t="shared" si="36"/>
        <v/>
      </c>
      <c r="AM265" s="158" t="str">
        <f>IFERROR(INDEX(Reit!$J:$J,MATCH(AN265,Reit!$F:$F,0)),"")</f>
        <v/>
      </c>
      <c r="AN265" s="159" t="str">
        <f t="shared" si="37"/>
        <v/>
      </c>
      <c r="AO265" s="158" t="str">
        <f>IFERROR(INDEX(Reit!$J:$J,MATCH(AP265,Reit!$F:$F,0)),"")</f>
        <v/>
      </c>
      <c r="AP265" s="159" t="str">
        <f t="shared" si="38"/>
        <v/>
      </c>
      <c r="AQ265" s="158" t="str">
        <f>IFERROR(INDEX(Reit!$J:$J,MATCH(AR265,Reit!$F:$F,0)),"")</f>
        <v/>
      </c>
      <c r="AR265" s="159" t="str">
        <f t="shared" si="39"/>
        <v/>
      </c>
    </row>
    <row r="266" spans="1:44" hidden="1" x14ac:dyDescent="0.2">
      <c r="A266" s="1071"/>
      <c r="B266" s="1071"/>
      <c r="C266" s="1071"/>
      <c r="D266" s="1071"/>
      <c r="E266" s="1071"/>
      <c r="F266" s="1071"/>
      <c r="G266" s="1071"/>
      <c r="H266" s="1071"/>
      <c r="I266" s="1071"/>
      <c r="J266" s="1071"/>
      <c r="K266" s="1071"/>
      <c r="L266" s="1071"/>
      <c r="M266" s="1071"/>
      <c r="N266" s="1071"/>
      <c r="O266" s="1071"/>
      <c r="AD266" s="157">
        <f t="shared" si="32"/>
        <v>0</v>
      </c>
      <c r="AE266" s="158" t="str">
        <f>IFERROR(INDEX(Reit!$J:$J,MATCH(AF266,Reit!$F:$F,0)),"")</f>
        <v/>
      </c>
      <c r="AF266" s="159">
        <f t="shared" si="33"/>
        <v>0</v>
      </c>
      <c r="AG266" s="158" t="str">
        <f>IFERROR(INDEX(Reit!$J:$J,MATCH(AH266,Reit!$F:$F,0)),"")</f>
        <v/>
      </c>
      <c r="AH266" s="159" t="str">
        <f t="shared" si="34"/>
        <v/>
      </c>
      <c r="AI266" s="158" t="str">
        <f>IFERROR(INDEX(Reit!$J:$J,MATCH(AJ266,Reit!$F:$F,0)),"")</f>
        <v/>
      </c>
      <c r="AJ266" s="159" t="str">
        <f t="shared" si="35"/>
        <v/>
      </c>
      <c r="AK266" s="158" t="str">
        <f>IFERROR(INDEX(Reit!$J:$J,MATCH(AL266,Reit!$F:$F,0)),"")</f>
        <v/>
      </c>
      <c r="AL266" s="159" t="str">
        <f t="shared" si="36"/>
        <v/>
      </c>
      <c r="AM266" s="158" t="str">
        <f>IFERROR(INDEX(Reit!$J:$J,MATCH(AN266,Reit!$F:$F,0)),"")</f>
        <v/>
      </c>
      <c r="AN266" s="159" t="str">
        <f t="shared" si="37"/>
        <v/>
      </c>
      <c r="AO266" s="158" t="str">
        <f>IFERROR(INDEX(Reit!$J:$J,MATCH(AP266,Reit!$F:$F,0)),"")</f>
        <v/>
      </c>
      <c r="AP266" s="159" t="str">
        <f t="shared" si="38"/>
        <v/>
      </c>
      <c r="AQ266" s="158" t="str">
        <f>IFERROR(INDEX(Reit!$J:$J,MATCH(AR266,Reit!$F:$F,0)),"")</f>
        <v/>
      </c>
      <c r="AR266" s="159" t="str">
        <f t="shared" si="39"/>
        <v/>
      </c>
    </row>
    <row r="267" spans="1:44" hidden="1" x14ac:dyDescent="0.2">
      <c r="A267" s="1071"/>
      <c r="B267" s="1071"/>
      <c r="C267" s="1071"/>
      <c r="D267" s="1071"/>
      <c r="E267" s="1071"/>
      <c r="F267" s="1071"/>
      <c r="G267" s="1071"/>
      <c r="H267" s="1071"/>
      <c r="I267" s="1071"/>
      <c r="J267" s="1071"/>
      <c r="K267" s="1071"/>
      <c r="L267" s="1071"/>
      <c r="M267" s="1071"/>
      <c r="N267" s="1071"/>
      <c r="O267" s="1071"/>
      <c r="AD267" s="157">
        <f t="shared" si="32"/>
        <v>0</v>
      </c>
      <c r="AE267" s="158" t="str">
        <f>IFERROR(INDEX(Reit!$J:$J,MATCH(AF267,Reit!$F:$F,0)),"")</f>
        <v/>
      </c>
      <c r="AF267" s="159">
        <f t="shared" si="33"/>
        <v>0</v>
      </c>
      <c r="AG267" s="158" t="str">
        <f>IFERROR(INDEX(Reit!$J:$J,MATCH(AH267,Reit!$F:$F,0)),"")</f>
        <v/>
      </c>
      <c r="AH267" s="159" t="str">
        <f t="shared" si="34"/>
        <v/>
      </c>
      <c r="AI267" s="158" t="str">
        <f>IFERROR(INDEX(Reit!$J:$J,MATCH(AJ267,Reit!$F:$F,0)),"")</f>
        <v/>
      </c>
      <c r="AJ267" s="159" t="str">
        <f t="shared" si="35"/>
        <v/>
      </c>
      <c r="AK267" s="158" t="str">
        <f>IFERROR(INDEX(Reit!$J:$J,MATCH(AL267,Reit!$F:$F,0)),"")</f>
        <v/>
      </c>
      <c r="AL267" s="159" t="str">
        <f t="shared" si="36"/>
        <v/>
      </c>
      <c r="AM267" s="158" t="str">
        <f>IFERROR(INDEX(Reit!$J:$J,MATCH(AN267,Reit!$F:$F,0)),"")</f>
        <v/>
      </c>
      <c r="AN267" s="159" t="str">
        <f t="shared" si="37"/>
        <v/>
      </c>
      <c r="AO267" s="158" t="str">
        <f>IFERROR(INDEX(Reit!$J:$J,MATCH(AP267,Reit!$F:$F,0)),"")</f>
        <v/>
      </c>
      <c r="AP267" s="159" t="str">
        <f t="shared" si="38"/>
        <v/>
      </c>
      <c r="AQ267" s="158" t="str">
        <f>IFERROR(INDEX(Reit!$J:$J,MATCH(AR267,Reit!$F:$F,0)),"")</f>
        <v/>
      </c>
      <c r="AR267" s="159" t="str">
        <f t="shared" si="39"/>
        <v/>
      </c>
    </row>
    <row r="268" spans="1:44" hidden="1" x14ac:dyDescent="0.2">
      <c r="A268" s="1071"/>
      <c r="B268" s="1071"/>
      <c r="C268" s="1071"/>
      <c r="D268" s="1071"/>
      <c r="E268" s="1071"/>
      <c r="F268" s="1071"/>
      <c r="G268" s="1071"/>
      <c r="H268" s="1071"/>
      <c r="I268" s="1071"/>
      <c r="J268" s="1071"/>
      <c r="K268" s="1071"/>
      <c r="L268" s="1071"/>
      <c r="M268" s="1071"/>
      <c r="N268" s="1071"/>
      <c r="O268" s="1071"/>
      <c r="AD268" s="157">
        <f t="shared" si="32"/>
        <v>0</v>
      </c>
      <c r="AE268" s="158" t="str">
        <f>IFERROR(INDEX(Reit!$J:$J,MATCH(AF268,Reit!$F:$F,0)),"")</f>
        <v/>
      </c>
      <c r="AF268" s="159">
        <f t="shared" si="33"/>
        <v>0</v>
      </c>
      <c r="AG268" s="158" t="str">
        <f>IFERROR(INDEX(Reit!$J:$J,MATCH(AH268,Reit!$F:$F,0)),"")</f>
        <v/>
      </c>
      <c r="AH268" s="159" t="str">
        <f t="shared" si="34"/>
        <v/>
      </c>
      <c r="AI268" s="158" t="str">
        <f>IFERROR(INDEX(Reit!$J:$J,MATCH(AJ268,Reit!$F:$F,0)),"")</f>
        <v/>
      </c>
      <c r="AJ268" s="159" t="str">
        <f t="shared" si="35"/>
        <v/>
      </c>
      <c r="AK268" s="158" t="str">
        <f>IFERROR(INDEX(Reit!$J:$J,MATCH(AL268,Reit!$F:$F,0)),"")</f>
        <v/>
      </c>
      <c r="AL268" s="159" t="str">
        <f t="shared" si="36"/>
        <v/>
      </c>
      <c r="AM268" s="158" t="str">
        <f>IFERROR(INDEX(Reit!$J:$J,MATCH(AN268,Reit!$F:$F,0)),"")</f>
        <v/>
      </c>
      <c r="AN268" s="159" t="str">
        <f t="shared" si="37"/>
        <v/>
      </c>
      <c r="AO268" s="158" t="str">
        <f>IFERROR(INDEX(Reit!$J:$J,MATCH(AP268,Reit!$F:$F,0)),"")</f>
        <v/>
      </c>
      <c r="AP268" s="159" t="str">
        <f t="shared" si="38"/>
        <v/>
      </c>
      <c r="AQ268" s="158" t="str">
        <f>IFERROR(INDEX(Reit!$J:$J,MATCH(AR268,Reit!$F:$F,0)),"")</f>
        <v/>
      </c>
      <c r="AR268" s="159" t="str">
        <f t="shared" si="39"/>
        <v/>
      </c>
    </row>
    <row r="269" spans="1:44" hidden="1" x14ac:dyDescent="0.2">
      <c r="A269" s="1071"/>
      <c r="B269" s="1071"/>
      <c r="C269" s="1071"/>
      <c r="D269" s="1071"/>
      <c r="E269" s="1071"/>
      <c r="F269" s="1071"/>
      <c r="G269" s="1071"/>
      <c r="H269" s="1071"/>
      <c r="I269" s="1071"/>
      <c r="J269" s="1071"/>
      <c r="K269" s="1071"/>
      <c r="L269" s="1071"/>
      <c r="M269" s="1071"/>
      <c r="N269" s="1071"/>
      <c r="O269" s="1071"/>
      <c r="AD269" s="157">
        <f t="shared" si="32"/>
        <v>0</v>
      </c>
      <c r="AE269" s="158" t="str">
        <f>IFERROR(INDEX(Reit!$J:$J,MATCH(AF269,Reit!$F:$F,0)),"")</f>
        <v/>
      </c>
      <c r="AF269" s="159">
        <f t="shared" si="33"/>
        <v>0</v>
      </c>
      <c r="AG269" s="158" t="str">
        <f>IFERROR(INDEX(Reit!$J:$J,MATCH(AH269,Reit!$F:$F,0)),"")</f>
        <v/>
      </c>
      <c r="AH269" s="159" t="str">
        <f t="shared" si="34"/>
        <v/>
      </c>
      <c r="AI269" s="158" t="str">
        <f>IFERROR(INDEX(Reit!$J:$J,MATCH(AJ269,Reit!$F:$F,0)),"")</f>
        <v/>
      </c>
      <c r="AJ269" s="159" t="str">
        <f t="shared" si="35"/>
        <v/>
      </c>
      <c r="AK269" s="158" t="str">
        <f>IFERROR(INDEX(Reit!$J:$J,MATCH(AL269,Reit!$F:$F,0)),"")</f>
        <v/>
      </c>
      <c r="AL269" s="159" t="str">
        <f t="shared" si="36"/>
        <v/>
      </c>
      <c r="AM269" s="158" t="str">
        <f>IFERROR(INDEX(Reit!$J:$J,MATCH(AN269,Reit!$F:$F,0)),"")</f>
        <v/>
      </c>
      <c r="AN269" s="159" t="str">
        <f t="shared" si="37"/>
        <v/>
      </c>
      <c r="AO269" s="158" t="str">
        <f>IFERROR(INDEX(Reit!$J:$J,MATCH(AP269,Reit!$F:$F,0)),"")</f>
        <v/>
      </c>
      <c r="AP269" s="159" t="str">
        <f t="shared" si="38"/>
        <v/>
      </c>
      <c r="AQ269" s="158" t="str">
        <f>IFERROR(INDEX(Reit!$J:$J,MATCH(AR269,Reit!$F:$F,0)),"")</f>
        <v/>
      </c>
      <c r="AR269" s="159" t="str">
        <f t="shared" si="39"/>
        <v/>
      </c>
    </row>
    <row r="270" spans="1:44" hidden="1" x14ac:dyDescent="0.2">
      <c r="A270" s="1071"/>
      <c r="B270" s="1071"/>
      <c r="C270" s="1071"/>
      <c r="D270" s="1071"/>
      <c r="E270" s="1071"/>
      <c r="F270" s="1071"/>
      <c r="G270" s="1071"/>
      <c r="H270" s="1071"/>
      <c r="I270" s="1071"/>
      <c r="J270" s="1071"/>
      <c r="K270" s="1071"/>
      <c r="L270" s="1071"/>
      <c r="M270" s="1071"/>
      <c r="N270" s="1071"/>
      <c r="O270" s="1071"/>
      <c r="AD270" s="157">
        <f t="shared" si="32"/>
        <v>0</v>
      </c>
      <c r="AE270" s="158" t="str">
        <f>IFERROR(INDEX(Reit!$J:$J,MATCH(AF270,Reit!$F:$F,0)),"")</f>
        <v/>
      </c>
      <c r="AF270" s="159">
        <f t="shared" si="33"/>
        <v>0</v>
      </c>
      <c r="AG270" s="158" t="str">
        <f>IFERROR(INDEX(Reit!$J:$J,MATCH(AH270,Reit!$F:$F,0)),"")</f>
        <v/>
      </c>
      <c r="AH270" s="159" t="str">
        <f t="shared" si="34"/>
        <v/>
      </c>
      <c r="AI270" s="158" t="str">
        <f>IFERROR(INDEX(Reit!$J:$J,MATCH(AJ270,Reit!$F:$F,0)),"")</f>
        <v/>
      </c>
      <c r="AJ270" s="159" t="str">
        <f t="shared" si="35"/>
        <v/>
      </c>
      <c r="AK270" s="158" t="str">
        <f>IFERROR(INDEX(Reit!$J:$J,MATCH(AL270,Reit!$F:$F,0)),"")</f>
        <v/>
      </c>
      <c r="AL270" s="159" t="str">
        <f t="shared" si="36"/>
        <v/>
      </c>
      <c r="AM270" s="158" t="str">
        <f>IFERROR(INDEX(Reit!$J:$J,MATCH(AN270,Reit!$F:$F,0)),"")</f>
        <v/>
      </c>
      <c r="AN270" s="159" t="str">
        <f t="shared" si="37"/>
        <v/>
      </c>
      <c r="AO270" s="158" t="str">
        <f>IFERROR(INDEX(Reit!$J:$J,MATCH(AP270,Reit!$F:$F,0)),"")</f>
        <v/>
      </c>
      <c r="AP270" s="159" t="str">
        <f t="shared" si="38"/>
        <v/>
      </c>
      <c r="AQ270" s="158" t="str">
        <f>IFERROR(INDEX(Reit!$J:$J,MATCH(AR270,Reit!$F:$F,0)),"")</f>
        <v/>
      </c>
      <c r="AR270" s="159" t="str">
        <f t="shared" si="39"/>
        <v/>
      </c>
    </row>
    <row r="271" spans="1:44" hidden="1" x14ac:dyDescent="0.2">
      <c r="A271" s="1071"/>
      <c r="B271" s="1071"/>
      <c r="C271" s="1071"/>
      <c r="D271" s="1071"/>
      <c r="E271" s="1071"/>
      <c r="F271" s="1071"/>
      <c r="G271" s="1071"/>
      <c r="H271" s="1071"/>
      <c r="I271" s="1071"/>
      <c r="J271" s="1071"/>
      <c r="K271" s="1071"/>
      <c r="L271" s="1071"/>
      <c r="M271" s="1071"/>
      <c r="N271" s="1071"/>
      <c r="O271" s="1071"/>
      <c r="AD271" s="157">
        <f t="shared" si="32"/>
        <v>0</v>
      </c>
      <c r="AE271" s="158" t="str">
        <f>IFERROR(INDEX(Reit!$J:$J,MATCH(AF271,Reit!$F:$F,0)),"")</f>
        <v/>
      </c>
      <c r="AF271" s="159">
        <f t="shared" si="33"/>
        <v>0</v>
      </c>
      <c r="AG271" s="158" t="str">
        <f>IFERROR(INDEX(Reit!$J:$J,MATCH(AH271,Reit!$F:$F,0)),"")</f>
        <v/>
      </c>
      <c r="AH271" s="159" t="str">
        <f t="shared" si="34"/>
        <v/>
      </c>
      <c r="AI271" s="158" t="str">
        <f>IFERROR(INDEX(Reit!$J:$J,MATCH(AJ271,Reit!$F:$F,0)),"")</f>
        <v/>
      </c>
      <c r="AJ271" s="159" t="str">
        <f t="shared" si="35"/>
        <v/>
      </c>
      <c r="AK271" s="158" t="str">
        <f>IFERROR(INDEX(Reit!$J:$J,MATCH(AL271,Reit!$F:$F,0)),"")</f>
        <v/>
      </c>
      <c r="AL271" s="159" t="str">
        <f t="shared" si="36"/>
        <v/>
      </c>
      <c r="AM271" s="158" t="str">
        <f>IFERROR(INDEX(Reit!$J:$J,MATCH(AN271,Reit!$F:$F,0)),"")</f>
        <v/>
      </c>
      <c r="AN271" s="159" t="str">
        <f t="shared" si="37"/>
        <v/>
      </c>
      <c r="AO271" s="158" t="str">
        <f>IFERROR(INDEX(Reit!$J:$J,MATCH(AP271,Reit!$F:$F,0)),"")</f>
        <v/>
      </c>
      <c r="AP271" s="159" t="str">
        <f t="shared" si="38"/>
        <v/>
      </c>
      <c r="AQ271" s="158" t="str">
        <f>IFERROR(INDEX(Reit!$J:$J,MATCH(AR271,Reit!$F:$F,0)),"")</f>
        <v/>
      </c>
      <c r="AR271" s="159" t="str">
        <f t="shared" si="39"/>
        <v/>
      </c>
    </row>
    <row r="272" spans="1:44" hidden="1" x14ac:dyDescent="0.2">
      <c r="A272" s="1071"/>
      <c r="B272" s="1071"/>
      <c r="C272" s="1071"/>
      <c r="D272" s="1071"/>
      <c r="E272" s="1071"/>
      <c r="F272" s="1071"/>
      <c r="G272" s="1071"/>
      <c r="H272" s="1071"/>
      <c r="I272" s="1071"/>
      <c r="J272" s="1071"/>
      <c r="K272" s="1071"/>
      <c r="L272" s="1071"/>
      <c r="M272" s="1071"/>
      <c r="N272" s="1071"/>
      <c r="O272" s="1071"/>
      <c r="AD272" s="157">
        <f t="shared" si="32"/>
        <v>0</v>
      </c>
      <c r="AE272" s="158" t="str">
        <f>IFERROR(INDEX(Reit!$J:$J,MATCH(AF272,Reit!$F:$F,0)),"")</f>
        <v/>
      </c>
      <c r="AF272" s="159">
        <f t="shared" si="33"/>
        <v>0</v>
      </c>
      <c r="AG272" s="158" t="str">
        <f>IFERROR(INDEX(Reit!$J:$J,MATCH(AH272,Reit!$F:$F,0)),"")</f>
        <v/>
      </c>
      <c r="AH272" s="159" t="str">
        <f t="shared" si="34"/>
        <v/>
      </c>
      <c r="AI272" s="158" t="str">
        <f>IFERROR(INDEX(Reit!$J:$J,MATCH(AJ272,Reit!$F:$F,0)),"")</f>
        <v/>
      </c>
      <c r="AJ272" s="159" t="str">
        <f t="shared" si="35"/>
        <v/>
      </c>
      <c r="AK272" s="158" t="str">
        <f>IFERROR(INDEX(Reit!$J:$J,MATCH(AL272,Reit!$F:$F,0)),"")</f>
        <v/>
      </c>
      <c r="AL272" s="159" t="str">
        <f t="shared" si="36"/>
        <v/>
      </c>
      <c r="AM272" s="158" t="str">
        <f>IFERROR(INDEX(Reit!$J:$J,MATCH(AN272,Reit!$F:$F,0)),"")</f>
        <v/>
      </c>
      <c r="AN272" s="159" t="str">
        <f t="shared" si="37"/>
        <v/>
      </c>
      <c r="AO272" s="158" t="str">
        <f>IFERROR(INDEX(Reit!$J:$J,MATCH(AP272,Reit!$F:$F,0)),"")</f>
        <v/>
      </c>
      <c r="AP272" s="159" t="str">
        <f t="shared" si="38"/>
        <v/>
      </c>
      <c r="AQ272" s="158" t="str">
        <f>IFERROR(INDEX(Reit!$J:$J,MATCH(AR272,Reit!$F:$F,0)),"")</f>
        <v/>
      </c>
      <c r="AR272" s="159" t="str">
        <f t="shared" si="39"/>
        <v/>
      </c>
    </row>
    <row r="273" spans="1:44" hidden="1" x14ac:dyDescent="0.2">
      <c r="A273" s="1071"/>
      <c r="B273" s="1071"/>
      <c r="C273" s="1071"/>
      <c r="D273" s="1071"/>
      <c r="E273" s="1071"/>
      <c r="F273" s="1071"/>
      <c r="G273" s="1071"/>
      <c r="H273" s="1071"/>
      <c r="I273" s="1071"/>
      <c r="J273" s="1071"/>
      <c r="K273" s="1071"/>
      <c r="L273" s="1071"/>
      <c r="M273" s="1071"/>
      <c r="N273" s="1071"/>
      <c r="O273" s="1071"/>
      <c r="AD273" s="157">
        <f t="shared" si="32"/>
        <v>0</v>
      </c>
      <c r="AE273" s="158" t="str">
        <f>IFERROR(INDEX(Reit!$J:$J,MATCH(AF273,Reit!$F:$F,0)),"")</f>
        <v/>
      </c>
      <c r="AF273" s="159">
        <f t="shared" si="33"/>
        <v>0</v>
      </c>
      <c r="AG273" s="158" t="str">
        <f>IFERROR(INDEX(Reit!$J:$J,MATCH(AH273,Reit!$F:$F,0)),"")</f>
        <v/>
      </c>
      <c r="AH273" s="159" t="str">
        <f t="shared" si="34"/>
        <v/>
      </c>
      <c r="AI273" s="158" t="str">
        <f>IFERROR(INDEX(Reit!$J:$J,MATCH(AJ273,Reit!$F:$F,0)),"")</f>
        <v/>
      </c>
      <c r="AJ273" s="159" t="str">
        <f t="shared" si="35"/>
        <v/>
      </c>
      <c r="AK273" s="158" t="str">
        <f>IFERROR(INDEX(Reit!$J:$J,MATCH(AL273,Reit!$F:$F,0)),"")</f>
        <v/>
      </c>
      <c r="AL273" s="159" t="str">
        <f t="shared" si="36"/>
        <v/>
      </c>
      <c r="AM273" s="158" t="str">
        <f>IFERROR(INDEX(Reit!$J:$J,MATCH(AN273,Reit!$F:$F,0)),"")</f>
        <v/>
      </c>
      <c r="AN273" s="159" t="str">
        <f t="shared" si="37"/>
        <v/>
      </c>
      <c r="AO273" s="158" t="str">
        <f>IFERROR(INDEX(Reit!$J:$J,MATCH(AP273,Reit!$F:$F,0)),"")</f>
        <v/>
      </c>
      <c r="AP273" s="159" t="str">
        <f t="shared" si="38"/>
        <v/>
      </c>
      <c r="AQ273" s="158" t="str">
        <f>IFERROR(INDEX(Reit!$J:$J,MATCH(AR273,Reit!$F:$F,0)),"")</f>
        <v/>
      </c>
      <c r="AR273" s="159" t="str">
        <f t="shared" si="39"/>
        <v/>
      </c>
    </row>
    <row r="274" spans="1:44" hidden="1" x14ac:dyDescent="0.2">
      <c r="A274" s="1071"/>
      <c r="B274" s="1071"/>
      <c r="C274" s="1071"/>
      <c r="D274" s="1071"/>
      <c r="E274" s="1071"/>
      <c r="F274" s="1071"/>
      <c r="G274" s="1071"/>
      <c r="H274" s="1071"/>
      <c r="I274" s="1071"/>
      <c r="J274" s="1071"/>
      <c r="K274" s="1071"/>
      <c r="L274" s="1071"/>
      <c r="M274" s="1071"/>
      <c r="N274" s="1071"/>
      <c r="O274" s="1071"/>
      <c r="AD274" s="157">
        <f t="shared" ref="AD274:AD305" si="40">SUM(AG274:AR274)</f>
        <v>0</v>
      </c>
      <c r="AE274" s="158" t="str">
        <f>IFERROR(INDEX(Reit!$J:$J,MATCH(AF274,Reit!$F:$F,0)),"")</f>
        <v/>
      </c>
      <c r="AF274" s="159">
        <f t="shared" si="33"/>
        <v>0</v>
      </c>
      <c r="AG274" s="158" t="str">
        <f>IFERROR(INDEX(Reit!$J:$J,MATCH(AH274,Reit!$F:$F,0)),"")</f>
        <v/>
      </c>
      <c r="AH274" s="159" t="str">
        <f t="shared" si="34"/>
        <v/>
      </c>
      <c r="AI274" s="158" t="str">
        <f>IFERROR(INDEX(Reit!$J:$J,MATCH(AJ274,Reit!$F:$F,0)),"")</f>
        <v/>
      </c>
      <c r="AJ274" s="159" t="str">
        <f t="shared" si="35"/>
        <v/>
      </c>
      <c r="AK274" s="158" t="str">
        <f>IFERROR(INDEX(Reit!$J:$J,MATCH(AL274,Reit!$F:$F,0)),"")</f>
        <v/>
      </c>
      <c r="AL274" s="159" t="str">
        <f t="shared" si="36"/>
        <v/>
      </c>
      <c r="AM274" s="158" t="str">
        <f>IFERROR(INDEX(Reit!$J:$J,MATCH(AN274,Reit!$F:$F,0)),"")</f>
        <v/>
      </c>
      <c r="AN274" s="159" t="str">
        <f t="shared" si="37"/>
        <v/>
      </c>
      <c r="AO274" s="158" t="str">
        <f>IFERROR(INDEX(Reit!$J:$J,MATCH(AP274,Reit!$F:$F,0)),"")</f>
        <v/>
      </c>
      <c r="AP274" s="159" t="str">
        <f t="shared" si="38"/>
        <v/>
      </c>
      <c r="AQ274" s="158" t="str">
        <f>IFERROR(INDEX(Reit!$J:$J,MATCH(AR274,Reit!$F:$F,0)),"")</f>
        <v/>
      </c>
      <c r="AR274" s="159" t="str">
        <f t="shared" si="39"/>
        <v/>
      </c>
    </row>
    <row r="275" spans="1:44" hidden="1" x14ac:dyDescent="0.2">
      <c r="A275" s="1071"/>
      <c r="B275" s="1071"/>
      <c r="C275" s="1071"/>
      <c r="D275" s="1071"/>
      <c r="E275" s="1071"/>
      <c r="F275" s="1071"/>
      <c r="G275" s="1071"/>
      <c r="H275" s="1071"/>
      <c r="I275" s="1071"/>
      <c r="J275" s="1071"/>
      <c r="K275" s="1071"/>
      <c r="L275" s="1071"/>
      <c r="M275" s="1071"/>
      <c r="N275" s="1071"/>
      <c r="O275" s="1071"/>
      <c r="AD275" s="157">
        <f t="shared" si="40"/>
        <v>0</v>
      </c>
      <c r="AE275" s="158" t="str">
        <f>IFERROR(INDEX(Reit!$J:$J,MATCH(AF275,Reit!$F:$F,0)),"")</f>
        <v/>
      </c>
      <c r="AF275" s="159">
        <f t="shared" si="33"/>
        <v>0</v>
      </c>
      <c r="AG275" s="158" t="str">
        <f>IFERROR(INDEX(Reit!$J:$J,MATCH(AH275,Reit!$F:$F,0)),"")</f>
        <v/>
      </c>
      <c r="AH275" s="159" t="str">
        <f t="shared" si="34"/>
        <v/>
      </c>
      <c r="AI275" s="158" t="str">
        <f>IFERROR(INDEX(Reit!$J:$J,MATCH(AJ275,Reit!$F:$F,0)),"")</f>
        <v/>
      </c>
      <c r="AJ275" s="159" t="str">
        <f t="shared" si="35"/>
        <v/>
      </c>
      <c r="AK275" s="158" t="str">
        <f>IFERROR(INDEX(Reit!$J:$J,MATCH(AL275,Reit!$F:$F,0)),"")</f>
        <v/>
      </c>
      <c r="AL275" s="159" t="str">
        <f t="shared" si="36"/>
        <v/>
      </c>
      <c r="AM275" s="158" t="str">
        <f>IFERROR(INDEX(Reit!$J:$J,MATCH(AN275,Reit!$F:$F,0)),"")</f>
        <v/>
      </c>
      <c r="AN275" s="159" t="str">
        <f t="shared" si="37"/>
        <v/>
      </c>
      <c r="AO275" s="158" t="str">
        <f>IFERROR(INDEX(Reit!$J:$J,MATCH(AP275,Reit!$F:$F,0)),"")</f>
        <v/>
      </c>
      <c r="AP275" s="159" t="str">
        <f t="shared" si="38"/>
        <v/>
      </c>
      <c r="AQ275" s="158" t="str">
        <f>IFERROR(INDEX(Reit!$J:$J,MATCH(AR275,Reit!$F:$F,0)),"")</f>
        <v/>
      </c>
      <c r="AR275" s="159" t="str">
        <f t="shared" si="39"/>
        <v/>
      </c>
    </row>
    <row r="276" spans="1:44" hidden="1" x14ac:dyDescent="0.2">
      <c r="A276" s="1071"/>
      <c r="B276" s="1071"/>
      <c r="C276" s="1071"/>
      <c r="D276" s="1071"/>
      <c r="E276" s="1071"/>
      <c r="F276" s="1071"/>
      <c r="G276" s="1071"/>
      <c r="H276" s="1071"/>
      <c r="I276" s="1071"/>
      <c r="J276" s="1071"/>
      <c r="K276" s="1071"/>
      <c r="L276" s="1071"/>
      <c r="M276" s="1071"/>
      <c r="N276" s="1071"/>
      <c r="O276" s="1071"/>
      <c r="AD276" s="157">
        <f t="shared" si="40"/>
        <v>0</v>
      </c>
      <c r="AE276" s="158" t="str">
        <f>IFERROR(INDEX(Reit!$J:$J,MATCH(AF276,Reit!$F:$F,0)),"")</f>
        <v/>
      </c>
      <c r="AF276" s="159">
        <f t="shared" si="33"/>
        <v>0</v>
      </c>
      <c r="AG276" s="158" t="str">
        <f>IFERROR(INDEX(Reit!$J:$J,MATCH(AH276,Reit!$F:$F,0)),"")</f>
        <v/>
      </c>
      <c r="AH276" s="159" t="str">
        <f t="shared" si="34"/>
        <v/>
      </c>
      <c r="AI276" s="158" t="str">
        <f>IFERROR(INDEX(Reit!$J:$J,MATCH(AJ276,Reit!$F:$F,0)),"")</f>
        <v/>
      </c>
      <c r="AJ276" s="159" t="str">
        <f t="shared" si="35"/>
        <v/>
      </c>
      <c r="AK276" s="158" t="str">
        <f>IFERROR(INDEX(Reit!$J:$J,MATCH(AL276,Reit!$F:$F,0)),"")</f>
        <v/>
      </c>
      <c r="AL276" s="159" t="str">
        <f t="shared" si="36"/>
        <v/>
      </c>
      <c r="AM276" s="158" t="str">
        <f>IFERROR(INDEX(Reit!$J:$J,MATCH(AN276,Reit!$F:$F,0)),"")</f>
        <v/>
      </c>
      <c r="AN276" s="159" t="str">
        <f t="shared" si="37"/>
        <v/>
      </c>
      <c r="AO276" s="158" t="str">
        <f>IFERROR(INDEX(Reit!$J:$J,MATCH(AP276,Reit!$F:$F,0)),"")</f>
        <v/>
      </c>
      <c r="AP276" s="159" t="str">
        <f t="shared" si="38"/>
        <v/>
      </c>
      <c r="AQ276" s="158" t="str">
        <f>IFERROR(INDEX(Reit!$J:$J,MATCH(AR276,Reit!$F:$F,0)),"")</f>
        <v/>
      </c>
      <c r="AR276" s="159" t="str">
        <f t="shared" si="39"/>
        <v/>
      </c>
    </row>
    <row r="277" spans="1:44" hidden="1" x14ac:dyDescent="0.2">
      <c r="A277" s="1071"/>
      <c r="B277" s="1071"/>
      <c r="C277" s="1071"/>
      <c r="D277" s="1071"/>
      <c r="E277" s="1071"/>
      <c r="F277" s="1071"/>
      <c r="G277" s="1071"/>
      <c r="H277" s="1071"/>
      <c r="I277" s="1071"/>
      <c r="J277" s="1071"/>
      <c r="K277" s="1071"/>
      <c r="L277" s="1071"/>
      <c r="M277" s="1071"/>
      <c r="N277" s="1071"/>
      <c r="O277" s="1071"/>
      <c r="AD277" s="157">
        <f t="shared" si="40"/>
        <v>0</v>
      </c>
      <c r="AE277" s="158" t="str">
        <f>IFERROR(INDEX(Reit!$J:$J,MATCH(AF277,Reit!$F:$F,0)),"")</f>
        <v/>
      </c>
      <c r="AF277" s="159">
        <f t="shared" si="33"/>
        <v>0</v>
      </c>
      <c r="AG277" s="158" t="str">
        <f>IFERROR(INDEX(Reit!$J:$J,MATCH(AH277,Reit!$F:$F,0)),"")</f>
        <v/>
      </c>
      <c r="AH277" s="159" t="str">
        <f t="shared" si="34"/>
        <v/>
      </c>
      <c r="AI277" s="158" t="str">
        <f>IFERROR(INDEX(Reit!$J:$J,MATCH(AJ277,Reit!$F:$F,0)),"")</f>
        <v/>
      </c>
      <c r="AJ277" s="159" t="str">
        <f t="shared" si="35"/>
        <v/>
      </c>
      <c r="AK277" s="158" t="str">
        <f>IFERROR(INDEX(Reit!$J:$J,MATCH(AL277,Reit!$F:$F,0)),"")</f>
        <v/>
      </c>
      <c r="AL277" s="159" t="str">
        <f t="shared" si="36"/>
        <v/>
      </c>
      <c r="AM277" s="158" t="str">
        <f>IFERROR(INDEX(Reit!$J:$J,MATCH(AN277,Reit!$F:$F,0)),"")</f>
        <v/>
      </c>
      <c r="AN277" s="159" t="str">
        <f t="shared" si="37"/>
        <v/>
      </c>
      <c r="AO277" s="158" t="str">
        <f>IFERROR(INDEX(Reit!$J:$J,MATCH(AP277,Reit!$F:$F,0)),"")</f>
        <v/>
      </c>
      <c r="AP277" s="159" t="str">
        <f t="shared" si="38"/>
        <v/>
      </c>
      <c r="AQ277" s="158" t="str">
        <f>IFERROR(INDEX(Reit!$J:$J,MATCH(AR277,Reit!$F:$F,0)),"")</f>
        <v/>
      </c>
      <c r="AR277" s="159" t="str">
        <f t="shared" si="39"/>
        <v/>
      </c>
    </row>
    <row r="278" spans="1:44" hidden="1" x14ac:dyDescent="0.2">
      <c r="A278" s="1071"/>
      <c r="B278" s="1071"/>
      <c r="C278" s="1071"/>
      <c r="D278" s="1071"/>
      <c r="E278" s="1071"/>
      <c r="F278" s="1071"/>
      <c r="G278" s="1071"/>
      <c r="H278" s="1071"/>
      <c r="I278" s="1071"/>
      <c r="J278" s="1071"/>
      <c r="K278" s="1071"/>
      <c r="L278" s="1071"/>
      <c r="M278" s="1071"/>
      <c r="N278" s="1071"/>
      <c r="O278" s="1071"/>
      <c r="AD278" s="157">
        <f t="shared" si="40"/>
        <v>0</v>
      </c>
      <c r="AE278" s="158" t="str">
        <f>IFERROR(INDEX(Reit!$J:$J,MATCH(AF278,Reit!$F:$F,0)),"")</f>
        <v/>
      </c>
      <c r="AF278" s="159">
        <f t="shared" si="33"/>
        <v>0</v>
      </c>
      <c r="AG278" s="158" t="str">
        <f>IFERROR(INDEX(Reit!$J:$J,MATCH(AH278,Reit!$F:$F,0)),"")</f>
        <v/>
      </c>
      <c r="AH278" s="159" t="str">
        <f t="shared" si="34"/>
        <v/>
      </c>
      <c r="AI278" s="158" t="str">
        <f>IFERROR(INDEX(Reit!$J:$J,MATCH(AJ278,Reit!$F:$F,0)),"")</f>
        <v/>
      </c>
      <c r="AJ278" s="159" t="str">
        <f t="shared" si="35"/>
        <v/>
      </c>
      <c r="AK278" s="158" t="str">
        <f>IFERROR(INDEX(Reit!$J:$J,MATCH(AL278,Reit!$F:$F,0)),"")</f>
        <v/>
      </c>
      <c r="AL278" s="159" t="str">
        <f t="shared" si="36"/>
        <v/>
      </c>
      <c r="AM278" s="158" t="str">
        <f>IFERROR(INDEX(Reit!$J:$J,MATCH(AN278,Reit!$F:$F,0)),"")</f>
        <v/>
      </c>
      <c r="AN278" s="159" t="str">
        <f t="shared" si="37"/>
        <v/>
      </c>
      <c r="AO278" s="158" t="str">
        <f>IFERROR(INDEX(Reit!$J:$J,MATCH(AP278,Reit!$F:$F,0)),"")</f>
        <v/>
      </c>
      <c r="AP278" s="159" t="str">
        <f t="shared" si="38"/>
        <v/>
      </c>
      <c r="AQ278" s="158" t="str">
        <f>IFERROR(INDEX(Reit!$J:$J,MATCH(AR278,Reit!$F:$F,0)),"")</f>
        <v/>
      </c>
      <c r="AR278" s="159" t="str">
        <f t="shared" si="39"/>
        <v/>
      </c>
    </row>
    <row r="279" spans="1:44" hidden="1" x14ac:dyDescent="0.2">
      <c r="A279" s="1071"/>
      <c r="B279" s="1071"/>
      <c r="C279" s="1071"/>
      <c r="D279" s="1071"/>
      <c r="E279" s="1071"/>
      <c r="F279" s="1071"/>
      <c r="G279" s="1071"/>
      <c r="H279" s="1071"/>
      <c r="I279" s="1071"/>
      <c r="J279" s="1071"/>
      <c r="K279" s="1071"/>
      <c r="L279" s="1071"/>
      <c r="M279" s="1071"/>
      <c r="N279" s="1071"/>
      <c r="O279" s="1071"/>
      <c r="AD279" s="157">
        <f t="shared" si="40"/>
        <v>0</v>
      </c>
      <c r="AE279" s="158" t="str">
        <f>IFERROR(INDEX(Reit!$J:$J,MATCH(AF279,Reit!$F:$F,0)),"")</f>
        <v/>
      </c>
      <c r="AF279" s="159">
        <f t="shared" si="33"/>
        <v>0</v>
      </c>
      <c r="AG279" s="158" t="str">
        <f>IFERROR(INDEX(Reit!$J:$J,MATCH(AH279,Reit!$F:$F,0)),"")</f>
        <v/>
      </c>
      <c r="AH279" s="159" t="str">
        <f t="shared" si="34"/>
        <v/>
      </c>
      <c r="AI279" s="158" t="str">
        <f>IFERROR(INDEX(Reit!$J:$J,MATCH(AJ279,Reit!$F:$F,0)),"")</f>
        <v/>
      </c>
      <c r="AJ279" s="159" t="str">
        <f t="shared" si="35"/>
        <v/>
      </c>
      <c r="AK279" s="158" t="str">
        <f>IFERROR(INDEX(Reit!$J:$J,MATCH(AL279,Reit!$F:$F,0)),"")</f>
        <v/>
      </c>
      <c r="AL279" s="159" t="str">
        <f t="shared" si="36"/>
        <v/>
      </c>
      <c r="AM279" s="158" t="str">
        <f>IFERROR(INDEX(Reit!$J:$J,MATCH(AN279,Reit!$F:$F,0)),"")</f>
        <v/>
      </c>
      <c r="AN279" s="159" t="str">
        <f t="shared" si="37"/>
        <v/>
      </c>
      <c r="AO279" s="158" t="str">
        <f>IFERROR(INDEX(Reit!$J:$J,MATCH(AP279,Reit!$F:$F,0)),"")</f>
        <v/>
      </c>
      <c r="AP279" s="159" t="str">
        <f t="shared" si="38"/>
        <v/>
      </c>
      <c r="AQ279" s="158" t="str">
        <f>IFERROR(INDEX(Reit!$J:$J,MATCH(AR279,Reit!$F:$F,0)),"")</f>
        <v/>
      </c>
      <c r="AR279" s="159" t="str">
        <f t="shared" si="39"/>
        <v/>
      </c>
    </row>
    <row r="280" spans="1:44" hidden="1" x14ac:dyDescent="0.2">
      <c r="A280" s="1071"/>
      <c r="B280" s="1071"/>
      <c r="C280" s="1071"/>
      <c r="D280" s="1071"/>
      <c r="E280" s="1071"/>
      <c r="F280" s="1071"/>
      <c r="G280" s="1071"/>
      <c r="H280" s="1071"/>
      <c r="I280" s="1071"/>
      <c r="J280" s="1071"/>
      <c r="K280" s="1071"/>
      <c r="L280" s="1071"/>
      <c r="M280" s="1071"/>
      <c r="N280" s="1071"/>
      <c r="O280" s="1071"/>
      <c r="AD280" s="157">
        <f t="shared" si="40"/>
        <v>0</v>
      </c>
      <c r="AE280" s="158" t="str">
        <f>IFERROR(INDEX(Reit!$J:$J,MATCH(AF280,Reit!$F:$F,0)),"")</f>
        <v/>
      </c>
      <c r="AF280" s="159">
        <f t="shared" si="33"/>
        <v>0</v>
      </c>
      <c r="AG280" s="158" t="str">
        <f>IFERROR(INDEX(Reit!$J:$J,MATCH(AH280,Reit!$F:$F,0)),"")</f>
        <v/>
      </c>
      <c r="AH280" s="159" t="str">
        <f t="shared" si="34"/>
        <v/>
      </c>
      <c r="AI280" s="158" t="str">
        <f>IFERROR(INDEX(Reit!$J:$J,MATCH(AJ280,Reit!$F:$F,0)),"")</f>
        <v/>
      </c>
      <c r="AJ280" s="159" t="str">
        <f t="shared" si="35"/>
        <v/>
      </c>
      <c r="AK280" s="158" t="str">
        <f>IFERROR(INDEX(Reit!$J:$J,MATCH(AL280,Reit!$F:$F,0)),"")</f>
        <v/>
      </c>
      <c r="AL280" s="159" t="str">
        <f t="shared" si="36"/>
        <v/>
      </c>
      <c r="AM280" s="158" t="str">
        <f>IFERROR(INDEX(Reit!$J:$J,MATCH(AN280,Reit!$F:$F,0)),"")</f>
        <v/>
      </c>
      <c r="AN280" s="159" t="str">
        <f t="shared" si="37"/>
        <v/>
      </c>
      <c r="AO280" s="158" t="str">
        <f>IFERROR(INDEX(Reit!$J:$J,MATCH(AP280,Reit!$F:$F,0)),"")</f>
        <v/>
      </c>
      <c r="AP280" s="159" t="str">
        <f t="shared" si="38"/>
        <v/>
      </c>
      <c r="AQ280" s="158" t="str">
        <f>IFERROR(INDEX(Reit!$J:$J,MATCH(AR280,Reit!$F:$F,0)),"")</f>
        <v/>
      </c>
      <c r="AR280" s="159" t="str">
        <f t="shared" si="39"/>
        <v/>
      </c>
    </row>
    <row r="281" spans="1:44" hidden="1" x14ac:dyDescent="0.2">
      <c r="A281" s="1071"/>
      <c r="B281" s="1071"/>
      <c r="C281" s="1071"/>
      <c r="D281" s="1071"/>
      <c r="E281" s="1071"/>
      <c r="F281" s="1071"/>
      <c r="G281" s="1071"/>
      <c r="H281" s="1071"/>
      <c r="I281" s="1071"/>
      <c r="J281" s="1071"/>
      <c r="K281" s="1071"/>
      <c r="L281" s="1071"/>
      <c r="M281" s="1071"/>
      <c r="N281" s="1071"/>
      <c r="O281" s="1071"/>
      <c r="AD281" s="157">
        <f t="shared" si="40"/>
        <v>0</v>
      </c>
      <c r="AE281" s="158" t="str">
        <f>IFERROR(INDEX(Reit!$J:$J,MATCH(AF281,Reit!$F:$F,0)),"")</f>
        <v/>
      </c>
      <c r="AF281" s="159">
        <f t="shared" si="33"/>
        <v>0</v>
      </c>
      <c r="AG281" s="158" t="str">
        <f>IFERROR(INDEX(Reit!$J:$J,MATCH(AH281,Reit!$F:$F,0)),"")</f>
        <v/>
      </c>
      <c r="AH281" s="159" t="str">
        <f t="shared" si="34"/>
        <v/>
      </c>
      <c r="AI281" s="158" t="str">
        <f>IFERROR(INDEX(Reit!$J:$J,MATCH(AJ281,Reit!$F:$F,0)),"")</f>
        <v/>
      </c>
      <c r="AJ281" s="159" t="str">
        <f t="shared" si="35"/>
        <v/>
      </c>
      <c r="AK281" s="158" t="str">
        <f>IFERROR(INDEX(Reit!$J:$J,MATCH(AL281,Reit!$F:$F,0)),"")</f>
        <v/>
      </c>
      <c r="AL281" s="159" t="str">
        <f t="shared" si="36"/>
        <v/>
      </c>
      <c r="AM281" s="158" t="str">
        <f>IFERROR(INDEX(Reit!$J:$J,MATCH(AN281,Reit!$F:$F,0)),"")</f>
        <v/>
      </c>
      <c r="AN281" s="159" t="str">
        <f t="shared" si="37"/>
        <v/>
      </c>
      <c r="AO281" s="158" t="str">
        <f>IFERROR(INDEX(Reit!$J:$J,MATCH(AP281,Reit!$F:$F,0)),"")</f>
        <v/>
      </c>
      <c r="AP281" s="159" t="str">
        <f t="shared" si="38"/>
        <v/>
      </c>
      <c r="AQ281" s="158" t="str">
        <f>IFERROR(INDEX(Reit!$J:$J,MATCH(AR281,Reit!$F:$F,0)),"")</f>
        <v/>
      </c>
      <c r="AR281" s="159" t="str">
        <f t="shared" si="39"/>
        <v/>
      </c>
    </row>
    <row r="282" spans="1:44" hidden="1" x14ac:dyDescent="0.2">
      <c r="A282" s="1071"/>
      <c r="B282" s="1071"/>
      <c r="C282" s="1071"/>
      <c r="D282" s="1071"/>
      <c r="E282" s="1071"/>
      <c r="F282" s="1071"/>
      <c r="G282" s="1071"/>
      <c r="H282" s="1071"/>
      <c r="I282" s="1071"/>
      <c r="J282" s="1071"/>
      <c r="K282" s="1071"/>
      <c r="L282" s="1071"/>
      <c r="M282" s="1071"/>
      <c r="N282" s="1071"/>
      <c r="O282" s="1071"/>
      <c r="AD282" s="157">
        <f t="shared" si="40"/>
        <v>0</v>
      </c>
      <c r="AE282" s="158" t="str">
        <f>IFERROR(INDEX(Reit!$J:$J,MATCH(AF282,Reit!$F:$F,0)),"")</f>
        <v/>
      </c>
      <c r="AF282" s="159">
        <f t="shared" si="33"/>
        <v>0</v>
      </c>
      <c r="AG282" s="158" t="str">
        <f>IFERROR(INDEX(Reit!$J:$J,MATCH(AH282,Reit!$F:$F,0)),"")</f>
        <v/>
      </c>
      <c r="AH282" s="159" t="str">
        <f t="shared" si="34"/>
        <v/>
      </c>
      <c r="AI282" s="158" t="str">
        <f>IFERROR(INDEX(Reit!$J:$J,MATCH(AJ282,Reit!$F:$F,0)),"")</f>
        <v/>
      </c>
      <c r="AJ282" s="159" t="str">
        <f t="shared" si="35"/>
        <v/>
      </c>
      <c r="AK282" s="158" t="str">
        <f>IFERROR(INDEX(Reit!$J:$J,MATCH(AL282,Reit!$F:$F,0)),"")</f>
        <v/>
      </c>
      <c r="AL282" s="159" t="str">
        <f t="shared" si="36"/>
        <v/>
      </c>
      <c r="AM282" s="158" t="str">
        <f>IFERROR(INDEX(Reit!$J:$J,MATCH(AN282,Reit!$F:$F,0)),"")</f>
        <v/>
      </c>
      <c r="AN282" s="159" t="str">
        <f t="shared" si="37"/>
        <v/>
      </c>
      <c r="AO282" s="158" t="str">
        <f>IFERROR(INDEX(Reit!$J:$J,MATCH(AP282,Reit!$F:$F,0)),"")</f>
        <v/>
      </c>
      <c r="AP282" s="159" t="str">
        <f t="shared" si="38"/>
        <v/>
      </c>
      <c r="AQ282" s="158" t="str">
        <f>IFERROR(INDEX(Reit!$J:$J,MATCH(AR282,Reit!$F:$F,0)),"")</f>
        <v/>
      </c>
      <c r="AR282" s="159" t="str">
        <f t="shared" si="39"/>
        <v/>
      </c>
    </row>
    <row r="283" spans="1:44" hidden="1" x14ac:dyDescent="0.2">
      <c r="A283" s="1071"/>
      <c r="B283" s="1071"/>
      <c r="C283" s="1071"/>
      <c r="D283" s="1071"/>
      <c r="E283" s="1071"/>
      <c r="F283" s="1071"/>
      <c r="G283" s="1071"/>
      <c r="H283" s="1071"/>
      <c r="I283" s="1071"/>
      <c r="J283" s="1071"/>
      <c r="K283" s="1071"/>
      <c r="L283" s="1071"/>
      <c r="M283" s="1071"/>
      <c r="N283" s="1071"/>
      <c r="O283" s="1071"/>
      <c r="AD283" s="157">
        <f t="shared" si="40"/>
        <v>0</v>
      </c>
      <c r="AE283" s="158" t="str">
        <f>IFERROR(INDEX(Reit!$J:$J,MATCH(AF283,Reit!$F:$F,0)),"")</f>
        <v/>
      </c>
      <c r="AF283" s="159">
        <f t="shared" si="33"/>
        <v>0</v>
      </c>
      <c r="AG283" s="158" t="str">
        <f>IFERROR(INDEX(Reit!$J:$J,MATCH(AH283,Reit!$F:$F,0)),"")</f>
        <v/>
      </c>
      <c r="AH283" s="159" t="str">
        <f t="shared" si="34"/>
        <v/>
      </c>
      <c r="AI283" s="158" t="str">
        <f>IFERROR(INDEX(Reit!$J:$J,MATCH(AJ283,Reit!$F:$F,0)),"")</f>
        <v/>
      </c>
      <c r="AJ283" s="159" t="str">
        <f t="shared" si="35"/>
        <v/>
      </c>
      <c r="AK283" s="158" t="str">
        <f>IFERROR(INDEX(Reit!$J:$J,MATCH(AL283,Reit!$F:$F,0)),"")</f>
        <v/>
      </c>
      <c r="AL283" s="159" t="str">
        <f t="shared" si="36"/>
        <v/>
      </c>
      <c r="AM283" s="158" t="str">
        <f>IFERROR(INDEX(Reit!$J:$J,MATCH(AN283,Reit!$F:$F,0)),"")</f>
        <v/>
      </c>
      <c r="AN283" s="159" t="str">
        <f t="shared" si="37"/>
        <v/>
      </c>
      <c r="AO283" s="158" t="str">
        <f>IFERROR(INDEX(Reit!$J:$J,MATCH(AP283,Reit!$F:$F,0)),"")</f>
        <v/>
      </c>
      <c r="AP283" s="159" t="str">
        <f t="shared" si="38"/>
        <v/>
      </c>
      <c r="AQ283" s="158" t="str">
        <f>IFERROR(INDEX(Reit!$J:$J,MATCH(AR283,Reit!$F:$F,0)),"")</f>
        <v/>
      </c>
      <c r="AR283" s="159" t="str">
        <f t="shared" si="39"/>
        <v/>
      </c>
    </row>
    <row r="284" spans="1:44" hidden="1" x14ac:dyDescent="0.2">
      <c r="A284" s="1071"/>
      <c r="B284" s="1071"/>
      <c r="C284" s="1071"/>
      <c r="D284" s="1071"/>
      <c r="E284" s="1071"/>
      <c r="F284" s="1071"/>
      <c r="G284" s="1071"/>
      <c r="H284" s="1071"/>
      <c r="I284" s="1071"/>
      <c r="J284" s="1071"/>
      <c r="K284" s="1071"/>
      <c r="L284" s="1071"/>
      <c r="M284" s="1071"/>
      <c r="N284" s="1071"/>
      <c r="O284" s="1071"/>
      <c r="AD284" s="157">
        <f t="shared" si="40"/>
        <v>0</v>
      </c>
      <c r="AE284" s="158" t="str">
        <f>IFERROR(INDEX(Reit!$J:$J,MATCH(AF284,Reit!$F:$F,0)),"")</f>
        <v/>
      </c>
      <c r="AF284" s="159">
        <f t="shared" si="33"/>
        <v>0</v>
      </c>
      <c r="AG284" s="158" t="str">
        <f>IFERROR(INDEX(Reit!$J:$J,MATCH(AH284,Reit!$F:$F,0)),"")</f>
        <v/>
      </c>
      <c r="AH284" s="159" t="str">
        <f t="shared" si="34"/>
        <v/>
      </c>
      <c r="AI284" s="158" t="str">
        <f>IFERROR(INDEX(Reit!$J:$J,MATCH(AJ284,Reit!$F:$F,0)),"")</f>
        <v/>
      </c>
      <c r="AJ284" s="159" t="str">
        <f t="shared" si="35"/>
        <v/>
      </c>
      <c r="AK284" s="158" t="str">
        <f>IFERROR(INDEX(Reit!$J:$J,MATCH(AL284,Reit!$F:$F,0)),"")</f>
        <v/>
      </c>
      <c r="AL284" s="159" t="str">
        <f t="shared" si="36"/>
        <v/>
      </c>
      <c r="AM284" s="158" t="str">
        <f>IFERROR(INDEX(Reit!$J:$J,MATCH(AN284,Reit!$F:$F,0)),"")</f>
        <v/>
      </c>
      <c r="AN284" s="159" t="str">
        <f t="shared" si="37"/>
        <v/>
      </c>
      <c r="AO284" s="158" t="str">
        <f>IFERROR(INDEX(Reit!$J:$J,MATCH(AP284,Reit!$F:$F,0)),"")</f>
        <v/>
      </c>
      <c r="AP284" s="159" t="str">
        <f t="shared" si="38"/>
        <v/>
      </c>
      <c r="AQ284" s="158" t="str">
        <f>IFERROR(INDEX(Reit!$J:$J,MATCH(AR284,Reit!$F:$F,0)),"")</f>
        <v/>
      </c>
      <c r="AR284" s="159" t="str">
        <f t="shared" si="39"/>
        <v/>
      </c>
    </row>
    <row r="285" spans="1:44" hidden="1" x14ac:dyDescent="0.2">
      <c r="A285" s="1071"/>
      <c r="B285" s="1071"/>
      <c r="C285" s="1071"/>
      <c r="D285" s="1071"/>
      <c r="E285" s="1071"/>
      <c r="F285" s="1071"/>
      <c r="G285" s="1071"/>
      <c r="H285" s="1071"/>
      <c r="I285" s="1071"/>
      <c r="J285" s="1071"/>
      <c r="K285" s="1071"/>
      <c r="L285" s="1071"/>
      <c r="M285" s="1071"/>
      <c r="N285" s="1071"/>
      <c r="O285" s="1071"/>
      <c r="AD285" s="157">
        <f t="shared" si="40"/>
        <v>0</v>
      </c>
      <c r="AE285" s="158" t="str">
        <f>IFERROR(INDEX(Reit!$J:$J,MATCH(AF285,Reit!$F:$F,0)),"")</f>
        <v/>
      </c>
      <c r="AF285" s="159">
        <f t="shared" si="33"/>
        <v>0</v>
      </c>
      <c r="AG285" s="158" t="str">
        <f>IFERROR(INDEX(Reit!$J:$J,MATCH(AH285,Reit!$F:$F,0)),"")</f>
        <v/>
      </c>
      <c r="AH285" s="159" t="str">
        <f t="shared" si="34"/>
        <v/>
      </c>
      <c r="AI285" s="158" t="str">
        <f>IFERROR(INDEX(Reit!$J:$J,MATCH(AJ285,Reit!$F:$F,0)),"")</f>
        <v/>
      </c>
      <c r="AJ285" s="159" t="str">
        <f t="shared" si="35"/>
        <v/>
      </c>
      <c r="AK285" s="158" t="str">
        <f>IFERROR(INDEX(Reit!$J:$J,MATCH(AL285,Reit!$F:$F,0)),"")</f>
        <v/>
      </c>
      <c r="AL285" s="159" t="str">
        <f t="shared" si="36"/>
        <v/>
      </c>
      <c r="AM285" s="158" t="str">
        <f>IFERROR(INDEX(Reit!$J:$J,MATCH(AN285,Reit!$F:$F,0)),"")</f>
        <v/>
      </c>
      <c r="AN285" s="159" t="str">
        <f t="shared" si="37"/>
        <v/>
      </c>
      <c r="AO285" s="158" t="str">
        <f>IFERROR(INDEX(Reit!$J:$J,MATCH(AP285,Reit!$F:$F,0)),"")</f>
        <v/>
      </c>
      <c r="AP285" s="159" t="str">
        <f t="shared" si="38"/>
        <v/>
      </c>
      <c r="AQ285" s="158" t="str">
        <f>IFERROR(INDEX(Reit!$J:$J,MATCH(AR285,Reit!$F:$F,0)),"")</f>
        <v/>
      </c>
      <c r="AR285" s="159" t="str">
        <f t="shared" si="39"/>
        <v/>
      </c>
    </row>
    <row r="286" spans="1:44" hidden="1" x14ac:dyDescent="0.2">
      <c r="A286" s="1071"/>
      <c r="B286" s="1071"/>
      <c r="C286" s="1071"/>
      <c r="D286" s="1071"/>
      <c r="E286" s="1071"/>
      <c r="F286" s="1071"/>
      <c r="G286" s="1071"/>
      <c r="H286" s="1071"/>
      <c r="I286" s="1071"/>
      <c r="J286" s="1071"/>
      <c r="K286" s="1071"/>
      <c r="L286" s="1071"/>
      <c r="M286" s="1071"/>
      <c r="N286" s="1071"/>
      <c r="O286" s="1071"/>
      <c r="AD286" s="157">
        <f t="shared" si="40"/>
        <v>0</v>
      </c>
      <c r="AE286" s="158" t="str">
        <f>IFERROR(INDEX(Reit!$J:$J,MATCH(AF286,Reit!$F:$F,0)),"")</f>
        <v/>
      </c>
      <c r="AF286" s="159">
        <f t="shared" si="33"/>
        <v>0</v>
      </c>
      <c r="AG286" s="158" t="str">
        <f>IFERROR(INDEX(Reit!$J:$J,MATCH(AH286,Reit!$F:$F,0)),"")</f>
        <v/>
      </c>
      <c r="AH286" s="159" t="str">
        <f t="shared" si="34"/>
        <v/>
      </c>
      <c r="AI286" s="158" t="str">
        <f>IFERROR(INDEX(Reit!$J:$J,MATCH(AJ286,Reit!$F:$F,0)),"")</f>
        <v/>
      </c>
      <c r="AJ286" s="159" t="str">
        <f t="shared" si="35"/>
        <v/>
      </c>
      <c r="AK286" s="158" t="str">
        <f>IFERROR(INDEX(Reit!$J:$J,MATCH(AL286,Reit!$F:$F,0)),"")</f>
        <v/>
      </c>
      <c r="AL286" s="159" t="str">
        <f t="shared" si="36"/>
        <v/>
      </c>
      <c r="AM286" s="158" t="str">
        <f>IFERROR(INDEX(Reit!$J:$J,MATCH(AN286,Reit!$F:$F,0)),"")</f>
        <v/>
      </c>
      <c r="AN286" s="159" t="str">
        <f t="shared" si="37"/>
        <v/>
      </c>
      <c r="AO286" s="158" t="str">
        <f>IFERROR(INDEX(Reit!$J:$J,MATCH(AP286,Reit!$F:$F,0)),"")</f>
        <v/>
      </c>
      <c r="AP286" s="159" t="str">
        <f t="shared" si="38"/>
        <v/>
      </c>
      <c r="AQ286" s="158" t="str">
        <f>IFERROR(INDEX(Reit!$J:$J,MATCH(AR286,Reit!$F:$F,0)),"")</f>
        <v/>
      </c>
      <c r="AR286" s="159" t="str">
        <f t="shared" si="39"/>
        <v/>
      </c>
    </row>
    <row r="287" spans="1:44" hidden="1" x14ac:dyDescent="0.2">
      <c r="A287" s="1071"/>
      <c r="B287" s="1071"/>
      <c r="C287" s="1071"/>
      <c r="D287" s="1071"/>
      <c r="E287" s="1071"/>
      <c r="F287" s="1071"/>
      <c r="G287" s="1071"/>
      <c r="H287" s="1071"/>
      <c r="I287" s="1071"/>
      <c r="J287" s="1071"/>
      <c r="K287" s="1071"/>
      <c r="L287" s="1071"/>
      <c r="M287" s="1071"/>
      <c r="N287" s="1071"/>
      <c r="O287" s="1071"/>
      <c r="AD287" s="157">
        <f t="shared" si="40"/>
        <v>0</v>
      </c>
      <c r="AE287" s="158" t="str">
        <f>IFERROR(INDEX(Reit!$J:$J,MATCH(AF287,Reit!$F:$F,0)),"")</f>
        <v/>
      </c>
      <c r="AF287" s="159">
        <f t="shared" si="33"/>
        <v>0</v>
      </c>
      <c r="AG287" s="158" t="str">
        <f>IFERROR(INDEX(Reit!$J:$J,MATCH(AH287,Reit!$F:$F,0)),"")</f>
        <v/>
      </c>
      <c r="AH287" s="159" t="str">
        <f t="shared" si="34"/>
        <v/>
      </c>
      <c r="AI287" s="158" t="str">
        <f>IFERROR(INDEX(Reit!$J:$J,MATCH(AJ287,Reit!$F:$F,0)),"")</f>
        <v/>
      </c>
      <c r="AJ287" s="159" t="str">
        <f t="shared" si="35"/>
        <v/>
      </c>
      <c r="AK287" s="158" t="str">
        <f>IFERROR(INDEX(Reit!$J:$J,MATCH(AL287,Reit!$F:$F,0)),"")</f>
        <v/>
      </c>
      <c r="AL287" s="159" t="str">
        <f t="shared" si="36"/>
        <v/>
      </c>
      <c r="AM287" s="158" t="str">
        <f>IFERROR(INDEX(Reit!$J:$J,MATCH(AN287,Reit!$F:$F,0)),"")</f>
        <v/>
      </c>
      <c r="AN287" s="159" t="str">
        <f t="shared" si="37"/>
        <v/>
      </c>
      <c r="AO287" s="158" t="str">
        <f>IFERROR(INDEX(Reit!$J:$J,MATCH(AP287,Reit!$F:$F,0)),"")</f>
        <v/>
      </c>
      <c r="AP287" s="159" t="str">
        <f t="shared" si="38"/>
        <v/>
      </c>
      <c r="AQ287" s="158" t="str">
        <f>IFERROR(INDEX(Reit!$J:$J,MATCH(AR287,Reit!$F:$F,0)),"")</f>
        <v/>
      </c>
      <c r="AR287" s="159" t="str">
        <f t="shared" si="39"/>
        <v/>
      </c>
    </row>
    <row r="288" spans="1:44" hidden="1" x14ac:dyDescent="0.2">
      <c r="A288" s="1071"/>
      <c r="B288" s="1071"/>
      <c r="C288" s="1071"/>
      <c r="D288" s="1071"/>
      <c r="E288" s="1071"/>
      <c r="F288" s="1071"/>
      <c r="G288" s="1071"/>
      <c r="H288" s="1071"/>
      <c r="I288" s="1071"/>
      <c r="J288" s="1071"/>
      <c r="K288" s="1071"/>
      <c r="L288" s="1071"/>
      <c r="M288" s="1071"/>
      <c r="N288" s="1071"/>
      <c r="O288" s="1071"/>
      <c r="AD288" s="157">
        <f t="shared" si="40"/>
        <v>0</v>
      </c>
      <c r="AE288" s="158" t="str">
        <f>IFERROR(INDEX(Reit!$J:$J,MATCH(AF288,Reit!$F:$F,0)),"")</f>
        <v/>
      </c>
      <c r="AF288" s="159">
        <f t="shared" si="33"/>
        <v>0</v>
      </c>
      <c r="AG288" s="158" t="str">
        <f>IFERROR(INDEX(Reit!$J:$J,MATCH(AH288,Reit!$F:$F,0)),"")</f>
        <v/>
      </c>
      <c r="AH288" s="159" t="str">
        <f t="shared" si="34"/>
        <v/>
      </c>
      <c r="AI288" s="158" t="str">
        <f>IFERROR(INDEX(Reit!$J:$J,MATCH(AJ288,Reit!$F:$F,0)),"")</f>
        <v/>
      </c>
      <c r="AJ288" s="159" t="str">
        <f t="shared" si="35"/>
        <v/>
      </c>
      <c r="AK288" s="158" t="str">
        <f>IFERROR(INDEX(Reit!$J:$J,MATCH(AL288,Reit!$F:$F,0)),"")</f>
        <v/>
      </c>
      <c r="AL288" s="159" t="str">
        <f t="shared" si="36"/>
        <v/>
      </c>
      <c r="AM288" s="158" t="str">
        <f>IFERROR(INDEX(Reit!$J:$J,MATCH(AN288,Reit!$F:$F,0)),"")</f>
        <v/>
      </c>
      <c r="AN288" s="159" t="str">
        <f t="shared" si="37"/>
        <v/>
      </c>
      <c r="AO288" s="158" t="str">
        <f>IFERROR(INDEX(Reit!$J:$J,MATCH(AP288,Reit!$F:$F,0)),"")</f>
        <v/>
      </c>
      <c r="AP288" s="159" t="str">
        <f t="shared" si="38"/>
        <v/>
      </c>
      <c r="AQ288" s="158" t="str">
        <f>IFERROR(INDEX(Reit!$J:$J,MATCH(AR288,Reit!$F:$F,0)),"")</f>
        <v/>
      </c>
      <c r="AR288" s="159" t="str">
        <f t="shared" si="39"/>
        <v/>
      </c>
    </row>
    <row r="289" spans="1:44" hidden="1" x14ac:dyDescent="0.2">
      <c r="A289" s="1071"/>
      <c r="B289" s="1071"/>
      <c r="C289" s="1071"/>
      <c r="D289" s="1071"/>
      <c r="E289" s="1071"/>
      <c r="F289" s="1071"/>
      <c r="G289" s="1071"/>
      <c r="H289" s="1071"/>
      <c r="I289" s="1071"/>
      <c r="J289" s="1071"/>
      <c r="K289" s="1071"/>
      <c r="L289" s="1071"/>
      <c r="M289" s="1071"/>
      <c r="N289" s="1071"/>
      <c r="O289" s="1071"/>
      <c r="AD289" s="157">
        <f t="shared" si="40"/>
        <v>0</v>
      </c>
      <c r="AE289" s="158" t="str">
        <f>IFERROR(INDEX(Reit!$J:$J,MATCH(AF289,Reit!$F:$F,0)),"")</f>
        <v/>
      </c>
      <c r="AF289" s="159">
        <f t="shared" si="33"/>
        <v>0</v>
      </c>
      <c r="AG289" s="158" t="str">
        <f>IFERROR(INDEX(Reit!$J:$J,MATCH(AH289,Reit!$F:$F,0)),"")</f>
        <v/>
      </c>
      <c r="AH289" s="159" t="str">
        <f t="shared" si="34"/>
        <v/>
      </c>
      <c r="AI289" s="158" t="str">
        <f>IFERROR(INDEX(Reit!$J:$J,MATCH(AJ289,Reit!$F:$F,0)),"")</f>
        <v/>
      </c>
      <c r="AJ289" s="159" t="str">
        <f t="shared" si="35"/>
        <v/>
      </c>
      <c r="AK289" s="158" t="str">
        <f>IFERROR(INDEX(Reit!$J:$J,MATCH(AL289,Reit!$F:$F,0)),"")</f>
        <v/>
      </c>
      <c r="AL289" s="159" t="str">
        <f t="shared" si="36"/>
        <v/>
      </c>
      <c r="AM289" s="158" t="str">
        <f>IFERROR(INDEX(Reit!$J:$J,MATCH(AN289,Reit!$F:$F,0)),"")</f>
        <v/>
      </c>
      <c r="AN289" s="159" t="str">
        <f t="shared" si="37"/>
        <v/>
      </c>
      <c r="AO289" s="158" t="str">
        <f>IFERROR(INDEX(Reit!$J:$J,MATCH(AP289,Reit!$F:$F,0)),"")</f>
        <v/>
      </c>
      <c r="AP289" s="159" t="str">
        <f t="shared" si="38"/>
        <v/>
      </c>
      <c r="AQ289" s="158" t="str">
        <f>IFERROR(INDEX(Reit!$J:$J,MATCH(AR289,Reit!$F:$F,0)),"")</f>
        <v/>
      </c>
      <c r="AR289" s="159" t="str">
        <f t="shared" si="39"/>
        <v/>
      </c>
    </row>
    <row r="290" spans="1:44" hidden="1" x14ac:dyDescent="0.2">
      <c r="A290" s="1071"/>
      <c r="B290" s="1071"/>
      <c r="C290" s="1071"/>
      <c r="D290" s="1071"/>
      <c r="E290" s="1071"/>
      <c r="F290" s="1071"/>
      <c r="G290" s="1071"/>
      <c r="H290" s="1071"/>
      <c r="I290" s="1071"/>
      <c r="J290" s="1071"/>
      <c r="K290" s="1071"/>
      <c r="L290" s="1071"/>
      <c r="M290" s="1071"/>
      <c r="N290" s="1071"/>
      <c r="O290" s="1071"/>
      <c r="AD290" s="157">
        <f t="shared" si="40"/>
        <v>0</v>
      </c>
      <c r="AE290" s="158" t="str">
        <f>IFERROR(INDEX(Reit!$J:$J,MATCH(AF290,Reit!$F:$F,0)),"")</f>
        <v/>
      </c>
      <c r="AF290" s="159">
        <f t="shared" si="33"/>
        <v>0</v>
      </c>
      <c r="AG290" s="158" t="str">
        <f>IFERROR(INDEX(Reit!$J:$J,MATCH(AH290,Reit!$F:$F,0)),"")</f>
        <v/>
      </c>
      <c r="AH290" s="159" t="str">
        <f t="shared" si="34"/>
        <v/>
      </c>
      <c r="AI290" s="158" t="str">
        <f>IFERROR(INDEX(Reit!$J:$J,MATCH(AJ290,Reit!$F:$F,0)),"")</f>
        <v/>
      </c>
      <c r="AJ290" s="159" t="str">
        <f t="shared" si="35"/>
        <v/>
      </c>
      <c r="AK290" s="158" t="str">
        <f>IFERROR(INDEX(Reit!$J:$J,MATCH(AL290,Reit!$F:$F,0)),"")</f>
        <v/>
      </c>
      <c r="AL290" s="159" t="str">
        <f t="shared" si="36"/>
        <v/>
      </c>
      <c r="AM290" s="158" t="str">
        <f>IFERROR(INDEX(Reit!$J:$J,MATCH(AN290,Reit!$F:$F,0)),"")</f>
        <v/>
      </c>
      <c r="AN290" s="159" t="str">
        <f t="shared" si="37"/>
        <v/>
      </c>
      <c r="AO290" s="158" t="str">
        <f>IFERROR(INDEX(Reit!$J:$J,MATCH(AP290,Reit!$F:$F,0)),"")</f>
        <v/>
      </c>
      <c r="AP290" s="159" t="str">
        <f t="shared" si="38"/>
        <v/>
      </c>
      <c r="AQ290" s="158" t="str">
        <f>IFERROR(INDEX(Reit!$J:$J,MATCH(AR290,Reit!$F:$F,0)),"")</f>
        <v/>
      </c>
      <c r="AR290" s="159" t="str">
        <f t="shared" si="39"/>
        <v/>
      </c>
    </row>
    <row r="291" spans="1:44" hidden="1" x14ac:dyDescent="0.2">
      <c r="A291" s="1071"/>
      <c r="B291" s="1071"/>
      <c r="C291" s="1071"/>
      <c r="D291" s="1071"/>
      <c r="E291" s="1071"/>
      <c r="F291" s="1071"/>
      <c r="G291" s="1071"/>
      <c r="H291" s="1071"/>
      <c r="I291" s="1071"/>
      <c r="J291" s="1071"/>
      <c r="K291" s="1071"/>
      <c r="L291" s="1071"/>
      <c r="M291" s="1071"/>
      <c r="N291" s="1071"/>
      <c r="O291" s="1071"/>
      <c r="AD291" s="157">
        <f t="shared" si="40"/>
        <v>0</v>
      </c>
      <c r="AE291" s="158" t="str">
        <f>IFERROR(INDEX(Reit!$J:$J,MATCH(AF291,Reit!$F:$F,0)),"")</f>
        <v/>
      </c>
      <c r="AF291" s="159">
        <f t="shared" si="33"/>
        <v>0</v>
      </c>
      <c r="AG291" s="158" t="str">
        <f>IFERROR(INDEX(Reit!$J:$J,MATCH(AH291,Reit!$F:$F,0)),"")</f>
        <v/>
      </c>
      <c r="AH291" s="159" t="str">
        <f t="shared" si="34"/>
        <v/>
      </c>
      <c r="AI291" s="158" t="str">
        <f>IFERROR(INDEX(Reit!$J:$J,MATCH(AJ291,Reit!$F:$F,0)),"")</f>
        <v/>
      </c>
      <c r="AJ291" s="159" t="str">
        <f t="shared" si="35"/>
        <v/>
      </c>
      <c r="AK291" s="158" t="str">
        <f>IFERROR(INDEX(Reit!$J:$J,MATCH(AL291,Reit!$F:$F,0)),"")</f>
        <v/>
      </c>
      <c r="AL291" s="159" t="str">
        <f t="shared" si="36"/>
        <v/>
      </c>
      <c r="AM291" s="158" t="str">
        <f>IFERROR(INDEX(Reit!$J:$J,MATCH(AN291,Reit!$F:$F,0)),"")</f>
        <v/>
      </c>
      <c r="AN291" s="159" t="str">
        <f t="shared" si="37"/>
        <v/>
      </c>
      <c r="AO291" s="158" t="str">
        <f>IFERROR(INDEX(Reit!$J:$J,MATCH(AP291,Reit!$F:$F,0)),"")</f>
        <v/>
      </c>
      <c r="AP291" s="159" t="str">
        <f t="shared" si="38"/>
        <v/>
      </c>
      <c r="AQ291" s="158" t="str">
        <f>IFERROR(INDEX(Reit!$J:$J,MATCH(AR291,Reit!$F:$F,0)),"")</f>
        <v/>
      </c>
      <c r="AR291" s="159" t="str">
        <f t="shared" si="39"/>
        <v/>
      </c>
    </row>
    <row r="292" spans="1:44" hidden="1" x14ac:dyDescent="0.2">
      <c r="A292" s="1071"/>
      <c r="B292" s="1071"/>
      <c r="C292" s="1071"/>
      <c r="D292" s="1071"/>
      <c r="E292" s="1071"/>
      <c r="F292" s="1071"/>
      <c r="G292" s="1071"/>
      <c r="H292" s="1071"/>
      <c r="I292" s="1071"/>
      <c r="J292" s="1071"/>
      <c r="K292" s="1071"/>
      <c r="L292" s="1071"/>
      <c r="M292" s="1071"/>
      <c r="N292" s="1071"/>
      <c r="O292" s="1071"/>
      <c r="AD292" s="157">
        <f t="shared" si="40"/>
        <v>0</v>
      </c>
      <c r="AE292" s="158" t="str">
        <f>IFERROR(INDEX(Reit!$J:$J,MATCH(AF292,Reit!$F:$F,0)),"")</f>
        <v/>
      </c>
      <c r="AF292" s="159">
        <f t="shared" si="33"/>
        <v>0</v>
      </c>
      <c r="AG292" s="158" t="str">
        <f>IFERROR(INDEX(Reit!$J:$J,MATCH(AH292,Reit!$F:$F,0)),"")</f>
        <v/>
      </c>
      <c r="AH292" s="159" t="str">
        <f t="shared" si="34"/>
        <v/>
      </c>
      <c r="AI292" s="158" t="str">
        <f>IFERROR(INDEX(Reit!$J:$J,MATCH(AJ292,Reit!$F:$F,0)),"")</f>
        <v/>
      </c>
      <c r="AJ292" s="159" t="str">
        <f t="shared" si="35"/>
        <v/>
      </c>
      <c r="AK292" s="158" t="str">
        <f>IFERROR(INDEX(Reit!$J:$J,MATCH(AL292,Reit!$F:$F,0)),"")</f>
        <v/>
      </c>
      <c r="AL292" s="159" t="str">
        <f t="shared" si="36"/>
        <v/>
      </c>
      <c r="AM292" s="158" t="str">
        <f>IFERROR(INDEX(Reit!$J:$J,MATCH(AN292,Reit!$F:$F,0)),"")</f>
        <v/>
      </c>
      <c r="AN292" s="159" t="str">
        <f t="shared" si="37"/>
        <v/>
      </c>
      <c r="AO292" s="158" t="str">
        <f>IFERROR(INDEX(Reit!$J:$J,MATCH(AP292,Reit!$F:$F,0)),"")</f>
        <v/>
      </c>
      <c r="AP292" s="159" t="str">
        <f t="shared" si="38"/>
        <v/>
      </c>
      <c r="AQ292" s="158" t="str">
        <f>IFERROR(INDEX(Reit!$J:$J,MATCH(AR292,Reit!$F:$F,0)),"")</f>
        <v/>
      </c>
      <c r="AR292" s="159" t="str">
        <f t="shared" si="39"/>
        <v/>
      </c>
    </row>
    <row r="293" spans="1:44" hidden="1" x14ac:dyDescent="0.2">
      <c r="A293" s="1071"/>
      <c r="B293" s="1071"/>
      <c r="C293" s="1071"/>
      <c r="D293" s="1071"/>
      <c r="E293" s="1071"/>
      <c r="F293" s="1071"/>
      <c r="G293" s="1071"/>
      <c r="H293" s="1071"/>
      <c r="I293" s="1071"/>
      <c r="J293" s="1071"/>
      <c r="K293" s="1071"/>
      <c r="L293" s="1071"/>
      <c r="M293" s="1071"/>
      <c r="N293" s="1071"/>
      <c r="O293" s="1071"/>
      <c r="AD293" s="157">
        <f t="shared" si="40"/>
        <v>0</v>
      </c>
      <c r="AE293" s="158" t="str">
        <f>IFERROR(INDEX(Reit!$J:$J,MATCH(AF293,Reit!$F:$F,0)),"")</f>
        <v/>
      </c>
      <c r="AF293" s="159">
        <f t="shared" si="33"/>
        <v>0</v>
      </c>
      <c r="AG293" s="158" t="str">
        <f>IFERROR(INDEX(Reit!$J:$J,MATCH(AH293,Reit!$F:$F,0)),"")</f>
        <v/>
      </c>
      <c r="AH293" s="159" t="str">
        <f t="shared" si="34"/>
        <v/>
      </c>
      <c r="AI293" s="158" t="str">
        <f>IFERROR(INDEX(Reit!$J:$J,MATCH(AJ293,Reit!$F:$F,0)),"")</f>
        <v/>
      </c>
      <c r="AJ293" s="159" t="str">
        <f t="shared" si="35"/>
        <v/>
      </c>
      <c r="AK293" s="158" t="str">
        <f>IFERROR(INDEX(Reit!$J:$J,MATCH(AL293,Reit!$F:$F,0)),"")</f>
        <v/>
      </c>
      <c r="AL293" s="159" t="str">
        <f t="shared" si="36"/>
        <v/>
      </c>
      <c r="AM293" s="158" t="str">
        <f>IFERROR(INDEX(Reit!$J:$J,MATCH(AN293,Reit!$F:$F,0)),"")</f>
        <v/>
      </c>
      <c r="AN293" s="159" t="str">
        <f t="shared" si="37"/>
        <v/>
      </c>
      <c r="AO293" s="158" t="str">
        <f>IFERROR(INDEX(Reit!$J:$J,MATCH(AP293,Reit!$F:$F,0)),"")</f>
        <v/>
      </c>
      <c r="AP293" s="159" t="str">
        <f t="shared" si="38"/>
        <v/>
      </c>
      <c r="AQ293" s="158" t="str">
        <f>IFERROR(INDEX(Reit!$J:$J,MATCH(AR293,Reit!$F:$F,0)),"")</f>
        <v/>
      </c>
      <c r="AR293" s="159" t="str">
        <f t="shared" si="39"/>
        <v/>
      </c>
    </row>
    <row r="294" spans="1:44" hidden="1" x14ac:dyDescent="0.2">
      <c r="A294" s="1071"/>
      <c r="B294" s="1071"/>
      <c r="C294" s="1071"/>
      <c r="D294" s="1071"/>
      <c r="E294" s="1071"/>
      <c r="F294" s="1071"/>
      <c r="G294" s="1071"/>
      <c r="H294" s="1071"/>
      <c r="I294" s="1071"/>
      <c r="J294" s="1071"/>
      <c r="K294" s="1071"/>
      <c r="L294" s="1071"/>
      <c r="M294" s="1071"/>
      <c r="N294" s="1071"/>
      <c r="O294" s="1071"/>
      <c r="AD294" s="157">
        <f t="shared" si="40"/>
        <v>0</v>
      </c>
      <c r="AE294" s="158" t="str">
        <f>IFERROR(INDEX(Reit!$J:$J,MATCH(AF294,Reit!$F:$F,0)),"")</f>
        <v/>
      </c>
      <c r="AF294" s="159">
        <f t="shared" si="33"/>
        <v>0</v>
      </c>
      <c r="AG294" s="158" t="str">
        <f>IFERROR(INDEX(Reit!$J:$J,MATCH(AH294,Reit!$F:$F,0)),"")</f>
        <v/>
      </c>
      <c r="AH294" s="159" t="str">
        <f t="shared" si="34"/>
        <v/>
      </c>
      <c r="AI294" s="158" t="str">
        <f>IFERROR(INDEX(Reit!$J:$J,MATCH(AJ294,Reit!$F:$F,0)),"")</f>
        <v/>
      </c>
      <c r="AJ294" s="159" t="str">
        <f t="shared" si="35"/>
        <v/>
      </c>
      <c r="AK294" s="158" t="str">
        <f>IFERROR(INDEX(Reit!$J:$J,MATCH(AL294,Reit!$F:$F,0)),"")</f>
        <v/>
      </c>
      <c r="AL294" s="159" t="str">
        <f t="shared" si="36"/>
        <v/>
      </c>
      <c r="AM294" s="158" t="str">
        <f>IFERROR(INDEX(Reit!$J:$J,MATCH(AN294,Reit!$F:$F,0)),"")</f>
        <v/>
      </c>
      <c r="AN294" s="159" t="str">
        <f t="shared" si="37"/>
        <v/>
      </c>
      <c r="AO294" s="158" t="str">
        <f>IFERROR(INDEX(Reit!$J:$J,MATCH(AP294,Reit!$F:$F,0)),"")</f>
        <v/>
      </c>
      <c r="AP294" s="159" t="str">
        <f t="shared" si="38"/>
        <v/>
      </c>
      <c r="AQ294" s="158" t="str">
        <f>IFERROR(INDEX(Reit!$J:$J,MATCH(AR294,Reit!$F:$F,0)),"")</f>
        <v/>
      </c>
      <c r="AR294" s="159" t="str">
        <f t="shared" si="39"/>
        <v/>
      </c>
    </row>
    <row r="295" spans="1:44" hidden="1" x14ac:dyDescent="0.2">
      <c r="A295" s="1071"/>
      <c r="B295" s="1071"/>
      <c r="C295" s="1071"/>
      <c r="D295" s="1071"/>
      <c r="E295" s="1071"/>
      <c r="F295" s="1071"/>
      <c r="G295" s="1071"/>
      <c r="H295" s="1071"/>
      <c r="I295" s="1071"/>
      <c r="J295" s="1071"/>
      <c r="K295" s="1071"/>
      <c r="L295" s="1071"/>
      <c r="M295" s="1071"/>
      <c r="N295" s="1071"/>
      <c r="O295" s="1071"/>
      <c r="AD295" s="157">
        <f t="shared" si="40"/>
        <v>0</v>
      </c>
      <c r="AE295" s="158" t="str">
        <f>IFERROR(INDEX(Reit!$J:$J,MATCH(AF295,Reit!$F:$F,0)),"")</f>
        <v/>
      </c>
      <c r="AF295" s="159">
        <f t="shared" si="33"/>
        <v>0</v>
      </c>
      <c r="AG295" s="158" t="str">
        <f>IFERROR(INDEX(Reit!$J:$J,MATCH(AH295,Reit!$F:$F,0)),"")</f>
        <v/>
      </c>
      <c r="AH295" s="159" t="str">
        <f t="shared" si="34"/>
        <v/>
      </c>
      <c r="AI295" s="158" t="str">
        <f>IFERROR(INDEX(Reit!$J:$J,MATCH(AJ295,Reit!$F:$F,0)),"")</f>
        <v/>
      </c>
      <c r="AJ295" s="159" t="str">
        <f t="shared" si="35"/>
        <v/>
      </c>
      <c r="AK295" s="158" t="str">
        <f>IFERROR(INDEX(Reit!$J:$J,MATCH(AL295,Reit!$F:$F,0)),"")</f>
        <v/>
      </c>
      <c r="AL295" s="159" t="str">
        <f t="shared" si="36"/>
        <v/>
      </c>
      <c r="AM295" s="158" t="str">
        <f>IFERROR(INDEX(Reit!$J:$J,MATCH(AN295,Reit!$F:$F,0)),"")</f>
        <v/>
      </c>
      <c r="AN295" s="159" t="str">
        <f t="shared" si="37"/>
        <v/>
      </c>
      <c r="AO295" s="158" t="str">
        <f>IFERROR(INDEX(Reit!$J:$J,MATCH(AP295,Reit!$F:$F,0)),"")</f>
        <v/>
      </c>
      <c r="AP295" s="159" t="str">
        <f t="shared" si="38"/>
        <v/>
      </c>
      <c r="AQ295" s="158" t="str">
        <f>IFERROR(INDEX(Reit!$J:$J,MATCH(AR295,Reit!$F:$F,0)),"")</f>
        <v/>
      </c>
      <c r="AR295" s="159" t="str">
        <f t="shared" si="39"/>
        <v/>
      </c>
    </row>
    <row r="296" spans="1:44" hidden="1" x14ac:dyDescent="0.2">
      <c r="A296" s="1071"/>
      <c r="B296" s="1071"/>
      <c r="C296" s="1071"/>
      <c r="D296" s="1071"/>
      <c r="E296" s="1071"/>
      <c r="F296" s="1071"/>
      <c r="G296" s="1071"/>
      <c r="H296" s="1071"/>
      <c r="I296" s="1071"/>
      <c r="J296" s="1071"/>
      <c r="K296" s="1071"/>
      <c r="L296" s="1071"/>
      <c r="M296" s="1071"/>
      <c r="N296" s="1071"/>
      <c r="O296" s="1071"/>
      <c r="AD296" s="157">
        <f t="shared" si="40"/>
        <v>0</v>
      </c>
      <c r="AE296" s="158" t="str">
        <f>IFERROR(INDEX(Reit!$J:$J,MATCH(AF296,Reit!$F:$F,0)),"")</f>
        <v/>
      </c>
      <c r="AF296" s="159">
        <f t="shared" si="33"/>
        <v>0</v>
      </c>
      <c r="AG296" s="158" t="str">
        <f>IFERROR(INDEX(Reit!$J:$J,MATCH(AH296,Reit!$F:$F,0)),"")</f>
        <v/>
      </c>
      <c r="AH296" s="159" t="str">
        <f t="shared" si="34"/>
        <v/>
      </c>
      <c r="AI296" s="158" t="str">
        <f>IFERROR(INDEX(Reit!$J:$J,MATCH(AJ296,Reit!$F:$F,0)),"")</f>
        <v/>
      </c>
      <c r="AJ296" s="159" t="str">
        <f t="shared" si="35"/>
        <v/>
      </c>
      <c r="AK296" s="158" t="str">
        <f>IFERROR(INDEX(Reit!$J:$J,MATCH(AL296,Reit!$F:$F,0)),"")</f>
        <v/>
      </c>
      <c r="AL296" s="159" t="str">
        <f t="shared" si="36"/>
        <v/>
      </c>
      <c r="AM296" s="158" t="str">
        <f>IFERROR(INDEX(Reit!$J:$J,MATCH(AN296,Reit!$F:$F,0)),"")</f>
        <v/>
      </c>
      <c r="AN296" s="159" t="str">
        <f t="shared" si="37"/>
        <v/>
      </c>
      <c r="AO296" s="158" t="str">
        <f>IFERROR(INDEX(Reit!$J:$J,MATCH(AP296,Reit!$F:$F,0)),"")</f>
        <v/>
      </c>
      <c r="AP296" s="159" t="str">
        <f t="shared" si="38"/>
        <v/>
      </c>
      <c r="AQ296" s="158" t="str">
        <f>IFERROR(INDEX(Reit!$J:$J,MATCH(AR296,Reit!$F:$F,0)),"")</f>
        <v/>
      </c>
      <c r="AR296" s="159" t="str">
        <f t="shared" si="39"/>
        <v/>
      </c>
    </row>
    <row r="297" spans="1:44" x14ac:dyDescent="0.2">
      <c r="A297" s="1071"/>
      <c r="B297" s="1071"/>
      <c r="C297" s="1071"/>
      <c r="D297" s="1071"/>
      <c r="E297" s="1071"/>
      <c r="F297" s="1071"/>
      <c r="G297" s="1071"/>
      <c r="H297" s="1071"/>
      <c r="I297" s="1071"/>
      <c r="J297" s="1071"/>
      <c r="K297" s="1071"/>
      <c r="L297" s="1071"/>
      <c r="M297" s="1071"/>
      <c r="N297" s="1071"/>
      <c r="O297" s="1071"/>
      <c r="AD297" s="157">
        <f t="shared" si="40"/>
        <v>0</v>
      </c>
      <c r="AE297" s="158" t="str">
        <f>IFERROR(INDEX(Reit!$J:$J,MATCH(AF297,Reit!$F:$F,0)),"")</f>
        <v/>
      </c>
      <c r="AF297" s="159">
        <f t="shared" si="33"/>
        <v>0</v>
      </c>
      <c r="AG297" s="158" t="str">
        <f>IFERROR(INDEX(Reit!$J:$J,MATCH(AH297,Reit!$F:$F,0)),"")</f>
        <v/>
      </c>
      <c r="AH297" s="159" t="str">
        <f t="shared" si="34"/>
        <v/>
      </c>
      <c r="AI297" s="158" t="str">
        <f>IFERROR(INDEX(Reit!$J:$J,MATCH(AJ297,Reit!$F:$F,0)),"")</f>
        <v/>
      </c>
      <c r="AJ297" s="159" t="str">
        <f t="shared" si="35"/>
        <v/>
      </c>
      <c r="AK297" s="158" t="str">
        <f>IFERROR(INDEX(Reit!$J:$J,MATCH(AL297,Reit!$F:$F,0)),"")</f>
        <v/>
      </c>
      <c r="AL297" s="159" t="str">
        <f t="shared" si="36"/>
        <v/>
      </c>
      <c r="AM297" s="158" t="str">
        <f>IFERROR(INDEX(Reit!$J:$J,MATCH(AN297,Reit!$F:$F,0)),"")</f>
        <v/>
      </c>
      <c r="AN297" s="159" t="str">
        <f t="shared" si="37"/>
        <v/>
      </c>
      <c r="AO297" s="158" t="str">
        <f>IFERROR(INDEX(Reit!$J:$J,MATCH(AP297,Reit!$F:$F,0)),"")</f>
        <v/>
      </c>
      <c r="AP297" s="159" t="str">
        <f t="shared" si="38"/>
        <v/>
      </c>
      <c r="AQ297" s="158" t="str">
        <f>IFERROR(INDEX(Reit!$J:$J,MATCH(AR297,Reit!$F:$F,0)),"")</f>
        <v/>
      </c>
      <c r="AR297" s="159" t="str">
        <f t="shared" si="39"/>
        <v/>
      </c>
    </row>
    <row r="298" spans="1:44" x14ac:dyDescent="0.2">
      <c r="A298" s="1070" t="s">
        <v>564</v>
      </c>
      <c r="B298" s="1071"/>
      <c r="C298" s="1071"/>
      <c r="D298" s="1071"/>
      <c r="E298" s="1130" t="s">
        <v>565</v>
      </c>
      <c r="F298" s="1088"/>
      <c r="G298" s="1071"/>
      <c r="H298" s="1071"/>
      <c r="I298" s="1071"/>
      <c r="J298" s="1130" t="s">
        <v>566</v>
      </c>
      <c r="K298" s="1088"/>
      <c r="L298" s="1071"/>
      <c r="M298" s="1071"/>
      <c r="N298" s="1071"/>
      <c r="O298" s="1071"/>
      <c r="AD298" s="157">
        <f t="shared" si="40"/>
        <v>0</v>
      </c>
      <c r="AE298" s="158" t="str">
        <f>IFERROR(INDEX(Reit!$J:$J,MATCH(AF298,Reit!$F:$F,0)),"")</f>
        <v/>
      </c>
      <c r="AF298" s="159">
        <f t="shared" si="33"/>
        <v>0</v>
      </c>
      <c r="AG298" s="158" t="str">
        <f>IFERROR(INDEX(Reit!$J:$J,MATCH(AH298,Reit!$F:$F,0)),"")</f>
        <v/>
      </c>
      <c r="AH298" s="159" t="str">
        <f t="shared" si="34"/>
        <v/>
      </c>
      <c r="AI298" s="158" t="str">
        <f>IFERROR(INDEX(Reit!$J:$J,MATCH(AJ298,Reit!$F:$F,0)),"")</f>
        <v/>
      </c>
      <c r="AJ298" s="159" t="str">
        <f t="shared" si="35"/>
        <v/>
      </c>
      <c r="AK298" s="158" t="str">
        <f>IFERROR(INDEX(Reit!$J:$J,MATCH(AL298,Reit!$F:$F,0)),"")</f>
        <v/>
      </c>
      <c r="AL298" s="159" t="str">
        <f t="shared" si="36"/>
        <v/>
      </c>
      <c r="AM298" s="158" t="str">
        <f>IFERROR(INDEX(Reit!$J:$J,MATCH(AN298,Reit!$F:$F,0)),"")</f>
        <v/>
      </c>
      <c r="AN298" s="159" t="str">
        <f t="shared" si="37"/>
        <v/>
      </c>
      <c r="AO298" s="158" t="str">
        <f>IFERROR(INDEX(Reit!$J:$J,MATCH(AP298,Reit!$F:$F,0)),"")</f>
        <v/>
      </c>
      <c r="AP298" s="159" t="str">
        <f t="shared" si="38"/>
        <v/>
      </c>
      <c r="AQ298" s="158" t="str">
        <f>IFERROR(INDEX(Reit!$J:$J,MATCH(AR298,Reit!$F:$F,0)),"")</f>
        <v/>
      </c>
      <c r="AR298" s="159" t="str">
        <f t="shared" si="39"/>
        <v/>
      </c>
    </row>
    <row r="299" spans="1:44" x14ac:dyDescent="0.2">
      <c r="A299" s="1071"/>
      <c r="B299" s="1071"/>
      <c r="C299" s="151" t="s">
        <v>182</v>
      </c>
      <c r="D299" s="1071"/>
      <c r="E299" s="1071"/>
      <c r="F299" s="1088"/>
      <c r="G299" s="1071"/>
      <c r="H299" s="1071"/>
      <c r="I299" s="1071"/>
      <c r="J299" s="1071"/>
      <c r="K299" s="1088"/>
      <c r="L299" s="1071"/>
      <c r="M299" s="1071"/>
      <c r="N299" s="1071"/>
      <c r="O299" s="1071"/>
      <c r="AD299" s="157">
        <f t="shared" si="40"/>
        <v>0</v>
      </c>
      <c r="AE299" s="158" t="str">
        <f>IFERROR(INDEX(Reit!$J:$J,MATCH(AF299,Reit!$F:$F,0)),"")</f>
        <v/>
      </c>
      <c r="AF299" s="159">
        <f t="shared" si="33"/>
        <v>0</v>
      </c>
      <c r="AG299" s="158" t="str">
        <f>IFERROR(INDEX(Reit!$J:$J,MATCH(AH299,Reit!$F:$F,0)),"")</f>
        <v/>
      </c>
      <c r="AH299" s="159" t="str">
        <f t="shared" si="34"/>
        <v/>
      </c>
      <c r="AI299" s="158" t="str">
        <f>IFERROR(INDEX(Reit!$J:$J,MATCH(AJ299,Reit!$F:$F,0)),"")</f>
        <v/>
      </c>
      <c r="AJ299" s="159" t="str">
        <f t="shared" si="35"/>
        <v/>
      </c>
      <c r="AK299" s="158" t="str">
        <f>IFERROR(INDEX(Reit!$J:$J,MATCH(AL299,Reit!$F:$F,0)),"")</f>
        <v/>
      </c>
      <c r="AL299" s="159" t="str">
        <f t="shared" si="36"/>
        <v/>
      </c>
      <c r="AM299" s="158" t="str">
        <f>IFERROR(INDEX(Reit!$J:$J,MATCH(AN299,Reit!$F:$F,0)),"")</f>
        <v/>
      </c>
      <c r="AN299" s="159" t="str">
        <f t="shared" si="37"/>
        <v/>
      </c>
      <c r="AO299" s="158" t="str">
        <f>IFERROR(INDEX(Reit!$J:$J,MATCH(AP299,Reit!$F:$F,0)),"")</f>
        <v/>
      </c>
      <c r="AP299" s="159" t="str">
        <f t="shared" si="38"/>
        <v/>
      </c>
      <c r="AQ299" s="158" t="str">
        <f>IFERROR(INDEX(Reit!$J:$J,MATCH(AR299,Reit!$F:$F,0)),"")</f>
        <v/>
      </c>
      <c r="AR299" s="159" t="str">
        <f t="shared" si="39"/>
        <v/>
      </c>
    </row>
    <row r="300" spans="1:44" x14ac:dyDescent="0.2">
      <c r="A300" s="1131">
        <v>1</v>
      </c>
      <c r="B300" s="841" t="s">
        <v>215</v>
      </c>
      <c r="C300" s="160">
        <v>40</v>
      </c>
      <c r="D300" s="1108">
        <v>1</v>
      </c>
      <c r="E300" s="1132" t="s">
        <v>244</v>
      </c>
      <c r="F300" s="1138"/>
      <c r="G300" s="1143"/>
      <c r="H300" s="1071"/>
      <c r="I300" s="1108">
        <v>1</v>
      </c>
      <c r="J300" s="1132" t="s">
        <v>233</v>
      </c>
      <c r="K300" s="1138"/>
      <c r="L300" s="1143"/>
      <c r="M300" s="1071"/>
      <c r="N300" s="1071"/>
      <c r="O300" s="1071"/>
      <c r="AD300" s="157">
        <f t="shared" si="40"/>
        <v>0</v>
      </c>
      <c r="AE300" s="158">
        <f>IFERROR(INDEX(Reit!$J:$J,MATCH(AF300,Reit!$F:$F,0)),"")</f>
        <v>222</v>
      </c>
      <c r="AF300" s="159" t="str">
        <f t="shared" si="33"/>
        <v>Oleg Rõndenkov</v>
      </c>
      <c r="AG300" s="158" t="str">
        <f>IFERROR(INDEX(Reit!$J:$J,MATCH(AH300,Reit!$F:$F,0)),"")</f>
        <v/>
      </c>
      <c r="AH300" s="159" t="str">
        <f t="shared" si="34"/>
        <v/>
      </c>
      <c r="AI300" s="158" t="str">
        <f>IFERROR(INDEX(Reit!$J:$J,MATCH(AJ300,Reit!$F:$F,0)),"")</f>
        <v/>
      </c>
      <c r="AJ300" s="159" t="str">
        <f t="shared" si="35"/>
        <v/>
      </c>
      <c r="AK300" s="158" t="str">
        <f>IFERROR(INDEX(Reit!$J:$J,MATCH(AL300,Reit!$F:$F,0)),"")</f>
        <v/>
      </c>
      <c r="AL300" s="159" t="str">
        <f t="shared" si="36"/>
        <v/>
      </c>
      <c r="AM300" s="158" t="str">
        <f>IFERROR(INDEX(Reit!$J:$J,MATCH(AN300,Reit!$F:$F,0)),"")</f>
        <v/>
      </c>
      <c r="AN300" s="159" t="str">
        <f t="shared" si="37"/>
        <v/>
      </c>
      <c r="AO300" s="158" t="str">
        <f>IFERROR(INDEX(Reit!$J:$J,MATCH(AP300,Reit!$F:$F,0)),"")</f>
        <v/>
      </c>
      <c r="AP300" s="159" t="str">
        <f t="shared" si="38"/>
        <v/>
      </c>
      <c r="AQ300" s="158" t="str">
        <f>IFERROR(INDEX(Reit!$J:$J,MATCH(AR300,Reit!$F:$F,0)),"")</f>
        <v/>
      </c>
      <c r="AR300" s="159" t="str">
        <f t="shared" si="39"/>
        <v/>
      </c>
    </row>
    <row r="301" spans="1:44" x14ac:dyDescent="0.2">
      <c r="A301" s="1131">
        <v>2</v>
      </c>
      <c r="B301" s="841" t="s">
        <v>250</v>
      </c>
      <c r="C301" s="160">
        <v>34</v>
      </c>
      <c r="D301" s="1108">
        <v>2</v>
      </c>
      <c r="E301" s="1133" t="s">
        <v>239</v>
      </c>
      <c r="F301" s="1139"/>
      <c r="G301" s="1142"/>
      <c r="H301" s="1071"/>
      <c r="I301" s="1108">
        <v>2</v>
      </c>
      <c r="J301" s="1133" t="s">
        <v>222</v>
      </c>
      <c r="K301" s="1139"/>
      <c r="L301" s="1142"/>
      <c r="M301" s="1071"/>
      <c r="N301" s="1071"/>
      <c r="O301" s="1071"/>
      <c r="AD301" s="157">
        <f t="shared" si="40"/>
        <v>0</v>
      </c>
      <c r="AE301" s="158">
        <f>IFERROR(INDEX(Reit!$J:$J,MATCH(AF301,Reit!$F:$F,0)),"")</f>
        <v>300</v>
      </c>
      <c r="AF301" s="159" t="str">
        <f t="shared" si="33"/>
        <v>Janek Tarto</v>
      </c>
      <c r="AG301" s="158" t="str">
        <f>IFERROR(INDEX(Reit!$J:$J,MATCH(AH301,Reit!$F:$F,0)),"")</f>
        <v/>
      </c>
      <c r="AH301" s="159" t="str">
        <f t="shared" si="34"/>
        <v/>
      </c>
      <c r="AI301" s="158" t="str">
        <f>IFERROR(INDEX(Reit!$J:$J,MATCH(AJ301,Reit!$F:$F,0)),"")</f>
        <v/>
      </c>
      <c r="AJ301" s="159" t="str">
        <f t="shared" si="35"/>
        <v/>
      </c>
      <c r="AK301" s="158" t="str">
        <f>IFERROR(INDEX(Reit!$J:$J,MATCH(AL301,Reit!$F:$F,0)),"")</f>
        <v/>
      </c>
      <c r="AL301" s="159" t="str">
        <f t="shared" si="36"/>
        <v/>
      </c>
      <c r="AM301" s="158" t="str">
        <f>IFERROR(INDEX(Reit!$J:$J,MATCH(AN301,Reit!$F:$F,0)),"")</f>
        <v/>
      </c>
      <c r="AN301" s="159" t="str">
        <f t="shared" si="37"/>
        <v/>
      </c>
      <c r="AO301" s="158" t="str">
        <f>IFERROR(INDEX(Reit!$J:$J,MATCH(AP301,Reit!$F:$F,0)),"")</f>
        <v/>
      </c>
      <c r="AP301" s="159" t="str">
        <f t="shared" si="38"/>
        <v/>
      </c>
      <c r="AQ301" s="158" t="str">
        <f>IFERROR(INDEX(Reit!$J:$J,MATCH(AR301,Reit!$F:$F,0)),"")</f>
        <v/>
      </c>
      <c r="AR301" s="159" t="str">
        <f t="shared" si="39"/>
        <v/>
      </c>
    </row>
    <row r="302" spans="1:44" x14ac:dyDescent="0.2">
      <c r="A302" s="1131">
        <v>3</v>
      </c>
      <c r="B302" s="841" t="s">
        <v>242</v>
      </c>
      <c r="C302" s="160">
        <v>30</v>
      </c>
      <c r="D302" s="1108">
        <v>3</v>
      </c>
      <c r="E302" s="1134" t="s">
        <v>217</v>
      </c>
      <c r="F302" s="1140"/>
      <c r="G302" s="1141"/>
      <c r="H302" s="1071"/>
      <c r="I302" s="1108">
        <v>3</v>
      </c>
      <c r="J302" s="1134" t="s">
        <v>235</v>
      </c>
      <c r="K302" s="1140"/>
      <c r="L302" s="1141"/>
      <c r="M302" s="1071"/>
      <c r="N302" s="1071"/>
      <c r="O302" s="1071"/>
      <c r="AD302" s="157">
        <f t="shared" si="40"/>
        <v>0</v>
      </c>
      <c r="AE302" s="158">
        <f>IFERROR(INDEX(Reit!$J:$J,MATCH(AF302,Reit!$F:$F,0)),"")</f>
        <v>244</v>
      </c>
      <c r="AF302" s="159" t="str">
        <f t="shared" si="33"/>
        <v>Jaan Sepp</v>
      </c>
      <c r="AG302" s="158" t="str">
        <f>IFERROR(INDEX(Reit!$J:$J,MATCH(AH302,Reit!$F:$F,0)),"")</f>
        <v/>
      </c>
      <c r="AH302" s="159" t="str">
        <f t="shared" si="34"/>
        <v/>
      </c>
      <c r="AI302" s="158" t="str">
        <f>IFERROR(INDEX(Reit!$J:$J,MATCH(AJ302,Reit!$F:$F,0)),"")</f>
        <v/>
      </c>
      <c r="AJ302" s="159" t="str">
        <f t="shared" si="35"/>
        <v/>
      </c>
      <c r="AK302" s="158" t="str">
        <f>IFERROR(INDEX(Reit!$J:$J,MATCH(AL302,Reit!$F:$F,0)),"")</f>
        <v/>
      </c>
      <c r="AL302" s="159" t="str">
        <f t="shared" si="36"/>
        <v/>
      </c>
      <c r="AM302" s="158" t="str">
        <f>IFERROR(INDEX(Reit!$J:$J,MATCH(AN302,Reit!$F:$F,0)),"")</f>
        <v/>
      </c>
      <c r="AN302" s="159" t="str">
        <f t="shared" si="37"/>
        <v/>
      </c>
      <c r="AO302" s="158" t="str">
        <f>IFERROR(INDEX(Reit!$J:$J,MATCH(AP302,Reit!$F:$F,0)),"")</f>
        <v/>
      </c>
      <c r="AP302" s="159" t="str">
        <f t="shared" si="38"/>
        <v/>
      </c>
      <c r="AQ302" s="158" t="str">
        <f>IFERROR(INDEX(Reit!$J:$J,MATCH(AR302,Reit!$F:$F,0)),"")</f>
        <v/>
      </c>
      <c r="AR302" s="159" t="str">
        <f t="shared" si="39"/>
        <v/>
      </c>
    </row>
    <row r="303" spans="1:44" x14ac:dyDescent="0.2">
      <c r="A303" s="1131">
        <v>4</v>
      </c>
      <c r="B303" s="841" t="s">
        <v>222</v>
      </c>
      <c r="C303" s="160">
        <v>26</v>
      </c>
      <c r="D303" s="1108"/>
      <c r="E303" s="1071"/>
      <c r="F303" s="1071"/>
      <c r="G303" s="1071"/>
      <c r="H303" s="1071"/>
      <c r="I303" s="1108">
        <v>4</v>
      </c>
      <c r="J303" s="1071"/>
      <c r="K303" s="1071"/>
      <c r="L303" s="1071"/>
      <c r="M303" s="1071"/>
      <c r="N303" s="1071"/>
      <c r="O303" s="1071"/>
      <c r="AD303" s="157">
        <f t="shared" si="40"/>
        <v>0</v>
      </c>
      <c r="AE303" s="158">
        <f>IFERROR(INDEX(Reit!$J:$J,MATCH(AF303,Reit!$F:$F,0)),"")</f>
        <v>278</v>
      </c>
      <c r="AF303" s="159" t="str">
        <f t="shared" si="33"/>
        <v>Kenneth Muusikus</v>
      </c>
      <c r="AG303" s="158" t="str">
        <f>IFERROR(INDEX(Reit!$J:$J,MATCH(AH303,Reit!$F:$F,0)),"")</f>
        <v/>
      </c>
      <c r="AH303" s="159" t="str">
        <f t="shared" si="34"/>
        <v/>
      </c>
      <c r="AI303" s="158" t="str">
        <f>IFERROR(INDEX(Reit!$J:$J,MATCH(AJ303,Reit!$F:$F,0)),"")</f>
        <v/>
      </c>
      <c r="AJ303" s="159" t="str">
        <f t="shared" si="35"/>
        <v/>
      </c>
      <c r="AK303" s="158" t="str">
        <f>IFERROR(INDEX(Reit!$J:$J,MATCH(AL303,Reit!$F:$F,0)),"")</f>
        <v/>
      </c>
      <c r="AL303" s="159" t="str">
        <f t="shared" si="36"/>
        <v/>
      </c>
      <c r="AM303" s="158" t="str">
        <f>IFERROR(INDEX(Reit!$J:$J,MATCH(AN303,Reit!$F:$F,0)),"")</f>
        <v/>
      </c>
      <c r="AN303" s="159" t="str">
        <f t="shared" si="37"/>
        <v/>
      </c>
      <c r="AO303" s="158" t="str">
        <f>IFERROR(INDEX(Reit!$J:$J,MATCH(AP303,Reit!$F:$F,0)),"")</f>
        <v/>
      </c>
      <c r="AP303" s="159" t="str">
        <f t="shared" si="38"/>
        <v/>
      </c>
      <c r="AQ303" s="158" t="str">
        <f>IFERROR(INDEX(Reit!$J:$J,MATCH(AR303,Reit!$F:$F,0)),"")</f>
        <v/>
      </c>
      <c r="AR303" s="159" t="str">
        <f t="shared" si="39"/>
        <v/>
      </c>
    </row>
    <row r="304" spans="1:44" x14ac:dyDescent="0.2">
      <c r="A304" s="1131">
        <v>5</v>
      </c>
      <c r="B304" s="841" t="s">
        <v>233</v>
      </c>
      <c r="C304" s="160">
        <v>24</v>
      </c>
      <c r="D304" s="1108"/>
      <c r="E304" s="1071"/>
      <c r="F304" s="1071"/>
      <c r="G304" s="1071"/>
      <c r="H304" s="1071"/>
      <c r="I304" s="1108">
        <v>5</v>
      </c>
      <c r="J304" s="1071"/>
      <c r="K304" s="1071"/>
      <c r="L304" s="1071"/>
      <c r="M304" s="1071"/>
      <c r="N304" s="1071"/>
      <c r="O304" s="1071"/>
      <c r="AD304" s="157">
        <f t="shared" si="40"/>
        <v>0</v>
      </c>
      <c r="AE304" s="158">
        <f>IFERROR(INDEX(Reit!$J:$J,MATCH(AF304,Reit!$F:$F,0)),"")</f>
        <v>91</v>
      </c>
      <c r="AF304" s="159" t="str">
        <f t="shared" si="33"/>
        <v>Enn Tokman</v>
      </c>
      <c r="AG304" s="158" t="str">
        <f>IFERROR(INDEX(Reit!$J:$J,MATCH(AH304,Reit!$F:$F,0)),"")</f>
        <v/>
      </c>
      <c r="AH304" s="159" t="str">
        <f t="shared" si="34"/>
        <v/>
      </c>
      <c r="AI304" s="158" t="str">
        <f>IFERROR(INDEX(Reit!$J:$J,MATCH(AJ304,Reit!$F:$F,0)),"")</f>
        <v/>
      </c>
      <c r="AJ304" s="159" t="str">
        <f t="shared" si="35"/>
        <v/>
      </c>
      <c r="AK304" s="158" t="str">
        <f>IFERROR(INDEX(Reit!$J:$J,MATCH(AL304,Reit!$F:$F,0)),"")</f>
        <v/>
      </c>
      <c r="AL304" s="159" t="str">
        <f t="shared" si="36"/>
        <v/>
      </c>
      <c r="AM304" s="158" t="str">
        <f>IFERROR(INDEX(Reit!$J:$J,MATCH(AN304,Reit!$F:$F,0)),"")</f>
        <v/>
      </c>
      <c r="AN304" s="159" t="str">
        <f t="shared" si="37"/>
        <v/>
      </c>
      <c r="AO304" s="158" t="str">
        <f>IFERROR(INDEX(Reit!$J:$J,MATCH(AP304,Reit!$F:$F,0)),"")</f>
        <v/>
      </c>
      <c r="AP304" s="159" t="str">
        <f t="shared" si="38"/>
        <v/>
      </c>
      <c r="AQ304" s="158" t="str">
        <f>IFERROR(INDEX(Reit!$J:$J,MATCH(AR304,Reit!$F:$F,0)),"")</f>
        <v/>
      </c>
      <c r="AR304" s="159" t="str">
        <f t="shared" si="39"/>
        <v/>
      </c>
    </row>
    <row r="305" spans="1:44" x14ac:dyDescent="0.2">
      <c r="A305" s="1131">
        <v>6</v>
      </c>
      <c r="B305" s="841" t="s">
        <v>251</v>
      </c>
      <c r="C305" s="160">
        <v>22</v>
      </c>
      <c r="D305" s="1071"/>
      <c r="E305" s="1071"/>
      <c r="F305" s="1071"/>
      <c r="G305" s="1071"/>
      <c r="H305" s="1071"/>
      <c r="I305" s="1108">
        <v>6</v>
      </c>
      <c r="J305" s="1071"/>
      <c r="K305" s="1071"/>
      <c r="L305" s="1071"/>
      <c r="M305" s="1071"/>
      <c r="N305" s="1071"/>
      <c r="O305" s="1071"/>
      <c r="AD305" s="157">
        <f t="shared" si="40"/>
        <v>0</v>
      </c>
      <c r="AE305" s="158">
        <f>IFERROR(INDEX(Reit!$J:$J,MATCH(AF305,Reit!$F:$F,0)),"")</f>
        <v>288</v>
      </c>
      <c r="AF305" s="159" t="str">
        <f t="shared" si="33"/>
        <v>Oskar Sepp</v>
      </c>
      <c r="AG305" s="158" t="str">
        <f>IFERROR(INDEX(Reit!$J:$J,MATCH(AH305,Reit!$F:$F,0)),"")</f>
        <v/>
      </c>
      <c r="AH305" s="159" t="str">
        <f t="shared" si="34"/>
        <v/>
      </c>
      <c r="AI305" s="158" t="str">
        <f>IFERROR(INDEX(Reit!$J:$J,MATCH(AJ305,Reit!$F:$F,0)),"")</f>
        <v/>
      </c>
      <c r="AJ305" s="159" t="str">
        <f t="shared" si="35"/>
        <v/>
      </c>
      <c r="AK305" s="158" t="str">
        <f>IFERROR(INDEX(Reit!$J:$J,MATCH(AL305,Reit!$F:$F,0)),"")</f>
        <v/>
      </c>
      <c r="AL305" s="159" t="str">
        <f t="shared" si="36"/>
        <v/>
      </c>
      <c r="AM305" s="158" t="str">
        <f>IFERROR(INDEX(Reit!$J:$J,MATCH(AN305,Reit!$F:$F,0)),"")</f>
        <v/>
      </c>
      <c r="AN305" s="159" t="str">
        <f t="shared" si="37"/>
        <v/>
      </c>
      <c r="AO305" s="158" t="str">
        <f>IFERROR(INDEX(Reit!$J:$J,MATCH(AP305,Reit!$F:$F,0)),"")</f>
        <v/>
      </c>
      <c r="AP305" s="159" t="str">
        <f t="shared" si="38"/>
        <v/>
      </c>
      <c r="AQ305" s="158" t="str">
        <f>IFERROR(INDEX(Reit!$J:$J,MATCH(AR305,Reit!$F:$F,0)),"")</f>
        <v/>
      </c>
      <c r="AR305" s="159" t="str">
        <f t="shared" si="39"/>
        <v/>
      </c>
    </row>
    <row r="306" spans="1:44" x14ac:dyDescent="0.2">
      <c r="A306" s="1131">
        <v>7</v>
      </c>
      <c r="B306" s="841" t="s">
        <v>235</v>
      </c>
      <c r="C306" s="160">
        <v>20</v>
      </c>
      <c r="D306" s="1071"/>
      <c r="E306" s="1071"/>
      <c r="F306" s="1071"/>
      <c r="G306" s="1071"/>
      <c r="H306" s="1071"/>
      <c r="I306" s="1108">
        <v>7</v>
      </c>
      <c r="J306" s="1071"/>
      <c r="K306" s="1071"/>
      <c r="L306" s="1071"/>
      <c r="M306" s="1071"/>
      <c r="N306" s="1071"/>
      <c r="O306" s="1071"/>
      <c r="AD306" s="157">
        <f t="shared" ref="AD306:AD331" si="41">SUM(AG306:AR306)</f>
        <v>0</v>
      </c>
      <c r="AE306" s="158">
        <f>IFERROR(INDEX(Reit!$J:$J,MATCH(AF306,Reit!$F:$F,0)),"")</f>
        <v>66</v>
      </c>
      <c r="AF306" s="159" t="str">
        <f t="shared" si="33"/>
        <v>Jaan Saar</v>
      </c>
      <c r="AG306" s="158" t="str">
        <f>IFERROR(INDEX(Reit!$J:$J,MATCH(AH306,Reit!$F:$F,0)),"")</f>
        <v/>
      </c>
      <c r="AH306" s="159" t="str">
        <f t="shared" si="34"/>
        <v/>
      </c>
      <c r="AI306" s="158" t="str">
        <f>IFERROR(INDEX(Reit!$J:$J,MATCH(AJ306,Reit!$F:$F,0)),"")</f>
        <v/>
      </c>
      <c r="AJ306" s="159" t="str">
        <f t="shared" si="35"/>
        <v/>
      </c>
      <c r="AK306" s="158" t="str">
        <f>IFERROR(INDEX(Reit!$J:$J,MATCH(AL306,Reit!$F:$F,0)),"")</f>
        <v/>
      </c>
      <c r="AL306" s="159" t="str">
        <f t="shared" si="36"/>
        <v/>
      </c>
      <c r="AM306" s="158" t="str">
        <f>IFERROR(INDEX(Reit!$J:$J,MATCH(AN306,Reit!$F:$F,0)),"")</f>
        <v/>
      </c>
      <c r="AN306" s="159" t="str">
        <f t="shared" si="37"/>
        <v/>
      </c>
      <c r="AO306" s="158" t="str">
        <f>IFERROR(INDEX(Reit!$J:$J,MATCH(AP306,Reit!$F:$F,0)),"")</f>
        <v/>
      </c>
      <c r="AP306" s="159" t="str">
        <f t="shared" si="38"/>
        <v/>
      </c>
      <c r="AQ306" s="158" t="str">
        <f>IFERROR(INDEX(Reit!$J:$J,MATCH(AR306,Reit!$F:$F,0)),"")</f>
        <v/>
      </c>
      <c r="AR306" s="159" t="str">
        <f t="shared" si="39"/>
        <v/>
      </c>
    </row>
    <row r="307" spans="1:44" x14ac:dyDescent="0.2">
      <c r="A307" s="1131">
        <v>8</v>
      </c>
      <c r="B307" s="841" t="s">
        <v>220</v>
      </c>
      <c r="C307" s="160">
        <v>18</v>
      </c>
      <c r="D307" s="1071"/>
      <c r="E307" s="1130" t="s">
        <v>567</v>
      </c>
      <c r="F307" s="1088"/>
      <c r="G307" s="1071"/>
      <c r="H307" s="1071"/>
      <c r="I307" s="1108">
        <v>8</v>
      </c>
      <c r="J307" s="1071"/>
      <c r="K307" s="1071"/>
      <c r="L307" s="1071"/>
      <c r="M307" s="1071"/>
      <c r="N307" s="1071"/>
      <c r="O307" s="1071"/>
      <c r="AD307" s="157">
        <f t="shared" si="41"/>
        <v>0</v>
      </c>
      <c r="AE307" s="158">
        <f>IFERROR(INDEX(Reit!$J:$J,MATCH(AF307,Reit!$F:$F,0)),"")</f>
        <v>182</v>
      </c>
      <c r="AF307" s="159" t="str">
        <f t="shared" si="33"/>
        <v>Elmo Lageda</v>
      </c>
      <c r="AG307" s="158" t="str">
        <f>IFERROR(INDEX(Reit!$J:$J,MATCH(AH307,Reit!$F:$F,0)),"")</f>
        <v/>
      </c>
      <c r="AH307" s="159" t="str">
        <f t="shared" si="34"/>
        <v/>
      </c>
      <c r="AI307" s="158" t="str">
        <f>IFERROR(INDEX(Reit!$J:$J,MATCH(AJ307,Reit!$F:$F,0)),"")</f>
        <v/>
      </c>
      <c r="AJ307" s="159" t="str">
        <f t="shared" si="35"/>
        <v/>
      </c>
      <c r="AK307" s="158" t="str">
        <f>IFERROR(INDEX(Reit!$J:$J,MATCH(AL307,Reit!$F:$F,0)),"")</f>
        <v/>
      </c>
      <c r="AL307" s="159" t="str">
        <f t="shared" si="36"/>
        <v/>
      </c>
      <c r="AM307" s="158" t="str">
        <f>IFERROR(INDEX(Reit!$J:$J,MATCH(AN307,Reit!$F:$F,0)),"")</f>
        <v/>
      </c>
      <c r="AN307" s="159" t="str">
        <f t="shared" si="37"/>
        <v/>
      </c>
      <c r="AO307" s="158" t="str">
        <f>IFERROR(INDEX(Reit!$J:$J,MATCH(AP307,Reit!$F:$F,0)),"")</f>
        <v/>
      </c>
      <c r="AP307" s="159" t="str">
        <f t="shared" si="38"/>
        <v/>
      </c>
      <c r="AQ307" s="158" t="str">
        <f>IFERROR(INDEX(Reit!$J:$J,MATCH(AR307,Reit!$F:$F,0)),"")</f>
        <v/>
      </c>
      <c r="AR307" s="159" t="str">
        <f t="shared" si="39"/>
        <v/>
      </c>
    </row>
    <row r="308" spans="1:44" x14ac:dyDescent="0.2">
      <c r="A308" s="1131">
        <v>9</v>
      </c>
      <c r="B308" s="841" t="s">
        <v>236</v>
      </c>
      <c r="C308" s="85">
        <v>16</v>
      </c>
      <c r="D308" s="1071"/>
      <c r="E308" s="1071"/>
      <c r="F308" s="1088"/>
      <c r="G308" s="1071"/>
      <c r="H308" s="1071"/>
      <c r="I308" s="1108">
        <v>9</v>
      </c>
      <c r="J308" s="1135"/>
      <c r="K308" s="1071"/>
      <c r="L308" s="1071"/>
      <c r="M308" s="1071"/>
      <c r="N308" s="1071"/>
      <c r="O308" s="1071"/>
      <c r="AD308" s="157">
        <f t="shared" si="41"/>
        <v>0</v>
      </c>
      <c r="AE308" s="158">
        <f>IFERROR(INDEX(Reit!$J:$J,MATCH(AF308,Reit!$F:$F,0)),"")</f>
        <v>180</v>
      </c>
      <c r="AF308" s="159" t="str">
        <f t="shared" si="33"/>
        <v>Andres Veski</v>
      </c>
      <c r="AG308" s="158" t="str">
        <f>IFERROR(INDEX(Reit!$J:$J,MATCH(AH308,Reit!$F:$F,0)),"")</f>
        <v/>
      </c>
      <c r="AH308" s="159" t="str">
        <f t="shared" si="34"/>
        <v/>
      </c>
      <c r="AI308" s="158" t="str">
        <f>IFERROR(INDEX(Reit!$J:$J,MATCH(AJ308,Reit!$F:$F,0)),"")</f>
        <v/>
      </c>
      <c r="AJ308" s="159" t="str">
        <f t="shared" si="35"/>
        <v/>
      </c>
      <c r="AK308" s="158" t="str">
        <f>IFERROR(INDEX(Reit!$J:$J,MATCH(AL308,Reit!$F:$F,0)),"")</f>
        <v/>
      </c>
      <c r="AL308" s="159" t="str">
        <f t="shared" si="36"/>
        <v/>
      </c>
      <c r="AM308" s="158" t="str">
        <f>IFERROR(INDEX(Reit!$J:$J,MATCH(AN308,Reit!$F:$F,0)),"")</f>
        <v/>
      </c>
      <c r="AN308" s="159" t="str">
        <f t="shared" si="37"/>
        <v/>
      </c>
      <c r="AO308" s="158" t="str">
        <f>IFERROR(INDEX(Reit!$J:$J,MATCH(AP308,Reit!$F:$F,0)),"")</f>
        <v/>
      </c>
      <c r="AP308" s="159" t="str">
        <f t="shared" si="38"/>
        <v/>
      </c>
      <c r="AQ308" s="158" t="str">
        <f>IFERROR(INDEX(Reit!$J:$J,MATCH(AR308,Reit!$F:$F,0)),"")</f>
        <v/>
      </c>
      <c r="AR308" s="159" t="str">
        <f t="shared" si="39"/>
        <v/>
      </c>
    </row>
    <row r="309" spans="1:44" x14ac:dyDescent="0.2">
      <c r="A309" s="1131">
        <v>10</v>
      </c>
      <c r="B309" s="841" t="s">
        <v>245</v>
      </c>
      <c r="C309" s="85">
        <v>14</v>
      </c>
      <c r="D309" s="1108">
        <v>1</v>
      </c>
      <c r="E309" s="1132" t="s">
        <v>231</v>
      </c>
      <c r="F309" s="1138"/>
      <c r="G309" s="1143"/>
      <c r="H309" s="1071"/>
      <c r="I309" s="1108">
        <v>10</v>
      </c>
      <c r="J309" s="1071"/>
      <c r="K309" s="1071"/>
      <c r="L309" s="1071"/>
      <c r="M309" s="1071"/>
      <c r="N309" s="1071"/>
      <c r="O309" s="1071"/>
      <c r="AD309" s="157">
        <f t="shared" si="41"/>
        <v>0</v>
      </c>
      <c r="AE309" s="158">
        <f>IFERROR(INDEX(Reit!$J:$J,MATCH(AF309,Reit!$F:$F,0)),"")</f>
        <v>62</v>
      </c>
      <c r="AF309" s="159" t="str">
        <f t="shared" si="33"/>
        <v>Urmas Jõeäär</v>
      </c>
      <c r="AG309" s="158" t="str">
        <f>IFERROR(INDEX(Reit!$J:$J,MATCH(AH309,Reit!$F:$F,0)),"")</f>
        <v/>
      </c>
      <c r="AH309" s="159" t="str">
        <f t="shared" si="34"/>
        <v/>
      </c>
      <c r="AI309" s="158" t="str">
        <f>IFERROR(INDEX(Reit!$J:$J,MATCH(AJ309,Reit!$F:$F,0)),"")</f>
        <v/>
      </c>
      <c r="AJ309" s="159" t="str">
        <f t="shared" si="35"/>
        <v/>
      </c>
      <c r="AK309" s="158" t="str">
        <f>IFERROR(INDEX(Reit!$J:$J,MATCH(AL309,Reit!$F:$F,0)),"")</f>
        <v/>
      </c>
      <c r="AL309" s="159" t="str">
        <f t="shared" si="36"/>
        <v/>
      </c>
      <c r="AM309" s="158" t="str">
        <f>IFERROR(INDEX(Reit!$J:$J,MATCH(AN309,Reit!$F:$F,0)),"")</f>
        <v/>
      </c>
      <c r="AN309" s="159" t="str">
        <f t="shared" si="37"/>
        <v/>
      </c>
      <c r="AO309" s="158" t="str">
        <f>IFERROR(INDEX(Reit!$J:$J,MATCH(AP309,Reit!$F:$F,0)),"")</f>
        <v/>
      </c>
      <c r="AP309" s="159" t="str">
        <f t="shared" si="38"/>
        <v/>
      </c>
      <c r="AQ309" s="158" t="str">
        <f>IFERROR(INDEX(Reit!$J:$J,MATCH(AR309,Reit!$F:$F,0)),"")</f>
        <v/>
      </c>
      <c r="AR309" s="159" t="str">
        <f t="shared" si="39"/>
        <v/>
      </c>
    </row>
    <row r="310" spans="1:44" x14ac:dyDescent="0.2">
      <c r="A310" s="1131">
        <v>11</v>
      </c>
      <c r="B310" s="841" t="s">
        <v>234</v>
      </c>
      <c r="C310" s="85">
        <v>12</v>
      </c>
      <c r="D310" s="1108">
        <v>2</v>
      </c>
      <c r="E310" s="1133" t="s">
        <v>228</v>
      </c>
      <c r="F310" s="1139"/>
      <c r="G310" s="1142"/>
      <c r="H310" s="1071"/>
      <c r="I310" s="1108">
        <v>11</v>
      </c>
      <c r="J310" s="1135"/>
      <c r="K310" s="1071"/>
      <c r="L310" s="1071"/>
      <c r="M310" s="1071"/>
      <c r="N310" s="1071"/>
      <c r="O310" s="1071"/>
      <c r="AD310" s="157">
        <f t="shared" si="41"/>
        <v>0</v>
      </c>
      <c r="AE310" s="158">
        <f>IFERROR(INDEX(Reit!$J:$J,MATCH(AF310,Reit!$F:$F,0)),"")</f>
        <v>232</v>
      </c>
      <c r="AF310" s="159" t="str">
        <f t="shared" si="33"/>
        <v>Mait Metsla</v>
      </c>
      <c r="AG310" s="158" t="str">
        <f>IFERROR(INDEX(Reit!$J:$J,MATCH(AH310,Reit!$F:$F,0)),"")</f>
        <v/>
      </c>
      <c r="AH310" s="159" t="str">
        <f t="shared" si="34"/>
        <v/>
      </c>
      <c r="AI310" s="158" t="str">
        <f>IFERROR(INDEX(Reit!$J:$J,MATCH(AJ310,Reit!$F:$F,0)),"")</f>
        <v/>
      </c>
      <c r="AJ310" s="159" t="str">
        <f t="shared" si="35"/>
        <v/>
      </c>
      <c r="AK310" s="158" t="str">
        <f>IFERROR(INDEX(Reit!$J:$J,MATCH(AL310,Reit!$F:$F,0)),"")</f>
        <v/>
      </c>
      <c r="AL310" s="159" t="str">
        <f t="shared" si="36"/>
        <v/>
      </c>
      <c r="AM310" s="158" t="str">
        <f>IFERROR(INDEX(Reit!$J:$J,MATCH(AN310,Reit!$F:$F,0)),"")</f>
        <v/>
      </c>
      <c r="AN310" s="159" t="str">
        <f t="shared" si="37"/>
        <v/>
      </c>
      <c r="AO310" s="158" t="str">
        <f>IFERROR(INDEX(Reit!$J:$J,MATCH(AP310,Reit!$F:$F,0)),"")</f>
        <v/>
      </c>
      <c r="AP310" s="159" t="str">
        <f t="shared" si="38"/>
        <v/>
      </c>
      <c r="AQ310" s="158" t="str">
        <f>IFERROR(INDEX(Reit!$J:$J,MATCH(AR310,Reit!$F:$F,0)),"")</f>
        <v/>
      </c>
      <c r="AR310" s="159" t="str">
        <f t="shared" si="39"/>
        <v/>
      </c>
    </row>
    <row r="311" spans="1:44" x14ac:dyDescent="0.2">
      <c r="A311" s="1131">
        <v>12</v>
      </c>
      <c r="B311" s="841" t="s">
        <v>231</v>
      </c>
      <c r="C311" s="85">
        <v>10</v>
      </c>
      <c r="D311" s="1108">
        <v>3</v>
      </c>
      <c r="E311" s="1134" t="s">
        <v>262</v>
      </c>
      <c r="F311" s="1140"/>
      <c r="G311" s="1141"/>
      <c r="H311" s="1071"/>
      <c r="I311" s="1108">
        <v>12</v>
      </c>
      <c r="J311" s="1071"/>
      <c r="K311" s="1071"/>
      <c r="L311" s="1071"/>
      <c r="M311" s="1071"/>
      <c r="N311" s="1071"/>
      <c r="O311" s="1071"/>
      <c r="AD311" s="157">
        <f t="shared" si="41"/>
        <v>0</v>
      </c>
      <c r="AE311" s="158">
        <f>IFERROR(INDEX(Reit!$J:$J,MATCH(AF311,Reit!$F:$F,0)),"")</f>
        <v>192</v>
      </c>
      <c r="AF311" s="159" t="str">
        <f t="shared" si="33"/>
        <v>Henri Mitt</v>
      </c>
      <c r="AG311" s="158" t="str">
        <f>IFERROR(INDEX(Reit!$J:$J,MATCH(AH311,Reit!$F:$F,0)),"")</f>
        <v/>
      </c>
      <c r="AH311" s="159" t="str">
        <f t="shared" si="34"/>
        <v/>
      </c>
      <c r="AI311" s="158" t="str">
        <f>IFERROR(INDEX(Reit!$J:$J,MATCH(AJ311,Reit!$F:$F,0)),"")</f>
        <v/>
      </c>
      <c r="AJ311" s="159" t="str">
        <f t="shared" si="35"/>
        <v/>
      </c>
      <c r="AK311" s="158" t="str">
        <f>IFERROR(INDEX(Reit!$J:$J,MATCH(AL311,Reit!$F:$F,0)),"")</f>
        <v/>
      </c>
      <c r="AL311" s="159" t="str">
        <f t="shared" si="36"/>
        <v/>
      </c>
      <c r="AM311" s="158" t="str">
        <f>IFERROR(INDEX(Reit!$J:$J,MATCH(AN311,Reit!$F:$F,0)),"")</f>
        <v/>
      </c>
      <c r="AN311" s="159" t="str">
        <f t="shared" si="37"/>
        <v/>
      </c>
      <c r="AO311" s="158" t="str">
        <f>IFERROR(INDEX(Reit!$J:$J,MATCH(AP311,Reit!$F:$F,0)),"")</f>
        <v/>
      </c>
      <c r="AP311" s="159" t="str">
        <f t="shared" si="38"/>
        <v/>
      </c>
      <c r="AQ311" s="158" t="str">
        <f>IFERROR(INDEX(Reit!$J:$J,MATCH(AR311,Reit!$F:$F,0)),"")</f>
        <v/>
      </c>
      <c r="AR311" s="159" t="str">
        <f t="shared" si="39"/>
        <v/>
      </c>
    </row>
    <row r="312" spans="1:44" x14ac:dyDescent="0.2">
      <c r="A312" s="1131">
        <v>13</v>
      </c>
      <c r="B312" s="841" t="s">
        <v>226</v>
      </c>
      <c r="C312" s="85">
        <v>8</v>
      </c>
      <c r="D312" s="1071"/>
      <c r="E312" s="1071"/>
      <c r="F312" s="1071"/>
      <c r="G312" s="1071"/>
      <c r="H312" s="1071"/>
      <c r="I312" s="1108">
        <v>13</v>
      </c>
      <c r="J312" s="1071"/>
      <c r="K312" s="1071"/>
      <c r="L312" s="1071"/>
      <c r="M312" s="1071"/>
      <c r="N312" s="1071"/>
      <c r="O312" s="1071"/>
      <c r="AD312" s="157">
        <f t="shared" si="41"/>
        <v>0</v>
      </c>
      <c r="AE312" s="158">
        <f>IFERROR(INDEX(Reit!$J:$J,MATCH(AF312,Reit!$F:$F,0)),"")</f>
        <v>132</v>
      </c>
      <c r="AF312" s="159" t="str">
        <f t="shared" si="33"/>
        <v>Andrei Grintšak</v>
      </c>
      <c r="AG312" s="158" t="str">
        <f>IFERROR(INDEX(Reit!$J:$J,MATCH(AH312,Reit!$F:$F,0)),"")</f>
        <v/>
      </c>
      <c r="AH312" s="159" t="str">
        <f t="shared" si="34"/>
        <v/>
      </c>
      <c r="AI312" s="158" t="str">
        <f>IFERROR(INDEX(Reit!$J:$J,MATCH(AJ312,Reit!$F:$F,0)),"")</f>
        <v/>
      </c>
      <c r="AJ312" s="159" t="str">
        <f t="shared" si="35"/>
        <v/>
      </c>
      <c r="AK312" s="158" t="str">
        <f>IFERROR(INDEX(Reit!$J:$J,MATCH(AL312,Reit!$F:$F,0)),"")</f>
        <v/>
      </c>
      <c r="AL312" s="159" t="str">
        <f t="shared" si="36"/>
        <v/>
      </c>
      <c r="AM312" s="158" t="str">
        <f>IFERROR(INDEX(Reit!$J:$J,MATCH(AN312,Reit!$F:$F,0)),"")</f>
        <v/>
      </c>
      <c r="AN312" s="159" t="str">
        <f t="shared" si="37"/>
        <v/>
      </c>
      <c r="AO312" s="158" t="str">
        <f>IFERROR(INDEX(Reit!$J:$J,MATCH(AP312,Reit!$F:$F,0)),"")</f>
        <v/>
      </c>
      <c r="AP312" s="159" t="str">
        <f t="shared" si="38"/>
        <v/>
      </c>
      <c r="AQ312" s="158" t="str">
        <f>IFERROR(INDEX(Reit!$J:$J,MATCH(AR312,Reit!$F:$F,0)),"")</f>
        <v/>
      </c>
      <c r="AR312" s="159" t="str">
        <f t="shared" si="39"/>
        <v/>
      </c>
    </row>
    <row r="313" spans="1:44" x14ac:dyDescent="0.2">
      <c r="A313" s="1131">
        <v>14</v>
      </c>
      <c r="B313" s="841" t="s">
        <v>243</v>
      </c>
      <c r="C313" s="85">
        <v>6</v>
      </c>
      <c r="D313" s="1071"/>
      <c r="E313" s="1071"/>
      <c r="F313" s="1071"/>
      <c r="G313" s="1071"/>
      <c r="H313" s="1071"/>
      <c r="I313" s="1071"/>
      <c r="J313" s="1071"/>
      <c r="K313" s="1071"/>
      <c r="L313" s="1071"/>
      <c r="M313" s="1071"/>
      <c r="N313" s="1071"/>
      <c r="O313" s="1071"/>
      <c r="AD313" s="157">
        <f t="shared" si="41"/>
        <v>0</v>
      </c>
      <c r="AE313" s="158">
        <f>IFERROR(INDEX(Reit!$J:$J,MATCH(AF313,Reit!$F:$F,0)),"")</f>
        <v>148</v>
      </c>
      <c r="AF313" s="159" t="str">
        <f t="shared" si="33"/>
        <v>Vladimir Ogneštšikov</v>
      </c>
      <c r="AG313" s="158" t="str">
        <f>IFERROR(INDEX(Reit!$J:$J,MATCH(AH313,Reit!$F:$F,0)),"")</f>
        <v/>
      </c>
      <c r="AH313" s="159" t="str">
        <f t="shared" si="34"/>
        <v/>
      </c>
      <c r="AI313" s="158" t="str">
        <f>IFERROR(INDEX(Reit!$J:$J,MATCH(AJ313,Reit!$F:$F,0)),"")</f>
        <v/>
      </c>
      <c r="AJ313" s="159" t="str">
        <f t="shared" si="35"/>
        <v/>
      </c>
      <c r="AK313" s="158" t="str">
        <f>IFERROR(INDEX(Reit!$J:$J,MATCH(AL313,Reit!$F:$F,0)),"")</f>
        <v/>
      </c>
      <c r="AL313" s="159" t="str">
        <f t="shared" si="36"/>
        <v/>
      </c>
      <c r="AM313" s="158" t="str">
        <f>IFERROR(INDEX(Reit!$J:$J,MATCH(AN313,Reit!$F:$F,0)),"")</f>
        <v/>
      </c>
      <c r="AN313" s="159" t="str">
        <f t="shared" si="37"/>
        <v/>
      </c>
      <c r="AO313" s="158" t="str">
        <f>IFERROR(INDEX(Reit!$J:$J,MATCH(AP313,Reit!$F:$F,0)),"")</f>
        <v/>
      </c>
      <c r="AP313" s="159" t="str">
        <f t="shared" si="38"/>
        <v/>
      </c>
      <c r="AQ313" s="158" t="str">
        <f>IFERROR(INDEX(Reit!$J:$J,MATCH(AR313,Reit!$F:$F,0)),"")</f>
        <v/>
      </c>
      <c r="AR313" s="159" t="str">
        <f t="shared" si="39"/>
        <v/>
      </c>
    </row>
    <row r="314" spans="1:44" x14ac:dyDescent="0.2">
      <c r="A314" s="1131">
        <v>15</v>
      </c>
      <c r="B314" s="1137" t="s">
        <v>136</v>
      </c>
      <c r="C314" s="85">
        <v>4</v>
      </c>
      <c r="D314" s="1071"/>
      <c r="E314" s="1071"/>
      <c r="F314" s="1071"/>
      <c r="G314" s="1071"/>
      <c r="H314" s="1071"/>
      <c r="I314" s="1071"/>
      <c r="J314" s="1071"/>
      <c r="K314" s="1071"/>
      <c r="L314" s="1071"/>
      <c r="M314" s="1071"/>
      <c r="N314" s="1071"/>
      <c r="O314" s="1071"/>
      <c r="AD314" s="157">
        <f t="shared" si="41"/>
        <v>0</v>
      </c>
      <c r="AE314" s="158">
        <f>IFERROR(INDEX(Reit!$J:$J,MATCH(AF314,Reit!$F:$F,0)),"")</f>
        <v>72</v>
      </c>
      <c r="AF314" s="159" t="str">
        <f t="shared" si="33"/>
        <v>Johannes Neiland</v>
      </c>
      <c r="AG314" s="158" t="str">
        <f>IFERROR(INDEX(Reit!$J:$J,MATCH(AH314,Reit!$F:$F,0)),"")</f>
        <v/>
      </c>
      <c r="AH314" s="159" t="str">
        <f t="shared" si="34"/>
        <v/>
      </c>
      <c r="AI314" s="158" t="str">
        <f>IFERROR(INDEX(Reit!$J:$J,MATCH(AJ314,Reit!$F:$F,0)),"")</f>
        <v/>
      </c>
      <c r="AJ314" s="159" t="str">
        <f t="shared" si="35"/>
        <v/>
      </c>
      <c r="AK314" s="158" t="str">
        <f>IFERROR(INDEX(Reit!$J:$J,MATCH(AL314,Reit!$F:$F,0)),"")</f>
        <v/>
      </c>
      <c r="AL314" s="159" t="str">
        <f t="shared" si="36"/>
        <v/>
      </c>
      <c r="AM314" s="158" t="str">
        <f>IFERROR(INDEX(Reit!$J:$J,MATCH(AN314,Reit!$F:$F,0)),"")</f>
        <v/>
      </c>
      <c r="AN314" s="159" t="str">
        <f t="shared" si="37"/>
        <v/>
      </c>
      <c r="AO314" s="158" t="str">
        <f>IFERROR(INDEX(Reit!$J:$J,MATCH(AP314,Reit!$F:$F,0)),"")</f>
        <v/>
      </c>
      <c r="AP314" s="159" t="str">
        <f t="shared" si="38"/>
        <v/>
      </c>
      <c r="AQ314" s="158" t="str">
        <f>IFERROR(INDEX(Reit!$J:$J,MATCH(AR314,Reit!$F:$F,0)),"")</f>
        <v/>
      </c>
      <c r="AR314" s="159" t="str">
        <f t="shared" si="39"/>
        <v/>
      </c>
    </row>
    <row r="315" spans="1:44" x14ac:dyDescent="0.2">
      <c r="A315" s="1131">
        <v>16</v>
      </c>
      <c r="B315" s="841" t="s">
        <v>330</v>
      </c>
      <c r="C315" s="1071">
        <v>2</v>
      </c>
      <c r="D315" s="1071"/>
      <c r="E315" s="1071"/>
      <c r="F315" s="1071"/>
      <c r="G315" s="1071"/>
      <c r="H315" s="1071"/>
      <c r="I315" s="1071"/>
      <c r="J315" s="1071"/>
      <c r="K315" s="1071"/>
      <c r="L315" s="1071"/>
      <c r="M315" s="1071"/>
      <c r="N315" s="1071"/>
      <c r="O315" s="1071"/>
      <c r="AD315" s="157">
        <f t="shared" si="41"/>
        <v>0</v>
      </c>
      <c r="AE315" s="158">
        <f>IFERROR(INDEX(Reit!$J:$J,MATCH(AF315,Reit!$F:$F,0)),"")</f>
        <v>9</v>
      </c>
      <c r="AF315" s="159" t="str">
        <f t="shared" si="33"/>
        <v>Sander Skrabutenas</v>
      </c>
      <c r="AG315" s="158" t="str">
        <f>IFERROR(INDEX(Reit!$J:$J,MATCH(AH315,Reit!$F:$F,0)),"")</f>
        <v/>
      </c>
      <c r="AH315" s="159" t="str">
        <f t="shared" si="34"/>
        <v/>
      </c>
      <c r="AI315" s="158" t="str">
        <f>IFERROR(INDEX(Reit!$J:$J,MATCH(AJ315,Reit!$F:$F,0)),"")</f>
        <v/>
      </c>
      <c r="AJ315" s="159" t="str">
        <f t="shared" si="35"/>
        <v/>
      </c>
      <c r="AK315" s="158" t="str">
        <f>IFERROR(INDEX(Reit!$J:$J,MATCH(AL315,Reit!$F:$F,0)),"")</f>
        <v/>
      </c>
      <c r="AL315" s="159" t="str">
        <f t="shared" si="36"/>
        <v/>
      </c>
      <c r="AM315" s="158" t="str">
        <f>IFERROR(INDEX(Reit!$J:$J,MATCH(AN315,Reit!$F:$F,0)),"")</f>
        <v/>
      </c>
      <c r="AN315" s="159" t="str">
        <f t="shared" si="37"/>
        <v/>
      </c>
      <c r="AO315" s="158" t="str">
        <f>IFERROR(INDEX(Reit!$J:$J,MATCH(AP315,Reit!$F:$F,0)),"")</f>
        <v/>
      </c>
      <c r="AP315" s="159" t="str">
        <f t="shared" si="38"/>
        <v/>
      </c>
      <c r="AQ315" s="158" t="str">
        <f>IFERROR(INDEX(Reit!$J:$J,MATCH(AR315,Reit!$F:$F,0)),"")</f>
        <v/>
      </c>
      <c r="AR315" s="159" t="str">
        <f t="shared" si="39"/>
        <v/>
      </c>
    </row>
    <row r="316" spans="1:44" x14ac:dyDescent="0.2">
      <c r="A316" s="1131">
        <v>17</v>
      </c>
      <c r="B316" s="841" t="s">
        <v>237</v>
      </c>
      <c r="C316" s="1071">
        <v>1</v>
      </c>
      <c r="D316" s="1071"/>
      <c r="E316" s="1071"/>
      <c r="F316" s="1071"/>
      <c r="G316" s="1071"/>
      <c r="H316" s="1071"/>
      <c r="I316" s="1071"/>
      <c r="J316" s="1071"/>
      <c r="K316" s="1071"/>
      <c r="L316" s="1071"/>
      <c r="M316" s="1071"/>
      <c r="N316" s="1071"/>
      <c r="O316" s="1071"/>
      <c r="AD316" s="157">
        <f t="shared" si="41"/>
        <v>0</v>
      </c>
      <c r="AE316" s="158">
        <f>IFERROR(INDEX(Reit!$J:$J,MATCH(AF316,Reit!$F:$F,0)),"")</f>
        <v>28</v>
      </c>
      <c r="AF316" s="159" t="str">
        <f t="shared" si="33"/>
        <v>Illar Tõnurist</v>
      </c>
      <c r="AG316" s="158" t="str">
        <f>IFERROR(INDEX(Reit!$J:$J,MATCH(AH316,Reit!$F:$F,0)),"")</f>
        <v/>
      </c>
      <c r="AH316" s="159" t="str">
        <f t="shared" si="34"/>
        <v/>
      </c>
      <c r="AI316" s="158" t="str">
        <f>IFERROR(INDEX(Reit!$J:$J,MATCH(AJ316,Reit!$F:$F,0)),"")</f>
        <v/>
      </c>
      <c r="AJ316" s="159" t="str">
        <f t="shared" si="35"/>
        <v/>
      </c>
      <c r="AK316" s="158" t="str">
        <f>IFERROR(INDEX(Reit!$J:$J,MATCH(AL316,Reit!$F:$F,0)),"")</f>
        <v/>
      </c>
      <c r="AL316" s="159" t="str">
        <f t="shared" si="36"/>
        <v/>
      </c>
      <c r="AM316" s="158" t="str">
        <f>IFERROR(INDEX(Reit!$J:$J,MATCH(AN316,Reit!$F:$F,0)),"")</f>
        <v/>
      </c>
      <c r="AN316" s="159" t="str">
        <f t="shared" si="37"/>
        <v/>
      </c>
      <c r="AO316" s="158" t="str">
        <f>IFERROR(INDEX(Reit!$J:$J,MATCH(AP316,Reit!$F:$F,0)),"")</f>
        <v/>
      </c>
      <c r="AP316" s="159" t="str">
        <f t="shared" si="38"/>
        <v/>
      </c>
      <c r="AQ316" s="158" t="str">
        <f>IFERROR(INDEX(Reit!$J:$J,MATCH(AR316,Reit!$F:$F,0)),"")</f>
        <v/>
      </c>
      <c r="AR316" s="159" t="str">
        <f t="shared" si="39"/>
        <v/>
      </c>
    </row>
    <row r="317" spans="1:44" x14ac:dyDescent="0.2">
      <c r="A317" s="1131">
        <v>18</v>
      </c>
      <c r="B317" s="841" t="s">
        <v>228</v>
      </c>
      <c r="C317" s="1071">
        <v>1</v>
      </c>
      <c r="D317" s="1071"/>
      <c r="E317" s="1071"/>
      <c r="F317" s="1071"/>
      <c r="G317" s="1071"/>
      <c r="H317" s="1071"/>
      <c r="I317" s="1071"/>
      <c r="J317" s="1071"/>
      <c r="K317" s="1071"/>
      <c r="L317" s="1071"/>
      <c r="M317" s="1071"/>
      <c r="N317" s="1071"/>
      <c r="O317" s="1071"/>
      <c r="AD317" s="157">
        <f t="shared" si="41"/>
        <v>0</v>
      </c>
      <c r="AE317" s="158">
        <f>IFERROR(INDEX(Reit!$J:$J,MATCH(AF317,Reit!$F:$F,0)),"")</f>
        <v>174</v>
      </c>
      <c r="AF317" s="159" t="str">
        <f t="shared" si="33"/>
        <v>Kaspar Mänd</v>
      </c>
      <c r="AG317" s="158" t="str">
        <f>IFERROR(INDEX(Reit!$J:$J,MATCH(AH317,Reit!$F:$F,0)),"")</f>
        <v/>
      </c>
      <c r="AH317" s="159" t="str">
        <f t="shared" si="34"/>
        <v/>
      </c>
      <c r="AI317" s="158" t="str">
        <f>IFERROR(INDEX(Reit!$J:$J,MATCH(AJ317,Reit!$F:$F,0)),"")</f>
        <v/>
      </c>
      <c r="AJ317" s="159" t="str">
        <f t="shared" si="35"/>
        <v/>
      </c>
      <c r="AK317" s="158" t="str">
        <f>IFERROR(INDEX(Reit!$J:$J,MATCH(AL317,Reit!$F:$F,0)),"")</f>
        <v/>
      </c>
      <c r="AL317" s="159" t="str">
        <f t="shared" si="36"/>
        <v/>
      </c>
      <c r="AM317" s="158" t="str">
        <f>IFERROR(INDEX(Reit!$J:$J,MATCH(AN317,Reit!$F:$F,0)),"")</f>
        <v/>
      </c>
      <c r="AN317" s="159" t="str">
        <f t="shared" si="37"/>
        <v/>
      </c>
      <c r="AO317" s="158" t="str">
        <f>IFERROR(INDEX(Reit!$J:$J,MATCH(AP317,Reit!$F:$F,0)),"")</f>
        <v/>
      </c>
      <c r="AP317" s="159" t="str">
        <f t="shared" si="38"/>
        <v/>
      </c>
      <c r="AQ317" s="158" t="str">
        <f>IFERROR(INDEX(Reit!$J:$J,MATCH(AR317,Reit!$F:$F,0)),"")</f>
        <v/>
      </c>
      <c r="AR317" s="159" t="str">
        <f t="shared" si="39"/>
        <v/>
      </c>
    </row>
    <row r="318" spans="1:44" x14ac:dyDescent="0.2">
      <c r="A318" s="1131">
        <v>19</v>
      </c>
      <c r="B318" s="841" t="s">
        <v>274</v>
      </c>
      <c r="C318" s="1071">
        <v>1</v>
      </c>
      <c r="D318" s="1071"/>
      <c r="E318" s="1071"/>
      <c r="F318" s="1071"/>
      <c r="G318" s="1071"/>
      <c r="H318" s="1071"/>
      <c r="I318" s="1071"/>
      <c r="J318" s="1071"/>
      <c r="K318" s="1071"/>
      <c r="L318" s="1071"/>
      <c r="M318" s="1071"/>
      <c r="N318" s="1071"/>
      <c r="O318" s="1071"/>
      <c r="AD318" s="157">
        <f t="shared" si="41"/>
        <v>0</v>
      </c>
      <c r="AE318" s="158">
        <f>IFERROR(INDEX(Reit!$J:$J,MATCH(AF318,Reit!$F:$F,0)),"")</f>
        <v>22</v>
      </c>
      <c r="AF318" s="159" t="str">
        <f t="shared" si="33"/>
        <v>Toomas Tedrekull</v>
      </c>
      <c r="AG318" s="158" t="str">
        <f>IFERROR(INDEX(Reit!$J:$J,MATCH(AH318,Reit!$F:$F,0)),"")</f>
        <v/>
      </c>
      <c r="AH318" s="159" t="str">
        <f t="shared" si="34"/>
        <v/>
      </c>
      <c r="AI318" s="158" t="str">
        <f>IFERROR(INDEX(Reit!$J:$J,MATCH(AJ318,Reit!$F:$F,0)),"")</f>
        <v/>
      </c>
      <c r="AJ318" s="159" t="str">
        <f t="shared" si="35"/>
        <v/>
      </c>
      <c r="AK318" s="158" t="str">
        <f>IFERROR(INDEX(Reit!$J:$J,MATCH(AL318,Reit!$F:$F,0)),"")</f>
        <v/>
      </c>
      <c r="AL318" s="159" t="str">
        <f t="shared" si="36"/>
        <v/>
      </c>
      <c r="AM318" s="158" t="str">
        <f>IFERROR(INDEX(Reit!$J:$J,MATCH(AN318,Reit!$F:$F,0)),"")</f>
        <v/>
      </c>
      <c r="AN318" s="159" t="str">
        <f t="shared" si="37"/>
        <v/>
      </c>
      <c r="AO318" s="158" t="str">
        <f>IFERROR(INDEX(Reit!$J:$J,MATCH(AP318,Reit!$F:$F,0)),"")</f>
        <v/>
      </c>
      <c r="AP318" s="159" t="str">
        <f t="shared" si="38"/>
        <v/>
      </c>
      <c r="AQ318" s="158" t="str">
        <f>IFERROR(INDEX(Reit!$J:$J,MATCH(AR318,Reit!$F:$F,0)),"")</f>
        <v/>
      </c>
      <c r="AR318" s="159" t="str">
        <f t="shared" si="39"/>
        <v/>
      </c>
    </row>
    <row r="319" spans="1:44" x14ac:dyDescent="0.2">
      <c r="A319" s="1131">
        <v>20</v>
      </c>
      <c r="B319" s="841" t="s">
        <v>246</v>
      </c>
      <c r="C319" s="1071">
        <v>1</v>
      </c>
      <c r="D319" s="1071"/>
      <c r="E319" s="1071"/>
      <c r="F319" s="1071"/>
      <c r="G319" s="1071"/>
      <c r="H319" s="1071"/>
      <c r="I319" s="1071"/>
      <c r="J319" s="1071"/>
      <c r="K319" s="1071"/>
      <c r="L319" s="1071"/>
      <c r="M319" s="1071"/>
      <c r="N319" s="1071"/>
      <c r="O319" s="1071"/>
      <c r="AD319" s="157">
        <f t="shared" si="41"/>
        <v>0</v>
      </c>
      <c r="AE319" s="158">
        <f>IFERROR(INDEX(Reit!$J:$J,MATCH(AF319,Reit!$F:$F,0)),"")</f>
        <v>201</v>
      </c>
      <c r="AF319" s="159" t="str">
        <f t="shared" si="33"/>
        <v>Meelis Luud</v>
      </c>
      <c r="AG319" s="158" t="str">
        <f>IFERROR(INDEX(Reit!$J:$J,MATCH(AH319,Reit!$F:$F,0)),"")</f>
        <v/>
      </c>
      <c r="AH319" s="159" t="str">
        <f t="shared" si="34"/>
        <v/>
      </c>
      <c r="AI319" s="158" t="str">
        <f>IFERROR(INDEX(Reit!$J:$J,MATCH(AJ319,Reit!$F:$F,0)),"")</f>
        <v/>
      </c>
      <c r="AJ319" s="159" t="str">
        <f t="shared" si="35"/>
        <v/>
      </c>
      <c r="AK319" s="158" t="str">
        <f>IFERROR(INDEX(Reit!$J:$J,MATCH(AL319,Reit!$F:$F,0)),"")</f>
        <v/>
      </c>
      <c r="AL319" s="159" t="str">
        <f t="shared" si="36"/>
        <v/>
      </c>
      <c r="AM319" s="158" t="str">
        <f>IFERROR(INDEX(Reit!$J:$J,MATCH(AN319,Reit!$F:$F,0)),"")</f>
        <v/>
      </c>
      <c r="AN319" s="159" t="str">
        <f t="shared" si="37"/>
        <v/>
      </c>
      <c r="AO319" s="158" t="str">
        <f>IFERROR(INDEX(Reit!$J:$J,MATCH(AP319,Reit!$F:$F,0)),"")</f>
        <v/>
      </c>
      <c r="AP319" s="159" t="str">
        <f t="shared" si="38"/>
        <v/>
      </c>
      <c r="AQ319" s="158" t="str">
        <f>IFERROR(INDEX(Reit!$J:$J,MATCH(AR319,Reit!$F:$F,0)),"")</f>
        <v/>
      </c>
      <c r="AR319" s="159" t="str">
        <f t="shared" si="39"/>
        <v/>
      </c>
    </row>
    <row r="320" spans="1:44" x14ac:dyDescent="0.2">
      <c r="A320" s="1131">
        <v>21</v>
      </c>
      <c r="B320" s="841" t="s">
        <v>244</v>
      </c>
      <c r="C320" s="1071">
        <v>1</v>
      </c>
      <c r="D320" s="1071"/>
      <c r="E320" s="1071"/>
      <c r="F320" s="1071"/>
      <c r="G320" s="1071"/>
      <c r="H320" s="1071"/>
      <c r="I320" s="1071"/>
      <c r="J320" s="1071"/>
      <c r="K320" s="1071"/>
      <c r="L320" s="1071"/>
      <c r="M320" s="1071"/>
      <c r="N320" s="1071"/>
      <c r="O320" s="1071"/>
      <c r="AD320" s="157">
        <f t="shared" si="41"/>
        <v>0</v>
      </c>
      <c r="AE320" s="158">
        <f>IFERROR(INDEX(Reit!$J:$J,MATCH(AF320,Reit!$F:$F,0)),"")</f>
        <v>184</v>
      </c>
      <c r="AF320" s="159" t="str">
        <f t="shared" si="33"/>
        <v>Svetlana Veski</v>
      </c>
      <c r="AG320" s="158" t="str">
        <f>IFERROR(INDEX(Reit!$J:$J,MATCH(AH320,Reit!$F:$F,0)),"")</f>
        <v/>
      </c>
      <c r="AH320" s="159" t="str">
        <f t="shared" si="34"/>
        <v/>
      </c>
      <c r="AI320" s="158" t="str">
        <f>IFERROR(INDEX(Reit!$J:$J,MATCH(AJ320,Reit!$F:$F,0)),"")</f>
        <v/>
      </c>
      <c r="AJ320" s="159" t="str">
        <f t="shared" si="35"/>
        <v/>
      </c>
      <c r="AK320" s="158" t="str">
        <f>IFERROR(INDEX(Reit!$J:$J,MATCH(AL320,Reit!$F:$F,0)),"")</f>
        <v/>
      </c>
      <c r="AL320" s="159" t="str">
        <f t="shared" si="36"/>
        <v/>
      </c>
      <c r="AM320" s="158" t="str">
        <f>IFERROR(INDEX(Reit!$J:$J,MATCH(AN320,Reit!$F:$F,0)),"")</f>
        <v/>
      </c>
      <c r="AN320" s="159" t="str">
        <f t="shared" si="37"/>
        <v/>
      </c>
      <c r="AO320" s="158" t="str">
        <f>IFERROR(INDEX(Reit!$J:$J,MATCH(AP320,Reit!$F:$F,0)),"")</f>
        <v/>
      </c>
      <c r="AP320" s="159" t="str">
        <f t="shared" si="38"/>
        <v/>
      </c>
      <c r="AQ320" s="158" t="str">
        <f>IFERROR(INDEX(Reit!$J:$J,MATCH(AR320,Reit!$F:$F,0)),"")</f>
        <v/>
      </c>
      <c r="AR320" s="159" t="str">
        <f t="shared" si="39"/>
        <v/>
      </c>
    </row>
    <row r="321" spans="1:44" x14ac:dyDescent="0.2">
      <c r="A321" s="1131">
        <v>22</v>
      </c>
      <c r="B321" s="841" t="s">
        <v>241</v>
      </c>
      <c r="C321" s="1071">
        <v>1</v>
      </c>
      <c r="D321" s="1071"/>
      <c r="E321" s="1071"/>
      <c r="F321" s="1071"/>
      <c r="G321" s="1071"/>
      <c r="H321" s="1071"/>
      <c r="I321" s="1071"/>
      <c r="J321" s="1071"/>
      <c r="K321" s="1071"/>
      <c r="L321" s="1071"/>
      <c r="M321" s="1071"/>
      <c r="N321" s="1071"/>
      <c r="O321" s="1071"/>
      <c r="AD321" s="157">
        <f t="shared" si="41"/>
        <v>0</v>
      </c>
      <c r="AE321" s="158">
        <f>IFERROR(INDEX(Reit!$J:$J,MATCH(AF321,Reit!$F:$F,0)),"")</f>
        <v>59</v>
      </c>
      <c r="AF321" s="159" t="str">
        <f t="shared" si="33"/>
        <v>Urmas Randlaine</v>
      </c>
      <c r="AG321" s="158" t="str">
        <f>IFERROR(INDEX(Reit!$J:$J,MATCH(AH321,Reit!$F:$F,0)),"")</f>
        <v/>
      </c>
      <c r="AH321" s="159" t="str">
        <f t="shared" si="34"/>
        <v/>
      </c>
      <c r="AI321" s="158" t="str">
        <f>IFERROR(INDEX(Reit!$J:$J,MATCH(AJ321,Reit!$F:$F,0)),"")</f>
        <v/>
      </c>
      <c r="AJ321" s="159" t="str">
        <f t="shared" si="35"/>
        <v/>
      </c>
      <c r="AK321" s="158" t="str">
        <f>IFERROR(INDEX(Reit!$J:$J,MATCH(AL321,Reit!$F:$F,0)),"")</f>
        <v/>
      </c>
      <c r="AL321" s="159" t="str">
        <f t="shared" si="36"/>
        <v/>
      </c>
      <c r="AM321" s="158" t="str">
        <f>IFERROR(INDEX(Reit!$J:$J,MATCH(AN321,Reit!$F:$F,0)),"")</f>
        <v/>
      </c>
      <c r="AN321" s="159" t="str">
        <f t="shared" si="37"/>
        <v/>
      </c>
      <c r="AO321" s="158" t="str">
        <f>IFERROR(INDEX(Reit!$J:$J,MATCH(AP321,Reit!$F:$F,0)),"")</f>
        <v/>
      </c>
      <c r="AP321" s="159" t="str">
        <f t="shared" si="38"/>
        <v/>
      </c>
      <c r="AQ321" s="158" t="str">
        <f>IFERROR(INDEX(Reit!$J:$J,MATCH(AR321,Reit!$F:$F,0)),"")</f>
        <v/>
      </c>
      <c r="AR321" s="159" t="str">
        <f t="shared" si="39"/>
        <v/>
      </c>
    </row>
    <row r="322" spans="1:44" x14ac:dyDescent="0.2">
      <c r="A322" s="1131">
        <v>23</v>
      </c>
      <c r="B322" s="1137" t="s">
        <v>239</v>
      </c>
      <c r="C322" s="1071">
        <v>1</v>
      </c>
      <c r="D322" s="1071"/>
      <c r="E322" s="1071"/>
      <c r="F322" s="1071"/>
      <c r="G322" s="1071"/>
      <c r="H322" s="1071"/>
      <c r="I322" s="1071"/>
      <c r="J322" s="1071"/>
      <c r="K322" s="1071"/>
      <c r="L322" s="1071"/>
      <c r="M322" s="1071"/>
      <c r="N322" s="1071"/>
      <c r="O322" s="1071"/>
      <c r="AD322" s="157">
        <f t="shared" si="41"/>
        <v>0</v>
      </c>
      <c r="AE322" s="158">
        <f>IFERROR(INDEX(Reit!$J:$J,MATCH(AF322,Reit!$F:$F,0)),"")</f>
        <v>8</v>
      </c>
      <c r="AF322" s="159" t="str">
        <f t="shared" si="33"/>
        <v>Liidia Põllu</v>
      </c>
      <c r="AG322" s="158" t="str">
        <f>IFERROR(INDEX(Reit!$J:$J,MATCH(AH322,Reit!$F:$F,0)),"")</f>
        <v/>
      </c>
      <c r="AH322" s="159" t="str">
        <f t="shared" si="34"/>
        <v/>
      </c>
      <c r="AI322" s="158" t="str">
        <f>IFERROR(INDEX(Reit!$J:$J,MATCH(AJ322,Reit!$F:$F,0)),"")</f>
        <v/>
      </c>
      <c r="AJ322" s="159" t="str">
        <f t="shared" si="35"/>
        <v/>
      </c>
      <c r="AK322" s="158" t="str">
        <f>IFERROR(INDEX(Reit!$J:$J,MATCH(AL322,Reit!$F:$F,0)),"")</f>
        <v/>
      </c>
      <c r="AL322" s="159" t="str">
        <f t="shared" si="36"/>
        <v/>
      </c>
      <c r="AM322" s="158" t="str">
        <f>IFERROR(INDEX(Reit!$J:$J,MATCH(AN322,Reit!$F:$F,0)),"")</f>
        <v/>
      </c>
      <c r="AN322" s="159" t="str">
        <f t="shared" si="37"/>
        <v/>
      </c>
      <c r="AO322" s="158" t="str">
        <f>IFERROR(INDEX(Reit!$J:$J,MATCH(AP322,Reit!$F:$F,0)),"")</f>
        <v/>
      </c>
      <c r="AP322" s="159" t="str">
        <f t="shared" si="38"/>
        <v/>
      </c>
      <c r="AQ322" s="158" t="str">
        <f>IFERROR(INDEX(Reit!$J:$J,MATCH(AR322,Reit!$F:$F,0)),"")</f>
        <v/>
      </c>
      <c r="AR322" s="159" t="str">
        <f t="shared" si="39"/>
        <v/>
      </c>
    </row>
    <row r="323" spans="1:44" x14ac:dyDescent="0.2">
      <c r="A323" s="1131">
        <v>24</v>
      </c>
      <c r="B323" s="841" t="s">
        <v>224</v>
      </c>
      <c r="C323" s="1071">
        <v>1</v>
      </c>
      <c r="D323" s="1071"/>
      <c r="E323" s="1071"/>
      <c r="F323" s="1071"/>
      <c r="G323" s="1071"/>
      <c r="H323" s="1071"/>
      <c r="I323" s="1071"/>
      <c r="J323" s="1071"/>
      <c r="K323" s="1071"/>
      <c r="L323" s="1071"/>
      <c r="M323" s="1071"/>
      <c r="N323" s="1071"/>
      <c r="O323" s="1071"/>
      <c r="AD323" s="157">
        <f t="shared" si="41"/>
        <v>0</v>
      </c>
      <c r="AE323" s="158">
        <f>IFERROR(INDEX(Reit!$J:$J,MATCH(AF323,Reit!$F:$F,0)),"")</f>
        <v>23</v>
      </c>
      <c r="AF323" s="159" t="str">
        <f t="shared" si="33"/>
        <v>Karla Purgats</v>
      </c>
      <c r="AG323" s="158" t="str">
        <f>IFERROR(INDEX(Reit!$J:$J,MATCH(AH323,Reit!$F:$F,0)),"")</f>
        <v/>
      </c>
      <c r="AH323" s="159" t="str">
        <f t="shared" si="34"/>
        <v/>
      </c>
      <c r="AI323" s="158" t="str">
        <f>IFERROR(INDEX(Reit!$J:$J,MATCH(AJ323,Reit!$F:$F,0)),"")</f>
        <v/>
      </c>
      <c r="AJ323" s="159" t="str">
        <f t="shared" si="35"/>
        <v/>
      </c>
      <c r="AK323" s="158" t="str">
        <f>IFERROR(INDEX(Reit!$J:$J,MATCH(AL323,Reit!$F:$F,0)),"")</f>
        <v/>
      </c>
      <c r="AL323" s="159" t="str">
        <f t="shared" si="36"/>
        <v/>
      </c>
      <c r="AM323" s="158" t="str">
        <f>IFERROR(INDEX(Reit!$J:$J,MATCH(AN323,Reit!$F:$F,0)),"")</f>
        <v/>
      </c>
      <c r="AN323" s="159" t="str">
        <f t="shared" si="37"/>
        <v/>
      </c>
      <c r="AO323" s="158" t="str">
        <f>IFERROR(INDEX(Reit!$J:$J,MATCH(AP323,Reit!$F:$F,0)),"")</f>
        <v/>
      </c>
      <c r="AP323" s="159" t="str">
        <f t="shared" si="38"/>
        <v/>
      </c>
      <c r="AQ323" s="158" t="str">
        <f>IFERROR(INDEX(Reit!$J:$J,MATCH(AR323,Reit!$F:$F,0)),"")</f>
        <v/>
      </c>
      <c r="AR323" s="159" t="str">
        <f t="shared" si="39"/>
        <v/>
      </c>
    </row>
    <row r="324" spans="1:44" x14ac:dyDescent="0.2">
      <c r="A324" s="1131">
        <v>25</v>
      </c>
      <c r="B324" s="841" t="s">
        <v>225</v>
      </c>
      <c r="C324" s="1071">
        <v>1</v>
      </c>
      <c r="D324" s="1071"/>
      <c r="E324" s="1071"/>
      <c r="F324" s="1071"/>
      <c r="G324" s="1071"/>
      <c r="H324" s="1071"/>
      <c r="I324" s="1071"/>
      <c r="J324" s="1071"/>
      <c r="K324" s="1071"/>
      <c r="L324" s="1071"/>
      <c r="M324" s="1071"/>
      <c r="N324" s="1071"/>
      <c r="O324" s="1071"/>
      <c r="AD324" s="157">
        <f t="shared" si="41"/>
        <v>0</v>
      </c>
      <c r="AE324" s="158">
        <f>IFERROR(INDEX(Reit!$J:$J,MATCH(AF324,Reit!$F:$F,0)),"")</f>
        <v>42</v>
      </c>
      <c r="AF324" s="159" t="str">
        <f t="shared" si="33"/>
        <v>Tarmo Bombe</v>
      </c>
      <c r="AG324" s="158" t="str">
        <f>IFERROR(INDEX(Reit!$J:$J,MATCH(AH324,Reit!$F:$F,0)),"")</f>
        <v/>
      </c>
      <c r="AH324" s="159" t="str">
        <f t="shared" si="34"/>
        <v/>
      </c>
      <c r="AI324" s="158" t="str">
        <f>IFERROR(INDEX(Reit!$J:$J,MATCH(AJ324,Reit!$F:$F,0)),"")</f>
        <v/>
      </c>
      <c r="AJ324" s="159" t="str">
        <f t="shared" si="35"/>
        <v/>
      </c>
      <c r="AK324" s="158" t="str">
        <f>IFERROR(INDEX(Reit!$J:$J,MATCH(AL324,Reit!$F:$F,0)),"")</f>
        <v/>
      </c>
      <c r="AL324" s="159" t="str">
        <f t="shared" si="36"/>
        <v/>
      </c>
      <c r="AM324" s="158" t="str">
        <f>IFERROR(INDEX(Reit!$J:$J,MATCH(AN324,Reit!$F:$F,0)),"")</f>
        <v/>
      </c>
      <c r="AN324" s="159" t="str">
        <f t="shared" si="37"/>
        <v/>
      </c>
      <c r="AO324" s="158" t="str">
        <f>IFERROR(INDEX(Reit!$J:$J,MATCH(AP324,Reit!$F:$F,0)),"")</f>
        <v/>
      </c>
      <c r="AP324" s="159" t="str">
        <f t="shared" si="38"/>
        <v/>
      </c>
      <c r="AQ324" s="158" t="str">
        <f>IFERROR(INDEX(Reit!$J:$J,MATCH(AR324,Reit!$F:$F,0)),"")</f>
        <v/>
      </c>
      <c r="AR324" s="159" t="str">
        <f t="shared" si="39"/>
        <v/>
      </c>
    </row>
    <row r="325" spans="1:44" x14ac:dyDescent="0.2">
      <c r="A325" s="1131">
        <v>26</v>
      </c>
      <c r="B325" s="841" t="s">
        <v>568</v>
      </c>
      <c r="C325" s="1071">
        <v>1</v>
      </c>
      <c r="D325" s="1071"/>
      <c r="E325" s="1071"/>
      <c r="F325" s="1071"/>
      <c r="G325" s="1071"/>
      <c r="H325" s="1071"/>
      <c r="I325" s="1071"/>
      <c r="J325" s="1071"/>
      <c r="K325" s="1071"/>
      <c r="L325" s="1071"/>
      <c r="M325" s="1071"/>
      <c r="N325" s="1071"/>
      <c r="O325" s="1071"/>
      <c r="AD325" s="157">
        <f t="shared" si="41"/>
        <v>0</v>
      </c>
      <c r="AE325" s="158">
        <f>IFERROR(INDEX(Reit!$J:$J,MATCH(AF325,Reit!$F:$F,0)),"")</f>
        <v>1</v>
      </c>
      <c r="AF325" s="159" t="str">
        <f t="shared" si="33"/>
        <v>Veronika Pirk</v>
      </c>
      <c r="AG325" s="158" t="str">
        <f>IFERROR(INDEX(Reit!$J:$J,MATCH(AH325,Reit!$F:$F,0)),"")</f>
        <v/>
      </c>
      <c r="AH325" s="159" t="str">
        <f t="shared" si="34"/>
        <v/>
      </c>
      <c r="AI325" s="158" t="str">
        <f>IFERROR(INDEX(Reit!$J:$J,MATCH(AJ325,Reit!$F:$F,0)),"")</f>
        <v/>
      </c>
      <c r="AJ325" s="159" t="str">
        <f t="shared" si="35"/>
        <v/>
      </c>
      <c r="AK325" s="158" t="str">
        <f>IFERROR(INDEX(Reit!$J:$J,MATCH(AL325,Reit!$F:$F,0)),"")</f>
        <v/>
      </c>
      <c r="AL325" s="159" t="str">
        <f t="shared" si="36"/>
        <v/>
      </c>
      <c r="AM325" s="158" t="str">
        <f>IFERROR(INDEX(Reit!$J:$J,MATCH(AN325,Reit!$F:$F,0)),"")</f>
        <v/>
      </c>
      <c r="AN325" s="159" t="str">
        <f t="shared" si="37"/>
        <v/>
      </c>
      <c r="AO325" s="158" t="str">
        <f>IFERROR(INDEX(Reit!$J:$J,MATCH(AP325,Reit!$F:$F,0)),"")</f>
        <v/>
      </c>
      <c r="AP325" s="159" t="str">
        <f t="shared" si="38"/>
        <v/>
      </c>
      <c r="AQ325" s="158" t="str">
        <f>IFERROR(INDEX(Reit!$J:$J,MATCH(AR325,Reit!$F:$F,0)),"")</f>
        <v/>
      </c>
      <c r="AR325" s="159" t="str">
        <f t="shared" si="39"/>
        <v/>
      </c>
    </row>
    <row r="326" spans="1:44" x14ac:dyDescent="0.2">
      <c r="A326" s="1131">
        <v>27</v>
      </c>
      <c r="B326" s="1137" t="s">
        <v>217</v>
      </c>
      <c r="C326" s="1071">
        <v>1</v>
      </c>
      <c r="D326" s="1071"/>
      <c r="E326" s="1071"/>
      <c r="F326" s="1071"/>
      <c r="G326" s="1071"/>
      <c r="H326" s="1071"/>
      <c r="I326" s="1071"/>
      <c r="J326" s="1071"/>
      <c r="K326" s="1071"/>
      <c r="L326" s="1071"/>
      <c r="M326" s="1071"/>
      <c r="N326" s="1071"/>
      <c r="O326" s="1071"/>
      <c r="AD326" s="157">
        <f t="shared" si="41"/>
        <v>0</v>
      </c>
      <c r="AE326" s="158">
        <f>IFERROR(INDEX(Reit!$J:$J,MATCH(AF326,Reit!$F:$F,0)),"")</f>
        <v>59</v>
      </c>
      <c r="AF326" s="159" t="str">
        <f t="shared" si="33"/>
        <v>Oksana Rõndenkova</v>
      </c>
      <c r="AG326" s="158" t="str">
        <f>IFERROR(INDEX(Reit!$J:$J,MATCH(AH326,Reit!$F:$F,0)),"")</f>
        <v/>
      </c>
      <c r="AH326" s="159" t="str">
        <f t="shared" si="34"/>
        <v/>
      </c>
      <c r="AI326" s="158" t="str">
        <f>IFERROR(INDEX(Reit!$J:$J,MATCH(AJ326,Reit!$F:$F,0)),"")</f>
        <v/>
      </c>
      <c r="AJ326" s="159" t="str">
        <f t="shared" si="35"/>
        <v/>
      </c>
      <c r="AK326" s="158" t="str">
        <f>IFERROR(INDEX(Reit!$J:$J,MATCH(AL326,Reit!$F:$F,0)),"")</f>
        <v/>
      </c>
      <c r="AL326" s="159" t="str">
        <f t="shared" si="36"/>
        <v/>
      </c>
      <c r="AM326" s="158" t="str">
        <f>IFERROR(INDEX(Reit!$J:$J,MATCH(AN326,Reit!$F:$F,0)),"")</f>
        <v/>
      </c>
      <c r="AN326" s="159" t="str">
        <f t="shared" si="37"/>
        <v/>
      </c>
      <c r="AO326" s="158" t="str">
        <f>IFERROR(INDEX(Reit!$J:$J,MATCH(AP326,Reit!$F:$F,0)),"")</f>
        <v/>
      </c>
      <c r="AP326" s="159" t="str">
        <f t="shared" si="38"/>
        <v/>
      </c>
      <c r="AQ326" s="158" t="str">
        <f>IFERROR(INDEX(Reit!$J:$J,MATCH(AR326,Reit!$F:$F,0)),"")</f>
        <v/>
      </c>
      <c r="AR326" s="159" t="str">
        <f t="shared" si="39"/>
        <v/>
      </c>
    </row>
    <row r="327" spans="1:44" x14ac:dyDescent="0.2">
      <c r="A327" s="1131">
        <v>28</v>
      </c>
      <c r="B327" s="841" t="s">
        <v>262</v>
      </c>
      <c r="C327" s="1071">
        <v>1</v>
      </c>
      <c r="D327" s="1071"/>
      <c r="E327" s="1071"/>
      <c r="F327" s="1071"/>
      <c r="G327" s="1071"/>
      <c r="H327" s="1071"/>
      <c r="I327" s="1071"/>
      <c r="J327" s="1071"/>
      <c r="K327" s="1071"/>
      <c r="L327" s="1071"/>
      <c r="M327" s="1071"/>
      <c r="N327" s="1071"/>
      <c r="O327" s="1071"/>
      <c r="AD327" s="157">
        <f t="shared" si="41"/>
        <v>0</v>
      </c>
      <c r="AE327" s="158">
        <f>IFERROR(INDEX(Reit!$J:$J,MATCH(AF327,Reit!$F:$F,0)),"")</f>
        <v>1</v>
      </c>
      <c r="AF327" s="159" t="str">
        <f t="shared" si="33"/>
        <v>Vladimir Mihhailov</v>
      </c>
      <c r="AG327" s="158" t="str">
        <f>IFERROR(INDEX(Reit!$J:$J,MATCH(AH327,Reit!$F:$F,0)),"")</f>
        <v/>
      </c>
      <c r="AH327" s="159" t="str">
        <f t="shared" si="34"/>
        <v/>
      </c>
      <c r="AI327" s="158" t="str">
        <f>IFERROR(INDEX(Reit!$J:$J,MATCH(AJ327,Reit!$F:$F,0)),"")</f>
        <v/>
      </c>
      <c r="AJ327" s="159" t="str">
        <f t="shared" si="35"/>
        <v/>
      </c>
      <c r="AK327" s="158" t="str">
        <f>IFERROR(INDEX(Reit!$J:$J,MATCH(AL327,Reit!$F:$F,0)),"")</f>
        <v/>
      </c>
      <c r="AL327" s="159" t="str">
        <f t="shared" si="36"/>
        <v/>
      </c>
      <c r="AM327" s="158" t="str">
        <f>IFERROR(INDEX(Reit!$J:$J,MATCH(AN327,Reit!$F:$F,0)),"")</f>
        <v/>
      </c>
      <c r="AN327" s="159" t="str">
        <f t="shared" si="37"/>
        <v/>
      </c>
      <c r="AO327" s="158" t="str">
        <f>IFERROR(INDEX(Reit!$J:$J,MATCH(AP327,Reit!$F:$F,0)),"")</f>
        <v/>
      </c>
      <c r="AP327" s="159" t="str">
        <f t="shared" si="38"/>
        <v/>
      </c>
      <c r="AQ327" s="158" t="str">
        <f>IFERROR(INDEX(Reit!$J:$J,MATCH(AR327,Reit!$F:$F,0)),"")</f>
        <v/>
      </c>
      <c r="AR327" s="159" t="str">
        <f t="shared" si="39"/>
        <v/>
      </c>
    </row>
    <row r="328" spans="1:44" x14ac:dyDescent="0.2">
      <c r="A328" s="1131">
        <v>29</v>
      </c>
      <c r="B328" s="841"/>
      <c r="C328" s="1071">
        <v>1</v>
      </c>
      <c r="D328" s="1071"/>
      <c r="E328" s="1071"/>
      <c r="F328" s="1071"/>
      <c r="G328" s="1071"/>
      <c r="H328" s="1071"/>
      <c r="I328" s="1071"/>
      <c r="J328" s="1071"/>
      <c r="K328" s="1071"/>
      <c r="L328" s="1071"/>
      <c r="M328" s="1071"/>
      <c r="N328" s="1071"/>
      <c r="O328" s="1071"/>
      <c r="AD328" s="157">
        <f t="shared" si="41"/>
        <v>0</v>
      </c>
      <c r="AE328" s="158" t="str">
        <f>IFERROR(INDEX(Reit!$J:$J,MATCH(AF328,Reit!$F:$F,0)),"")</f>
        <v/>
      </c>
      <c r="AF328" s="159">
        <f t="shared" ref="AF328:AF331" si="42">B328</f>
        <v>0</v>
      </c>
      <c r="AG328" s="158" t="str">
        <f>IFERROR(INDEX(Reit!$J:$J,MATCH(AH328,Reit!$F:$F,0)),"")</f>
        <v/>
      </c>
      <c r="AH328" s="159" t="str">
        <f t="shared" ref="AH328:AH331" si="43">IFERROR(LEFT($B328,(FIND(",",$B328,1)-1)),"")</f>
        <v/>
      </c>
      <c r="AI328" s="158" t="str">
        <f>IFERROR(INDEX(Reit!$J:$J,MATCH(AJ328,Reit!$F:$F,0)),"")</f>
        <v/>
      </c>
      <c r="AJ328" s="159" t="str">
        <f t="shared" ref="AJ328:AJ331" si="44">IFERROR(MID($B328,FIND(", ",$B328)+2,256),"")</f>
        <v/>
      </c>
      <c r="AK328" s="158" t="str">
        <f>IFERROR(INDEX(Reit!$J:$J,MATCH(AL328,Reit!$F:$F,0)),"")</f>
        <v/>
      </c>
      <c r="AL328" s="159" t="str">
        <f t="shared" ref="AL328:AL331" si="45">IFERROR(MID($B328,FIND("^",SUBSTITUTE($B328,", ","^",1))+2,FIND("^",SUBSTITUTE($B328,", ","^",2))-FIND("^",SUBSTITUTE($B328,", ","^",1))-2),"")</f>
        <v/>
      </c>
      <c r="AM328" s="158" t="str">
        <f>IFERROR(INDEX(Reit!$J:$J,MATCH(AN328,Reit!$F:$F,0)),"")</f>
        <v/>
      </c>
      <c r="AN328" s="159" t="str">
        <f t="shared" ref="AN328:AN331" si="46">IFERROR(MID($B328,FIND(", ",$B328,FIND(", ",$B328,FIND(", ",$B328))+1)+2,30000),"")</f>
        <v/>
      </c>
      <c r="AO328" s="158" t="str">
        <f>IFERROR(INDEX(Reit!$J:$J,MATCH(AP328,Reit!$F:$F,0)),"")</f>
        <v/>
      </c>
      <c r="AP328" s="159" t="str">
        <f t="shared" ref="AP328:AP331" si="47">IFERROR(MID($B328,FIND(", ",$B328,FIND(", ",$B328)+1)+2,FIND(", ",$B328,FIND(", ",$B328,FIND(", ",$B328)+1)+1)-FIND(", ",$B328,FIND(", ",$B328)+1)-2),"")</f>
        <v/>
      </c>
      <c r="AQ328" s="158" t="str">
        <f>IFERROR(INDEX(Reit!$J:$J,MATCH(AR328,Reit!$F:$F,0)),"")</f>
        <v/>
      </c>
      <c r="AR328" s="159" t="str">
        <f t="shared" ref="AR328:AR331" si="48">IFERROR(MID($B328,FIND(", ",$B328,FIND(", ",$B328,FIND(", ",$B328)+1)+1)+2,30000),"")</f>
        <v/>
      </c>
    </row>
    <row r="329" spans="1:44" x14ac:dyDescent="0.2">
      <c r="A329" s="1131">
        <v>30</v>
      </c>
      <c r="B329" s="841"/>
      <c r="C329" s="1071">
        <v>1</v>
      </c>
      <c r="D329" s="1071"/>
      <c r="E329" s="1071"/>
      <c r="F329" s="1071"/>
      <c r="G329" s="1071"/>
      <c r="H329" s="1071"/>
      <c r="I329" s="1071"/>
      <c r="J329" s="1071"/>
      <c r="K329" s="1071"/>
      <c r="L329" s="1071"/>
      <c r="M329" s="1071"/>
      <c r="N329" s="1071"/>
      <c r="O329" s="1071"/>
      <c r="AD329" s="157">
        <f t="shared" si="41"/>
        <v>0</v>
      </c>
      <c r="AE329" s="158" t="str">
        <f>IFERROR(INDEX(Reit!$J:$J,MATCH(AF329,Reit!$F:$F,0)),"")</f>
        <v/>
      </c>
      <c r="AF329" s="159">
        <f t="shared" si="42"/>
        <v>0</v>
      </c>
      <c r="AG329" s="158" t="str">
        <f>IFERROR(INDEX(Reit!$J:$J,MATCH(AH329,Reit!$F:$F,0)),"")</f>
        <v/>
      </c>
      <c r="AH329" s="159" t="str">
        <f t="shared" si="43"/>
        <v/>
      </c>
      <c r="AI329" s="158" t="str">
        <f>IFERROR(INDEX(Reit!$J:$J,MATCH(AJ329,Reit!$F:$F,0)),"")</f>
        <v/>
      </c>
      <c r="AJ329" s="159" t="str">
        <f t="shared" si="44"/>
        <v/>
      </c>
      <c r="AK329" s="158" t="str">
        <f>IFERROR(INDEX(Reit!$J:$J,MATCH(AL329,Reit!$F:$F,0)),"")</f>
        <v/>
      </c>
      <c r="AL329" s="159" t="str">
        <f t="shared" si="45"/>
        <v/>
      </c>
      <c r="AM329" s="158" t="str">
        <f>IFERROR(INDEX(Reit!$J:$J,MATCH(AN329,Reit!$F:$F,0)),"")</f>
        <v/>
      </c>
      <c r="AN329" s="159" t="str">
        <f t="shared" si="46"/>
        <v/>
      </c>
      <c r="AO329" s="158" t="str">
        <f>IFERROR(INDEX(Reit!$J:$J,MATCH(AP329,Reit!$F:$F,0)),"")</f>
        <v/>
      </c>
      <c r="AP329" s="159" t="str">
        <f t="shared" si="47"/>
        <v/>
      </c>
      <c r="AQ329" s="158" t="str">
        <f>IFERROR(INDEX(Reit!$J:$J,MATCH(AR329,Reit!$F:$F,0)),"")</f>
        <v/>
      </c>
      <c r="AR329" s="159" t="str">
        <f t="shared" si="48"/>
        <v/>
      </c>
    </row>
    <row r="330" spans="1:44" x14ac:dyDescent="0.2">
      <c r="A330" s="1131">
        <v>31</v>
      </c>
      <c r="B330" s="841"/>
      <c r="C330" s="1071">
        <v>1</v>
      </c>
      <c r="D330" s="1071"/>
      <c r="E330" s="1071"/>
      <c r="F330" s="1071"/>
      <c r="G330" s="1071"/>
      <c r="H330" s="1071"/>
      <c r="I330" s="1071"/>
      <c r="J330" s="1071"/>
      <c r="K330" s="1071"/>
      <c r="L330" s="1071"/>
      <c r="M330" s="1071"/>
      <c r="N330" s="1071"/>
      <c r="O330" s="1071"/>
      <c r="AD330" s="157">
        <f t="shared" si="41"/>
        <v>0</v>
      </c>
      <c r="AE330" s="158" t="str">
        <f>IFERROR(INDEX(Reit!$J:$J,MATCH(AF330,Reit!$F:$F,0)),"")</f>
        <v/>
      </c>
      <c r="AF330" s="159">
        <f t="shared" si="42"/>
        <v>0</v>
      </c>
      <c r="AG330" s="158" t="str">
        <f>IFERROR(INDEX(Reit!$J:$J,MATCH(AH330,Reit!$F:$F,0)),"")</f>
        <v/>
      </c>
      <c r="AH330" s="159" t="str">
        <f t="shared" si="43"/>
        <v/>
      </c>
      <c r="AI330" s="158" t="str">
        <f>IFERROR(INDEX(Reit!$J:$J,MATCH(AJ330,Reit!$F:$F,0)),"")</f>
        <v/>
      </c>
      <c r="AJ330" s="159" t="str">
        <f t="shared" si="44"/>
        <v/>
      </c>
      <c r="AK330" s="158" t="str">
        <f>IFERROR(INDEX(Reit!$J:$J,MATCH(AL330,Reit!$F:$F,0)),"")</f>
        <v/>
      </c>
      <c r="AL330" s="159" t="str">
        <f t="shared" si="45"/>
        <v/>
      </c>
      <c r="AM330" s="158" t="str">
        <f>IFERROR(INDEX(Reit!$J:$J,MATCH(AN330,Reit!$F:$F,0)),"")</f>
        <v/>
      </c>
      <c r="AN330" s="159" t="str">
        <f t="shared" si="46"/>
        <v/>
      </c>
      <c r="AO330" s="158" t="str">
        <f>IFERROR(INDEX(Reit!$J:$J,MATCH(AP330,Reit!$F:$F,0)),"")</f>
        <v/>
      </c>
      <c r="AP330" s="159" t="str">
        <f t="shared" si="47"/>
        <v/>
      </c>
      <c r="AQ330" s="158" t="str">
        <f>IFERROR(INDEX(Reit!$J:$J,MATCH(AR330,Reit!$F:$F,0)),"")</f>
        <v/>
      </c>
      <c r="AR330" s="159" t="str">
        <f t="shared" si="48"/>
        <v/>
      </c>
    </row>
    <row r="331" spans="1:44" x14ac:dyDescent="0.2">
      <c r="A331" s="1131">
        <v>32</v>
      </c>
      <c r="B331" s="841"/>
      <c r="C331" s="1071">
        <v>1</v>
      </c>
      <c r="D331" s="1071"/>
      <c r="E331" s="1071"/>
      <c r="F331" s="1071"/>
      <c r="G331" s="1071"/>
      <c r="H331" s="1071"/>
      <c r="I331" s="1071"/>
      <c r="J331" s="1071"/>
      <c r="K331" s="1071"/>
      <c r="L331" s="1071"/>
      <c r="M331" s="1071"/>
      <c r="N331" s="1071"/>
      <c r="O331" s="1071"/>
      <c r="AD331" s="157">
        <f t="shared" si="41"/>
        <v>0</v>
      </c>
      <c r="AE331" s="158" t="str">
        <f>IFERROR(INDEX(Reit!$J:$J,MATCH(AF331,Reit!$F:$F,0)),"")</f>
        <v/>
      </c>
      <c r="AF331" s="159">
        <f t="shared" si="42"/>
        <v>0</v>
      </c>
      <c r="AG331" s="158" t="str">
        <f>IFERROR(INDEX(Reit!$J:$J,MATCH(AH331,Reit!$F:$F,0)),"")</f>
        <v/>
      </c>
      <c r="AH331" s="159" t="str">
        <f t="shared" si="43"/>
        <v/>
      </c>
      <c r="AI331" s="158" t="str">
        <f>IFERROR(INDEX(Reit!$J:$J,MATCH(AJ331,Reit!$F:$F,0)),"")</f>
        <v/>
      </c>
      <c r="AJ331" s="159" t="str">
        <f t="shared" si="44"/>
        <v/>
      </c>
      <c r="AK331" s="158" t="str">
        <f>IFERROR(INDEX(Reit!$J:$J,MATCH(AL331,Reit!$F:$F,0)),"")</f>
        <v/>
      </c>
      <c r="AL331" s="159" t="str">
        <f t="shared" si="45"/>
        <v/>
      </c>
      <c r="AM331" s="158" t="str">
        <f>IFERROR(INDEX(Reit!$J:$J,MATCH(AN331,Reit!$F:$F,0)),"")</f>
        <v/>
      </c>
      <c r="AN331" s="159" t="str">
        <f t="shared" si="46"/>
        <v/>
      </c>
      <c r="AO331" s="158" t="str">
        <f>IFERROR(INDEX(Reit!$J:$J,MATCH(AP331,Reit!$F:$F,0)),"")</f>
        <v/>
      </c>
      <c r="AP331" s="159" t="str">
        <f t="shared" si="47"/>
        <v/>
      </c>
      <c r="AQ331" s="158" t="str">
        <f>IFERROR(INDEX(Reit!$J:$J,MATCH(AR331,Reit!$F:$F,0)),"")</f>
        <v/>
      </c>
      <c r="AR331" s="159" t="str">
        <f t="shared" si="48"/>
        <v/>
      </c>
    </row>
  </sheetData>
  <conditionalFormatting sqref="AL7:AL331 AJ7:AJ331 AN7:AN331">
    <cfRule type="expression" dxfId="1661" priority="244">
      <formula>AND(AI7="",FIND(",",AJ7))</formula>
    </cfRule>
    <cfRule type="expression" dxfId="1660" priority="246">
      <formula>AND(AI7="",COUNTIF(AJ7,"*,*")=0)</formula>
    </cfRule>
  </conditionalFormatting>
  <conditionalFormatting sqref="AH7:AH331">
    <cfRule type="expression" dxfId="1659" priority="245">
      <formula>AND(AG7="",COUNTIF(AH7,"*,*")=0)</formula>
    </cfRule>
  </conditionalFormatting>
  <conditionalFormatting sqref="AP7:AP331 AR7:AR331">
    <cfRule type="expression" dxfId="1658" priority="241">
      <formula>AND(AO7="",COUNTIF(AP7,"*,*")=0)</formula>
    </cfRule>
    <cfRule type="expression" dxfId="1657" priority="243">
      <formula>AND(AO7="",FIND(",",AP7))</formula>
    </cfRule>
  </conditionalFormatting>
  <conditionalFormatting sqref="N62:N63 N70 L71:N73 K72">
    <cfRule type="cellIs" dxfId="1656" priority="211" operator="equal">
      <formula>13</formula>
    </cfRule>
  </conditionalFormatting>
  <conditionalFormatting sqref="C8 C10">
    <cfRule type="aboveAverage" dxfId="1655" priority="210"/>
  </conditionalFormatting>
  <conditionalFormatting sqref="C8 C10">
    <cfRule type="containsBlanks" dxfId="1654" priority="209">
      <formula>LEN(TRIM(C8))=0</formula>
    </cfRule>
  </conditionalFormatting>
  <conditionalFormatting sqref="C14">
    <cfRule type="aboveAverage" dxfId="1653" priority="208"/>
  </conditionalFormatting>
  <conditionalFormatting sqref="C14">
    <cfRule type="containsBlanks" dxfId="1652" priority="207">
      <formula>LEN(TRIM(C14))=0</formula>
    </cfRule>
  </conditionalFormatting>
  <conditionalFormatting sqref="C16 C18">
    <cfRule type="aboveAverage" dxfId="1651" priority="206"/>
  </conditionalFormatting>
  <conditionalFormatting sqref="C16 C18">
    <cfRule type="containsBlanks" dxfId="1650" priority="205">
      <formula>LEN(TRIM(C16))=0</formula>
    </cfRule>
  </conditionalFormatting>
  <conditionalFormatting sqref="C24 C26">
    <cfRule type="aboveAverage" dxfId="1649" priority="204"/>
  </conditionalFormatting>
  <conditionalFormatting sqref="C24 C26">
    <cfRule type="containsBlanks" dxfId="1648" priority="203">
      <formula>LEN(TRIM(C24))=0</formula>
    </cfRule>
  </conditionalFormatting>
  <conditionalFormatting sqref="C32 C34">
    <cfRule type="aboveAverage" dxfId="1647" priority="202"/>
  </conditionalFormatting>
  <conditionalFormatting sqref="C32 C34">
    <cfRule type="containsBlanks" dxfId="1646" priority="201">
      <formula>LEN(TRIM(C32))=0</formula>
    </cfRule>
  </conditionalFormatting>
  <conditionalFormatting sqref="C20 C22">
    <cfRule type="aboveAverage" dxfId="1645" priority="200"/>
  </conditionalFormatting>
  <conditionalFormatting sqref="C20 C22">
    <cfRule type="containsBlanks" dxfId="1644" priority="199">
      <formula>LEN(TRIM(C20))=0</formula>
    </cfRule>
  </conditionalFormatting>
  <conditionalFormatting sqref="C28 C30">
    <cfRule type="aboveAverage" dxfId="1643" priority="198"/>
  </conditionalFormatting>
  <conditionalFormatting sqref="C28 C30">
    <cfRule type="containsBlanks" dxfId="1642" priority="197">
      <formula>LEN(TRIM(C28))=0</formula>
    </cfRule>
  </conditionalFormatting>
  <conditionalFormatting sqref="C36 C38">
    <cfRule type="containsBlanks" dxfId="1641" priority="195">
      <formula>LEN(TRIM(C36))=0</formula>
    </cfRule>
    <cfRule type="aboveAverage" dxfId="1640" priority="196"/>
  </conditionalFormatting>
  <conditionalFormatting sqref="C41 C43">
    <cfRule type="aboveAverage" dxfId="1639" priority="194"/>
  </conditionalFormatting>
  <conditionalFormatting sqref="C41 C43">
    <cfRule type="containsBlanks" dxfId="1638" priority="193">
      <formula>LEN(TRIM(C41))=0</formula>
    </cfRule>
  </conditionalFormatting>
  <conditionalFormatting sqref="C45 C47">
    <cfRule type="aboveAverage" dxfId="1637" priority="192"/>
  </conditionalFormatting>
  <conditionalFormatting sqref="C45 C47">
    <cfRule type="containsBlanks" dxfId="1636" priority="191">
      <formula>LEN(TRIM(C45))=0</formula>
    </cfRule>
  </conditionalFormatting>
  <conditionalFormatting sqref="C49 C51">
    <cfRule type="aboveAverage" dxfId="1635" priority="190"/>
  </conditionalFormatting>
  <conditionalFormatting sqref="C49 C51">
    <cfRule type="containsBlanks" dxfId="1634" priority="189">
      <formula>LEN(TRIM(C49))=0</formula>
    </cfRule>
  </conditionalFormatting>
  <conditionalFormatting sqref="C57 C59">
    <cfRule type="aboveAverage" dxfId="1633" priority="188"/>
  </conditionalFormatting>
  <conditionalFormatting sqref="C57 C59">
    <cfRule type="containsBlanks" dxfId="1632" priority="187">
      <formula>LEN(TRIM(C57))=0</formula>
    </cfRule>
  </conditionalFormatting>
  <conditionalFormatting sqref="C65 C67">
    <cfRule type="aboveAverage" dxfId="1631" priority="186"/>
  </conditionalFormatting>
  <conditionalFormatting sqref="C65 C67">
    <cfRule type="containsBlanks" dxfId="1630" priority="185">
      <formula>LEN(TRIM(C65))=0</formula>
    </cfRule>
  </conditionalFormatting>
  <conditionalFormatting sqref="C53 C55">
    <cfRule type="aboveAverage" dxfId="1629" priority="184"/>
  </conditionalFormatting>
  <conditionalFormatting sqref="C53 C55">
    <cfRule type="containsBlanks" dxfId="1628" priority="183">
      <formula>LEN(TRIM(C53))=0</formula>
    </cfRule>
  </conditionalFormatting>
  <conditionalFormatting sqref="C61 C63">
    <cfRule type="aboveAverage" dxfId="1627" priority="182"/>
  </conditionalFormatting>
  <conditionalFormatting sqref="C61 C63">
    <cfRule type="containsBlanks" dxfId="1626" priority="181">
      <formula>LEN(TRIM(C61))=0</formula>
    </cfRule>
  </conditionalFormatting>
  <conditionalFormatting sqref="C69 C71">
    <cfRule type="containsBlanks" dxfId="1625" priority="179">
      <formula>LEN(TRIM(C69))=0</formula>
    </cfRule>
    <cfRule type="aboveAverage" dxfId="1624" priority="180"/>
  </conditionalFormatting>
  <conditionalFormatting sqref="C106 C108 C102 C104 C98 C100 C94 C96 C90 C92 C86 C88 C82 C84 C78 C80">
    <cfRule type="aboveAverage" dxfId="1623" priority="178"/>
  </conditionalFormatting>
  <conditionalFormatting sqref="C106 C108 C102 C104 C98 C100 C94 C96 C90 C92 C86 C88 C82 C84 C78 C80">
    <cfRule type="containsBlanks" dxfId="1622" priority="177">
      <formula>LEN(TRIM(C78))=0</formula>
    </cfRule>
  </conditionalFormatting>
  <conditionalFormatting sqref="N139">
    <cfRule type="containsBlanks" dxfId="1621" priority="113">
      <formula>LEN(TRIM(N139))=0</formula>
    </cfRule>
  </conditionalFormatting>
  <conditionalFormatting sqref="E77 E79">
    <cfRule type="aboveAverage" dxfId="1620" priority="176"/>
  </conditionalFormatting>
  <conditionalFormatting sqref="E77 E79">
    <cfRule type="containsBlanks" dxfId="1619" priority="175">
      <formula>LEN(TRIM(E77))=0</formula>
    </cfRule>
  </conditionalFormatting>
  <conditionalFormatting sqref="E81 E83">
    <cfRule type="aboveAverage" dxfId="1618" priority="174"/>
  </conditionalFormatting>
  <conditionalFormatting sqref="E81 E83">
    <cfRule type="containsBlanks" dxfId="1617" priority="173">
      <formula>LEN(TRIM(E81))=0</formula>
    </cfRule>
  </conditionalFormatting>
  <conditionalFormatting sqref="E85 E87">
    <cfRule type="aboveAverage" dxfId="1616" priority="172"/>
  </conditionalFormatting>
  <conditionalFormatting sqref="E85 E87">
    <cfRule type="containsBlanks" dxfId="1615" priority="171">
      <formula>LEN(TRIM(E85))=0</formula>
    </cfRule>
  </conditionalFormatting>
  <conditionalFormatting sqref="E93 E95">
    <cfRule type="aboveAverage" dxfId="1614" priority="170"/>
  </conditionalFormatting>
  <conditionalFormatting sqref="E93 E95">
    <cfRule type="containsBlanks" dxfId="1613" priority="169">
      <formula>LEN(TRIM(E93))=0</formula>
    </cfRule>
  </conditionalFormatting>
  <conditionalFormatting sqref="E101 E103">
    <cfRule type="aboveAverage" dxfId="1612" priority="168"/>
  </conditionalFormatting>
  <conditionalFormatting sqref="E101 E103">
    <cfRule type="containsBlanks" dxfId="1611" priority="167">
      <formula>LEN(TRIM(E101))=0</formula>
    </cfRule>
  </conditionalFormatting>
  <conditionalFormatting sqref="E89 E91">
    <cfRule type="aboveAverage" dxfId="1610" priority="166"/>
  </conditionalFormatting>
  <conditionalFormatting sqref="E89 E91">
    <cfRule type="containsBlanks" dxfId="1609" priority="165">
      <formula>LEN(TRIM(E89))=0</formula>
    </cfRule>
  </conditionalFormatting>
  <conditionalFormatting sqref="E97 E99">
    <cfRule type="aboveAverage" dxfId="1608" priority="164"/>
  </conditionalFormatting>
  <conditionalFormatting sqref="E97 E99">
    <cfRule type="containsBlanks" dxfId="1607" priority="163">
      <formula>LEN(TRIM(E97))=0</formula>
    </cfRule>
  </conditionalFormatting>
  <conditionalFormatting sqref="E105 E107">
    <cfRule type="aboveAverage" dxfId="1606" priority="162"/>
  </conditionalFormatting>
  <conditionalFormatting sqref="E105 E107">
    <cfRule type="containsBlanks" dxfId="1605" priority="161">
      <formula>LEN(TRIM(E105))=0</formula>
    </cfRule>
  </conditionalFormatting>
  <conditionalFormatting sqref="E9 E13">
    <cfRule type="containsBlanks" dxfId="1604" priority="159">
      <formula>LEN(TRIM(E9))=0</formula>
    </cfRule>
    <cfRule type="aboveAverage" dxfId="1603" priority="160"/>
  </conditionalFormatting>
  <conditionalFormatting sqref="E17 E21">
    <cfRule type="containsBlanks" dxfId="1602" priority="157">
      <formula>LEN(TRIM(E17))=0</formula>
    </cfRule>
    <cfRule type="aboveAverage" dxfId="1601" priority="158"/>
  </conditionalFormatting>
  <conditionalFormatting sqref="N82 N84">
    <cfRule type="containsBlanks" dxfId="1600" priority="155">
      <formula>LEN(TRIM(N82))=0</formula>
    </cfRule>
  </conditionalFormatting>
  <conditionalFormatting sqref="N89 N91">
    <cfRule type="containsBlanks" dxfId="1599" priority="153">
      <formula>LEN(TRIM(N89))=0</formula>
    </cfRule>
  </conditionalFormatting>
  <conditionalFormatting sqref="N113">
    <cfRule type="containsBlanks" dxfId="1598" priority="147">
      <formula>LEN(TRIM(N113))=0</formula>
    </cfRule>
  </conditionalFormatting>
  <conditionalFormatting sqref="N117">
    <cfRule type="containsBlanks" dxfId="1597" priority="145">
      <formula>LEN(TRIM(N117))=0</formula>
    </cfRule>
  </conditionalFormatting>
  <conditionalFormatting sqref="L97 L99">
    <cfRule type="containsBlanks" dxfId="1596" priority="139">
      <formula>LEN(TRIM(L97))=0</formula>
    </cfRule>
  </conditionalFormatting>
  <conditionalFormatting sqref="L101 L103">
    <cfRule type="containsBlanks" dxfId="1595" priority="137">
      <formula>LEN(TRIM(L101))=0</formula>
    </cfRule>
  </conditionalFormatting>
  <conditionalFormatting sqref="N82 N84">
    <cfRule type="aboveAverage" dxfId="1594" priority="156"/>
  </conditionalFormatting>
  <conditionalFormatting sqref="N89 N91">
    <cfRule type="aboveAverage" dxfId="1593" priority="154"/>
  </conditionalFormatting>
  <conditionalFormatting sqref="N105 N107">
    <cfRule type="aboveAverage" dxfId="1592" priority="152"/>
  </conditionalFormatting>
  <conditionalFormatting sqref="N105 N107">
    <cfRule type="containsBlanks" dxfId="1591" priority="151">
      <formula>LEN(TRIM(N105))=0</formula>
    </cfRule>
  </conditionalFormatting>
  <conditionalFormatting sqref="N120 N122">
    <cfRule type="aboveAverage" dxfId="1590" priority="150"/>
  </conditionalFormatting>
  <conditionalFormatting sqref="N120 N122">
    <cfRule type="containsBlanks" dxfId="1589" priority="149">
      <formula>LEN(TRIM(N120))=0</formula>
    </cfRule>
  </conditionalFormatting>
  <conditionalFormatting sqref="N113">
    <cfRule type="aboveAverage" dxfId="1588" priority="148"/>
  </conditionalFormatting>
  <conditionalFormatting sqref="N117">
    <cfRule type="aboveAverage" dxfId="1587" priority="146"/>
  </conditionalFormatting>
  <conditionalFormatting sqref="N98">
    <cfRule type="aboveAverage" dxfId="1586" priority="144"/>
  </conditionalFormatting>
  <conditionalFormatting sqref="N98">
    <cfRule type="containsBlanks" dxfId="1585" priority="143">
      <formula>LEN(TRIM(N98))=0</formula>
    </cfRule>
  </conditionalFormatting>
  <conditionalFormatting sqref="N102">
    <cfRule type="aboveAverage" dxfId="1584" priority="142"/>
  </conditionalFormatting>
  <conditionalFormatting sqref="N102">
    <cfRule type="containsBlanks" dxfId="1583" priority="141">
      <formula>LEN(TRIM(N102))=0</formula>
    </cfRule>
  </conditionalFormatting>
  <conditionalFormatting sqref="L97 L99">
    <cfRule type="aboveAverage" dxfId="1582" priority="140"/>
  </conditionalFormatting>
  <conditionalFormatting sqref="L101 L103">
    <cfRule type="aboveAverage" dxfId="1581" priority="138"/>
  </conditionalFormatting>
  <conditionalFormatting sqref="L112 L114">
    <cfRule type="aboveAverage" dxfId="1580" priority="136"/>
  </conditionalFormatting>
  <conditionalFormatting sqref="L112 L114">
    <cfRule type="containsBlanks" dxfId="1579" priority="135">
      <formula>LEN(TRIM(L112))=0</formula>
    </cfRule>
  </conditionalFormatting>
  <conditionalFormatting sqref="L116 L118">
    <cfRule type="aboveAverage" dxfId="1578" priority="134"/>
  </conditionalFormatting>
  <conditionalFormatting sqref="L116 L118">
    <cfRule type="containsBlanks" dxfId="1577" priority="133">
      <formula>LEN(TRIM(L116))=0</formula>
    </cfRule>
  </conditionalFormatting>
  <conditionalFormatting sqref="K128 K130">
    <cfRule type="aboveAverage" dxfId="1576" priority="132"/>
  </conditionalFormatting>
  <conditionalFormatting sqref="K128 K130">
    <cfRule type="containsBlanks" dxfId="1575" priority="131">
      <formula>LEN(TRIM(K128))=0</formula>
    </cfRule>
  </conditionalFormatting>
  <conditionalFormatting sqref="K136 K138">
    <cfRule type="aboveAverage" dxfId="1574" priority="130"/>
  </conditionalFormatting>
  <conditionalFormatting sqref="K136 K138">
    <cfRule type="containsBlanks" dxfId="1573" priority="129">
      <formula>LEN(TRIM(K136))=0</formula>
    </cfRule>
  </conditionalFormatting>
  <conditionalFormatting sqref="K132 K134">
    <cfRule type="aboveAverage" dxfId="1572" priority="128"/>
  </conditionalFormatting>
  <conditionalFormatting sqref="K132 K134">
    <cfRule type="containsBlanks" dxfId="1571" priority="127">
      <formula>LEN(TRIM(K132))=0</formula>
    </cfRule>
  </conditionalFormatting>
  <conditionalFormatting sqref="K140 K142">
    <cfRule type="aboveAverage" dxfId="1570" priority="126"/>
  </conditionalFormatting>
  <conditionalFormatting sqref="K140 K142">
    <cfRule type="containsBlanks" dxfId="1569" priority="125">
      <formula>LEN(TRIM(K140))=0</formula>
    </cfRule>
  </conditionalFormatting>
  <conditionalFormatting sqref="L129">
    <cfRule type="aboveAverage" dxfId="1568" priority="124"/>
  </conditionalFormatting>
  <conditionalFormatting sqref="L129">
    <cfRule type="containsBlanks" dxfId="1567" priority="123">
      <formula>LEN(TRIM(L129))=0</formula>
    </cfRule>
  </conditionalFormatting>
  <conditionalFormatting sqref="L133">
    <cfRule type="aboveAverage" dxfId="1566" priority="122"/>
  </conditionalFormatting>
  <conditionalFormatting sqref="L133">
    <cfRule type="containsBlanks" dxfId="1565" priority="121">
      <formula>LEN(TRIM(L133))=0</formula>
    </cfRule>
  </conditionalFormatting>
  <conditionalFormatting sqref="L137">
    <cfRule type="aboveAverage" dxfId="1564" priority="120"/>
  </conditionalFormatting>
  <conditionalFormatting sqref="L137">
    <cfRule type="containsBlanks" dxfId="1563" priority="119">
      <formula>LEN(TRIM(L137))=0</formula>
    </cfRule>
  </conditionalFormatting>
  <conditionalFormatting sqref="L141">
    <cfRule type="aboveAverage" dxfId="1562" priority="118"/>
  </conditionalFormatting>
  <conditionalFormatting sqref="L141">
    <cfRule type="containsBlanks" dxfId="1561" priority="117">
      <formula>LEN(TRIM(L141))=0</formula>
    </cfRule>
  </conditionalFormatting>
  <conditionalFormatting sqref="N131">
    <cfRule type="aboveAverage" dxfId="1560" priority="116"/>
  </conditionalFormatting>
  <conditionalFormatting sqref="N131">
    <cfRule type="containsBlanks" dxfId="1559" priority="115">
      <formula>LEN(TRIM(N131))=0</formula>
    </cfRule>
  </conditionalFormatting>
  <conditionalFormatting sqref="N139">
    <cfRule type="aboveAverage" dxfId="1558" priority="114"/>
  </conditionalFormatting>
  <conditionalFormatting sqref="F11 F19">
    <cfRule type="containsBlanks" dxfId="1557" priority="111">
      <formula>LEN(TRIM(F11))=0</formula>
    </cfRule>
    <cfRule type="aboveAverage" dxfId="1556" priority="112"/>
  </conditionalFormatting>
  <conditionalFormatting sqref="L155 L157">
    <cfRule type="containsBlanks" dxfId="1555" priority="95">
      <formula>LEN(TRIM(L155))=0</formula>
    </cfRule>
  </conditionalFormatting>
  <conditionalFormatting sqref="G15 G31">
    <cfRule type="containsBlanks" dxfId="1554" priority="109">
      <formula>LEN(TRIM(G15))=0</formula>
    </cfRule>
    <cfRule type="aboveAverage" dxfId="1553" priority="110"/>
  </conditionalFormatting>
  <conditionalFormatting sqref="H23 H56">
    <cfRule type="containsBlanks" dxfId="1552" priority="107">
      <formula>LEN(TRIM(H23))=0</formula>
    </cfRule>
    <cfRule type="aboveAverage" dxfId="1551" priority="108"/>
  </conditionalFormatting>
  <conditionalFormatting sqref="L40 L80">
    <cfRule type="containsBlanks" dxfId="1550" priority="105">
      <formula>LEN(TRIM(L40))=0</formula>
    </cfRule>
    <cfRule type="aboveAverage" dxfId="1549" priority="106"/>
  </conditionalFormatting>
  <conditionalFormatting sqref="N159 N161">
    <cfRule type="aboveAverage" dxfId="1548" priority="104"/>
  </conditionalFormatting>
  <conditionalFormatting sqref="N159 N161">
    <cfRule type="containsBlanks" dxfId="1547" priority="103">
      <formula>LEN(TRIM(N159))=0</formula>
    </cfRule>
  </conditionalFormatting>
  <conditionalFormatting sqref="N152">
    <cfRule type="aboveAverage" dxfId="1546" priority="102"/>
  </conditionalFormatting>
  <conditionalFormatting sqref="N152">
    <cfRule type="containsBlanks" dxfId="1545" priority="101">
      <formula>LEN(TRIM(N152))=0</formula>
    </cfRule>
  </conditionalFormatting>
  <conditionalFormatting sqref="N156">
    <cfRule type="aboveAverage" dxfId="1544" priority="100"/>
  </conditionalFormatting>
  <conditionalFormatting sqref="N156">
    <cfRule type="containsBlanks" dxfId="1543" priority="99">
      <formula>LEN(TRIM(N156))=0</formula>
    </cfRule>
  </conditionalFormatting>
  <conditionalFormatting sqref="L151 L153">
    <cfRule type="aboveAverage" dxfId="1542" priority="98"/>
  </conditionalFormatting>
  <conditionalFormatting sqref="L151 L153">
    <cfRule type="containsBlanks" dxfId="1541" priority="97">
      <formula>LEN(TRIM(L151))=0</formula>
    </cfRule>
  </conditionalFormatting>
  <conditionalFormatting sqref="L155 L157">
    <cfRule type="aboveAverage" dxfId="1540" priority="96"/>
  </conditionalFormatting>
  <conditionalFormatting sqref="N144 N146">
    <cfRule type="containsBlanks" dxfId="1539" priority="93">
      <formula>LEN(TRIM(N144))=0</formula>
    </cfRule>
  </conditionalFormatting>
  <conditionalFormatting sqref="N144 N146">
    <cfRule type="aboveAverage" dxfId="1538" priority="94"/>
  </conditionalFormatting>
  <conditionalFormatting sqref="N178">
    <cfRule type="containsBlanks" dxfId="1537" priority="73">
      <formula>LEN(TRIM(N178))=0</formula>
    </cfRule>
  </conditionalFormatting>
  <conditionalFormatting sqref="K167 K169">
    <cfRule type="aboveAverage" dxfId="1536" priority="92"/>
  </conditionalFormatting>
  <conditionalFormatting sqref="K167 K169">
    <cfRule type="containsBlanks" dxfId="1535" priority="91">
      <formula>LEN(TRIM(K167))=0</formula>
    </cfRule>
  </conditionalFormatting>
  <conditionalFormatting sqref="K175 K177">
    <cfRule type="aboveAverage" dxfId="1534" priority="90"/>
  </conditionalFormatting>
  <conditionalFormatting sqref="K175 K177">
    <cfRule type="containsBlanks" dxfId="1533" priority="89">
      <formula>LEN(TRIM(K175))=0</formula>
    </cfRule>
  </conditionalFormatting>
  <conditionalFormatting sqref="K171 K173">
    <cfRule type="aboveAverage" dxfId="1532" priority="88"/>
  </conditionalFormatting>
  <conditionalFormatting sqref="K171 K173">
    <cfRule type="containsBlanks" dxfId="1531" priority="87">
      <formula>LEN(TRIM(K171))=0</formula>
    </cfRule>
  </conditionalFormatting>
  <conditionalFormatting sqref="K179 K181">
    <cfRule type="aboveAverage" dxfId="1530" priority="86"/>
  </conditionalFormatting>
  <conditionalFormatting sqref="K179 K181">
    <cfRule type="containsBlanks" dxfId="1529" priority="85">
      <formula>LEN(TRIM(K179))=0</formula>
    </cfRule>
  </conditionalFormatting>
  <conditionalFormatting sqref="L168">
    <cfRule type="aboveAverage" dxfId="1528" priority="84"/>
  </conditionalFormatting>
  <conditionalFormatting sqref="L168">
    <cfRule type="containsBlanks" dxfId="1527" priority="83">
      <formula>LEN(TRIM(L168))=0</formula>
    </cfRule>
  </conditionalFormatting>
  <conditionalFormatting sqref="L172">
    <cfRule type="aboveAverage" dxfId="1526" priority="82"/>
  </conditionalFormatting>
  <conditionalFormatting sqref="L172">
    <cfRule type="containsBlanks" dxfId="1525" priority="81">
      <formula>LEN(TRIM(L172))=0</formula>
    </cfRule>
  </conditionalFormatting>
  <conditionalFormatting sqref="L176">
    <cfRule type="aboveAverage" dxfId="1524" priority="80"/>
  </conditionalFormatting>
  <conditionalFormatting sqref="L176">
    <cfRule type="containsBlanks" dxfId="1523" priority="79">
      <formula>LEN(TRIM(L176))=0</formula>
    </cfRule>
  </conditionalFormatting>
  <conditionalFormatting sqref="L180">
    <cfRule type="aboveAverage" dxfId="1522" priority="78"/>
  </conditionalFormatting>
  <conditionalFormatting sqref="L180">
    <cfRule type="containsBlanks" dxfId="1521" priority="77">
      <formula>LEN(TRIM(L180))=0</formula>
    </cfRule>
  </conditionalFormatting>
  <conditionalFormatting sqref="N170">
    <cfRule type="aboveAverage" dxfId="1520" priority="76"/>
  </conditionalFormatting>
  <conditionalFormatting sqref="N170">
    <cfRule type="containsBlanks" dxfId="1519" priority="75">
      <formula>LEN(TRIM(N170))=0</formula>
    </cfRule>
  </conditionalFormatting>
  <conditionalFormatting sqref="N178">
    <cfRule type="aboveAverage" dxfId="1518" priority="74"/>
  </conditionalFormatting>
  <conditionalFormatting sqref="L193 L195">
    <cfRule type="containsBlanks" dxfId="1517" priority="63">
      <formula>LEN(TRIM(L193))=0</formula>
    </cfRule>
  </conditionalFormatting>
  <conditionalFormatting sqref="N197 N199">
    <cfRule type="aboveAverage" dxfId="1516" priority="72"/>
  </conditionalFormatting>
  <conditionalFormatting sqref="N197 N199">
    <cfRule type="containsBlanks" dxfId="1515" priority="71">
      <formula>LEN(TRIM(N197))=0</formula>
    </cfRule>
  </conditionalFormatting>
  <conditionalFormatting sqref="N190">
    <cfRule type="aboveAverage" dxfId="1514" priority="70"/>
  </conditionalFormatting>
  <conditionalFormatting sqref="N190">
    <cfRule type="containsBlanks" dxfId="1513" priority="69">
      <formula>LEN(TRIM(N190))=0</formula>
    </cfRule>
  </conditionalFormatting>
  <conditionalFormatting sqref="N194">
    <cfRule type="aboveAverage" dxfId="1512" priority="68"/>
  </conditionalFormatting>
  <conditionalFormatting sqref="N194">
    <cfRule type="containsBlanks" dxfId="1511" priority="67">
      <formula>LEN(TRIM(N194))=0</formula>
    </cfRule>
  </conditionalFormatting>
  <conditionalFormatting sqref="L189 L191">
    <cfRule type="aboveAverage" dxfId="1510" priority="66"/>
  </conditionalFormatting>
  <conditionalFormatting sqref="L189 L191">
    <cfRule type="containsBlanks" dxfId="1509" priority="65">
      <formula>LEN(TRIM(L189))=0</formula>
    </cfRule>
  </conditionalFormatting>
  <conditionalFormatting sqref="L193 L195">
    <cfRule type="aboveAverage" dxfId="1508" priority="64"/>
  </conditionalFormatting>
  <conditionalFormatting sqref="N182 N184">
    <cfRule type="containsBlanks" dxfId="1507" priority="61">
      <formula>LEN(TRIM(N182))=0</formula>
    </cfRule>
  </conditionalFormatting>
  <conditionalFormatting sqref="N182 N184">
    <cfRule type="aboveAverage" dxfId="1506" priority="62"/>
  </conditionalFormatting>
  <conditionalFormatting sqref="F102">
    <cfRule type="aboveAverage" dxfId="1505" priority="60"/>
  </conditionalFormatting>
  <conditionalFormatting sqref="F102 F106">
    <cfRule type="aboveAverage" dxfId="1504" priority="58"/>
    <cfRule type="containsBlanks" dxfId="1503" priority="59">
      <formula>LEN(TRIM(F102))=0</formula>
    </cfRule>
  </conditionalFormatting>
  <conditionalFormatting sqref="F94">
    <cfRule type="aboveAverage" dxfId="1502" priority="57"/>
  </conditionalFormatting>
  <conditionalFormatting sqref="F94 F98">
    <cfRule type="aboveAverage" dxfId="1501" priority="55"/>
    <cfRule type="containsBlanks" dxfId="1500" priority="56">
      <formula>LEN(TRIM(F94))=0</formula>
    </cfRule>
  </conditionalFormatting>
  <conditionalFormatting sqref="F86">
    <cfRule type="aboveAverage" dxfId="1499" priority="54"/>
  </conditionalFormatting>
  <conditionalFormatting sqref="F86 F90">
    <cfRule type="aboveAverage" dxfId="1498" priority="52"/>
    <cfRule type="containsBlanks" dxfId="1497" priority="53">
      <formula>LEN(TRIM(F86))=0</formula>
    </cfRule>
  </conditionalFormatting>
  <conditionalFormatting sqref="F78">
    <cfRule type="aboveAverage" dxfId="1496" priority="51"/>
  </conditionalFormatting>
  <conditionalFormatting sqref="F78 F82">
    <cfRule type="aboveAverage" dxfId="1495" priority="49"/>
    <cfRule type="containsBlanks" dxfId="1494" priority="50">
      <formula>LEN(TRIM(F78))=0</formula>
    </cfRule>
  </conditionalFormatting>
  <conditionalFormatting sqref="G92 G96">
    <cfRule type="containsBlanks" dxfId="1493" priority="47">
      <formula>LEN(TRIM(G92))=0</formula>
    </cfRule>
    <cfRule type="aboveAverage" dxfId="1492" priority="48"/>
  </conditionalFormatting>
  <conditionalFormatting sqref="G100 G104">
    <cfRule type="containsBlanks" dxfId="1491" priority="45">
      <formula>LEN(TRIM(G100))=0</formula>
    </cfRule>
    <cfRule type="aboveAverage" dxfId="1490" priority="46"/>
  </conditionalFormatting>
  <conditionalFormatting sqref="G76 G80">
    <cfRule type="containsBlanks" dxfId="1489" priority="43">
      <formula>LEN(TRIM(G76))=0</formula>
    </cfRule>
    <cfRule type="aboveAverage" dxfId="1488" priority="44"/>
  </conditionalFormatting>
  <conditionalFormatting sqref="G84 G88">
    <cfRule type="containsBlanks" dxfId="1487" priority="41">
      <formula>LEN(TRIM(G84))=0</formula>
    </cfRule>
    <cfRule type="aboveAverage" dxfId="1486" priority="42"/>
  </conditionalFormatting>
  <conditionalFormatting sqref="H78 H86">
    <cfRule type="containsBlanks" dxfId="1485" priority="39">
      <formula>LEN(TRIM(H78))=0</formula>
    </cfRule>
    <cfRule type="aboveAverage" dxfId="1484" priority="40"/>
  </conditionalFormatting>
  <conditionalFormatting sqref="H94 H102">
    <cfRule type="containsBlanks" dxfId="1483" priority="37">
      <formula>LEN(TRIM(H94))=0</formula>
    </cfRule>
    <cfRule type="aboveAverage" dxfId="1482" priority="38"/>
  </conditionalFormatting>
  <conditionalFormatting sqref="I75 I82">
    <cfRule type="containsBlanks" dxfId="1481" priority="35">
      <formula>LEN(TRIM(I75))=0</formula>
    </cfRule>
    <cfRule type="aboveAverage" dxfId="1480" priority="36"/>
  </conditionalFormatting>
  <conditionalFormatting sqref="I91 I98">
    <cfRule type="containsBlanks" dxfId="1479" priority="33">
      <formula>LEN(TRIM(I91))=0</formula>
    </cfRule>
    <cfRule type="aboveAverage" dxfId="1478" priority="34"/>
  </conditionalFormatting>
  <conditionalFormatting sqref="J79 J95">
    <cfRule type="containsBlanks" dxfId="1477" priority="31">
      <formula>LEN(TRIM(J79))=0</formula>
    </cfRule>
    <cfRule type="aboveAverage" dxfId="1476" priority="32"/>
  </conditionalFormatting>
  <conditionalFormatting sqref="K73 K87">
    <cfRule type="containsBlanks" dxfId="1475" priority="29">
      <formula>LEN(TRIM(K73))=0</formula>
    </cfRule>
    <cfRule type="aboveAverage" dxfId="1474" priority="30"/>
  </conditionalFormatting>
  <conditionalFormatting sqref="F27 F35">
    <cfRule type="containsBlanks" dxfId="1473" priority="27">
      <formula>LEN(TRIM(F27))=0</formula>
    </cfRule>
    <cfRule type="aboveAverage" dxfId="1472" priority="28"/>
  </conditionalFormatting>
  <conditionalFormatting sqref="F44 F52">
    <cfRule type="containsBlanks" dxfId="1471" priority="25">
      <formula>LEN(TRIM(F44))=0</formula>
    </cfRule>
    <cfRule type="aboveAverage" dxfId="1470" priority="26"/>
  </conditionalFormatting>
  <conditionalFormatting sqref="F60 F68">
    <cfRule type="containsBlanks" dxfId="1469" priority="23">
      <formula>LEN(TRIM(F60))=0</formula>
    </cfRule>
    <cfRule type="aboveAverage" dxfId="1468" priority="24"/>
  </conditionalFormatting>
  <conditionalFormatting sqref="N65 N69">
    <cfRule type="containsBlanks" dxfId="1467" priority="21">
      <formula>LEN(TRIM(N65))=0</formula>
    </cfRule>
    <cfRule type="aboveAverage" dxfId="1466" priority="22"/>
  </conditionalFormatting>
  <conditionalFormatting sqref="G48 G64">
    <cfRule type="containsBlanks" dxfId="1465" priority="19">
      <formula>LEN(TRIM(G48))=0</formula>
    </cfRule>
    <cfRule type="aboveAverage" dxfId="1464" priority="20"/>
  </conditionalFormatting>
  <conditionalFormatting sqref="E25 E29">
    <cfRule type="containsBlanks" dxfId="1463" priority="17">
      <formula>LEN(TRIM(E25))=0</formula>
    </cfRule>
    <cfRule type="aboveAverage" dxfId="1462" priority="18"/>
  </conditionalFormatting>
  <conditionalFormatting sqref="E33 E37">
    <cfRule type="containsBlanks" dxfId="1461" priority="15">
      <formula>LEN(TRIM(E33))=0</formula>
    </cfRule>
    <cfRule type="aboveAverage" dxfId="1460" priority="16"/>
  </conditionalFormatting>
  <conditionalFormatting sqref="E42 E46">
    <cfRule type="containsBlanks" dxfId="1459" priority="13">
      <formula>LEN(TRIM(E42))=0</formula>
    </cfRule>
    <cfRule type="aboveAverage" dxfId="1458" priority="14"/>
  </conditionalFormatting>
  <conditionalFormatting sqref="E50 E54">
    <cfRule type="containsBlanks" dxfId="1457" priority="11">
      <formula>LEN(TRIM(E50))=0</formula>
    </cfRule>
    <cfRule type="aboveAverage" dxfId="1456" priority="12"/>
  </conditionalFormatting>
  <conditionalFormatting sqref="E58 E62">
    <cfRule type="containsBlanks" dxfId="1455" priority="9">
      <formula>LEN(TRIM(E58))=0</formula>
    </cfRule>
    <cfRule type="aboveAverage" dxfId="1454" priority="10"/>
  </conditionalFormatting>
  <conditionalFormatting sqref="E66 E70">
    <cfRule type="containsBlanks" dxfId="1453" priority="7">
      <formula>LEN(TRIM(E66))=0</formula>
    </cfRule>
    <cfRule type="aboveAverage" dxfId="1452" priority="8"/>
  </conditionalFormatting>
  <conditionalFormatting sqref="B300:B331">
    <cfRule type="expression" dxfId="1451" priority="2">
      <formula>A300=3</formula>
    </cfRule>
    <cfRule type="expression" dxfId="1450" priority="3">
      <formula>A300=2</formula>
    </cfRule>
    <cfRule type="expression" dxfId="1449" priority="4">
      <formula>A300=1</formula>
    </cfRule>
    <cfRule type="containsBlanks" dxfId="1448" priority="5">
      <formula>LEN(TRIM(B300))=0</formula>
    </cfRule>
    <cfRule type="duplicateValues" dxfId="1447" priority="6"/>
  </conditionalFormatting>
  <conditionalFormatting sqref="AF7:AF331">
    <cfRule type="expression" dxfId="1446" priority="1">
      <formula>AND(AE7="",COUNTIF(AF7,"*,*")=0)</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11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308"/>
  <sheetViews>
    <sheetView showGridLines="0" showRowColHeaders="0" zoomScaleNormal="100" workbookViewId="0">
      <pane ySplit="2" topLeftCell="A3" activePane="bottomLeft" state="frozen"/>
      <selection pane="bottomLeft" activeCell="A5" sqref="A5"/>
    </sheetView>
  </sheetViews>
  <sheetFormatPr defaultRowHeight="12.75" x14ac:dyDescent="0.2"/>
  <cols>
    <col min="1" max="1" width="3.28515625" customWidth="1"/>
    <col min="2" max="2" width="46.710937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19.140625" hidden="1" customWidth="1"/>
    <col min="33" max="33" width="9.140625" hidden="1" customWidth="1"/>
    <col min="34" max="34" width="30.85546875" hidden="1" customWidth="1"/>
    <col min="35" max="35" width="9.140625" hidden="1" customWidth="1"/>
    <col min="36" max="36" width="18.7109375" hidden="1" customWidth="1"/>
    <col min="37" max="37" width="9.140625" hidden="1" customWidth="1"/>
    <col min="38" max="38" width="18.7109375" hidden="1" customWidth="1"/>
    <col min="39" max="39" width="9.140625" hidden="1" customWidth="1"/>
    <col min="40" max="40" width="17.28515625" hidden="1" customWidth="1"/>
    <col min="41" max="41" width="0" hidden="1" customWidth="1"/>
    <col min="42" max="42" width="13.85546875" hidden="1" customWidth="1"/>
  </cols>
  <sheetData>
    <row r="1" spans="1:42" x14ac:dyDescent="0.2">
      <c r="A1" s="1155" t="str">
        <f>UPPER((Kalend!E21)&amp;" - "&amp;(Kalend!C21))&amp;" - "&amp;LOWER(Kalend!D21)&amp;" - "&amp;(Kalend!A21)&amp;" kell "&amp;(Kalend!B21)&amp;" - "&amp;(Kalend!F21)</f>
        <v>6 - K-JÄRVE 19. MV - trio - N, 09.07.2020 kell 18:00 - K-Järve spordihoone</v>
      </c>
      <c r="O1" s="105"/>
      <c r="P1" s="105"/>
      <c r="Q1" s="108"/>
      <c r="R1" s="108"/>
      <c r="S1" s="108"/>
      <c r="T1" s="109"/>
      <c r="U1" s="109"/>
      <c r="V1" s="109"/>
      <c r="W1" s="105"/>
      <c r="X1" s="334"/>
      <c r="Y1" s="105"/>
      <c r="Z1" s="105"/>
      <c r="AD1" s="99" t="s">
        <v>25</v>
      </c>
      <c r="AE1" s="111"/>
      <c r="AF1" s="111"/>
      <c r="AG1" s="111"/>
      <c r="AH1" s="111"/>
      <c r="AI1" s="111"/>
      <c r="AJ1" s="111"/>
      <c r="AK1" s="111"/>
      <c r="AL1" s="111"/>
      <c r="AM1" s="334"/>
      <c r="AN1" s="334"/>
      <c r="AO1" s="1136"/>
      <c r="AP1" s="1136"/>
    </row>
    <row r="2" spans="1:42" hidden="1" x14ac:dyDescent="0.2">
      <c r="F2" s="105"/>
      <c r="L2" s="110"/>
      <c r="M2" s="110"/>
      <c r="N2" s="110"/>
      <c r="O2" s="105"/>
      <c r="P2" s="105"/>
      <c r="Q2" s="105"/>
      <c r="R2" s="115" t="s">
        <v>61</v>
      </c>
      <c r="S2" s="105"/>
      <c r="T2" s="110"/>
      <c r="U2" s="110"/>
      <c r="W2" s="116">
        <v>1</v>
      </c>
      <c r="Y2" s="117" t="s">
        <v>62</v>
      </c>
      <c r="Z2" s="105"/>
      <c r="AD2" s="105"/>
      <c r="AE2" s="105"/>
      <c r="AF2" s="105"/>
      <c r="AG2" s="105"/>
      <c r="AH2" s="117"/>
      <c r="AI2" s="105"/>
      <c r="AJ2" s="105"/>
      <c r="AK2" s="105"/>
      <c r="AL2" s="105"/>
    </row>
    <row r="3" spans="1:42" hidden="1" x14ac:dyDescent="0.2">
      <c r="F3" s="105"/>
      <c r="L3" s="110"/>
      <c r="M3" s="110"/>
      <c r="N3" s="110"/>
      <c r="O3" s="105"/>
      <c r="P3" s="105"/>
      <c r="Q3" s="105"/>
      <c r="R3" s="119" t="s">
        <v>63</v>
      </c>
      <c r="S3" s="105"/>
      <c r="T3" s="110"/>
      <c r="U3" s="110"/>
      <c r="W3" s="116">
        <v>0.5</v>
      </c>
      <c r="Y3" s="117" t="s">
        <v>62</v>
      </c>
      <c r="Z3" s="105"/>
      <c r="AE3" s="105"/>
      <c r="AF3" s="105"/>
      <c r="AG3" s="105"/>
      <c r="AH3" s="105"/>
      <c r="AI3" s="105"/>
      <c r="AJ3" s="105"/>
      <c r="AK3" s="105"/>
      <c r="AL3" s="105"/>
    </row>
    <row r="4" spans="1:42" hidden="1" x14ac:dyDescent="0.2">
      <c r="F4" s="105"/>
      <c r="L4" s="105"/>
      <c r="M4" s="105"/>
      <c r="N4" s="105"/>
      <c r="O4" s="105"/>
      <c r="P4" s="105"/>
      <c r="Q4" s="105"/>
      <c r="R4" s="122" t="s">
        <v>65</v>
      </c>
      <c r="S4" s="105"/>
      <c r="T4" s="105"/>
      <c r="U4" s="105"/>
      <c r="W4" s="116">
        <v>0</v>
      </c>
      <c r="Y4" s="117" t="s">
        <v>62</v>
      </c>
      <c r="Z4" s="105"/>
      <c r="AA4" s="105"/>
      <c r="AE4" s="110"/>
      <c r="AF4" s="342"/>
      <c r="AG4" s="110"/>
      <c r="AH4" s="110"/>
      <c r="AI4" s="110"/>
      <c r="AJ4" s="110"/>
      <c r="AK4" s="110"/>
      <c r="AL4" s="110"/>
      <c r="AM4" s="110"/>
      <c r="AN4" s="110"/>
    </row>
    <row r="5" spans="1:42" x14ac:dyDescent="0.2">
      <c r="F5" s="105"/>
      <c r="L5" s="105"/>
      <c r="M5" s="105"/>
      <c r="N5" s="105"/>
      <c r="O5" s="105"/>
      <c r="P5" s="105"/>
      <c r="Q5" s="105"/>
      <c r="R5" s="105"/>
      <c r="S5" s="105"/>
      <c r="T5" s="105"/>
      <c r="U5" s="105"/>
      <c r="V5" s="105"/>
      <c r="W5" s="105"/>
      <c r="X5" s="105"/>
      <c r="Y5" s="105"/>
      <c r="Z5" s="105"/>
      <c r="AA5" s="343"/>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335" t="s">
        <v>570</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5"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C7" s="160"/>
      <c r="AD7" s="157">
        <f>SUM(AE7:AP7)</f>
        <v>724</v>
      </c>
      <c r="AE7" s="158">
        <f>IFERROR(INDEX(Reit!$J:$J,MATCH(AF7,Reit!$F:$F,0)),"")</f>
        <v>192</v>
      </c>
      <c r="AF7" s="159" t="str">
        <f>IFERROR(LEFT($B7,(FIND(",",$B7,1)-1)),"")</f>
        <v>Henri Mitt</v>
      </c>
      <c r="AG7" s="158" t="str">
        <f>IFERROR(INDEX(Reit!$J:$J,MATCH(AH7,Reit!$F:$F,0)),"")</f>
        <v/>
      </c>
      <c r="AH7" s="159" t="str">
        <f>IFERROR(MID($B7,FIND(", ",$B7)+2,256),"")</f>
        <v>Jaan Sepp, Oskar Sepp</v>
      </c>
      <c r="AI7" s="158">
        <f>IFERROR(INDEX(Reit!$J:$J,MATCH(AJ7,Reit!$F:$F,0)),"")</f>
        <v>244</v>
      </c>
      <c r="AJ7" s="159" t="str">
        <f>IFERROR(MID($B7,FIND("^",SUBSTITUTE($B7,", ","^",1))+2,FIND("^",SUBSTITUTE($B7,", ","^",2))-FIND("^",SUBSTITUTE($B7,", ","^",1))-2),"")</f>
        <v>Jaan Sepp</v>
      </c>
      <c r="AK7" s="158">
        <f>IFERROR(INDEX(Reit!$J:$J,MATCH(AL7,Reit!$F:$F,0)),"")</f>
        <v>288</v>
      </c>
      <c r="AL7" s="159" t="str">
        <f>IFERROR(MID($B7,FIND(", ",$B7,FIND(", ",$B7,FIND(", ",$B7))+1)+2,30000),"")</f>
        <v>Oskar Sepp</v>
      </c>
      <c r="AM7" s="158" t="str">
        <f>IFERROR(INDEX(Reit!$J:$J,MATCH(AN7,Reit!$F:$F,0)),"")</f>
        <v/>
      </c>
      <c r="AN7" s="159" t="str">
        <f>IFERROR(MID($B7,FIND(", ",$B7,FIND(", ",$B7)+1)+2,FIND(", ",$B7,FIND(", ",$B7,FIND(", ",$B7)+1)+1)-FIND(", ",$B7,FIND(", ",$B7)+1)-2),"")</f>
        <v/>
      </c>
      <c r="AO7" s="158" t="str">
        <f>IFERROR(INDEX(Reit!$J:$J,MATCH(AP7,Reit!$F:$F,0)),"")</f>
        <v/>
      </c>
      <c r="AP7" s="159" t="str">
        <f>IFERROR(MID($B7,FIND(", ",$B7,FIND(", ",$B7,FIND(", ",$B7)+1)+1)+2,30000),"")</f>
        <v/>
      </c>
    </row>
    <row r="8" spans="1:42" x14ac:dyDescent="0.2">
      <c r="A8" s="138">
        <v>2</v>
      </c>
      <c r="B8" s="335" t="s">
        <v>483</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5" si="1">C8+G8+K8+O8+S8</f>
        <v>0</v>
      </c>
      <c r="Z8" s="141" t="s">
        <v>79</v>
      </c>
      <c r="AA8" s="146">
        <f t="shared" ref="AA8:AA15" si="2">E8+I8+M8+Q8+U8</f>
        <v>0</v>
      </c>
      <c r="AB8" s="147">
        <f t="shared" ref="AB8:AB15" si="3">Y8-AA8</f>
        <v>0</v>
      </c>
      <c r="AC8" s="762"/>
      <c r="AD8" s="157">
        <f t="shared" ref="AD8:AD10" si="4">SUM(AE8:AP8)</f>
        <v>644</v>
      </c>
      <c r="AE8" s="158">
        <f>IFERROR(INDEX(Reit!$J:$J,MATCH(AF8,Reit!$F:$F,0)),"")</f>
        <v>174</v>
      </c>
      <c r="AF8" s="159" t="str">
        <f t="shared" ref="AF8:AF15" si="5">IFERROR(LEFT($B8,(FIND(",",$B8,1)-1)),"")</f>
        <v>Kaspar Mänd</v>
      </c>
      <c r="AG8" s="158" t="str">
        <f>IFERROR(INDEX(Reit!$J:$J,MATCH(AH8,Reit!$F:$F,0)),"")</f>
        <v/>
      </c>
      <c r="AH8" s="159" t="str">
        <f t="shared" ref="AH8:AH15" si="6">IFERROR(MID($B8,FIND(", ",$B8)+2,256),"")</f>
        <v>Kenneth Muusikus, Matti Vinni</v>
      </c>
      <c r="AI8" s="158">
        <f>IFERROR(INDEX(Reit!$J:$J,MATCH(AJ8,Reit!$F:$F,0)),"")</f>
        <v>278</v>
      </c>
      <c r="AJ8" s="159" t="str">
        <f t="shared" ref="AJ8:AJ15" si="7">IFERROR(MID($B8,FIND("^",SUBSTITUTE($B8,", ","^",1))+2,FIND("^",SUBSTITUTE($B8,", ","^",2))-FIND("^",SUBSTITUTE($B8,", ","^",1))-2),"")</f>
        <v>Kenneth Muusikus</v>
      </c>
      <c r="AK8" s="158">
        <f>IFERROR(INDEX(Reit!$J:$J,MATCH(AL8,Reit!$F:$F,0)),"")</f>
        <v>192</v>
      </c>
      <c r="AL8" s="159" t="str">
        <f t="shared" ref="AL8:AL15" si="8">IFERROR(MID($B8,FIND(", ",$B8,FIND(", ",$B8,FIND(", ",$B8))+1)+2,30000),"")</f>
        <v>Matti Vinni</v>
      </c>
      <c r="AM8" s="158" t="str">
        <f>IFERROR(INDEX(Reit!$J:$J,MATCH(AN8,Reit!$F:$F,0)),"")</f>
        <v/>
      </c>
      <c r="AN8" s="159" t="str">
        <f t="shared" ref="AN8:AN15" si="9">IFERROR(MID($B8,FIND(", ",$B8,FIND(", ",$B8)+1)+2,FIND(", ",$B8,FIND(", ",$B8,FIND(", ",$B8)+1)+1)-FIND(", ",$B8,FIND(", ",$B8)+1)-2),"")</f>
        <v/>
      </c>
      <c r="AO8" s="158" t="str">
        <f>IFERROR(INDEX(Reit!$J:$J,MATCH(AP8,Reit!$F:$F,0)),"")</f>
        <v/>
      </c>
      <c r="AP8" s="159" t="str">
        <f t="shared" ref="AP8:AP15" si="10">IFERROR(MID($B8,FIND(", ",$B8,FIND(", ",$B8,FIND(", ",$B8)+1)+1)+2,30000),"")</f>
        <v/>
      </c>
    </row>
    <row r="9" spans="1:42" x14ac:dyDescent="0.2">
      <c r="A9" s="138">
        <v>3</v>
      </c>
      <c r="B9" s="139" t="s">
        <v>571</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762"/>
      <c r="AD9" s="157">
        <f t="shared" si="4"/>
        <v>378</v>
      </c>
      <c r="AE9" s="158">
        <f>IFERROR(INDEX(Reit!$J:$J,MATCH(AF9,Reit!$F:$F,0)),"")</f>
        <v>166</v>
      </c>
      <c r="AF9" s="159" t="str">
        <f t="shared" si="5"/>
        <v>Boriss Klubov</v>
      </c>
      <c r="AG9" s="158" t="str">
        <f>IFERROR(INDEX(Reit!$J:$J,MATCH(AH9,Reit!$F:$F,0)),"")</f>
        <v/>
      </c>
      <c r="AH9" s="159" t="str">
        <f t="shared" si="6"/>
        <v>Elmo Lageda, Kalle Orro</v>
      </c>
      <c r="AI9" s="158">
        <f>IFERROR(INDEX(Reit!$J:$J,MATCH(AJ9,Reit!$F:$F,0)),"")</f>
        <v>182</v>
      </c>
      <c r="AJ9" s="159" t="str">
        <f t="shared" si="7"/>
        <v>Elmo Lageda</v>
      </c>
      <c r="AK9" s="158">
        <f>IFERROR(INDEX(Reit!$J:$J,MATCH(AL9,Reit!$F:$F,0)),"")</f>
        <v>30</v>
      </c>
      <c r="AL9" s="159" t="str">
        <f t="shared" si="8"/>
        <v>Kalle Orro</v>
      </c>
      <c r="AM9" s="158" t="str">
        <f>IFERROR(INDEX(Reit!$J:$J,MATCH(AN9,Reit!$F:$F,0)),"")</f>
        <v/>
      </c>
      <c r="AN9" s="159" t="str">
        <f t="shared" si="9"/>
        <v/>
      </c>
      <c r="AO9" s="158" t="str">
        <f>IFERROR(INDEX(Reit!$J:$J,MATCH(AP9,Reit!$F:$F,0)),"")</f>
        <v/>
      </c>
      <c r="AP9" s="159" t="str">
        <f t="shared" si="10"/>
        <v/>
      </c>
    </row>
    <row r="10" spans="1:42" x14ac:dyDescent="0.2">
      <c r="A10" s="138">
        <v>4</v>
      </c>
      <c r="B10" s="139" t="s">
        <v>572</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762"/>
      <c r="AD10" s="157">
        <f t="shared" si="4"/>
        <v>691</v>
      </c>
      <c r="AE10" s="158">
        <f>IFERROR(INDEX(Reit!$J:$J,MATCH(AF10,Reit!$F:$F,0)),"")</f>
        <v>294</v>
      </c>
      <c r="AF10" s="159" t="str">
        <f t="shared" si="5"/>
        <v>Ivar Viljaste</v>
      </c>
      <c r="AG10" s="158" t="str">
        <f>IFERROR(INDEX(Reit!$J:$J,MATCH(AH10,Reit!$F:$F,0)),"")</f>
        <v/>
      </c>
      <c r="AH10" s="159" t="str">
        <f t="shared" si="6"/>
        <v>Kristo Viljaste, Meelis Luud</v>
      </c>
      <c r="AI10" s="158">
        <f>IFERROR(INDEX(Reit!$J:$J,MATCH(AJ10,Reit!$F:$F,0)),"")</f>
        <v>196</v>
      </c>
      <c r="AJ10" s="159" t="str">
        <f t="shared" si="7"/>
        <v>Kristo Viljaste</v>
      </c>
      <c r="AK10" s="158">
        <f>IFERROR(INDEX(Reit!$J:$J,MATCH(AL10,Reit!$F:$F,0)),"")</f>
        <v>201</v>
      </c>
      <c r="AL10" s="159" t="str">
        <f t="shared" si="8"/>
        <v>Meelis Luud</v>
      </c>
      <c r="AM10" s="158" t="str">
        <f>IFERROR(INDEX(Reit!$J:$J,MATCH(AN10,Reit!$F:$F,0)),"")</f>
        <v/>
      </c>
      <c r="AN10" s="159" t="str">
        <f t="shared" si="9"/>
        <v/>
      </c>
      <c r="AO10" s="158" t="str">
        <f>IFERROR(INDEX(Reit!$J:$J,MATCH(AP10,Reit!$F:$F,0)),"")</f>
        <v/>
      </c>
      <c r="AP10" s="159" t="str">
        <f t="shared" si="10"/>
        <v/>
      </c>
    </row>
    <row r="11" spans="1:42" x14ac:dyDescent="0.2">
      <c r="A11" s="138">
        <v>5</v>
      </c>
      <c r="B11" s="335" t="s">
        <v>575</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ref="AD11:AD15" si="11">SUM(AE11:AP11)</f>
        <v>312</v>
      </c>
      <c r="AE11" s="158">
        <f>IFERROR(INDEX(Reit!$J:$J,MATCH(AF11,Reit!$F:$F,0)),"")</f>
        <v>24</v>
      </c>
      <c r="AF11" s="159" t="str">
        <f t="shared" si="5"/>
        <v>Aleksandr Tipakov</v>
      </c>
      <c r="AG11" s="158" t="str">
        <f>IFERROR(INDEX(Reit!$J:$J,MATCH(AH11,Reit!$F:$F,0)),"")</f>
        <v/>
      </c>
      <c r="AH11" s="159" t="str">
        <f t="shared" si="6"/>
        <v>Viktor Švarõgin, Ljudmila Varendi</v>
      </c>
      <c r="AI11" s="158">
        <f>IFERROR(INDEX(Reit!$J:$J,MATCH(AJ11,Reit!$F:$F,0)),"")</f>
        <v>140</v>
      </c>
      <c r="AJ11" s="159" t="str">
        <f t="shared" si="7"/>
        <v>Viktor Švarõgin</v>
      </c>
      <c r="AK11" s="158">
        <f>IFERROR(INDEX(Reit!$J:$J,MATCH(AL11,Reit!$F:$F,0)),"")</f>
        <v>148</v>
      </c>
      <c r="AL11" s="159" t="str">
        <f t="shared" si="8"/>
        <v>Ljudmila Varendi</v>
      </c>
      <c r="AM11" s="158" t="str">
        <f>IFERROR(INDEX(Reit!$J:$J,MATCH(AN11,Reit!$F:$F,0)),"")</f>
        <v/>
      </c>
      <c r="AN11" s="159" t="str">
        <f t="shared" si="9"/>
        <v/>
      </c>
      <c r="AO11" s="158" t="str">
        <f>IFERROR(INDEX(Reit!$J:$J,MATCH(AP11,Reit!$F:$F,0)),"")</f>
        <v/>
      </c>
      <c r="AP11" s="159" t="str">
        <f t="shared" si="10"/>
        <v/>
      </c>
    </row>
    <row r="12" spans="1:42" x14ac:dyDescent="0.2">
      <c r="A12" s="138">
        <v>6</v>
      </c>
      <c r="B12" s="139" t="s">
        <v>485</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si="11"/>
        <v>336</v>
      </c>
      <c r="AE12" s="158">
        <f>IFERROR(INDEX(Reit!$J:$J,MATCH(AF12,Reit!$F:$F,0)),"")</f>
        <v>83</v>
      </c>
      <c r="AF12" s="159" t="str">
        <f t="shared" si="5"/>
        <v>Tõnu Kapper</v>
      </c>
      <c r="AG12" s="158" t="str">
        <f>IFERROR(INDEX(Reit!$J:$J,MATCH(AH12,Reit!$F:$F,0)),"")</f>
        <v/>
      </c>
      <c r="AH12" s="159" t="str">
        <f t="shared" si="6"/>
        <v>Vello Vasser, Vladimir Ogneštšikov</v>
      </c>
      <c r="AI12" s="158">
        <f>IFERROR(INDEX(Reit!$J:$J,MATCH(AJ12,Reit!$F:$F,0)),"")</f>
        <v>105</v>
      </c>
      <c r="AJ12" s="159" t="str">
        <f t="shared" si="7"/>
        <v>Vello Vasser</v>
      </c>
      <c r="AK12" s="158">
        <f>IFERROR(INDEX(Reit!$J:$J,MATCH(AL12,Reit!$F:$F,0)),"")</f>
        <v>148</v>
      </c>
      <c r="AL12" s="159" t="str">
        <f t="shared" si="8"/>
        <v>Vladimir Ogneštšikov</v>
      </c>
      <c r="AM12" s="158" t="str">
        <f>IFERROR(INDEX(Reit!$J:$J,MATCH(AN12,Reit!$F:$F,0)),"")</f>
        <v/>
      </c>
      <c r="AN12" s="159" t="str">
        <f t="shared" si="9"/>
        <v/>
      </c>
      <c r="AO12" s="158" t="str">
        <f>IFERROR(INDEX(Reit!$J:$J,MATCH(AP12,Reit!$F:$F,0)),"")</f>
        <v/>
      </c>
      <c r="AP12" s="159" t="str">
        <f t="shared" si="10"/>
        <v/>
      </c>
    </row>
    <row r="13" spans="1:42" x14ac:dyDescent="0.2">
      <c r="A13" s="138">
        <v>7</v>
      </c>
      <c r="B13" s="149" t="s">
        <v>409</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11"/>
        <v>756</v>
      </c>
      <c r="AE13" s="158">
        <f>IFERROR(INDEX(Reit!$J:$J,MATCH(AF13,Reit!$F:$F,0)),"")</f>
        <v>234</v>
      </c>
      <c r="AF13" s="159" t="str">
        <f t="shared" si="5"/>
        <v>Aarne Välja</v>
      </c>
      <c r="AG13" s="158" t="str">
        <f>IFERROR(INDEX(Reit!$J:$J,MATCH(AH13,Reit!$F:$F,0)),"")</f>
        <v/>
      </c>
      <c r="AH13" s="159" t="str">
        <f t="shared" si="6"/>
        <v>Janek Tarto, Oleg Rõndenkov</v>
      </c>
      <c r="AI13" s="158">
        <f>IFERROR(INDEX(Reit!$J:$J,MATCH(AJ13,Reit!$F:$F,0)),"")</f>
        <v>300</v>
      </c>
      <c r="AJ13" s="159" t="str">
        <f t="shared" si="7"/>
        <v>Janek Tarto</v>
      </c>
      <c r="AK13" s="158">
        <f>IFERROR(INDEX(Reit!$J:$J,MATCH(AL13,Reit!$F:$F,0)),"")</f>
        <v>222</v>
      </c>
      <c r="AL13" s="159" t="str">
        <f t="shared" si="8"/>
        <v>Oleg Rõndenkov</v>
      </c>
      <c r="AM13" s="158" t="str">
        <f>IFERROR(INDEX(Reit!$J:$J,MATCH(AN13,Reit!$F:$F,0)),"")</f>
        <v/>
      </c>
      <c r="AN13" s="159" t="str">
        <f t="shared" si="9"/>
        <v/>
      </c>
      <c r="AO13" s="158" t="str">
        <f>IFERROR(INDEX(Reit!$J:$J,MATCH(AP13,Reit!$F:$F,0)),"")</f>
        <v/>
      </c>
      <c r="AP13" s="159" t="str">
        <f t="shared" si="10"/>
        <v/>
      </c>
    </row>
    <row r="14" spans="1:42" x14ac:dyDescent="0.2">
      <c r="A14" s="138">
        <v>8</v>
      </c>
      <c r="B14" s="149" t="s">
        <v>573</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11"/>
        <v>195</v>
      </c>
      <c r="AE14" s="158">
        <f>IFERROR(INDEX(Reit!$J:$J,MATCH(AF14,Reit!$F:$F,0)),"")</f>
        <v>91</v>
      </c>
      <c r="AF14" s="159" t="str">
        <f t="shared" si="5"/>
        <v>Enn Tokman</v>
      </c>
      <c r="AG14" s="158" t="str">
        <f>IFERROR(INDEX(Reit!$J:$J,MATCH(AH14,Reit!$F:$F,0)),"")</f>
        <v/>
      </c>
      <c r="AH14" s="159" t="str">
        <f t="shared" si="6"/>
        <v>Tarmo Bombe, Urmas Jõeäär</v>
      </c>
      <c r="AI14" s="158">
        <f>IFERROR(INDEX(Reit!$J:$J,MATCH(AJ14,Reit!$F:$F,0)),"")</f>
        <v>42</v>
      </c>
      <c r="AJ14" s="159" t="str">
        <f t="shared" si="7"/>
        <v>Tarmo Bombe</v>
      </c>
      <c r="AK14" s="158">
        <f>IFERROR(INDEX(Reit!$J:$J,MATCH(AL14,Reit!$F:$F,0)),"")</f>
        <v>62</v>
      </c>
      <c r="AL14" s="159" t="str">
        <f t="shared" si="8"/>
        <v>Urmas Jõeäär</v>
      </c>
      <c r="AM14" s="158" t="str">
        <f>IFERROR(INDEX(Reit!$J:$J,MATCH(AN14,Reit!$F:$F,0)),"")</f>
        <v/>
      </c>
      <c r="AN14" s="159" t="str">
        <f t="shared" si="9"/>
        <v/>
      </c>
      <c r="AO14" s="158" t="str">
        <f>IFERROR(INDEX(Reit!$J:$J,MATCH(AP14,Reit!$F:$F,0)),"")</f>
        <v/>
      </c>
      <c r="AP14" s="159" t="str">
        <f t="shared" si="10"/>
        <v/>
      </c>
    </row>
    <row r="15" spans="1:42" x14ac:dyDescent="0.2">
      <c r="A15" s="138">
        <v>9</v>
      </c>
      <c r="B15" s="139" t="s">
        <v>574</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11"/>
        <v>496</v>
      </c>
      <c r="AE15" s="158">
        <f>IFERROR(INDEX(Reit!$J:$J,MATCH(AF15,Reit!$F:$F,0)),"")</f>
        <v>132</v>
      </c>
      <c r="AF15" s="159" t="str">
        <f t="shared" si="5"/>
        <v>Andrei Grintšak</v>
      </c>
      <c r="AG15" s="158" t="str">
        <f>IFERROR(INDEX(Reit!$J:$J,MATCH(AH15,Reit!$F:$F,0)),"")</f>
        <v/>
      </c>
      <c r="AH15" s="159" t="str">
        <f t="shared" si="6"/>
        <v>Andres Veski, Svetlana Veski</v>
      </c>
      <c r="AI15" s="158">
        <f>IFERROR(INDEX(Reit!$J:$J,MATCH(AJ15,Reit!$F:$F,0)),"")</f>
        <v>180</v>
      </c>
      <c r="AJ15" s="159" t="str">
        <f t="shared" si="7"/>
        <v>Andres Veski</v>
      </c>
      <c r="AK15" s="158">
        <f>IFERROR(INDEX(Reit!$J:$J,MATCH(AL15,Reit!$F:$F,0)),"")</f>
        <v>184</v>
      </c>
      <c r="AL15" s="159" t="str">
        <f t="shared" si="8"/>
        <v>Svetlana Veski</v>
      </c>
      <c r="AM15" s="158" t="str">
        <f>IFERROR(INDEX(Reit!$J:$J,MATCH(AN15,Reit!$F:$F,0)),"")</f>
        <v/>
      </c>
      <c r="AN15" s="159" t="str">
        <f t="shared" si="9"/>
        <v/>
      </c>
      <c r="AO15" s="158" t="str">
        <f>IFERROR(INDEX(Reit!$J:$J,MATCH(AP15,Reit!$F:$F,0)),"")</f>
        <v/>
      </c>
      <c r="AP15" s="159" t="str">
        <f t="shared" si="10"/>
        <v/>
      </c>
    </row>
    <row r="16" spans="1:42"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3" hidden="1" x14ac:dyDescent="0.2"/>
    <row r="254" hidden="1" x14ac:dyDescent="0.2"/>
    <row r="255" hidden="1" x14ac:dyDescent="0.2"/>
    <row r="256"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05"/>
      <c r="B299" s="105"/>
      <c r="C299" s="151" t="s">
        <v>182</v>
      </c>
    </row>
    <row r="300" spans="1:6" x14ac:dyDescent="0.2">
      <c r="A300" s="152">
        <v>1</v>
      </c>
      <c r="B300" s="704" t="str">
        <f>IFERROR(INDEX(B$1:B$100,MATCH(A300,A$1:A$100,0)),"")</f>
        <v>Henri Mitt, Jaan Sepp, Oskar Sepp</v>
      </c>
      <c r="C300" s="160">
        <v>40</v>
      </c>
      <c r="F300" t="str">
        <f>IFERROR(INDEX(V$100:V$300,MATCH(E300&amp;". koht",V$101:V$301,0)),"")</f>
        <v/>
      </c>
    </row>
    <row r="301" spans="1:6" x14ac:dyDescent="0.2">
      <c r="A301" s="152">
        <v>2</v>
      </c>
      <c r="B301" s="704" t="str">
        <f t="shared" ref="B301:B308" si="12">IFERROR(INDEX(B$1:B$100,MATCH(A301,A$1:A$100,0)),"")</f>
        <v>Kaspar Mänd, Kenneth Muusikus, Matti Vinni</v>
      </c>
      <c r="C301" s="160">
        <v>34</v>
      </c>
      <c r="F301" t="str">
        <f t="shared" ref="F301:F308" si="13">IFERROR(INDEX(V$100:V$300,MATCH(E301&amp;". koht",V$101:V$301,0)),"")</f>
        <v/>
      </c>
    </row>
    <row r="302" spans="1:6" x14ac:dyDescent="0.2">
      <c r="A302" s="152">
        <v>3</v>
      </c>
      <c r="B302" s="704" t="str">
        <f t="shared" si="12"/>
        <v>Boriss Klubov, Elmo Lageda, Kalle Orro</v>
      </c>
      <c r="C302" s="160">
        <v>30</v>
      </c>
      <c r="F302" t="str">
        <f t="shared" si="13"/>
        <v/>
      </c>
    </row>
    <row r="303" spans="1:6" x14ac:dyDescent="0.2">
      <c r="A303" s="152">
        <v>4</v>
      </c>
      <c r="B303" s="704" t="str">
        <f t="shared" si="12"/>
        <v>Ivar Viljaste, Kristo Viljaste, Meelis Luud</v>
      </c>
      <c r="C303" s="160">
        <v>26</v>
      </c>
      <c r="F303" t="str">
        <f t="shared" si="13"/>
        <v/>
      </c>
    </row>
    <row r="304" spans="1:6" x14ac:dyDescent="0.2">
      <c r="A304" s="152">
        <v>5</v>
      </c>
      <c r="B304" s="704" t="str">
        <f t="shared" si="12"/>
        <v>Aleksandr Tipakov, Viktor Švarõgin, Ljudmila Varendi</v>
      </c>
      <c r="C304" s="160">
        <v>24</v>
      </c>
      <c r="F304" t="str">
        <f t="shared" si="13"/>
        <v/>
      </c>
    </row>
    <row r="305" spans="1:6" x14ac:dyDescent="0.2">
      <c r="A305" s="152">
        <v>6</v>
      </c>
      <c r="B305" s="704" t="str">
        <f t="shared" si="12"/>
        <v>Tõnu Kapper, Vello Vasser, Vladimir Ogneštšikov</v>
      </c>
      <c r="C305" s="160">
        <v>22</v>
      </c>
      <c r="F305" t="str">
        <f t="shared" si="13"/>
        <v/>
      </c>
    </row>
    <row r="306" spans="1:6" x14ac:dyDescent="0.2">
      <c r="A306" s="152">
        <v>7</v>
      </c>
      <c r="B306" s="704" t="str">
        <f t="shared" si="12"/>
        <v>Aarne Välja, Janek Tarto, Oleg Rõndenkov</v>
      </c>
      <c r="C306" s="160">
        <v>20</v>
      </c>
      <c r="F306" t="str">
        <f t="shared" si="13"/>
        <v/>
      </c>
    </row>
    <row r="307" spans="1:6" x14ac:dyDescent="0.2">
      <c r="A307" s="152">
        <v>8</v>
      </c>
      <c r="B307" s="704" t="str">
        <f t="shared" si="12"/>
        <v>Enn Tokman, Tarmo Bombe, Urmas Jõeäär</v>
      </c>
      <c r="C307" s="160">
        <v>18</v>
      </c>
      <c r="F307" t="str">
        <f t="shared" si="13"/>
        <v/>
      </c>
    </row>
    <row r="308" spans="1:6" x14ac:dyDescent="0.2">
      <c r="A308" s="152">
        <v>9</v>
      </c>
      <c r="B308" s="704" t="str">
        <f t="shared" si="12"/>
        <v>Andrei Grintšak, Andres Veski, Svetlana Veski</v>
      </c>
      <c r="C308" s="160">
        <v>16</v>
      </c>
      <c r="F308" t="str">
        <f t="shared" si="13"/>
        <v/>
      </c>
    </row>
  </sheetData>
  <conditionalFormatting sqref="C7:C15 G7:G15 K7:K15 O7:O15 S7:S15">
    <cfRule type="expression" dxfId="1445" priority="123">
      <formula>AND(C7=0,E7=13)</formula>
    </cfRule>
  </conditionalFormatting>
  <conditionalFormatting sqref="C7:C15">
    <cfRule type="expression" dxfId="1444" priority="137">
      <formula>IF($C7&gt;$E7,TRUE)</formula>
    </cfRule>
  </conditionalFormatting>
  <conditionalFormatting sqref="E7:E15">
    <cfRule type="expression" dxfId="1443" priority="138">
      <formula>IF($C7&lt;$E7,TRUE)</formula>
    </cfRule>
  </conditionalFormatting>
  <conditionalFormatting sqref="K7:K15">
    <cfRule type="expression" dxfId="1442" priority="145">
      <formula>IF($K7&gt;$M7,TRUE)</formula>
    </cfRule>
  </conditionalFormatting>
  <conditionalFormatting sqref="M7:M15">
    <cfRule type="expression" dxfId="1441" priority="146">
      <formula>IF($K7&lt;$M7,TRUE)</formula>
    </cfRule>
  </conditionalFormatting>
  <conditionalFormatting sqref="O7:O15">
    <cfRule type="expression" dxfId="1440" priority="149">
      <formula>IF($O7&gt;$Q7,TRUE)</formula>
    </cfRule>
  </conditionalFormatting>
  <conditionalFormatting sqref="Q7:Q15">
    <cfRule type="expression" dxfId="1439" priority="150">
      <formula>IF($O7&lt;$Q7,TRUE)</formula>
    </cfRule>
  </conditionalFormatting>
  <conditionalFormatting sqref="S7:S15">
    <cfRule type="expression" dxfId="1438" priority="153">
      <formula>IF($S7&gt;$U7,TRUE)</formula>
    </cfRule>
  </conditionalFormatting>
  <conditionalFormatting sqref="U7:U15">
    <cfRule type="expression" dxfId="1437" priority="154">
      <formula>IF($S7&lt;$U7,TRUE)</formula>
    </cfRule>
  </conditionalFormatting>
  <conditionalFormatting sqref="G7:G15">
    <cfRule type="expression" dxfId="1436" priority="141">
      <formula>IF($G7&gt;$I7,TRUE)</formula>
    </cfRule>
  </conditionalFormatting>
  <conditionalFormatting sqref="I7:I15">
    <cfRule type="expression" dxfId="1435" priority="142">
      <formula>IF($G7&lt;$I7,TRUE)</formula>
    </cfRule>
  </conditionalFormatting>
  <conditionalFormatting sqref="F7:F15">
    <cfRule type="containsText" dxfId="1434" priority="128" operator="containsText" text="vaba voor">
      <formula>NOT(ISERROR(SEARCH("vaba voor",F7)))</formula>
    </cfRule>
  </conditionalFormatting>
  <conditionalFormatting sqref="N7:N15">
    <cfRule type="containsText" dxfId="1433" priority="126" operator="containsText" text="vaba voor">
      <formula>NOT(ISERROR(SEARCH("vaba voor",N7)))</formula>
    </cfRule>
  </conditionalFormatting>
  <conditionalFormatting sqref="R7:R15">
    <cfRule type="containsText" dxfId="1432" priority="129" operator="containsText" text="vaba voor">
      <formula>NOT(ISERROR(SEARCH("vaba voor",R7)))</formula>
    </cfRule>
  </conditionalFormatting>
  <conditionalFormatting sqref="V7:V15">
    <cfRule type="containsText" dxfId="1431" priority="125" operator="containsText" text="vaba voor">
      <formula>NOT(ISERROR(SEARCH("vaba voor",V7)))</formula>
    </cfRule>
  </conditionalFormatting>
  <conditionalFormatting sqref="J7:J15">
    <cfRule type="containsText" dxfId="1430" priority="127" operator="containsText" text="vaba voor">
      <formula>NOT(ISERROR(SEARCH("vaba voor",J7)))</formula>
    </cfRule>
  </conditionalFormatting>
  <conditionalFormatting sqref="C7:F15">
    <cfRule type="expression" dxfId="1429" priority="133">
      <formula>IF(AND(ISNUMBER($C7),$C7=$E7),TRUE)</formula>
    </cfRule>
    <cfRule type="expression" dxfId="1428" priority="135">
      <formula>IF($C7&gt;$E7,TRUE)</formula>
    </cfRule>
    <cfRule type="expression" dxfId="1427" priority="136">
      <formula>IF($C7&lt;$E7,TRUE)</formula>
    </cfRule>
  </conditionalFormatting>
  <conditionalFormatting sqref="G7:J15">
    <cfRule type="expression" dxfId="1426" priority="134">
      <formula>IF(AND(ISNUMBER($G7),$G7=$I7),TRUE)</formula>
    </cfRule>
    <cfRule type="expression" dxfId="1425" priority="139">
      <formula>IF($G7&gt;$I7,TRUE)</formula>
    </cfRule>
    <cfRule type="expression" dxfId="1424" priority="140">
      <formula>IF($G7&lt;$I7,TRUE)</formula>
    </cfRule>
  </conditionalFormatting>
  <conditionalFormatting sqref="K7:N15">
    <cfRule type="expression" dxfId="1423" priority="132">
      <formula>IF(AND(ISNUMBER($K7),$K7=$M7),TRUE)</formula>
    </cfRule>
    <cfRule type="expression" dxfId="1422" priority="143">
      <formula>IF($K7&gt;$M7,TRUE)</formula>
    </cfRule>
    <cfRule type="expression" dxfId="1421" priority="144">
      <formula>IF($K7&lt;$M7,TRUE)</formula>
    </cfRule>
  </conditionalFormatting>
  <conditionalFormatting sqref="O7:R15">
    <cfRule type="expression" dxfId="1420" priority="131">
      <formula>IF(AND(ISNUMBER($O7),$O7=$Q7),TRUE)</formula>
    </cfRule>
    <cfRule type="expression" dxfId="1419" priority="147">
      <formula>IF($O7&gt;$Q7,TRUE)</formula>
    </cfRule>
    <cfRule type="expression" dxfId="1418" priority="148">
      <formula>IF($O7&lt;$Q7,TRUE)</formula>
    </cfRule>
  </conditionalFormatting>
  <conditionalFormatting sqref="S7:V15">
    <cfRule type="expression" dxfId="1417" priority="130">
      <formula>IF(AND(ISNUMBER($S7),$S7=$U7),TRUE)</formula>
    </cfRule>
    <cfRule type="expression" dxfId="1416" priority="151">
      <formula>IF($S7&gt;$U7,TRUE)</formula>
    </cfRule>
    <cfRule type="expression" dxfId="1415" priority="152">
      <formula>IF($S7&lt;$U7,TRUE)</formula>
    </cfRule>
  </conditionalFormatting>
  <conditionalFormatting sqref="E7:E15 I7:I15 M7:M15 Q7:Q15 U7:U15">
    <cfRule type="expression" dxfId="1414" priority="124">
      <formula>AND(E7=0,C7=13)</formula>
    </cfRule>
  </conditionalFormatting>
  <conditionalFormatting sqref="A7:A15">
    <cfRule type="duplicateValues" dxfId="1413" priority="155"/>
  </conditionalFormatting>
  <conditionalFormatting sqref="F267 H262:H266">
    <cfRule type="containsText" dxfId="1412" priority="46" operator="containsText" text="I-Viru">
      <formula>NOT(ISERROR(SEARCH("I-Viru",F262)))</formula>
    </cfRule>
  </conditionalFormatting>
  <conditionalFormatting sqref="B300:B308">
    <cfRule type="expression" dxfId="1411" priority="12">
      <formula>A300=3</formula>
    </cfRule>
    <cfRule type="expression" dxfId="1410" priority="13">
      <formula>A300=2</formula>
    </cfRule>
    <cfRule type="expression" dxfId="1409" priority="14">
      <formula>A300=1</formula>
    </cfRule>
    <cfRule type="containsBlanks" dxfId="1408" priority="15">
      <formula>LEN(TRIM(B300))=0</formula>
    </cfRule>
    <cfRule type="duplicateValues" dxfId="1407" priority="16"/>
  </conditionalFormatting>
  <conditionalFormatting sqref="AJ7:AJ15">
    <cfRule type="expression" dxfId="1406" priority="5">
      <formula>AND(AI7="",FIND(",",AJ7))</formula>
    </cfRule>
    <cfRule type="expression" dxfId="1405" priority="7">
      <formula>AND(AI7="",COUNTIF(AJ7,"*,*")=0)</formula>
    </cfRule>
  </conditionalFormatting>
  <conditionalFormatting sqref="AH7:AH15">
    <cfRule type="expression" dxfId="1404" priority="8">
      <formula>AND(AG7="",FIND(",",AH7))</formula>
    </cfRule>
    <cfRule type="expression" dxfId="1403" priority="9">
      <formula>AND(AG7="",COUNTIF(AH7,"*,*")=0)</formula>
    </cfRule>
  </conditionalFormatting>
  <conditionalFormatting sqref="AL7:AL15">
    <cfRule type="expression" dxfId="1402" priority="10">
      <formula>AND(AK7="",FIND(",",AL7))</formula>
    </cfRule>
    <cfRule type="expression" dxfId="1401" priority="11">
      <formula>AND(AK7="",COUNTIF(AL7,"*,*")=0)</formula>
    </cfRule>
  </conditionalFormatting>
  <conditionalFormatting sqref="AF7:AF15">
    <cfRule type="expression" dxfId="1400" priority="6">
      <formula>AND(AE7="",COUNTIF(AF7,"*,*")=0)</formula>
    </cfRule>
  </conditionalFormatting>
  <conditionalFormatting sqref="AN7:AN15">
    <cfRule type="expression" dxfId="1399" priority="2">
      <formula>AND(AM7="",COUNTIF(AN7,"*,*")=0)</formula>
    </cfRule>
    <cfRule type="expression" dxfId="1398" priority="4">
      <formula>AND(AM7="",FIND(",",AN7))</formula>
    </cfRule>
  </conditionalFormatting>
  <conditionalFormatting sqref="AP7:AP15">
    <cfRule type="expression" dxfId="1397" priority="1">
      <formula>AND(AO7="",COUNTIF(AP7,"*,*")=0)</formula>
    </cfRule>
    <cfRule type="expression" dxfId="1396" priority="3">
      <formula>AND(AO7="",FIND(",",AP7))</formula>
    </cfRule>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19"/>
  <sheetViews>
    <sheetView showGridLines="0" showRowColHeaders="0" zoomScaleNormal="100" workbookViewId="0">
      <pane ySplit="2" topLeftCell="A3" activePane="bottomLeft" state="frozen"/>
      <selection pane="bottomLeft" activeCell="A5" sqref="A5"/>
    </sheetView>
  </sheetViews>
  <sheetFormatPr defaultRowHeight="12.75" x14ac:dyDescent="0.2"/>
  <cols>
    <col min="1" max="1" width="3.28515625" customWidth="1"/>
    <col min="2" max="2" width="18.710937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20.42578125" hidden="1" customWidth="1"/>
    <col min="33" max="33" width="9.140625" hidden="1" customWidth="1"/>
    <col min="34" max="34" width="19.140625" hidden="1" customWidth="1"/>
    <col min="35" max="35" width="9.140625" hidden="1" customWidth="1"/>
    <col min="36" max="36" width="30.85546875" hidden="1" customWidth="1"/>
    <col min="37" max="37" width="9.140625" hidden="1" customWidth="1"/>
    <col min="38" max="38" width="18.7109375" hidden="1" customWidth="1"/>
    <col min="39" max="39" width="9.140625" hidden="1" customWidth="1"/>
    <col min="40" max="40" width="18.7109375" hidden="1" customWidth="1"/>
    <col min="41" max="41" width="9.140625" hidden="1" customWidth="1"/>
    <col min="42" max="42" width="17.28515625" hidden="1" customWidth="1"/>
    <col min="43" max="43" width="0" hidden="1" customWidth="1"/>
    <col min="44" max="44" width="13.85546875" hidden="1" customWidth="1"/>
  </cols>
  <sheetData>
    <row r="1" spans="1:44" x14ac:dyDescent="0.2">
      <c r="A1" s="1155" t="str">
        <f>UPPER((Kalend!E22)&amp;" - "&amp;(Kalend!C22))&amp;" - "&amp;LOWER(Kalend!D22)&amp;" - "&amp;(Kalend!A22)&amp;" kell "&amp;(Kalend!B22)&amp;" - "&amp;(Kalend!F22)</f>
        <v>7 - IDA-VIRUMAA MV - üksik - L, 11.07.2020 kell 11:00 - Voka staadion</v>
      </c>
      <c r="O1" s="105"/>
      <c r="P1" s="105"/>
      <c r="Q1" s="108"/>
      <c r="R1" s="108"/>
      <c r="S1" s="108"/>
      <c r="T1" s="109"/>
      <c r="U1" s="109"/>
      <c r="V1" s="109"/>
      <c r="W1" s="105"/>
      <c r="X1" s="334"/>
      <c r="Y1" s="105"/>
      <c r="Z1" s="105"/>
      <c r="AD1" s="99" t="s">
        <v>25</v>
      </c>
      <c r="AE1" s="99"/>
      <c r="AF1" s="99"/>
      <c r="AG1" s="111"/>
      <c r="AH1" s="111"/>
      <c r="AI1" s="111"/>
      <c r="AJ1" s="111"/>
      <c r="AK1" s="111"/>
      <c r="AL1" s="111"/>
      <c r="AM1" s="111"/>
      <c r="AN1" s="111"/>
      <c r="AO1" s="334"/>
      <c r="AP1" s="334"/>
      <c r="AQ1" s="334"/>
      <c r="AR1" s="334"/>
    </row>
    <row r="2" spans="1:44" hidden="1" x14ac:dyDescent="0.2">
      <c r="F2" s="105"/>
      <c r="L2" s="110"/>
      <c r="M2" s="110"/>
      <c r="N2" s="110"/>
      <c r="O2" s="105"/>
      <c r="P2" s="105"/>
      <c r="Q2" s="105"/>
      <c r="R2" s="115" t="s">
        <v>61</v>
      </c>
      <c r="S2" s="105"/>
      <c r="T2" s="110"/>
      <c r="U2" s="110"/>
      <c r="W2" s="116">
        <v>1</v>
      </c>
      <c r="Y2" s="117" t="s">
        <v>62</v>
      </c>
      <c r="Z2" s="105"/>
      <c r="AD2" s="105"/>
      <c r="AE2" s="105"/>
      <c r="AF2" s="105"/>
      <c r="AG2" s="105"/>
      <c r="AH2" s="105"/>
      <c r="AI2" s="105"/>
      <c r="AJ2" s="117"/>
      <c r="AK2" s="105"/>
      <c r="AL2" s="105"/>
      <c r="AM2" s="105"/>
      <c r="AN2" s="105"/>
    </row>
    <row r="3" spans="1:44" hidden="1" x14ac:dyDescent="0.2">
      <c r="F3" s="105"/>
      <c r="L3" s="110"/>
      <c r="M3" s="110"/>
      <c r="N3" s="110"/>
      <c r="O3" s="105"/>
      <c r="P3" s="105"/>
      <c r="Q3" s="105"/>
      <c r="R3" s="119" t="s">
        <v>63</v>
      </c>
      <c r="S3" s="105"/>
      <c r="T3" s="110"/>
      <c r="U3" s="110"/>
      <c r="W3" s="116">
        <v>0.5</v>
      </c>
      <c r="Y3" s="117" t="s">
        <v>62</v>
      </c>
      <c r="Z3" s="105"/>
      <c r="AG3" s="105"/>
      <c r="AH3" s="105"/>
      <c r="AI3" s="105"/>
      <c r="AJ3" s="105"/>
      <c r="AK3" s="105"/>
      <c r="AL3" s="105"/>
      <c r="AM3" s="105"/>
      <c r="AN3" s="105"/>
    </row>
    <row r="4" spans="1:44" hidden="1" x14ac:dyDescent="0.2">
      <c r="F4" s="105"/>
      <c r="L4" s="105"/>
      <c r="M4" s="105"/>
      <c r="N4" s="105"/>
      <c r="O4" s="105"/>
      <c r="P4" s="105"/>
      <c r="Q4" s="105"/>
      <c r="R4" s="122" t="s">
        <v>65</v>
      </c>
      <c r="S4" s="105"/>
      <c r="T4" s="105"/>
      <c r="U4" s="105"/>
      <c r="W4" s="116">
        <v>0</v>
      </c>
      <c r="Y4" s="117" t="s">
        <v>62</v>
      </c>
      <c r="Z4" s="105"/>
      <c r="AA4" s="105"/>
      <c r="AG4" s="110"/>
      <c r="AH4" s="342"/>
      <c r="AI4" s="110"/>
      <c r="AJ4" s="110"/>
      <c r="AK4" s="110"/>
      <c r="AL4" s="110"/>
      <c r="AM4" s="110"/>
      <c r="AN4" s="110"/>
      <c r="AO4" s="110"/>
      <c r="AP4" s="110"/>
    </row>
    <row r="5" spans="1:44" x14ac:dyDescent="0.2">
      <c r="F5" s="105"/>
      <c r="L5" s="105"/>
      <c r="M5" s="105"/>
      <c r="N5" s="105"/>
      <c r="O5" s="105"/>
      <c r="P5" s="105"/>
      <c r="Q5" s="105"/>
      <c r="R5" s="105"/>
      <c r="S5" s="105"/>
      <c r="T5" s="105"/>
      <c r="U5" s="105"/>
      <c r="V5" s="105"/>
      <c r="W5" s="105"/>
      <c r="X5" s="105"/>
      <c r="Y5" s="105"/>
      <c r="Z5" s="105"/>
      <c r="AA5" s="343"/>
      <c r="AC5" s="105"/>
      <c r="AD5" s="344" t="s">
        <v>64</v>
      </c>
      <c r="AE5" s="344"/>
      <c r="AF5" s="344"/>
    </row>
    <row r="6" spans="1:44"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54"/>
      <c r="AD6" s="123" t="s">
        <v>153</v>
      </c>
      <c r="AE6" s="128"/>
      <c r="AF6" s="128"/>
      <c r="AG6" s="127"/>
      <c r="AH6" s="127" t="s">
        <v>67</v>
      </c>
      <c r="AI6" s="127"/>
      <c r="AJ6" s="128" t="s">
        <v>68</v>
      </c>
      <c r="AK6" s="127"/>
      <c r="AL6" s="127" t="s">
        <v>69</v>
      </c>
      <c r="AM6" s="129"/>
      <c r="AN6" s="127" t="s">
        <v>70</v>
      </c>
      <c r="AO6" s="129"/>
      <c r="AP6" s="129" t="s">
        <v>154</v>
      </c>
      <c r="AQ6" s="345"/>
      <c r="AR6" s="129" t="s">
        <v>155</v>
      </c>
    </row>
    <row r="7" spans="1:44" x14ac:dyDescent="0.2">
      <c r="A7" s="138">
        <v>1</v>
      </c>
      <c r="B7" s="335" t="s">
        <v>222</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5"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C7" s="160"/>
      <c r="AD7" s="157">
        <f>SUM(AG7:AR7)</f>
        <v>0</v>
      </c>
      <c r="AE7" s="158">
        <f>IFERROR(INDEX(Reit!$J:$J,MATCH(AF7,Reit!$F:$F,0)),"")</f>
        <v>278</v>
      </c>
      <c r="AF7" s="159" t="str">
        <f>B7</f>
        <v>Kenneth Muusikus</v>
      </c>
      <c r="AG7" s="158" t="str">
        <f>IFERROR(INDEX(Reit!$J:$J,MATCH(AH7,Reit!$F:$F,0)),"")</f>
        <v/>
      </c>
      <c r="AH7" s="159" t="str">
        <f>IFERROR(LEFT($B7,(FIND(",",$B7,1)-1)),"")</f>
        <v/>
      </c>
      <c r="AI7" s="158" t="str">
        <f>IFERROR(INDEX(Reit!$J:$J,MATCH(AJ7,Reit!$F:$F,0)),"")</f>
        <v/>
      </c>
      <c r="AJ7" s="159" t="str">
        <f>IFERROR(MID($B7,FIND(", ",$B7)+2,256),"")</f>
        <v/>
      </c>
      <c r="AK7" s="158" t="str">
        <f>IFERROR(INDEX(Reit!$J:$J,MATCH(AL7,Reit!$F:$F,0)),"")</f>
        <v/>
      </c>
      <c r="AL7" s="159" t="str">
        <f>IFERROR(MID($B7,FIND("^",SUBSTITUTE($B7,", ","^",1))+2,FIND("^",SUBSTITUTE($B7,", ","^",2))-FIND("^",SUBSTITUTE($B7,", ","^",1))-2),"")</f>
        <v/>
      </c>
      <c r="AM7" s="158" t="str">
        <f>IFERROR(INDEX(Reit!$J:$J,MATCH(AN7,Reit!$F:$F,0)),"")</f>
        <v/>
      </c>
      <c r="AN7" s="159" t="str">
        <f>IFERROR(MID($B7,FIND(", ",$B7,FIND(", ",$B7,FIND(", ",$B7))+1)+2,30000),"")</f>
        <v/>
      </c>
      <c r="AO7" s="158" t="str">
        <f>IFERROR(INDEX(Reit!$J:$J,MATCH(AP7,Reit!$F:$F,0)),"")</f>
        <v/>
      </c>
      <c r="AP7" s="159" t="str">
        <f>IFERROR(MID($B7,FIND(", ",$B7,FIND(", ",$B7)+1)+2,FIND(", ",$B7,FIND(", ",$B7,FIND(", ",$B7)+1)+1)-FIND(", ",$B7,FIND(", ",$B7)+1)-2),"")</f>
        <v/>
      </c>
      <c r="AQ7" s="158" t="str">
        <f>IFERROR(INDEX(Reit!$J:$J,MATCH(AR7,Reit!$F:$F,0)),"")</f>
        <v/>
      </c>
      <c r="AR7" s="159" t="str">
        <f>IFERROR(MID($B7,FIND(", ",$B7,FIND(", ",$B7,FIND(", ",$B7)+1)+1)+2,30000),"")</f>
        <v/>
      </c>
    </row>
    <row r="8" spans="1:44" x14ac:dyDescent="0.2">
      <c r="A8" s="138">
        <v>2</v>
      </c>
      <c r="B8" s="335" t="s">
        <v>250</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5" si="1">C8+G8+K8+O8+S8</f>
        <v>0</v>
      </c>
      <c r="Z8" s="141" t="s">
        <v>79</v>
      </c>
      <c r="AA8" s="146">
        <f t="shared" ref="AA8:AA15" si="2">E8+I8+M8+Q8+U8</f>
        <v>0</v>
      </c>
      <c r="AB8" s="147">
        <f t="shared" ref="AB8:AB15" si="3">Y8-AA8</f>
        <v>0</v>
      </c>
      <c r="AC8" s="762"/>
      <c r="AD8" s="157">
        <f t="shared" ref="AD8:AD26" si="4">SUM(AG8:AR8)</f>
        <v>0</v>
      </c>
      <c r="AE8" s="158">
        <f>IFERROR(INDEX(Reit!$J:$J,MATCH(AF8,Reit!$F:$F,0)),"")</f>
        <v>300</v>
      </c>
      <c r="AF8" s="159" t="str">
        <f t="shared" ref="AF8:AF26" si="5">B8</f>
        <v>Janek Tarto</v>
      </c>
      <c r="AG8" s="158" t="str">
        <f>IFERROR(INDEX(Reit!$J:$J,MATCH(AH8,Reit!$F:$F,0)),"")</f>
        <v/>
      </c>
      <c r="AH8" s="159" t="str">
        <f t="shared" ref="AH8:AH26" si="6">IFERROR(LEFT($B8,(FIND(",",$B8,1)-1)),"")</f>
        <v/>
      </c>
      <c r="AI8" s="158" t="str">
        <f>IFERROR(INDEX(Reit!$J:$J,MATCH(AJ8,Reit!$F:$F,0)),"")</f>
        <v/>
      </c>
      <c r="AJ8" s="159" t="str">
        <f t="shared" ref="AJ8:AJ26" si="7">IFERROR(MID($B8,FIND(", ",$B8)+2,256),"")</f>
        <v/>
      </c>
      <c r="AK8" s="158" t="str">
        <f>IFERROR(INDEX(Reit!$J:$J,MATCH(AL8,Reit!$F:$F,0)),"")</f>
        <v/>
      </c>
      <c r="AL8" s="159" t="str">
        <f t="shared" ref="AL8:AL26" si="8">IFERROR(MID($B8,FIND("^",SUBSTITUTE($B8,", ","^",1))+2,FIND("^",SUBSTITUTE($B8,", ","^",2))-FIND("^",SUBSTITUTE($B8,", ","^",1))-2),"")</f>
        <v/>
      </c>
      <c r="AM8" s="158" t="str">
        <f>IFERROR(INDEX(Reit!$J:$J,MATCH(AN8,Reit!$F:$F,0)),"")</f>
        <v/>
      </c>
      <c r="AN8" s="159" t="str">
        <f t="shared" ref="AN8:AN26" si="9">IFERROR(MID($B8,FIND(", ",$B8,FIND(", ",$B8,FIND(", ",$B8))+1)+2,30000),"")</f>
        <v/>
      </c>
      <c r="AO8" s="158" t="str">
        <f>IFERROR(INDEX(Reit!$J:$J,MATCH(AP8,Reit!$F:$F,0)),"")</f>
        <v/>
      </c>
      <c r="AP8" s="159" t="str">
        <f t="shared" ref="AP8:AP26" si="10">IFERROR(MID($B8,FIND(", ",$B8,FIND(", ",$B8)+1)+2,FIND(", ",$B8,FIND(", ",$B8,FIND(", ",$B8)+1)+1)-FIND(", ",$B8,FIND(", ",$B8)+1)-2),"")</f>
        <v/>
      </c>
      <c r="AQ8" s="158" t="str">
        <f>IFERROR(INDEX(Reit!$J:$J,MATCH(AR8,Reit!$F:$F,0)),"")</f>
        <v/>
      </c>
      <c r="AR8" s="159" t="str">
        <f t="shared" ref="AR8:AR26" si="11">IFERROR(MID($B8,FIND(", ",$B8,FIND(", ",$B8,FIND(", ",$B8)+1)+1)+2,30000),"")</f>
        <v/>
      </c>
    </row>
    <row r="9" spans="1:44" x14ac:dyDescent="0.2">
      <c r="A9" s="138">
        <v>3</v>
      </c>
      <c r="B9" s="139" t="s">
        <v>243</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762"/>
      <c r="AD9" s="157">
        <f t="shared" si="4"/>
        <v>0</v>
      </c>
      <c r="AE9" s="158">
        <f>IFERROR(INDEX(Reit!$J:$J,MATCH(AF9,Reit!$F:$F,0)),"")</f>
        <v>148</v>
      </c>
      <c r="AF9" s="159" t="str">
        <f t="shared" si="5"/>
        <v>Vladimir Ogneštšikov</v>
      </c>
      <c r="AG9" s="158" t="str">
        <f>IFERROR(INDEX(Reit!$J:$J,MATCH(AH9,Reit!$F:$F,0)),"")</f>
        <v/>
      </c>
      <c r="AH9" s="159" t="str">
        <f t="shared" si="6"/>
        <v/>
      </c>
      <c r="AI9" s="158" t="str">
        <f>IFERROR(INDEX(Reit!$J:$J,MATCH(AJ9,Reit!$F:$F,0)),"")</f>
        <v/>
      </c>
      <c r="AJ9" s="159" t="str">
        <f t="shared" si="7"/>
        <v/>
      </c>
      <c r="AK9" s="158" t="str">
        <f>IFERROR(INDEX(Reit!$J:$J,MATCH(AL9,Reit!$F:$F,0)),"")</f>
        <v/>
      </c>
      <c r="AL9" s="159" t="str">
        <f t="shared" si="8"/>
        <v/>
      </c>
      <c r="AM9" s="158" t="str">
        <f>IFERROR(INDEX(Reit!$J:$J,MATCH(AN9,Reit!$F:$F,0)),"")</f>
        <v/>
      </c>
      <c r="AN9" s="159" t="str">
        <f t="shared" si="9"/>
        <v/>
      </c>
      <c r="AO9" s="158" t="str">
        <f>IFERROR(INDEX(Reit!$J:$J,MATCH(AP9,Reit!$F:$F,0)),"")</f>
        <v/>
      </c>
      <c r="AP9" s="159" t="str">
        <f t="shared" si="10"/>
        <v/>
      </c>
      <c r="AQ9" s="158" t="str">
        <f>IFERROR(INDEX(Reit!$J:$J,MATCH(AR9,Reit!$F:$F,0)),"")</f>
        <v/>
      </c>
      <c r="AR9" s="159" t="str">
        <f t="shared" si="11"/>
        <v/>
      </c>
    </row>
    <row r="10" spans="1:44" x14ac:dyDescent="0.2">
      <c r="A10" s="138">
        <v>4</v>
      </c>
      <c r="B10" s="139" t="s">
        <v>139</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762"/>
      <c r="AD10" s="157">
        <f t="shared" si="4"/>
        <v>0</v>
      </c>
      <c r="AE10" s="158">
        <f>IFERROR(INDEX(Reit!$J:$J,MATCH(AF10,Reit!$F:$F,0)),"")</f>
        <v>294</v>
      </c>
      <c r="AF10" s="159" t="str">
        <f t="shared" si="5"/>
        <v>Ivar Viljaste</v>
      </c>
      <c r="AG10" s="158" t="str">
        <f>IFERROR(INDEX(Reit!$J:$J,MATCH(AH10,Reit!$F:$F,0)),"")</f>
        <v/>
      </c>
      <c r="AH10" s="159" t="str">
        <f t="shared" si="6"/>
        <v/>
      </c>
      <c r="AI10" s="158" t="str">
        <f>IFERROR(INDEX(Reit!$J:$J,MATCH(AJ10,Reit!$F:$F,0)),"")</f>
        <v/>
      </c>
      <c r="AJ10" s="159" t="str">
        <f t="shared" si="7"/>
        <v/>
      </c>
      <c r="AK10" s="158" t="str">
        <f>IFERROR(INDEX(Reit!$J:$J,MATCH(AL10,Reit!$F:$F,0)),"")</f>
        <v/>
      </c>
      <c r="AL10" s="159" t="str">
        <f t="shared" si="8"/>
        <v/>
      </c>
      <c r="AM10" s="158" t="str">
        <f>IFERROR(INDEX(Reit!$J:$J,MATCH(AN10,Reit!$F:$F,0)),"")</f>
        <v/>
      </c>
      <c r="AN10" s="159" t="str">
        <f t="shared" si="9"/>
        <v/>
      </c>
      <c r="AO10" s="158" t="str">
        <f>IFERROR(INDEX(Reit!$J:$J,MATCH(AP10,Reit!$F:$F,0)),"")</f>
        <v/>
      </c>
      <c r="AP10" s="159" t="str">
        <f t="shared" si="10"/>
        <v/>
      </c>
      <c r="AQ10" s="158" t="str">
        <f>IFERROR(INDEX(Reit!$J:$J,MATCH(AR10,Reit!$F:$F,0)),"")</f>
        <v/>
      </c>
      <c r="AR10" s="159" t="str">
        <f t="shared" si="11"/>
        <v/>
      </c>
    </row>
    <row r="11" spans="1:44" x14ac:dyDescent="0.2">
      <c r="A11" s="138">
        <v>5</v>
      </c>
      <c r="B11" s="335" t="s">
        <v>251</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0</v>
      </c>
      <c r="AE11" s="158">
        <f>IFERROR(INDEX(Reit!$J:$J,MATCH(AF11,Reit!$F:$F,0)),"")</f>
        <v>288</v>
      </c>
      <c r="AF11" s="159" t="str">
        <f t="shared" si="5"/>
        <v>Oskar Sepp</v>
      </c>
      <c r="AG11" s="158" t="str">
        <f>IFERROR(INDEX(Reit!$J:$J,MATCH(AH11,Reit!$F:$F,0)),"")</f>
        <v/>
      </c>
      <c r="AH11" s="159" t="str">
        <f t="shared" si="6"/>
        <v/>
      </c>
      <c r="AI11" s="158" t="str">
        <f>IFERROR(INDEX(Reit!$J:$J,MATCH(AJ11,Reit!$F:$F,0)),"")</f>
        <v/>
      </c>
      <c r="AJ11" s="159" t="str">
        <f t="shared" si="7"/>
        <v/>
      </c>
      <c r="AK11" s="158" t="str">
        <f>IFERROR(INDEX(Reit!$J:$J,MATCH(AL11,Reit!$F:$F,0)),"")</f>
        <v/>
      </c>
      <c r="AL11" s="159" t="str">
        <f t="shared" si="8"/>
        <v/>
      </c>
      <c r="AM11" s="158" t="str">
        <f>IFERROR(INDEX(Reit!$J:$J,MATCH(AN11,Reit!$F:$F,0)),"")</f>
        <v/>
      </c>
      <c r="AN11" s="159" t="str">
        <f t="shared" si="9"/>
        <v/>
      </c>
      <c r="AO11" s="158" t="str">
        <f>IFERROR(INDEX(Reit!$J:$J,MATCH(AP11,Reit!$F:$F,0)),"")</f>
        <v/>
      </c>
      <c r="AP11" s="159" t="str">
        <f t="shared" si="10"/>
        <v/>
      </c>
      <c r="AQ11" s="158" t="str">
        <f>IFERROR(INDEX(Reit!$J:$J,MATCH(AR11,Reit!$F:$F,0)),"")</f>
        <v/>
      </c>
      <c r="AR11" s="159" t="str">
        <f t="shared" si="11"/>
        <v/>
      </c>
    </row>
    <row r="12" spans="1:44" x14ac:dyDescent="0.2">
      <c r="A12" s="138">
        <v>6</v>
      </c>
      <c r="B12" s="139" t="s">
        <v>244</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si="4"/>
        <v>0</v>
      </c>
      <c r="AE12" s="158">
        <f>IFERROR(INDEX(Reit!$J:$J,MATCH(AF12,Reit!$F:$F,0)),"")</f>
        <v>184</v>
      </c>
      <c r="AF12" s="159" t="str">
        <f t="shared" si="5"/>
        <v>Svetlana Veski</v>
      </c>
      <c r="AG12" s="158" t="str">
        <f>IFERROR(INDEX(Reit!$J:$J,MATCH(AH12,Reit!$F:$F,0)),"")</f>
        <v/>
      </c>
      <c r="AH12" s="159" t="str">
        <f t="shared" si="6"/>
        <v/>
      </c>
      <c r="AI12" s="158" t="str">
        <f>IFERROR(INDEX(Reit!$J:$J,MATCH(AJ12,Reit!$F:$F,0)),"")</f>
        <v/>
      </c>
      <c r="AJ12" s="159" t="str">
        <f t="shared" si="7"/>
        <v/>
      </c>
      <c r="AK12" s="158" t="str">
        <f>IFERROR(INDEX(Reit!$J:$J,MATCH(AL12,Reit!$F:$F,0)),"")</f>
        <v/>
      </c>
      <c r="AL12" s="159" t="str">
        <f t="shared" si="8"/>
        <v/>
      </c>
      <c r="AM12" s="158" t="str">
        <f>IFERROR(INDEX(Reit!$J:$J,MATCH(AN12,Reit!$F:$F,0)),"")</f>
        <v/>
      </c>
      <c r="AN12" s="159" t="str">
        <f t="shared" si="9"/>
        <v/>
      </c>
      <c r="AO12" s="158" t="str">
        <f>IFERROR(INDEX(Reit!$J:$J,MATCH(AP12,Reit!$F:$F,0)),"")</f>
        <v/>
      </c>
      <c r="AP12" s="159" t="str">
        <f t="shared" si="10"/>
        <v/>
      </c>
      <c r="AQ12" s="158" t="str">
        <f>IFERROR(INDEX(Reit!$J:$J,MATCH(AR12,Reit!$F:$F,0)),"")</f>
        <v/>
      </c>
      <c r="AR12" s="159" t="str">
        <f t="shared" si="11"/>
        <v/>
      </c>
    </row>
    <row r="13" spans="1:44" x14ac:dyDescent="0.2">
      <c r="A13" s="138">
        <v>7</v>
      </c>
      <c r="B13" s="149" t="s">
        <v>246</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4"/>
        <v>0</v>
      </c>
      <c r="AE13" s="158">
        <f>IFERROR(INDEX(Reit!$J:$J,MATCH(AF13,Reit!$F:$F,0)),"")</f>
        <v>201</v>
      </c>
      <c r="AF13" s="159" t="str">
        <f t="shared" si="5"/>
        <v>Meelis Luud</v>
      </c>
      <c r="AG13" s="158" t="str">
        <f>IFERROR(INDEX(Reit!$J:$J,MATCH(AH13,Reit!$F:$F,0)),"")</f>
        <v/>
      </c>
      <c r="AH13" s="159" t="str">
        <f t="shared" si="6"/>
        <v/>
      </c>
      <c r="AI13" s="158" t="str">
        <f>IFERROR(INDEX(Reit!$J:$J,MATCH(AJ13,Reit!$F:$F,0)),"")</f>
        <v/>
      </c>
      <c r="AJ13" s="159" t="str">
        <f t="shared" si="7"/>
        <v/>
      </c>
      <c r="AK13" s="158" t="str">
        <f>IFERROR(INDEX(Reit!$J:$J,MATCH(AL13,Reit!$F:$F,0)),"")</f>
        <v/>
      </c>
      <c r="AL13" s="159" t="str">
        <f t="shared" si="8"/>
        <v/>
      </c>
      <c r="AM13" s="158" t="str">
        <f>IFERROR(INDEX(Reit!$J:$J,MATCH(AN13,Reit!$F:$F,0)),"")</f>
        <v/>
      </c>
      <c r="AN13" s="159" t="str">
        <f t="shared" si="9"/>
        <v/>
      </c>
      <c r="AO13" s="158" t="str">
        <f>IFERROR(INDEX(Reit!$J:$J,MATCH(AP13,Reit!$F:$F,0)),"")</f>
        <v/>
      </c>
      <c r="AP13" s="159" t="str">
        <f t="shared" si="10"/>
        <v/>
      </c>
      <c r="AQ13" s="158" t="str">
        <f>IFERROR(INDEX(Reit!$J:$J,MATCH(AR13,Reit!$F:$F,0)),"")</f>
        <v/>
      </c>
      <c r="AR13" s="159" t="str">
        <f t="shared" si="11"/>
        <v/>
      </c>
    </row>
    <row r="14" spans="1:44" x14ac:dyDescent="0.2">
      <c r="A14" s="138">
        <v>8</v>
      </c>
      <c r="B14" s="149" t="s">
        <v>226</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4"/>
        <v>0</v>
      </c>
      <c r="AE14" s="158">
        <f>IFERROR(INDEX(Reit!$J:$J,MATCH(AF14,Reit!$F:$F,0)),"")</f>
        <v>132</v>
      </c>
      <c r="AF14" s="159" t="str">
        <f t="shared" si="5"/>
        <v>Andrei Grintšak</v>
      </c>
      <c r="AG14" s="158" t="str">
        <f>IFERROR(INDEX(Reit!$J:$J,MATCH(AH14,Reit!$F:$F,0)),"")</f>
        <v/>
      </c>
      <c r="AH14" s="159" t="str">
        <f t="shared" si="6"/>
        <v/>
      </c>
      <c r="AI14" s="158" t="str">
        <f>IFERROR(INDEX(Reit!$J:$J,MATCH(AJ14,Reit!$F:$F,0)),"")</f>
        <v/>
      </c>
      <c r="AJ14" s="159" t="str">
        <f t="shared" si="7"/>
        <v/>
      </c>
      <c r="AK14" s="158" t="str">
        <f>IFERROR(INDEX(Reit!$J:$J,MATCH(AL14,Reit!$F:$F,0)),"")</f>
        <v/>
      </c>
      <c r="AL14" s="159" t="str">
        <f t="shared" si="8"/>
        <v/>
      </c>
      <c r="AM14" s="158" t="str">
        <f>IFERROR(INDEX(Reit!$J:$J,MATCH(AN14,Reit!$F:$F,0)),"")</f>
        <v/>
      </c>
      <c r="AN14" s="159" t="str">
        <f t="shared" si="9"/>
        <v/>
      </c>
      <c r="AO14" s="158" t="str">
        <f>IFERROR(INDEX(Reit!$J:$J,MATCH(AP14,Reit!$F:$F,0)),"")</f>
        <v/>
      </c>
      <c r="AP14" s="159" t="str">
        <f t="shared" si="10"/>
        <v/>
      </c>
      <c r="AQ14" s="158" t="str">
        <f>IFERROR(INDEX(Reit!$J:$J,MATCH(AR14,Reit!$F:$F,0)),"")</f>
        <v/>
      </c>
      <c r="AR14" s="159" t="str">
        <f t="shared" si="11"/>
        <v/>
      </c>
    </row>
    <row r="15" spans="1:44" x14ac:dyDescent="0.2">
      <c r="A15" s="138">
        <v>9</v>
      </c>
      <c r="B15" s="139" t="s">
        <v>236</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4"/>
        <v>0</v>
      </c>
      <c r="AE15" s="158">
        <f>IFERROR(INDEX(Reit!$J:$J,MATCH(AF15,Reit!$F:$F,0)),"")</f>
        <v>180</v>
      </c>
      <c r="AF15" s="159" t="str">
        <f t="shared" si="5"/>
        <v>Andres Veski</v>
      </c>
      <c r="AG15" s="158" t="str">
        <f>IFERROR(INDEX(Reit!$J:$J,MATCH(AH15,Reit!$F:$F,0)),"")</f>
        <v/>
      </c>
      <c r="AH15" s="159" t="str">
        <f t="shared" si="6"/>
        <v/>
      </c>
      <c r="AI15" s="158" t="str">
        <f>IFERROR(INDEX(Reit!$J:$J,MATCH(AJ15,Reit!$F:$F,0)),"")</f>
        <v/>
      </c>
      <c r="AJ15" s="159" t="str">
        <f t="shared" si="7"/>
        <v/>
      </c>
      <c r="AK15" s="158" t="str">
        <f>IFERROR(INDEX(Reit!$J:$J,MATCH(AL15,Reit!$F:$F,0)),"")</f>
        <v/>
      </c>
      <c r="AL15" s="159" t="str">
        <f t="shared" si="8"/>
        <v/>
      </c>
      <c r="AM15" s="158" t="str">
        <f>IFERROR(INDEX(Reit!$J:$J,MATCH(AN15,Reit!$F:$F,0)),"")</f>
        <v/>
      </c>
      <c r="AN15" s="159" t="str">
        <f t="shared" si="9"/>
        <v/>
      </c>
      <c r="AO15" s="158" t="str">
        <f>IFERROR(INDEX(Reit!$J:$J,MATCH(AP15,Reit!$F:$F,0)),"")</f>
        <v/>
      </c>
      <c r="AP15" s="159" t="str">
        <f t="shared" si="10"/>
        <v/>
      </c>
      <c r="AQ15" s="158" t="str">
        <f>IFERROR(INDEX(Reit!$J:$J,MATCH(AR15,Reit!$F:$F,0)),"")</f>
        <v/>
      </c>
      <c r="AR15" s="159" t="str">
        <f t="shared" si="11"/>
        <v/>
      </c>
    </row>
    <row r="16" spans="1:44" x14ac:dyDescent="0.2">
      <c r="A16" s="138">
        <v>10</v>
      </c>
      <c r="B16" s="149" t="s">
        <v>234</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ref="W16:W26" si="12">IF(C16&gt;E16,W$2,IF(C16&lt;E16,W$4,IF(ISNUMBER(C16),W$3,0)))+IF(G16&gt;I16,W$2,IF(G16&lt;I16,W$4,IF(ISNUMBER(G16),W$3,0)))+IF(K16&gt;M16,W$2,IF(K16&lt;M16,W$4,IF(ISNUMBER(K16),W$3,0)))+IF(O16&gt;Q16,W$2,IF(O16&lt;Q16,W$4,IF(ISNUMBER(O16),W$3,0)))+IF(S16&gt;U16,W$2,IF(S16&lt;U16,W$4,IF(ISNUMBER(S16),W$3,0)))</f>
        <v>0</v>
      </c>
      <c r="X16" s="145"/>
      <c r="Y16" s="140">
        <f t="shared" ref="Y16:Y26" si="13">C16+G16+K16+O16+S16</f>
        <v>0</v>
      </c>
      <c r="Z16" s="141" t="s">
        <v>79</v>
      </c>
      <c r="AA16" s="146">
        <f t="shared" ref="AA16:AA26" si="14">E16+I16+M16+Q16+U16</f>
        <v>0</v>
      </c>
      <c r="AB16" s="147">
        <f t="shared" ref="AB16:AB26" si="15">Y16-AA16</f>
        <v>0</v>
      </c>
      <c r="AD16" s="157">
        <f t="shared" si="4"/>
        <v>0</v>
      </c>
      <c r="AE16" s="158">
        <f>IFERROR(INDEX(Reit!$J:$J,MATCH(AF16,Reit!$F:$F,0)),"")</f>
        <v>232</v>
      </c>
      <c r="AF16" s="159" t="str">
        <f t="shared" si="5"/>
        <v>Mait Metsla</v>
      </c>
      <c r="AG16" s="158" t="str">
        <f>IFERROR(INDEX(Reit!$J:$J,MATCH(AH16,Reit!$F:$F,0)),"")</f>
        <v/>
      </c>
      <c r="AH16" s="159" t="str">
        <f t="shared" si="6"/>
        <v/>
      </c>
      <c r="AI16" s="158" t="str">
        <f>IFERROR(INDEX(Reit!$J:$J,MATCH(AJ16,Reit!$F:$F,0)),"")</f>
        <v/>
      </c>
      <c r="AJ16" s="159" t="str">
        <f t="shared" si="7"/>
        <v/>
      </c>
      <c r="AK16" s="158" t="str">
        <f>IFERROR(INDEX(Reit!$J:$J,MATCH(AL16,Reit!$F:$F,0)),"")</f>
        <v/>
      </c>
      <c r="AL16" s="159" t="str">
        <f t="shared" si="8"/>
        <v/>
      </c>
      <c r="AM16" s="158" t="str">
        <f>IFERROR(INDEX(Reit!$J:$J,MATCH(AN16,Reit!$F:$F,0)),"")</f>
        <v/>
      </c>
      <c r="AN16" s="159" t="str">
        <f t="shared" si="9"/>
        <v/>
      </c>
      <c r="AO16" s="158" t="str">
        <f>IFERROR(INDEX(Reit!$J:$J,MATCH(AP16,Reit!$F:$F,0)),"")</f>
        <v/>
      </c>
      <c r="AP16" s="159" t="str">
        <f t="shared" si="10"/>
        <v/>
      </c>
      <c r="AQ16" s="158" t="str">
        <f>IFERROR(INDEX(Reit!$J:$J,MATCH(AR16,Reit!$F:$F,0)),"")</f>
        <v/>
      </c>
      <c r="AR16" s="159" t="str">
        <f t="shared" si="11"/>
        <v/>
      </c>
    </row>
    <row r="17" spans="1:44" x14ac:dyDescent="0.2">
      <c r="A17" s="138">
        <v>11</v>
      </c>
      <c r="B17" s="139" t="s">
        <v>220</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12"/>
        <v>0</v>
      </c>
      <c r="X17" s="145"/>
      <c r="Y17" s="140">
        <f t="shared" si="13"/>
        <v>0</v>
      </c>
      <c r="Z17" s="141" t="s">
        <v>79</v>
      </c>
      <c r="AA17" s="146">
        <f t="shared" si="14"/>
        <v>0</v>
      </c>
      <c r="AB17" s="147">
        <f t="shared" si="15"/>
        <v>0</v>
      </c>
      <c r="AD17" s="157">
        <f t="shared" si="4"/>
        <v>0</v>
      </c>
      <c r="AE17" s="158">
        <f>IFERROR(INDEX(Reit!$J:$J,MATCH(AF17,Reit!$F:$F,0)),"")</f>
        <v>182</v>
      </c>
      <c r="AF17" s="159" t="str">
        <f t="shared" si="5"/>
        <v>Elmo Lageda</v>
      </c>
      <c r="AG17" s="158" t="str">
        <f>IFERROR(INDEX(Reit!$J:$J,MATCH(AH17,Reit!$F:$F,0)),"")</f>
        <v/>
      </c>
      <c r="AH17" s="159" t="str">
        <f t="shared" si="6"/>
        <v/>
      </c>
      <c r="AI17" s="158" t="str">
        <f>IFERROR(INDEX(Reit!$J:$J,MATCH(AJ17,Reit!$F:$F,0)),"")</f>
        <v/>
      </c>
      <c r="AJ17" s="159" t="str">
        <f t="shared" si="7"/>
        <v/>
      </c>
      <c r="AK17" s="158" t="str">
        <f>IFERROR(INDEX(Reit!$J:$J,MATCH(AL17,Reit!$F:$F,0)),"")</f>
        <v/>
      </c>
      <c r="AL17" s="159" t="str">
        <f t="shared" si="8"/>
        <v/>
      </c>
      <c r="AM17" s="158" t="str">
        <f>IFERROR(INDEX(Reit!$J:$J,MATCH(AN17,Reit!$F:$F,0)),"")</f>
        <v/>
      </c>
      <c r="AN17" s="159" t="str">
        <f t="shared" si="9"/>
        <v/>
      </c>
      <c r="AO17" s="158" t="str">
        <f>IFERROR(INDEX(Reit!$J:$J,MATCH(AP17,Reit!$F:$F,0)),"")</f>
        <v/>
      </c>
      <c r="AP17" s="159" t="str">
        <f t="shared" si="10"/>
        <v/>
      </c>
      <c r="AQ17" s="158" t="str">
        <f>IFERROR(INDEX(Reit!$J:$J,MATCH(AR17,Reit!$F:$F,0)),"")</f>
        <v/>
      </c>
      <c r="AR17" s="159" t="str">
        <f t="shared" si="11"/>
        <v/>
      </c>
    </row>
    <row r="18" spans="1:44" x14ac:dyDescent="0.2">
      <c r="A18" s="138">
        <v>12</v>
      </c>
      <c r="B18" s="139" t="s">
        <v>231</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12"/>
        <v>0</v>
      </c>
      <c r="X18" s="145"/>
      <c r="Y18" s="140">
        <f t="shared" si="13"/>
        <v>0</v>
      </c>
      <c r="Z18" s="141" t="s">
        <v>79</v>
      </c>
      <c r="AA18" s="146">
        <f t="shared" si="14"/>
        <v>0</v>
      </c>
      <c r="AB18" s="147">
        <f t="shared" si="15"/>
        <v>0</v>
      </c>
      <c r="AD18" s="157">
        <f t="shared" si="4"/>
        <v>0</v>
      </c>
      <c r="AE18" s="158">
        <f>IFERROR(INDEX(Reit!$J:$J,MATCH(AF18,Reit!$F:$F,0)),"")</f>
        <v>192</v>
      </c>
      <c r="AF18" s="159" t="str">
        <f t="shared" si="5"/>
        <v>Henri Mitt</v>
      </c>
      <c r="AG18" s="158" t="str">
        <f>IFERROR(INDEX(Reit!$J:$J,MATCH(AH18,Reit!$F:$F,0)),"")</f>
        <v/>
      </c>
      <c r="AH18" s="159" t="str">
        <f t="shared" si="6"/>
        <v/>
      </c>
      <c r="AI18" s="158" t="str">
        <f>IFERROR(INDEX(Reit!$J:$J,MATCH(AJ18,Reit!$F:$F,0)),"")</f>
        <v/>
      </c>
      <c r="AJ18" s="159" t="str">
        <f t="shared" si="7"/>
        <v/>
      </c>
      <c r="AK18" s="158" t="str">
        <f>IFERROR(INDEX(Reit!$J:$J,MATCH(AL18,Reit!$F:$F,0)),"")</f>
        <v/>
      </c>
      <c r="AL18" s="159" t="str">
        <f t="shared" si="8"/>
        <v/>
      </c>
      <c r="AM18" s="158" t="str">
        <f>IFERROR(INDEX(Reit!$J:$J,MATCH(AN18,Reit!$F:$F,0)),"")</f>
        <v/>
      </c>
      <c r="AN18" s="159" t="str">
        <f t="shared" si="9"/>
        <v/>
      </c>
      <c r="AO18" s="158" t="str">
        <f>IFERROR(INDEX(Reit!$J:$J,MATCH(AP18,Reit!$F:$F,0)),"")</f>
        <v/>
      </c>
      <c r="AP18" s="159" t="str">
        <f t="shared" si="10"/>
        <v/>
      </c>
      <c r="AQ18" s="158" t="str">
        <f>IFERROR(INDEX(Reit!$J:$J,MATCH(AR18,Reit!$F:$F,0)),"")</f>
        <v/>
      </c>
      <c r="AR18" s="159" t="str">
        <f t="shared" si="11"/>
        <v/>
      </c>
    </row>
    <row r="19" spans="1:44" x14ac:dyDescent="0.2">
      <c r="A19" s="138">
        <v>13</v>
      </c>
      <c r="B19" s="149" t="s">
        <v>242</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12"/>
        <v>0</v>
      </c>
      <c r="X19" s="145"/>
      <c r="Y19" s="140">
        <f t="shared" si="13"/>
        <v>0</v>
      </c>
      <c r="Z19" s="141" t="s">
        <v>79</v>
      </c>
      <c r="AA19" s="146">
        <f t="shared" si="14"/>
        <v>0</v>
      </c>
      <c r="AB19" s="147">
        <f t="shared" si="15"/>
        <v>0</v>
      </c>
      <c r="AD19" s="157">
        <f t="shared" si="4"/>
        <v>0</v>
      </c>
      <c r="AE19" s="158">
        <f>IFERROR(INDEX(Reit!$J:$J,MATCH(AF19,Reit!$F:$F,0)),"")</f>
        <v>244</v>
      </c>
      <c r="AF19" s="159" t="str">
        <f t="shared" si="5"/>
        <v>Jaan Sepp</v>
      </c>
      <c r="AG19" s="158" t="str">
        <f>IFERROR(INDEX(Reit!$J:$J,MATCH(AH19,Reit!$F:$F,0)),"")</f>
        <v/>
      </c>
      <c r="AH19" s="159" t="str">
        <f t="shared" si="6"/>
        <v/>
      </c>
      <c r="AI19" s="158" t="str">
        <f>IFERROR(INDEX(Reit!$J:$J,MATCH(AJ19,Reit!$F:$F,0)),"")</f>
        <v/>
      </c>
      <c r="AJ19" s="159" t="str">
        <f t="shared" si="7"/>
        <v/>
      </c>
      <c r="AK19" s="158" t="str">
        <f>IFERROR(INDEX(Reit!$J:$J,MATCH(AL19,Reit!$F:$F,0)),"")</f>
        <v/>
      </c>
      <c r="AL19" s="159" t="str">
        <f t="shared" si="8"/>
        <v/>
      </c>
      <c r="AM19" s="158" t="str">
        <f>IFERROR(INDEX(Reit!$J:$J,MATCH(AN19,Reit!$F:$F,0)),"")</f>
        <v/>
      </c>
      <c r="AN19" s="159" t="str">
        <f t="shared" si="9"/>
        <v/>
      </c>
      <c r="AO19" s="158" t="str">
        <f>IFERROR(INDEX(Reit!$J:$J,MATCH(AP19,Reit!$F:$F,0)),"")</f>
        <v/>
      </c>
      <c r="AP19" s="159" t="str">
        <f t="shared" si="10"/>
        <v/>
      </c>
      <c r="AQ19" s="158" t="str">
        <f>IFERROR(INDEX(Reit!$J:$J,MATCH(AR19,Reit!$F:$F,0)),"")</f>
        <v/>
      </c>
      <c r="AR19" s="159" t="str">
        <f t="shared" si="11"/>
        <v/>
      </c>
    </row>
    <row r="20" spans="1:44" x14ac:dyDescent="0.2">
      <c r="A20" s="138">
        <v>14</v>
      </c>
      <c r="B20" s="139" t="s">
        <v>240</v>
      </c>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12"/>
        <v>0</v>
      </c>
      <c r="X20" s="145"/>
      <c r="Y20" s="140">
        <f t="shared" si="13"/>
        <v>0</v>
      </c>
      <c r="Z20" s="141" t="s">
        <v>79</v>
      </c>
      <c r="AA20" s="146">
        <f t="shared" si="14"/>
        <v>0</v>
      </c>
      <c r="AB20" s="147">
        <f t="shared" si="15"/>
        <v>0</v>
      </c>
      <c r="AD20" s="157">
        <f t="shared" si="4"/>
        <v>0</v>
      </c>
      <c r="AE20" s="158">
        <f>IFERROR(INDEX(Reit!$J:$J,MATCH(AF20,Reit!$F:$F,0)),"")</f>
        <v>83</v>
      </c>
      <c r="AF20" s="159" t="str">
        <f t="shared" si="5"/>
        <v>Tõnu Kapper</v>
      </c>
      <c r="AG20" s="158" t="str">
        <f>IFERROR(INDEX(Reit!$J:$J,MATCH(AH20,Reit!$F:$F,0)),"")</f>
        <v/>
      </c>
      <c r="AH20" s="159" t="str">
        <f t="shared" si="6"/>
        <v/>
      </c>
      <c r="AI20" s="158" t="str">
        <f>IFERROR(INDEX(Reit!$J:$J,MATCH(AJ20,Reit!$F:$F,0)),"")</f>
        <v/>
      </c>
      <c r="AJ20" s="159" t="str">
        <f t="shared" si="7"/>
        <v/>
      </c>
      <c r="AK20" s="158" t="str">
        <f>IFERROR(INDEX(Reit!$J:$J,MATCH(AL20,Reit!$F:$F,0)),"")</f>
        <v/>
      </c>
      <c r="AL20" s="159" t="str">
        <f t="shared" si="8"/>
        <v/>
      </c>
      <c r="AM20" s="158" t="str">
        <f>IFERROR(INDEX(Reit!$J:$J,MATCH(AN20,Reit!$F:$F,0)),"")</f>
        <v/>
      </c>
      <c r="AN20" s="159" t="str">
        <f t="shared" si="9"/>
        <v/>
      </c>
      <c r="AO20" s="158" t="str">
        <f>IFERROR(INDEX(Reit!$J:$J,MATCH(AP20,Reit!$F:$F,0)),"")</f>
        <v/>
      </c>
      <c r="AP20" s="159" t="str">
        <f t="shared" si="10"/>
        <v/>
      </c>
      <c r="AQ20" s="158" t="str">
        <f>IFERROR(INDEX(Reit!$J:$J,MATCH(AR20,Reit!$F:$F,0)),"")</f>
        <v/>
      </c>
      <c r="AR20" s="159" t="str">
        <f t="shared" si="11"/>
        <v/>
      </c>
    </row>
    <row r="21" spans="1:44" x14ac:dyDescent="0.2">
      <c r="A21" s="138">
        <v>15</v>
      </c>
      <c r="B21" s="149" t="s">
        <v>238</v>
      </c>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si="12"/>
        <v>0</v>
      </c>
      <c r="X21" s="145"/>
      <c r="Y21" s="140">
        <f t="shared" si="13"/>
        <v>0</v>
      </c>
      <c r="Z21" s="141" t="s">
        <v>79</v>
      </c>
      <c r="AA21" s="146">
        <f t="shared" si="14"/>
        <v>0</v>
      </c>
      <c r="AB21" s="147">
        <f t="shared" si="15"/>
        <v>0</v>
      </c>
      <c r="AD21" s="157">
        <f t="shared" si="4"/>
        <v>0</v>
      </c>
      <c r="AE21" s="158">
        <f>IFERROR(INDEX(Reit!$J:$J,MATCH(AF21,Reit!$F:$F,0)),"")</f>
        <v>105</v>
      </c>
      <c r="AF21" s="159" t="str">
        <f t="shared" si="5"/>
        <v>Vello Vasser</v>
      </c>
      <c r="AG21" s="158" t="str">
        <f>IFERROR(INDEX(Reit!$J:$J,MATCH(AH21,Reit!$F:$F,0)),"")</f>
        <v/>
      </c>
      <c r="AH21" s="159" t="str">
        <f t="shared" si="6"/>
        <v/>
      </c>
      <c r="AI21" s="158" t="str">
        <f>IFERROR(INDEX(Reit!$J:$J,MATCH(AJ21,Reit!$F:$F,0)),"")</f>
        <v/>
      </c>
      <c r="AJ21" s="159" t="str">
        <f t="shared" si="7"/>
        <v/>
      </c>
      <c r="AK21" s="158" t="str">
        <f>IFERROR(INDEX(Reit!$J:$J,MATCH(AL21,Reit!$F:$F,0)),"")</f>
        <v/>
      </c>
      <c r="AL21" s="159" t="str">
        <f t="shared" si="8"/>
        <v/>
      </c>
      <c r="AM21" s="158" t="str">
        <f>IFERROR(INDEX(Reit!$J:$J,MATCH(AN21,Reit!$F:$F,0)),"")</f>
        <v/>
      </c>
      <c r="AN21" s="159" t="str">
        <f t="shared" si="9"/>
        <v/>
      </c>
      <c r="AO21" s="158" t="str">
        <f>IFERROR(INDEX(Reit!$J:$J,MATCH(AP21,Reit!$F:$F,0)),"")</f>
        <v/>
      </c>
      <c r="AP21" s="159" t="str">
        <f t="shared" si="10"/>
        <v/>
      </c>
      <c r="AQ21" s="158" t="str">
        <f>IFERROR(INDEX(Reit!$J:$J,MATCH(AR21,Reit!$F:$F,0)),"")</f>
        <v/>
      </c>
      <c r="AR21" s="159" t="str">
        <f t="shared" si="11"/>
        <v/>
      </c>
    </row>
    <row r="22" spans="1:44" x14ac:dyDescent="0.2">
      <c r="A22" s="138">
        <v>16</v>
      </c>
      <c r="B22" s="139" t="s">
        <v>249</v>
      </c>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12"/>
        <v>0</v>
      </c>
      <c r="X22" s="145"/>
      <c r="Y22" s="140">
        <f t="shared" si="13"/>
        <v>0</v>
      </c>
      <c r="Z22" s="141" t="s">
        <v>79</v>
      </c>
      <c r="AA22" s="146">
        <f t="shared" si="14"/>
        <v>0</v>
      </c>
      <c r="AB22" s="147">
        <f t="shared" si="15"/>
        <v>0</v>
      </c>
      <c r="AD22" s="157">
        <f t="shared" si="4"/>
        <v>0</v>
      </c>
      <c r="AE22" s="158">
        <f>IFERROR(INDEX(Reit!$J:$J,MATCH(AF22,Reit!$F:$F,0)),"")</f>
        <v>234</v>
      </c>
      <c r="AF22" s="159" t="str">
        <f t="shared" si="5"/>
        <v>Aarne Välja</v>
      </c>
      <c r="AG22" s="158" t="str">
        <f>IFERROR(INDEX(Reit!$J:$J,MATCH(AH22,Reit!$F:$F,0)),"")</f>
        <v/>
      </c>
      <c r="AH22" s="159" t="str">
        <f t="shared" si="6"/>
        <v/>
      </c>
      <c r="AI22" s="158" t="str">
        <f>IFERROR(INDEX(Reit!$J:$J,MATCH(AJ22,Reit!$F:$F,0)),"")</f>
        <v/>
      </c>
      <c r="AJ22" s="159" t="str">
        <f t="shared" si="7"/>
        <v/>
      </c>
      <c r="AK22" s="158" t="str">
        <f>IFERROR(INDEX(Reit!$J:$J,MATCH(AL22,Reit!$F:$F,0)),"")</f>
        <v/>
      </c>
      <c r="AL22" s="159" t="str">
        <f t="shared" si="8"/>
        <v/>
      </c>
      <c r="AM22" s="158" t="str">
        <f>IFERROR(INDEX(Reit!$J:$J,MATCH(AN22,Reit!$F:$F,0)),"")</f>
        <v/>
      </c>
      <c r="AN22" s="159" t="str">
        <f t="shared" si="9"/>
        <v/>
      </c>
      <c r="AO22" s="158" t="str">
        <f>IFERROR(INDEX(Reit!$J:$J,MATCH(AP22,Reit!$F:$F,0)),"")</f>
        <v/>
      </c>
      <c r="AP22" s="159" t="str">
        <f t="shared" si="10"/>
        <v/>
      </c>
      <c r="AQ22" s="158" t="str">
        <f>IFERROR(INDEX(Reit!$J:$J,MATCH(AR22,Reit!$F:$F,0)),"")</f>
        <v/>
      </c>
      <c r="AR22" s="159" t="str">
        <f t="shared" si="11"/>
        <v/>
      </c>
    </row>
    <row r="23" spans="1:44" x14ac:dyDescent="0.2">
      <c r="A23" s="138">
        <v>17</v>
      </c>
      <c r="B23" s="149" t="s">
        <v>233</v>
      </c>
      <c r="C23" s="140"/>
      <c r="D23" s="141" t="s">
        <v>79</v>
      </c>
      <c r="E23" s="142"/>
      <c r="F23" s="143"/>
      <c r="G23" s="140"/>
      <c r="H23" s="141" t="s">
        <v>79</v>
      </c>
      <c r="I23" s="142"/>
      <c r="J23" s="143"/>
      <c r="K23" s="140"/>
      <c r="L23" s="141" t="s">
        <v>79</v>
      </c>
      <c r="M23" s="142"/>
      <c r="N23" s="143"/>
      <c r="O23" s="140"/>
      <c r="P23" s="141" t="s">
        <v>79</v>
      </c>
      <c r="Q23" s="142"/>
      <c r="R23" s="143"/>
      <c r="S23" s="140"/>
      <c r="T23" s="141" t="s">
        <v>79</v>
      </c>
      <c r="U23" s="142"/>
      <c r="V23" s="143"/>
      <c r="W23" s="144">
        <f t="shared" si="12"/>
        <v>0</v>
      </c>
      <c r="X23" s="145"/>
      <c r="Y23" s="140">
        <f t="shared" si="13"/>
        <v>0</v>
      </c>
      <c r="Z23" s="141" t="s">
        <v>79</v>
      </c>
      <c r="AA23" s="146">
        <f t="shared" si="14"/>
        <v>0</v>
      </c>
      <c r="AB23" s="147">
        <f t="shared" si="15"/>
        <v>0</v>
      </c>
      <c r="AD23" s="157">
        <f t="shared" si="4"/>
        <v>0</v>
      </c>
      <c r="AE23" s="158">
        <f>IFERROR(INDEX(Reit!$J:$J,MATCH(AF23,Reit!$F:$F,0)),"")</f>
        <v>91</v>
      </c>
      <c r="AF23" s="159" t="str">
        <f t="shared" si="5"/>
        <v>Enn Tokman</v>
      </c>
      <c r="AG23" s="158" t="str">
        <f>IFERROR(INDEX(Reit!$J:$J,MATCH(AH23,Reit!$F:$F,0)),"")</f>
        <v/>
      </c>
      <c r="AH23" s="159" t="str">
        <f t="shared" si="6"/>
        <v/>
      </c>
      <c r="AI23" s="158" t="str">
        <f>IFERROR(INDEX(Reit!$J:$J,MATCH(AJ23,Reit!$F:$F,0)),"")</f>
        <v/>
      </c>
      <c r="AJ23" s="159" t="str">
        <f t="shared" si="7"/>
        <v/>
      </c>
      <c r="AK23" s="158" t="str">
        <f>IFERROR(INDEX(Reit!$J:$J,MATCH(AL23,Reit!$F:$F,0)),"")</f>
        <v/>
      </c>
      <c r="AL23" s="159" t="str">
        <f t="shared" si="8"/>
        <v/>
      </c>
      <c r="AM23" s="158" t="str">
        <f>IFERROR(INDEX(Reit!$J:$J,MATCH(AN23,Reit!$F:$F,0)),"")</f>
        <v/>
      </c>
      <c r="AN23" s="159" t="str">
        <f t="shared" si="9"/>
        <v/>
      </c>
      <c r="AO23" s="158" t="str">
        <f>IFERROR(INDEX(Reit!$J:$J,MATCH(AP23,Reit!$F:$F,0)),"")</f>
        <v/>
      </c>
      <c r="AP23" s="159" t="str">
        <f t="shared" si="10"/>
        <v/>
      </c>
      <c r="AQ23" s="158" t="str">
        <f>IFERROR(INDEX(Reit!$J:$J,MATCH(AR23,Reit!$F:$F,0)),"")</f>
        <v/>
      </c>
      <c r="AR23" s="159" t="str">
        <f t="shared" si="11"/>
        <v/>
      </c>
    </row>
    <row r="24" spans="1:44" x14ac:dyDescent="0.2">
      <c r="A24" s="138">
        <v>18</v>
      </c>
      <c r="B24" s="139" t="s">
        <v>228</v>
      </c>
      <c r="C24" s="140"/>
      <c r="D24" s="141" t="s">
        <v>79</v>
      </c>
      <c r="E24" s="142"/>
      <c r="F24" s="143"/>
      <c r="G24" s="140"/>
      <c r="H24" s="141" t="s">
        <v>79</v>
      </c>
      <c r="I24" s="142"/>
      <c r="J24" s="143"/>
      <c r="K24" s="140"/>
      <c r="L24" s="141" t="s">
        <v>79</v>
      </c>
      <c r="M24" s="142"/>
      <c r="N24" s="143"/>
      <c r="O24" s="140"/>
      <c r="P24" s="141" t="s">
        <v>79</v>
      </c>
      <c r="Q24" s="142"/>
      <c r="R24" s="143"/>
      <c r="S24" s="140"/>
      <c r="T24" s="141" t="s">
        <v>79</v>
      </c>
      <c r="U24" s="142"/>
      <c r="V24" s="143"/>
      <c r="W24" s="144">
        <f t="shared" si="12"/>
        <v>0</v>
      </c>
      <c r="X24" s="145"/>
      <c r="Y24" s="140">
        <f t="shared" si="13"/>
        <v>0</v>
      </c>
      <c r="Z24" s="141" t="s">
        <v>79</v>
      </c>
      <c r="AA24" s="146">
        <f t="shared" si="14"/>
        <v>0</v>
      </c>
      <c r="AB24" s="147">
        <f t="shared" si="15"/>
        <v>0</v>
      </c>
      <c r="AD24" s="157">
        <f t="shared" si="4"/>
        <v>0</v>
      </c>
      <c r="AE24" s="158">
        <f>IFERROR(INDEX(Reit!$J:$J,MATCH(AF24,Reit!$F:$F,0)),"")</f>
        <v>174</v>
      </c>
      <c r="AF24" s="159" t="str">
        <f t="shared" si="5"/>
        <v>Kaspar Mänd</v>
      </c>
      <c r="AG24" s="158" t="str">
        <f>IFERROR(INDEX(Reit!$J:$J,MATCH(AH24,Reit!$F:$F,0)),"")</f>
        <v/>
      </c>
      <c r="AH24" s="159" t="str">
        <f t="shared" si="6"/>
        <v/>
      </c>
      <c r="AI24" s="158" t="str">
        <f>IFERROR(INDEX(Reit!$J:$J,MATCH(AJ24,Reit!$F:$F,0)),"")</f>
        <v/>
      </c>
      <c r="AJ24" s="159" t="str">
        <f t="shared" si="7"/>
        <v/>
      </c>
      <c r="AK24" s="158" t="str">
        <f>IFERROR(INDEX(Reit!$J:$J,MATCH(AL24,Reit!$F:$F,0)),"")</f>
        <v/>
      </c>
      <c r="AL24" s="159" t="str">
        <f t="shared" si="8"/>
        <v/>
      </c>
      <c r="AM24" s="158" t="str">
        <f>IFERROR(INDEX(Reit!$J:$J,MATCH(AN24,Reit!$F:$F,0)),"")</f>
        <v/>
      </c>
      <c r="AN24" s="159" t="str">
        <f t="shared" si="9"/>
        <v/>
      </c>
      <c r="AO24" s="158" t="str">
        <f>IFERROR(INDEX(Reit!$J:$J,MATCH(AP24,Reit!$F:$F,0)),"")</f>
        <v/>
      </c>
      <c r="AP24" s="159" t="str">
        <f t="shared" si="10"/>
        <v/>
      </c>
      <c r="AQ24" s="158" t="str">
        <f>IFERROR(INDEX(Reit!$J:$J,MATCH(AR24,Reit!$F:$F,0)),"")</f>
        <v/>
      </c>
      <c r="AR24" s="159" t="str">
        <f t="shared" si="11"/>
        <v/>
      </c>
    </row>
    <row r="25" spans="1:44" x14ac:dyDescent="0.2">
      <c r="A25" s="138">
        <v>19</v>
      </c>
      <c r="B25" s="139" t="s">
        <v>225</v>
      </c>
      <c r="C25" s="140"/>
      <c r="D25" s="141" t="s">
        <v>79</v>
      </c>
      <c r="E25" s="142"/>
      <c r="F25" s="143"/>
      <c r="G25" s="140"/>
      <c r="H25" s="141" t="s">
        <v>79</v>
      </c>
      <c r="I25" s="142"/>
      <c r="J25" s="143"/>
      <c r="K25" s="140"/>
      <c r="L25" s="141" t="s">
        <v>79</v>
      </c>
      <c r="M25" s="142"/>
      <c r="N25" s="143"/>
      <c r="O25" s="140"/>
      <c r="P25" s="141" t="s">
        <v>79</v>
      </c>
      <c r="Q25" s="142"/>
      <c r="R25" s="143"/>
      <c r="S25" s="140"/>
      <c r="T25" s="141" t="s">
        <v>79</v>
      </c>
      <c r="U25" s="142"/>
      <c r="V25" s="143"/>
      <c r="W25" s="144">
        <f t="shared" si="12"/>
        <v>0</v>
      </c>
      <c r="X25" s="145"/>
      <c r="Y25" s="140">
        <f t="shared" si="13"/>
        <v>0</v>
      </c>
      <c r="Z25" s="141" t="s">
        <v>79</v>
      </c>
      <c r="AA25" s="146">
        <f t="shared" si="14"/>
        <v>0</v>
      </c>
      <c r="AB25" s="147">
        <f t="shared" si="15"/>
        <v>0</v>
      </c>
      <c r="AD25" s="157">
        <f t="shared" si="4"/>
        <v>0</v>
      </c>
      <c r="AE25" s="158">
        <f>IFERROR(INDEX(Reit!$J:$J,MATCH(AF25,Reit!$F:$F,0)),"")</f>
        <v>42</v>
      </c>
      <c r="AF25" s="159" t="str">
        <f t="shared" si="5"/>
        <v>Tarmo Bombe</v>
      </c>
      <c r="AG25" s="158" t="str">
        <f>IFERROR(INDEX(Reit!$J:$J,MATCH(AH25,Reit!$F:$F,0)),"")</f>
        <v/>
      </c>
      <c r="AH25" s="159" t="str">
        <f t="shared" si="6"/>
        <v/>
      </c>
      <c r="AI25" s="158" t="str">
        <f>IFERROR(INDEX(Reit!$J:$J,MATCH(AJ25,Reit!$F:$F,0)),"")</f>
        <v/>
      </c>
      <c r="AJ25" s="159" t="str">
        <f t="shared" si="7"/>
        <v/>
      </c>
      <c r="AK25" s="158" t="str">
        <f>IFERROR(INDEX(Reit!$J:$J,MATCH(AL25,Reit!$F:$F,0)),"")</f>
        <v/>
      </c>
      <c r="AL25" s="159" t="str">
        <f t="shared" si="8"/>
        <v/>
      </c>
      <c r="AM25" s="158" t="str">
        <f>IFERROR(INDEX(Reit!$J:$J,MATCH(AN25,Reit!$F:$F,0)),"")</f>
        <v/>
      </c>
      <c r="AN25" s="159" t="str">
        <f t="shared" si="9"/>
        <v/>
      </c>
      <c r="AO25" s="158" t="str">
        <f>IFERROR(INDEX(Reit!$J:$J,MATCH(AP25,Reit!$F:$F,0)),"")</f>
        <v/>
      </c>
      <c r="AP25" s="159" t="str">
        <f t="shared" si="10"/>
        <v/>
      </c>
      <c r="AQ25" s="158" t="str">
        <f>IFERROR(INDEX(Reit!$J:$J,MATCH(AR25,Reit!$F:$F,0)),"")</f>
        <v/>
      </c>
      <c r="AR25" s="159" t="str">
        <f t="shared" si="11"/>
        <v/>
      </c>
    </row>
    <row r="26" spans="1:44" x14ac:dyDescent="0.2">
      <c r="A26" s="138">
        <v>20</v>
      </c>
      <c r="B26" s="149" t="s">
        <v>237</v>
      </c>
      <c r="C26" s="140"/>
      <c r="D26" s="141" t="s">
        <v>79</v>
      </c>
      <c r="E26" s="142"/>
      <c r="F26" s="143"/>
      <c r="G26" s="140"/>
      <c r="H26" s="141" t="s">
        <v>79</v>
      </c>
      <c r="I26" s="142"/>
      <c r="J26" s="143"/>
      <c r="K26" s="140"/>
      <c r="L26" s="141" t="s">
        <v>79</v>
      </c>
      <c r="M26" s="142"/>
      <c r="N26" s="143"/>
      <c r="O26" s="140"/>
      <c r="P26" s="141" t="s">
        <v>79</v>
      </c>
      <c r="Q26" s="142"/>
      <c r="R26" s="143"/>
      <c r="S26" s="140"/>
      <c r="T26" s="141" t="s">
        <v>79</v>
      </c>
      <c r="U26" s="142"/>
      <c r="V26" s="143"/>
      <c r="W26" s="144">
        <f t="shared" si="12"/>
        <v>0</v>
      </c>
      <c r="X26" s="145"/>
      <c r="Y26" s="140">
        <f t="shared" si="13"/>
        <v>0</v>
      </c>
      <c r="Z26" s="141" t="s">
        <v>79</v>
      </c>
      <c r="AA26" s="146">
        <f t="shared" si="14"/>
        <v>0</v>
      </c>
      <c r="AB26" s="147">
        <f t="shared" si="15"/>
        <v>0</v>
      </c>
      <c r="AD26" s="157">
        <f t="shared" si="4"/>
        <v>0</v>
      </c>
      <c r="AE26" s="158">
        <f>IFERROR(INDEX(Reit!$J:$J,MATCH(AF26,Reit!$F:$F,0)),"")</f>
        <v>28</v>
      </c>
      <c r="AF26" s="159" t="str">
        <f t="shared" si="5"/>
        <v>Illar Tõnurist</v>
      </c>
      <c r="AG26" s="158" t="str">
        <f>IFERROR(INDEX(Reit!$J:$J,MATCH(AH26,Reit!$F:$F,0)),"")</f>
        <v/>
      </c>
      <c r="AH26" s="159" t="str">
        <f t="shared" si="6"/>
        <v/>
      </c>
      <c r="AI26" s="158" t="str">
        <f>IFERROR(INDEX(Reit!$J:$J,MATCH(AJ26,Reit!$F:$F,0)),"")</f>
        <v/>
      </c>
      <c r="AJ26" s="159" t="str">
        <f t="shared" si="7"/>
        <v/>
      </c>
      <c r="AK26" s="158" t="str">
        <f>IFERROR(INDEX(Reit!$J:$J,MATCH(AL26,Reit!$F:$F,0)),"")</f>
        <v/>
      </c>
      <c r="AL26" s="159" t="str">
        <f t="shared" si="8"/>
        <v/>
      </c>
      <c r="AM26" s="158" t="str">
        <f>IFERROR(INDEX(Reit!$J:$J,MATCH(AN26,Reit!$F:$F,0)),"")</f>
        <v/>
      </c>
      <c r="AN26" s="159" t="str">
        <f t="shared" si="9"/>
        <v/>
      </c>
      <c r="AO26" s="158" t="str">
        <f>IFERROR(INDEX(Reit!$J:$J,MATCH(AP26,Reit!$F:$F,0)),"")</f>
        <v/>
      </c>
      <c r="AP26" s="159" t="str">
        <f t="shared" si="10"/>
        <v/>
      </c>
      <c r="AQ26" s="158" t="str">
        <f>IFERROR(INDEX(Reit!$J:$J,MATCH(AR26,Reit!$F:$F,0)),"")</f>
        <v/>
      </c>
      <c r="AR26" s="159" t="str">
        <f t="shared" si="11"/>
        <v/>
      </c>
    </row>
    <row r="27" spans="1:44" hidden="1" x14ac:dyDescent="0.2"/>
    <row r="28" spans="1:44" hidden="1" x14ac:dyDescent="0.2"/>
    <row r="29" spans="1:44" hidden="1" x14ac:dyDescent="0.2"/>
    <row r="30" spans="1:44" hidden="1" x14ac:dyDescent="0.2"/>
    <row r="31" spans="1:44" hidden="1" x14ac:dyDescent="0.2"/>
    <row r="32" spans="1:4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3" hidden="1" x14ac:dyDescent="0.2"/>
    <row r="254" hidden="1" x14ac:dyDescent="0.2"/>
    <row r="255" hidden="1" x14ac:dyDescent="0.2"/>
    <row r="256"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05"/>
      <c r="B299" s="105"/>
      <c r="C299" s="151" t="s">
        <v>182</v>
      </c>
      <c r="F299" s="100" t="s">
        <v>27</v>
      </c>
    </row>
    <row r="300" spans="1:6" x14ac:dyDescent="0.2">
      <c r="A300" s="152">
        <v>1</v>
      </c>
      <c r="B300" s="704" t="str">
        <f>IFERROR(INDEX(B$1:B$100,MATCH(A300,A$1:A$100,0)),"")</f>
        <v>Kenneth Muusikus</v>
      </c>
      <c r="C300" s="160">
        <v>40</v>
      </c>
      <c r="F300">
        <v>5</v>
      </c>
    </row>
    <row r="301" spans="1:6" x14ac:dyDescent="0.2">
      <c r="A301" s="152">
        <v>2</v>
      </c>
      <c r="B301" s="704" t="str">
        <f t="shared" ref="B301:B308" si="16">IFERROR(INDEX(B$1:B$100,MATCH(A301,A$1:A$100,0)),"")</f>
        <v>Janek Tarto</v>
      </c>
      <c r="C301" s="160">
        <v>34</v>
      </c>
      <c r="F301">
        <v>4</v>
      </c>
    </row>
    <row r="302" spans="1:6" x14ac:dyDescent="0.2">
      <c r="A302" s="152">
        <v>3</v>
      </c>
      <c r="B302" s="704" t="str">
        <f t="shared" si="16"/>
        <v>Vladimir Ogneštšikov</v>
      </c>
      <c r="C302" s="160">
        <v>30</v>
      </c>
      <c r="F302">
        <v>4</v>
      </c>
    </row>
    <row r="303" spans="1:6" x14ac:dyDescent="0.2">
      <c r="A303" s="152">
        <v>4</v>
      </c>
      <c r="B303" s="704" t="str">
        <f t="shared" si="16"/>
        <v>Ivar Viljaste</v>
      </c>
      <c r="C303" s="160">
        <v>26</v>
      </c>
      <c r="F303">
        <v>3</v>
      </c>
    </row>
    <row r="304" spans="1:6" x14ac:dyDescent="0.2">
      <c r="A304" s="152">
        <v>5</v>
      </c>
      <c r="B304" s="704" t="str">
        <f t="shared" si="16"/>
        <v>Oskar Sepp</v>
      </c>
      <c r="C304" s="160">
        <v>24</v>
      </c>
      <c r="F304">
        <v>3</v>
      </c>
    </row>
    <row r="305" spans="1:6" x14ac:dyDescent="0.2">
      <c r="A305" s="152">
        <v>6</v>
      </c>
      <c r="B305" s="704" t="str">
        <f t="shared" si="16"/>
        <v>Svetlana Veski</v>
      </c>
      <c r="C305" s="160">
        <v>22</v>
      </c>
      <c r="F305">
        <v>3</v>
      </c>
    </row>
    <row r="306" spans="1:6" x14ac:dyDescent="0.2">
      <c r="A306" s="152">
        <v>7</v>
      </c>
      <c r="B306" s="704" t="str">
        <f t="shared" si="16"/>
        <v>Meelis Luud</v>
      </c>
      <c r="C306" s="160">
        <v>20</v>
      </c>
      <c r="F306">
        <v>3</v>
      </c>
    </row>
    <row r="307" spans="1:6" x14ac:dyDescent="0.2">
      <c r="A307" s="152">
        <v>8</v>
      </c>
      <c r="B307" s="704" t="str">
        <f t="shared" si="16"/>
        <v>Andrei Grintšak</v>
      </c>
      <c r="C307" s="160">
        <v>18</v>
      </c>
      <c r="F307">
        <v>3</v>
      </c>
    </row>
    <row r="308" spans="1:6" x14ac:dyDescent="0.2">
      <c r="A308" s="152">
        <v>9</v>
      </c>
      <c r="B308" s="704" t="str">
        <f t="shared" si="16"/>
        <v>Andres Veski</v>
      </c>
      <c r="C308" s="160">
        <v>16</v>
      </c>
      <c r="F308">
        <v>3</v>
      </c>
    </row>
    <row r="309" spans="1:6" x14ac:dyDescent="0.2">
      <c r="A309" s="152">
        <v>10</v>
      </c>
      <c r="B309" s="704" t="str">
        <f t="shared" ref="B309:B319" si="17">IFERROR(INDEX(B$1:B$100,MATCH(A309,A$1:A$100,0)),"")</f>
        <v>Mait Metsla</v>
      </c>
      <c r="C309" s="160">
        <v>14</v>
      </c>
      <c r="F309">
        <v>3</v>
      </c>
    </row>
    <row r="310" spans="1:6" x14ac:dyDescent="0.2">
      <c r="A310" s="152">
        <v>11</v>
      </c>
      <c r="B310" s="704" t="str">
        <f t="shared" si="17"/>
        <v>Elmo Lageda</v>
      </c>
      <c r="C310" s="160">
        <v>12</v>
      </c>
      <c r="F310">
        <v>2</v>
      </c>
    </row>
    <row r="311" spans="1:6" x14ac:dyDescent="0.2">
      <c r="A311" s="152">
        <v>12</v>
      </c>
      <c r="B311" s="704" t="str">
        <f t="shared" si="17"/>
        <v>Henri Mitt</v>
      </c>
      <c r="C311" s="160">
        <v>10</v>
      </c>
      <c r="F311">
        <v>2</v>
      </c>
    </row>
    <row r="312" spans="1:6" x14ac:dyDescent="0.2">
      <c r="A312" s="152">
        <v>13</v>
      </c>
      <c r="B312" s="704" t="str">
        <f t="shared" si="17"/>
        <v>Jaan Sepp</v>
      </c>
      <c r="C312" s="160">
        <v>8</v>
      </c>
      <c r="F312">
        <v>2</v>
      </c>
    </row>
    <row r="313" spans="1:6" x14ac:dyDescent="0.2">
      <c r="A313" s="152">
        <v>14</v>
      </c>
      <c r="B313" s="704" t="str">
        <f t="shared" si="17"/>
        <v>Tõnu Kapper</v>
      </c>
      <c r="C313" s="160">
        <v>6</v>
      </c>
      <c r="F313">
        <v>2</v>
      </c>
    </row>
    <row r="314" spans="1:6" x14ac:dyDescent="0.2">
      <c r="A314" s="152">
        <v>15</v>
      </c>
      <c r="B314" s="704" t="str">
        <f t="shared" si="17"/>
        <v>Vello Vasser</v>
      </c>
      <c r="C314" s="160">
        <v>4</v>
      </c>
      <c r="F314">
        <v>2</v>
      </c>
    </row>
    <row r="315" spans="1:6" x14ac:dyDescent="0.2">
      <c r="A315" s="152">
        <v>16</v>
      </c>
      <c r="B315" s="704" t="str">
        <f t="shared" si="17"/>
        <v>Aarne Välja</v>
      </c>
      <c r="C315" s="160">
        <v>2</v>
      </c>
      <c r="F315">
        <v>2</v>
      </c>
    </row>
    <row r="316" spans="1:6" x14ac:dyDescent="0.2">
      <c r="A316" s="152">
        <v>17</v>
      </c>
      <c r="B316" s="704" t="str">
        <f t="shared" si="17"/>
        <v>Enn Tokman</v>
      </c>
      <c r="C316" s="160">
        <v>1</v>
      </c>
      <c r="F316">
        <v>2</v>
      </c>
    </row>
    <row r="317" spans="1:6" x14ac:dyDescent="0.2">
      <c r="A317" s="152">
        <v>18</v>
      </c>
      <c r="B317" s="704" t="str">
        <f t="shared" si="17"/>
        <v>Kaspar Mänd</v>
      </c>
      <c r="C317" s="160">
        <v>1</v>
      </c>
      <c r="F317">
        <v>1</v>
      </c>
    </row>
    <row r="318" spans="1:6" x14ac:dyDescent="0.2">
      <c r="A318" s="152">
        <v>19</v>
      </c>
      <c r="B318" s="704" t="str">
        <f t="shared" si="17"/>
        <v>Tarmo Bombe</v>
      </c>
      <c r="C318" s="160">
        <v>1</v>
      </c>
      <c r="F318">
        <v>1</v>
      </c>
    </row>
    <row r="319" spans="1:6" x14ac:dyDescent="0.2">
      <c r="A319" s="152">
        <v>20</v>
      </c>
      <c r="B319" s="704" t="str">
        <f t="shared" si="17"/>
        <v>Illar Tõnurist</v>
      </c>
      <c r="C319" s="160">
        <v>1</v>
      </c>
      <c r="F319">
        <v>0</v>
      </c>
    </row>
  </sheetData>
  <conditionalFormatting sqref="C7:C26 G7:G26 K7:K26 O7:O26 S7:S26">
    <cfRule type="expression" dxfId="1395" priority="19">
      <formula>AND(C7=0,E7=13)</formula>
    </cfRule>
  </conditionalFormatting>
  <conditionalFormatting sqref="C7:C26">
    <cfRule type="expression" dxfId="1394" priority="33">
      <formula>IF($C7&gt;$E7,TRUE)</formula>
    </cfRule>
  </conditionalFormatting>
  <conditionalFormatting sqref="E7:E26">
    <cfRule type="expression" dxfId="1393" priority="34">
      <formula>IF($C7&lt;$E7,TRUE)</formula>
    </cfRule>
  </conditionalFormatting>
  <conditionalFormatting sqref="K7:K26">
    <cfRule type="expression" dxfId="1392" priority="41">
      <formula>IF($K7&gt;$M7,TRUE)</formula>
    </cfRule>
  </conditionalFormatting>
  <conditionalFormatting sqref="M7:M26">
    <cfRule type="expression" dxfId="1391" priority="42">
      <formula>IF($K7&lt;$M7,TRUE)</formula>
    </cfRule>
  </conditionalFormatting>
  <conditionalFormatting sqref="O7:O26">
    <cfRule type="expression" dxfId="1390" priority="45">
      <formula>IF($O7&gt;$Q7,TRUE)</formula>
    </cfRule>
  </conditionalFormatting>
  <conditionalFormatting sqref="Q7:Q26">
    <cfRule type="expression" dxfId="1389" priority="46">
      <formula>IF($O7&lt;$Q7,TRUE)</formula>
    </cfRule>
  </conditionalFormatting>
  <conditionalFormatting sqref="S7:S26">
    <cfRule type="expression" dxfId="1388" priority="49">
      <formula>IF($S7&gt;$U7,TRUE)</formula>
    </cfRule>
  </conditionalFormatting>
  <conditionalFormatting sqref="U7:U26">
    <cfRule type="expression" dxfId="1387" priority="50">
      <formula>IF($S7&lt;$U7,TRUE)</formula>
    </cfRule>
  </conditionalFormatting>
  <conditionalFormatting sqref="G7:G26">
    <cfRule type="expression" dxfId="1386" priority="37">
      <formula>IF($G7&gt;$I7,TRUE)</formula>
    </cfRule>
  </conditionalFormatting>
  <conditionalFormatting sqref="I7:I26">
    <cfRule type="expression" dxfId="1385" priority="38">
      <formula>IF($G7&lt;$I7,TRUE)</formula>
    </cfRule>
  </conditionalFormatting>
  <conditionalFormatting sqref="F7:F26">
    <cfRule type="containsText" dxfId="1384" priority="24" operator="containsText" text="vaba voor">
      <formula>NOT(ISERROR(SEARCH("vaba voor",F7)))</formula>
    </cfRule>
  </conditionalFormatting>
  <conditionalFormatting sqref="N7:N26">
    <cfRule type="containsText" dxfId="1383" priority="22" operator="containsText" text="vaba voor">
      <formula>NOT(ISERROR(SEARCH("vaba voor",N7)))</formula>
    </cfRule>
  </conditionalFormatting>
  <conditionalFormatting sqref="R7:R26">
    <cfRule type="containsText" dxfId="1382" priority="25" operator="containsText" text="vaba voor">
      <formula>NOT(ISERROR(SEARCH("vaba voor",R7)))</formula>
    </cfRule>
  </conditionalFormatting>
  <conditionalFormatting sqref="V7:V26">
    <cfRule type="containsText" dxfId="1381" priority="21" operator="containsText" text="vaba voor">
      <formula>NOT(ISERROR(SEARCH("vaba voor",V7)))</formula>
    </cfRule>
  </conditionalFormatting>
  <conditionalFormatting sqref="J7:J26">
    <cfRule type="containsText" dxfId="1380" priority="23" operator="containsText" text="vaba voor">
      <formula>NOT(ISERROR(SEARCH("vaba voor",J7)))</formula>
    </cfRule>
  </conditionalFormatting>
  <conditionalFormatting sqref="C7:F26">
    <cfRule type="expression" dxfId="1379" priority="29">
      <formula>IF(AND(ISNUMBER($C7),$C7=$E7),TRUE)</formula>
    </cfRule>
    <cfRule type="expression" dxfId="1378" priority="31">
      <formula>IF($C7&gt;$E7,TRUE)</formula>
    </cfRule>
    <cfRule type="expression" dxfId="1377" priority="32">
      <formula>IF($C7&lt;$E7,TRUE)</formula>
    </cfRule>
  </conditionalFormatting>
  <conditionalFormatting sqref="G7:J26">
    <cfRule type="expression" dxfId="1376" priority="30">
      <formula>IF(AND(ISNUMBER($G7),$G7=$I7),TRUE)</formula>
    </cfRule>
    <cfRule type="expression" dxfId="1375" priority="35">
      <formula>IF($G7&gt;$I7,TRUE)</formula>
    </cfRule>
    <cfRule type="expression" dxfId="1374" priority="36">
      <formula>IF($G7&lt;$I7,TRUE)</formula>
    </cfRule>
  </conditionalFormatting>
  <conditionalFormatting sqref="K7:N26">
    <cfRule type="expression" dxfId="1373" priority="28">
      <formula>IF(AND(ISNUMBER($K7),$K7=$M7),TRUE)</formula>
    </cfRule>
    <cfRule type="expression" dxfId="1372" priority="39">
      <formula>IF($K7&gt;$M7,TRUE)</formula>
    </cfRule>
    <cfRule type="expression" dxfId="1371" priority="40">
      <formula>IF($K7&lt;$M7,TRUE)</formula>
    </cfRule>
  </conditionalFormatting>
  <conditionalFormatting sqref="O7:R26">
    <cfRule type="expression" dxfId="1370" priority="27">
      <formula>IF(AND(ISNUMBER($O7),$O7=$Q7),TRUE)</formula>
    </cfRule>
    <cfRule type="expression" dxfId="1369" priority="43">
      <formula>IF($O7&gt;$Q7,TRUE)</formula>
    </cfRule>
    <cfRule type="expression" dxfId="1368" priority="44">
      <formula>IF($O7&lt;$Q7,TRUE)</formula>
    </cfRule>
  </conditionalFormatting>
  <conditionalFormatting sqref="S7:V26">
    <cfRule type="expression" dxfId="1367" priority="26">
      <formula>IF(AND(ISNUMBER($S7),$S7=$U7),TRUE)</formula>
    </cfRule>
    <cfRule type="expression" dxfId="1366" priority="47">
      <formula>IF($S7&gt;$U7,TRUE)</formula>
    </cfRule>
    <cfRule type="expression" dxfId="1365" priority="48">
      <formula>IF($S7&lt;$U7,TRUE)</formula>
    </cfRule>
  </conditionalFormatting>
  <conditionalFormatting sqref="E7:E26 I7:I26 M7:M26 Q7:Q26 U7:U26">
    <cfRule type="expression" dxfId="1364" priority="20">
      <formula>AND(E7=0,C7=13)</formula>
    </cfRule>
  </conditionalFormatting>
  <conditionalFormatting sqref="A7:A26">
    <cfRule type="duplicateValues" dxfId="1363" priority="51"/>
  </conditionalFormatting>
  <conditionalFormatting sqref="F267 H262:H266">
    <cfRule type="containsText" dxfId="1362" priority="18" operator="containsText" text="I-Viru">
      <formula>NOT(ISERROR(SEARCH("I-Viru",F262)))</formula>
    </cfRule>
  </conditionalFormatting>
  <conditionalFormatting sqref="B300:B319">
    <cfRule type="expression" dxfId="1361" priority="13">
      <formula>A300=3</formula>
    </cfRule>
    <cfRule type="expression" dxfId="1360" priority="14">
      <formula>A300=2</formula>
    </cfRule>
    <cfRule type="expression" dxfId="1359" priority="15">
      <formula>A300=1</formula>
    </cfRule>
    <cfRule type="containsBlanks" dxfId="1358" priority="16">
      <formula>LEN(TRIM(B300))=0</formula>
    </cfRule>
    <cfRule type="duplicateValues" dxfId="1357" priority="17"/>
  </conditionalFormatting>
  <conditionalFormatting sqref="AL7:AL26">
    <cfRule type="expression" dxfId="1356" priority="6">
      <formula>AND(AK7="",FIND(",",AL7))</formula>
    </cfRule>
    <cfRule type="expression" dxfId="1355" priority="8">
      <formula>AND(AK7="",COUNTIF(AL7,"*,*")=0)</formula>
    </cfRule>
  </conditionalFormatting>
  <conditionalFormatting sqref="AJ7:AJ26">
    <cfRule type="expression" dxfId="1354" priority="9">
      <formula>AND(AI7="",FIND(",",AJ7))</formula>
    </cfRule>
    <cfRule type="expression" dxfId="1353" priority="10">
      <formula>AND(AI7="",COUNTIF(AJ7,"*,*")=0)</formula>
    </cfRule>
  </conditionalFormatting>
  <conditionalFormatting sqref="AN7:AN26">
    <cfRule type="expression" dxfId="1352" priority="11">
      <formula>AND(AM7="",FIND(",",AN7))</formula>
    </cfRule>
    <cfRule type="expression" dxfId="1351" priority="12">
      <formula>AND(AM7="",COUNTIF(AN7,"*,*")=0)</formula>
    </cfRule>
  </conditionalFormatting>
  <conditionalFormatting sqref="AH7:AH26">
    <cfRule type="expression" dxfId="1350" priority="7">
      <formula>AND(AG7="",COUNTIF(AH7,"*,*")=0)</formula>
    </cfRule>
  </conditionalFormatting>
  <conditionalFormatting sqref="AP7:AP26">
    <cfRule type="expression" dxfId="1349" priority="3">
      <formula>AND(AO7="",COUNTIF(AP7,"*,*")=0)</formula>
    </cfRule>
    <cfRule type="expression" dxfId="1348" priority="5">
      <formula>AND(AO7="",FIND(",",AP7))</formula>
    </cfRule>
  </conditionalFormatting>
  <conditionalFormatting sqref="AR7:AR26">
    <cfRule type="expression" dxfId="1347" priority="2">
      <formula>AND(AQ7="",COUNTIF(AR7,"*,*")=0)</formula>
    </cfRule>
    <cfRule type="expression" dxfId="1346" priority="4">
      <formula>AND(AQ7="",FIND(",",AR7))</formula>
    </cfRule>
  </conditionalFormatting>
  <conditionalFormatting sqref="AF7:AF26">
    <cfRule type="expression" dxfId="1345" priority="1">
      <formula>AND(AE7="",COUNTIF(AF7,"*,*")=0)</formula>
    </cfRule>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16"/>
  <sheetViews>
    <sheetView showGridLines="0" showRowColHeaders="0" zoomScaleNormal="100" workbookViewId="0">
      <pane ySplit="2" topLeftCell="A3" activePane="bottomLeft" state="frozen"/>
      <selection pane="bottomLeft" activeCell="A5" sqref="A5"/>
    </sheetView>
  </sheetViews>
  <sheetFormatPr defaultRowHeight="12.75" x14ac:dyDescent="0.2"/>
  <cols>
    <col min="1" max="1" width="3.28515625" customWidth="1"/>
    <col min="2" max="2" width="18.710937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20.42578125" hidden="1" customWidth="1"/>
    <col min="33" max="33" width="9.140625" hidden="1" customWidth="1"/>
    <col min="34" max="34" width="12.7109375" hidden="1" customWidth="1"/>
    <col min="35" max="35" width="9.140625" hidden="1" customWidth="1"/>
    <col min="36" max="36" width="13.85546875" hidden="1" customWidth="1"/>
    <col min="37" max="37" width="9.140625" hidden="1" customWidth="1"/>
    <col min="38" max="38" width="17.28515625" hidden="1" customWidth="1"/>
    <col min="39" max="39" width="9.140625" hidden="1" customWidth="1"/>
    <col min="40" max="40" width="13.85546875" hidden="1" customWidth="1"/>
    <col min="41" max="41" width="9.140625" hidden="1" customWidth="1"/>
    <col min="42" max="42" width="17.28515625" hidden="1" customWidth="1"/>
    <col min="43" max="43" width="0" hidden="1" customWidth="1"/>
    <col min="44" max="44" width="13.85546875" hidden="1" customWidth="1"/>
  </cols>
  <sheetData>
    <row r="1" spans="1:44" x14ac:dyDescent="0.2">
      <c r="A1" s="1155" t="str">
        <f>UPPER((Kalend!E27)&amp;" - "&amp;(Kalend!C27))&amp;" - "&amp;LOWER(Kalend!D27)&amp;" - "&amp;(Kalend!A27)&amp;" kell "&amp;(Kalend!B27)&amp;" - "&amp;(Kalend!F27)</f>
        <v>8 - IDA-VIRUMAA MV - tulistamine - N, 23.07.2020 kell 18:00 - K-Järve spordihoone</v>
      </c>
      <c r="O1" s="105"/>
      <c r="P1" s="105"/>
      <c r="Q1" s="108"/>
      <c r="R1" s="108"/>
      <c r="S1" s="108"/>
      <c r="T1" s="109"/>
      <c r="U1" s="109"/>
      <c r="V1" s="109"/>
      <c r="W1" s="105"/>
      <c r="X1" s="334"/>
      <c r="Y1" s="105"/>
      <c r="Z1" s="105"/>
      <c r="AD1" s="99" t="s">
        <v>25</v>
      </c>
      <c r="AE1" s="99"/>
      <c r="AF1" s="99"/>
      <c r="AG1" s="111"/>
      <c r="AH1" s="111"/>
      <c r="AI1" s="111"/>
      <c r="AJ1" s="111"/>
      <c r="AK1" s="111"/>
      <c r="AL1" s="111"/>
      <c r="AM1" s="111"/>
      <c r="AN1" s="111"/>
      <c r="AO1" s="334"/>
      <c r="AP1" s="334"/>
      <c r="AQ1" s="334"/>
      <c r="AR1" s="334"/>
    </row>
    <row r="2" spans="1:44" hidden="1" x14ac:dyDescent="0.2">
      <c r="F2" s="105"/>
      <c r="L2" s="110"/>
      <c r="M2" s="110"/>
      <c r="N2" s="110"/>
      <c r="O2" s="105"/>
      <c r="P2" s="105"/>
      <c r="Q2" s="105"/>
      <c r="R2" s="115" t="s">
        <v>61</v>
      </c>
      <c r="S2" s="105"/>
      <c r="T2" s="110"/>
      <c r="U2" s="110"/>
      <c r="W2" s="116">
        <v>1</v>
      </c>
      <c r="Y2" s="117" t="s">
        <v>62</v>
      </c>
      <c r="Z2" s="105"/>
      <c r="AD2" s="105"/>
      <c r="AE2" s="105"/>
      <c r="AF2" s="105"/>
      <c r="AG2" s="105"/>
      <c r="AH2" s="105"/>
      <c r="AI2" s="105"/>
      <c r="AJ2" s="117"/>
      <c r="AK2" s="105"/>
      <c r="AL2" s="105"/>
      <c r="AM2" s="105"/>
      <c r="AN2" s="105"/>
    </row>
    <row r="3" spans="1:44" hidden="1" x14ac:dyDescent="0.2">
      <c r="F3" s="105"/>
      <c r="L3" s="110"/>
      <c r="M3" s="110"/>
      <c r="N3" s="110"/>
      <c r="O3" s="105"/>
      <c r="P3" s="105"/>
      <c r="Q3" s="105"/>
      <c r="R3" s="119" t="s">
        <v>63</v>
      </c>
      <c r="S3" s="105"/>
      <c r="T3" s="110"/>
      <c r="U3" s="110"/>
      <c r="W3" s="116">
        <v>0.5</v>
      </c>
      <c r="Y3" s="117" t="s">
        <v>62</v>
      </c>
      <c r="Z3" s="105"/>
      <c r="AG3" s="105"/>
      <c r="AH3" s="105"/>
      <c r="AI3" s="105"/>
      <c r="AJ3" s="105"/>
      <c r="AK3" s="105"/>
      <c r="AL3" s="105"/>
      <c r="AM3" s="105"/>
      <c r="AN3" s="105"/>
    </row>
    <row r="4" spans="1:44" hidden="1" x14ac:dyDescent="0.2">
      <c r="F4" s="105"/>
      <c r="L4" s="105"/>
      <c r="M4" s="105"/>
      <c r="N4" s="105"/>
      <c r="O4" s="105"/>
      <c r="P4" s="105"/>
      <c r="Q4" s="105"/>
      <c r="R4" s="122" t="s">
        <v>65</v>
      </c>
      <c r="S4" s="105"/>
      <c r="T4" s="105"/>
      <c r="U4" s="105"/>
      <c r="W4" s="116">
        <v>0</v>
      </c>
      <c r="Y4" s="117" t="s">
        <v>62</v>
      </c>
      <c r="Z4" s="105"/>
      <c r="AA4" s="105"/>
      <c r="AG4" s="110"/>
      <c r="AH4" s="342"/>
      <c r="AI4" s="110"/>
      <c r="AJ4" s="110"/>
      <c r="AK4" s="110"/>
      <c r="AL4" s="110"/>
      <c r="AM4" s="110"/>
      <c r="AN4" s="110"/>
      <c r="AO4" s="110"/>
      <c r="AP4" s="110"/>
    </row>
    <row r="5" spans="1:44" x14ac:dyDescent="0.2">
      <c r="F5" s="105"/>
      <c r="L5" s="105"/>
      <c r="M5" s="105"/>
      <c r="N5" s="105"/>
      <c r="O5" s="105"/>
      <c r="P5" s="105"/>
      <c r="Q5" s="105"/>
      <c r="R5" s="105"/>
      <c r="S5" s="105"/>
      <c r="T5" s="105"/>
      <c r="U5" s="105"/>
      <c r="V5" s="105"/>
      <c r="W5" s="105"/>
      <c r="X5" s="105"/>
      <c r="Y5" s="105"/>
      <c r="Z5" s="105"/>
      <c r="AA5" s="343"/>
      <c r="AC5" s="105"/>
      <c r="AD5" s="344" t="s">
        <v>64</v>
      </c>
      <c r="AE5" s="344"/>
      <c r="AF5" s="344"/>
    </row>
    <row r="6" spans="1:44" x14ac:dyDescent="0.2">
      <c r="A6" s="130" t="s">
        <v>31</v>
      </c>
      <c r="B6" s="130" t="s">
        <v>30</v>
      </c>
      <c r="AC6" s="154"/>
      <c r="AD6" s="123" t="s">
        <v>153</v>
      </c>
      <c r="AE6" s="128"/>
      <c r="AF6" s="128"/>
      <c r="AG6" s="127"/>
      <c r="AH6" s="127" t="s">
        <v>67</v>
      </c>
      <c r="AI6" s="127"/>
      <c r="AJ6" s="128" t="s">
        <v>68</v>
      </c>
      <c r="AK6" s="127"/>
      <c r="AL6" s="127" t="s">
        <v>69</v>
      </c>
      <c r="AM6" s="129"/>
      <c r="AN6" s="127" t="s">
        <v>70</v>
      </c>
      <c r="AO6" s="129"/>
      <c r="AP6" s="129" t="s">
        <v>154</v>
      </c>
      <c r="AQ6" s="345"/>
      <c r="AR6" s="129" t="s">
        <v>155</v>
      </c>
    </row>
    <row r="7" spans="1:44" x14ac:dyDescent="0.2">
      <c r="A7" s="138">
        <v>1</v>
      </c>
      <c r="B7" s="335" t="s">
        <v>251</v>
      </c>
      <c r="AC7" s="160"/>
      <c r="AD7" s="157">
        <f>SUM(AG7:AR7)</f>
        <v>0</v>
      </c>
      <c r="AE7" s="158">
        <f>IFERROR(INDEX(Reit!$J:$J,MATCH(AF7,Reit!$F:$F,0)),"")</f>
        <v>288</v>
      </c>
      <c r="AF7" s="159" t="str">
        <f>B7</f>
        <v>Oskar Sepp</v>
      </c>
      <c r="AG7" s="158" t="str">
        <f>IFERROR(INDEX(Reit!$J:$J,MATCH(AH7,Reit!$F:$F,0)),"")</f>
        <v/>
      </c>
      <c r="AH7" s="159" t="str">
        <f>IFERROR(LEFT($B7,(FIND(",",$B7,1)-1)),"")</f>
        <v/>
      </c>
      <c r="AI7" s="158" t="str">
        <f>IFERROR(INDEX(Reit!$J:$J,MATCH(AJ7,Reit!$F:$F,0)),"")</f>
        <v/>
      </c>
      <c r="AJ7" s="159" t="str">
        <f>IFERROR(MID($B7,FIND(", ",$B7)+2,256),"")</f>
        <v/>
      </c>
      <c r="AK7" s="158" t="str">
        <f>IFERROR(INDEX(Reit!$J:$J,MATCH(AL7,Reit!$F:$F,0)),"")</f>
        <v/>
      </c>
      <c r="AL7" s="159" t="str">
        <f>IFERROR(MID($B7,FIND("^",SUBSTITUTE($B7,", ","^",1))+2,FIND("^",SUBSTITUTE($B7,", ","^",2))-FIND("^",SUBSTITUTE($B7,", ","^",1))-2),"")</f>
        <v/>
      </c>
      <c r="AM7" s="158" t="str">
        <f>IFERROR(INDEX(Reit!$J:$J,MATCH(AN7,Reit!$F:$F,0)),"")</f>
        <v/>
      </c>
      <c r="AN7" s="159" t="str">
        <f>IFERROR(MID($B7,FIND(", ",$B7,FIND(", ",$B7,FIND(", ",$B7))+1)+2,30000),"")</f>
        <v/>
      </c>
      <c r="AO7" s="158" t="str">
        <f>IFERROR(INDEX(Reit!$J:$J,MATCH(AP7,Reit!$F:$F,0)),"")</f>
        <v/>
      </c>
      <c r="AP7" s="159" t="str">
        <f>IFERROR(MID($B7,FIND(", ",$B7,FIND(", ",$B7)+1)+2,FIND(", ",$B7,FIND(", ",$B7,FIND(", ",$B7)+1)+1)-FIND(", ",$B7,FIND(", ",$B7)+1)-2),"")</f>
        <v/>
      </c>
      <c r="AQ7" s="158" t="str">
        <f>IFERROR(INDEX(Reit!$J:$J,MATCH(AR7,Reit!$F:$F,0)),"")</f>
        <v/>
      </c>
      <c r="AR7" s="159" t="str">
        <f>IFERROR(MID($B7,FIND(", ",$B7,FIND(", ",$B7,FIND(", ",$B7)+1)+1)+2,30000),"")</f>
        <v/>
      </c>
    </row>
    <row r="8" spans="1:44" x14ac:dyDescent="0.2">
      <c r="A8" s="138">
        <v>2</v>
      </c>
      <c r="B8" s="335" t="s">
        <v>222</v>
      </c>
      <c r="AC8" s="762"/>
      <c r="AD8" s="157">
        <f t="shared" ref="AD8:AD23" si="0">SUM(AG8:AR8)</f>
        <v>0</v>
      </c>
      <c r="AE8" s="158">
        <f>IFERROR(INDEX(Reit!$J:$J,MATCH(AF8,Reit!$F:$F,0)),"")</f>
        <v>278</v>
      </c>
      <c r="AF8" s="159" t="str">
        <f t="shared" ref="AF8:AF23" si="1">B8</f>
        <v>Kenneth Muusikus</v>
      </c>
      <c r="AG8" s="158" t="str">
        <f>IFERROR(INDEX(Reit!$J:$J,MATCH(AH8,Reit!$F:$F,0)),"")</f>
        <v/>
      </c>
      <c r="AH8" s="159" t="str">
        <f t="shared" ref="AH8:AH23" si="2">IFERROR(LEFT($B8,(FIND(",",$B8,1)-1)),"")</f>
        <v/>
      </c>
      <c r="AI8" s="158" t="str">
        <f>IFERROR(INDEX(Reit!$J:$J,MATCH(AJ8,Reit!$F:$F,0)),"")</f>
        <v/>
      </c>
      <c r="AJ8" s="159" t="str">
        <f t="shared" ref="AJ8:AJ23" si="3">IFERROR(MID($B8,FIND(", ",$B8)+2,256),"")</f>
        <v/>
      </c>
      <c r="AK8" s="158" t="str">
        <f>IFERROR(INDEX(Reit!$J:$J,MATCH(AL8,Reit!$F:$F,0)),"")</f>
        <v/>
      </c>
      <c r="AL8" s="159" t="str">
        <f t="shared" ref="AL8:AL23" si="4">IFERROR(MID($B8,FIND("^",SUBSTITUTE($B8,", ","^",1))+2,FIND("^",SUBSTITUTE($B8,", ","^",2))-FIND("^",SUBSTITUTE($B8,", ","^",1))-2),"")</f>
        <v/>
      </c>
      <c r="AM8" s="158" t="str">
        <f>IFERROR(INDEX(Reit!$J:$J,MATCH(AN8,Reit!$F:$F,0)),"")</f>
        <v/>
      </c>
      <c r="AN8" s="159" t="str">
        <f t="shared" ref="AN8:AN23" si="5">IFERROR(MID($B8,FIND(", ",$B8,FIND(", ",$B8,FIND(", ",$B8))+1)+2,30000),"")</f>
        <v/>
      </c>
      <c r="AO8" s="158" t="str">
        <f>IFERROR(INDEX(Reit!$J:$J,MATCH(AP8,Reit!$F:$F,0)),"")</f>
        <v/>
      </c>
      <c r="AP8" s="159" t="str">
        <f t="shared" ref="AP8:AP23" si="6">IFERROR(MID($B8,FIND(", ",$B8,FIND(", ",$B8)+1)+2,FIND(", ",$B8,FIND(", ",$B8,FIND(", ",$B8)+1)+1)-FIND(", ",$B8,FIND(", ",$B8)+1)-2),"")</f>
        <v/>
      </c>
      <c r="AQ8" s="158" t="str">
        <f>IFERROR(INDEX(Reit!$J:$J,MATCH(AR8,Reit!$F:$F,0)),"")</f>
        <v/>
      </c>
      <c r="AR8" s="159" t="str">
        <f t="shared" ref="AR8:AR23" si="7">IFERROR(MID($B8,FIND(", ",$B8,FIND(", ",$B8,FIND(", ",$B8)+1)+1)+2,30000),"")</f>
        <v/>
      </c>
    </row>
    <row r="9" spans="1:44" x14ac:dyDescent="0.2">
      <c r="A9" s="138">
        <v>3</v>
      </c>
      <c r="B9" s="139" t="s">
        <v>250</v>
      </c>
      <c r="AC9" s="762"/>
      <c r="AD9" s="157">
        <f t="shared" si="0"/>
        <v>0</v>
      </c>
      <c r="AE9" s="158">
        <f>IFERROR(INDEX(Reit!$J:$J,MATCH(AF9,Reit!$F:$F,0)),"")</f>
        <v>300</v>
      </c>
      <c r="AF9" s="159" t="str">
        <f t="shared" si="1"/>
        <v>Janek Tarto</v>
      </c>
      <c r="AG9" s="158" t="str">
        <f>IFERROR(INDEX(Reit!$J:$J,MATCH(AH9,Reit!$F:$F,0)),"")</f>
        <v/>
      </c>
      <c r="AH9" s="159" t="str">
        <f t="shared" si="2"/>
        <v/>
      </c>
      <c r="AI9" s="158" t="str">
        <f>IFERROR(INDEX(Reit!$J:$J,MATCH(AJ9,Reit!$F:$F,0)),"")</f>
        <v/>
      </c>
      <c r="AJ9" s="159" t="str">
        <f t="shared" si="3"/>
        <v/>
      </c>
      <c r="AK9" s="158" t="str">
        <f>IFERROR(INDEX(Reit!$J:$J,MATCH(AL9,Reit!$F:$F,0)),"")</f>
        <v/>
      </c>
      <c r="AL9" s="159" t="str">
        <f t="shared" si="4"/>
        <v/>
      </c>
      <c r="AM9" s="158" t="str">
        <f>IFERROR(INDEX(Reit!$J:$J,MATCH(AN9,Reit!$F:$F,0)),"")</f>
        <v/>
      </c>
      <c r="AN9" s="159" t="str">
        <f t="shared" si="5"/>
        <v/>
      </c>
      <c r="AO9" s="158" t="str">
        <f>IFERROR(INDEX(Reit!$J:$J,MATCH(AP9,Reit!$F:$F,0)),"")</f>
        <v/>
      </c>
      <c r="AP9" s="159" t="str">
        <f t="shared" si="6"/>
        <v/>
      </c>
      <c r="AQ9" s="158" t="str">
        <f>IFERROR(INDEX(Reit!$J:$J,MATCH(AR9,Reit!$F:$F,0)),"")</f>
        <v/>
      </c>
      <c r="AR9" s="159" t="str">
        <f t="shared" si="7"/>
        <v/>
      </c>
    </row>
    <row r="10" spans="1:44" x14ac:dyDescent="0.2">
      <c r="A10" s="138">
        <v>4</v>
      </c>
      <c r="B10" s="139" t="s">
        <v>139</v>
      </c>
      <c r="AC10" s="762"/>
      <c r="AD10" s="157">
        <f t="shared" si="0"/>
        <v>0</v>
      </c>
      <c r="AE10" s="158">
        <f>IFERROR(INDEX(Reit!$J:$J,MATCH(AF10,Reit!$F:$F,0)),"")</f>
        <v>294</v>
      </c>
      <c r="AF10" s="159" t="str">
        <f t="shared" si="1"/>
        <v>Ivar Viljaste</v>
      </c>
      <c r="AG10" s="158" t="str">
        <f>IFERROR(INDEX(Reit!$J:$J,MATCH(AH10,Reit!$F:$F,0)),"")</f>
        <v/>
      </c>
      <c r="AH10" s="159" t="str">
        <f t="shared" si="2"/>
        <v/>
      </c>
      <c r="AI10" s="158" t="str">
        <f>IFERROR(INDEX(Reit!$J:$J,MATCH(AJ10,Reit!$F:$F,0)),"")</f>
        <v/>
      </c>
      <c r="AJ10" s="159" t="str">
        <f t="shared" si="3"/>
        <v/>
      </c>
      <c r="AK10" s="158" t="str">
        <f>IFERROR(INDEX(Reit!$J:$J,MATCH(AL10,Reit!$F:$F,0)),"")</f>
        <v/>
      </c>
      <c r="AL10" s="159" t="str">
        <f t="shared" si="4"/>
        <v/>
      </c>
      <c r="AM10" s="158" t="str">
        <f>IFERROR(INDEX(Reit!$J:$J,MATCH(AN10,Reit!$F:$F,0)),"")</f>
        <v/>
      </c>
      <c r="AN10" s="159" t="str">
        <f t="shared" si="5"/>
        <v/>
      </c>
      <c r="AO10" s="158" t="str">
        <f>IFERROR(INDEX(Reit!$J:$J,MATCH(AP10,Reit!$F:$F,0)),"")</f>
        <v/>
      </c>
      <c r="AP10" s="159" t="str">
        <f t="shared" si="6"/>
        <v/>
      </c>
      <c r="AQ10" s="158" t="str">
        <f>IFERROR(INDEX(Reit!$J:$J,MATCH(AR10,Reit!$F:$F,0)),"")</f>
        <v/>
      </c>
      <c r="AR10" s="159" t="str">
        <f t="shared" si="7"/>
        <v/>
      </c>
    </row>
    <row r="11" spans="1:44" x14ac:dyDescent="0.2">
      <c r="A11" s="138">
        <v>5</v>
      </c>
      <c r="B11" s="335" t="s">
        <v>236</v>
      </c>
      <c r="AC11" s="148"/>
      <c r="AD11" s="157">
        <f t="shared" si="0"/>
        <v>0</v>
      </c>
      <c r="AE11" s="158">
        <f>IFERROR(INDEX(Reit!$J:$J,MATCH(AF11,Reit!$F:$F,0)),"")</f>
        <v>180</v>
      </c>
      <c r="AF11" s="159" t="str">
        <f t="shared" si="1"/>
        <v>Andres Veski</v>
      </c>
      <c r="AG11" s="158" t="str">
        <f>IFERROR(INDEX(Reit!$J:$J,MATCH(AH11,Reit!$F:$F,0)),"")</f>
        <v/>
      </c>
      <c r="AH11" s="159" t="str">
        <f t="shared" si="2"/>
        <v/>
      </c>
      <c r="AI11" s="158" t="str">
        <f>IFERROR(INDEX(Reit!$J:$J,MATCH(AJ11,Reit!$F:$F,0)),"")</f>
        <v/>
      </c>
      <c r="AJ11" s="159" t="str">
        <f t="shared" si="3"/>
        <v/>
      </c>
      <c r="AK11" s="158" t="str">
        <f>IFERROR(INDEX(Reit!$J:$J,MATCH(AL11,Reit!$F:$F,0)),"")</f>
        <v/>
      </c>
      <c r="AL11" s="159" t="str">
        <f t="shared" si="4"/>
        <v/>
      </c>
      <c r="AM11" s="158" t="str">
        <f>IFERROR(INDEX(Reit!$J:$J,MATCH(AN11,Reit!$F:$F,0)),"")</f>
        <v/>
      </c>
      <c r="AN11" s="159" t="str">
        <f t="shared" si="5"/>
        <v/>
      </c>
      <c r="AO11" s="158" t="str">
        <f>IFERROR(INDEX(Reit!$J:$J,MATCH(AP11,Reit!$F:$F,0)),"")</f>
        <v/>
      </c>
      <c r="AP11" s="159" t="str">
        <f t="shared" si="6"/>
        <v/>
      </c>
      <c r="AQ11" s="158" t="str">
        <f>IFERROR(INDEX(Reit!$J:$J,MATCH(AR11,Reit!$F:$F,0)),"")</f>
        <v/>
      </c>
      <c r="AR11" s="159" t="str">
        <f t="shared" si="7"/>
        <v/>
      </c>
    </row>
    <row r="12" spans="1:44" x14ac:dyDescent="0.2">
      <c r="A12" s="138">
        <v>6</v>
      </c>
      <c r="B12" s="139" t="s">
        <v>252</v>
      </c>
      <c r="AC12" s="148"/>
      <c r="AD12" s="157">
        <f t="shared" si="0"/>
        <v>0</v>
      </c>
      <c r="AE12" s="158">
        <f>IFERROR(INDEX(Reit!$J:$J,MATCH(AF12,Reit!$F:$F,0)),"")</f>
        <v>102</v>
      </c>
      <c r="AF12" s="159" t="str">
        <f t="shared" si="1"/>
        <v>Tõnis Neiland</v>
      </c>
      <c r="AG12" s="158" t="str">
        <f>IFERROR(INDEX(Reit!$J:$J,MATCH(AH12,Reit!$F:$F,0)),"")</f>
        <v/>
      </c>
      <c r="AH12" s="159" t="str">
        <f t="shared" si="2"/>
        <v/>
      </c>
      <c r="AI12" s="158" t="str">
        <f>IFERROR(INDEX(Reit!$J:$J,MATCH(AJ12,Reit!$F:$F,0)),"")</f>
        <v/>
      </c>
      <c r="AJ12" s="159" t="str">
        <f t="shared" si="3"/>
        <v/>
      </c>
      <c r="AK12" s="158" t="str">
        <f>IFERROR(INDEX(Reit!$J:$J,MATCH(AL12,Reit!$F:$F,0)),"")</f>
        <v/>
      </c>
      <c r="AL12" s="159" t="str">
        <f t="shared" si="4"/>
        <v/>
      </c>
      <c r="AM12" s="158" t="str">
        <f>IFERROR(INDEX(Reit!$J:$J,MATCH(AN12,Reit!$F:$F,0)),"")</f>
        <v/>
      </c>
      <c r="AN12" s="159" t="str">
        <f t="shared" si="5"/>
        <v/>
      </c>
      <c r="AO12" s="158" t="str">
        <f>IFERROR(INDEX(Reit!$J:$J,MATCH(AP12,Reit!$F:$F,0)),"")</f>
        <v/>
      </c>
      <c r="AP12" s="159" t="str">
        <f t="shared" si="6"/>
        <v/>
      </c>
      <c r="AQ12" s="158" t="str">
        <f>IFERROR(INDEX(Reit!$J:$J,MATCH(AR12,Reit!$F:$F,0)),"")</f>
        <v/>
      </c>
      <c r="AR12" s="159" t="str">
        <f t="shared" si="7"/>
        <v/>
      </c>
    </row>
    <row r="13" spans="1:44" x14ac:dyDescent="0.2">
      <c r="A13" s="138">
        <v>7</v>
      </c>
      <c r="B13" s="149" t="s">
        <v>249</v>
      </c>
      <c r="AC13" s="148"/>
      <c r="AD13" s="157">
        <f t="shared" si="0"/>
        <v>0</v>
      </c>
      <c r="AE13" s="158">
        <f>IFERROR(INDEX(Reit!$J:$J,MATCH(AF13,Reit!$F:$F,0)),"")</f>
        <v>234</v>
      </c>
      <c r="AF13" s="159" t="str">
        <f t="shared" si="1"/>
        <v>Aarne Välja</v>
      </c>
      <c r="AG13" s="158" t="str">
        <f>IFERROR(INDEX(Reit!$J:$J,MATCH(AH13,Reit!$F:$F,0)),"")</f>
        <v/>
      </c>
      <c r="AH13" s="159" t="str">
        <f t="shared" si="2"/>
        <v/>
      </c>
      <c r="AI13" s="158" t="str">
        <f>IFERROR(INDEX(Reit!$J:$J,MATCH(AJ13,Reit!$F:$F,0)),"")</f>
        <v/>
      </c>
      <c r="AJ13" s="159" t="str">
        <f t="shared" si="3"/>
        <v/>
      </c>
      <c r="AK13" s="158" t="str">
        <f>IFERROR(INDEX(Reit!$J:$J,MATCH(AL13,Reit!$F:$F,0)),"")</f>
        <v/>
      </c>
      <c r="AL13" s="159" t="str">
        <f t="shared" si="4"/>
        <v/>
      </c>
      <c r="AM13" s="158" t="str">
        <f>IFERROR(INDEX(Reit!$J:$J,MATCH(AN13,Reit!$F:$F,0)),"")</f>
        <v/>
      </c>
      <c r="AN13" s="159" t="str">
        <f t="shared" si="5"/>
        <v/>
      </c>
      <c r="AO13" s="158" t="str">
        <f>IFERROR(INDEX(Reit!$J:$J,MATCH(AP13,Reit!$F:$F,0)),"")</f>
        <v/>
      </c>
      <c r="AP13" s="159" t="str">
        <f t="shared" si="6"/>
        <v/>
      </c>
      <c r="AQ13" s="158" t="str">
        <f>IFERROR(INDEX(Reit!$J:$J,MATCH(AR13,Reit!$F:$F,0)),"")</f>
        <v/>
      </c>
      <c r="AR13" s="159" t="str">
        <f t="shared" si="7"/>
        <v/>
      </c>
    </row>
    <row r="14" spans="1:44" x14ac:dyDescent="0.2">
      <c r="A14" s="138">
        <v>8</v>
      </c>
      <c r="B14" s="149" t="s">
        <v>226</v>
      </c>
      <c r="AC14" s="148"/>
      <c r="AD14" s="157">
        <f t="shared" si="0"/>
        <v>0</v>
      </c>
      <c r="AE14" s="158">
        <f>IFERROR(INDEX(Reit!$J:$J,MATCH(AF14,Reit!$F:$F,0)),"")</f>
        <v>132</v>
      </c>
      <c r="AF14" s="159" t="str">
        <f t="shared" si="1"/>
        <v>Andrei Grintšak</v>
      </c>
      <c r="AG14" s="158" t="str">
        <f>IFERROR(INDEX(Reit!$J:$J,MATCH(AH14,Reit!$F:$F,0)),"")</f>
        <v/>
      </c>
      <c r="AH14" s="159" t="str">
        <f t="shared" si="2"/>
        <v/>
      </c>
      <c r="AI14" s="158" t="str">
        <f>IFERROR(INDEX(Reit!$J:$J,MATCH(AJ14,Reit!$F:$F,0)),"")</f>
        <v/>
      </c>
      <c r="AJ14" s="159" t="str">
        <f t="shared" si="3"/>
        <v/>
      </c>
      <c r="AK14" s="158" t="str">
        <f>IFERROR(INDEX(Reit!$J:$J,MATCH(AL14,Reit!$F:$F,0)),"")</f>
        <v/>
      </c>
      <c r="AL14" s="159" t="str">
        <f t="shared" si="4"/>
        <v/>
      </c>
      <c r="AM14" s="158" t="str">
        <f>IFERROR(INDEX(Reit!$J:$J,MATCH(AN14,Reit!$F:$F,0)),"")</f>
        <v/>
      </c>
      <c r="AN14" s="159" t="str">
        <f t="shared" si="5"/>
        <v/>
      </c>
      <c r="AO14" s="158" t="str">
        <f>IFERROR(INDEX(Reit!$J:$J,MATCH(AP14,Reit!$F:$F,0)),"")</f>
        <v/>
      </c>
      <c r="AP14" s="159" t="str">
        <f t="shared" si="6"/>
        <v/>
      </c>
      <c r="AQ14" s="158" t="str">
        <f>IFERROR(INDEX(Reit!$J:$J,MATCH(AR14,Reit!$F:$F,0)),"")</f>
        <v/>
      </c>
      <c r="AR14" s="159" t="str">
        <f t="shared" si="7"/>
        <v/>
      </c>
    </row>
    <row r="15" spans="1:44" x14ac:dyDescent="0.2">
      <c r="A15" s="138">
        <v>9</v>
      </c>
      <c r="B15" s="139" t="s">
        <v>268</v>
      </c>
      <c r="AC15" s="148"/>
      <c r="AD15" s="157">
        <f t="shared" si="0"/>
        <v>0</v>
      </c>
      <c r="AE15" s="158">
        <f>IFERROR(INDEX(Reit!$J:$J,MATCH(AF15,Reit!$F:$F,0)),"")</f>
        <v>196</v>
      </c>
      <c r="AF15" s="159" t="str">
        <f t="shared" si="1"/>
        <v>Kristo Viljaste</v>
      </c>
      <c r="AG15" s="158" t="str">
        <f>IFERROR(INDEX(Reit!$J:$J,MATCH(AH15,Reit!$F:$F,0)),"")</f>
        <v/>
      </c>
      <c r="AH15" s="159" t="str">
        <f t="shared" si="2"/>
        <v/>
      </c>
      <c r="AI15" s="158" t="str">
        <f>IFERROR(INDEX(Reit!$J:$J,MATCH(AJ15,Reit!$F:$F,0)),"")</f>
        <v/>
      </c>
      <c r="AJ15" s="159" t="str">
        <f t="shared" si="3"/>
        <v/>
      </c>
      <c r="AK15" s="158" t="str">
        <f>IFERROR(INDEX(Reit!$J:$J,MATCH(AL15,Reit!$F:$F,0)),"")</f>
        <v/>
      </c>
      <c r="AL15" s="159" t="str">
        <f t="shared" si="4"/>
        <v/>
      </c>
      <c r="AM15" s="158" t="str">
        <f>IFERROR(INDEX(Reit!$J:$J,MATCH(AN15,Reit!$F:$F,0)),"")</f>
        <v/>
      </c>
      <c r="AN15" s="159" t="str">
        <f t="shared" si="5"/>
        <v/>
      </c>
      <c r="AO15" s="158" t="str">
        <f>IFERROR(INDEX(Reit!$J:$J,MATCH(AP15,Reit!$F:$F,0)),"")</f>
        <v/>
      </c>
      <c r="AP15" s="159" t="str">
        <f t="shared" si="6"/>
        <v/>
      </c>
      <c r="AQ15" s="158" t="str">
        <f>IFERROR(INDEX(Reit!$J:$J,MATCH(AR15,Reit!$F:$F,0)),"")</f>
        <v/>
      </c>
      <c r="AR15" s="159" t="str">
        <f t="shared" si="7"/>
        <v/>
      </c>
    </row>
    <row r="16" spans="1:44" x14ac:dyDescent="0.2">
      <c r="A16" s="138">
        <v>10</v>
      </c>
      <c r="B16" s="149" t="s">
        <v>234</v>
      </c>
      <c r="AD16" s="157">
        <f t="shared" si="0"/>
        <v>0</v>
      </c>
      <c r="AE16" s="158">
        <f>IFERROR(INDEX(Reit!$J:$J,MATCH(AF16,Reit!$F:$F,0)),"")</f>
        <v>232</v>
      </c>
      <c r="AF16" s="159" t="str">
        <f t="shared" si="1"/>
        <v>Mait Metsla</v>
      </c>
      <c r="AG16" s="158" t="str">
        <f>IFERROR(INDEX(Reit!$J:$J,MATCH(AH16,Reit!$F:$F,0)),"")</f>
        <v/>
      </c>
      <c r="AH16" s="159" t="str">
        <f t="shared" si="2"/>
        <v/>
      </c>
      <c r="AI16" s="158" t="str">
        <f>IFERROR(INDEX(Reit!$J:$J,MATCH(AJ16,Reit!$F:$F,0)),"")</f>
        <v/>
      </c>
      <c r="AJ16" s="159" t="str">
        <f t="shared" si="3"/>
        <v/>
      </c>
      <c r="AK16" s="158" t="str">
        <f>IFERROR(INDEX(Reit!$J:$J,MATCH(AL16,Reit!$F:$F,0)),"")</f>
        <v/>
      </c>
      <c r="AL16" s="159" t="str">
        <f t="shared" si="4"/>
        <v/>
      </c>
      <c r="AM16" s="158" t="str">
        <f>IFERROR(INDEX(Reit!$J:$J,MATCH(AN16,Reit!$F:$F,0)),"")</f>
        <v/>
      </c>
      <c r="AN16" s="159" t="str">
        <f t="shared" si="5"/>
        <v/>
      </c>
      <c r="AO16" s="158" t="str">
        <f>IFERROR(INDEX(Reit!$J:$J,MATCH(AP16,Reit!$F:$F,0)),"")</f>
        <v/>
      </c>
      <c r="AP16" s="159" t="str">
        <f t="shared" si="6"/>
        <v/>
      </c>
      <c r="AQ16" s="158" t="str">
        <f>IFERROR(INDEX(Reit!$J:$J,MATCH(AR16,Reit!$F:$F,0)),"")</f>
        <v/>
      </c>
      <c r="AR16" s="159" t="str">
        <f t="shared" si="7"/>
        <v/>
      </c>
    </row>
    <row r="17" spans="1:44" x14ac:dyDescent="0.2">
      <c r="A17" s="138">
        <v>10</v>
      </c>
      <c r="B17" s="139" t="s">
        <v>228</v>
      </c>
      <c r="AD17" s="157">
        <f t="shared" si="0"/>
        <v>0</v>
      </c>
      <c r="AE17" s="158">
        <f>IFERROR(INDEX(Reit!$J:$J,MATCH(AF17,Reit!$F:$F,0)),"")</f>
        <v>174</v>
      </c>
      <c r="AF17" s="159" t="str">
        <f t="shared" si="1"/>
        <v>Kaspar Mänd</v>
      </c>
      <c r="AG17" s="158" t="str">
        <f>IFERROR(INDEX(Reit!$J:$J,MATCH(AH17,Reit!$F:$F,0)),"")</f>
        <v/>
      </c>
      <c r="AH17" s="159" t="str">
        <f t="shared" si="2"/>
        <v/>
      </c>
      <c r="AI17" s="158" t="str">
        <f>IFERROR(INDEX(Reit!$J:$J,MATCH(AJ17,Reit!$F:$F,0)),"")</f>
        <v/>
      </c>
      <c r="AJ17" s="159" t="str">
        <f t="shared" si="3"/>
        <v/>
      </c>
      <c r="AK17" s="158" t="str">
        <f>IFERROR(INDEX(Reit!$J:$J,MATCH(AL17,Reit!$F:$F,0)),"")</f>
        <v/>
      </c>
      <c r="AL17" s="159" t="str">
        <f t="shared" si="4"/>
        <v/>
      </c>
      <c r="AM17" s="158" t="str">
        <f>IFERROR(INDEX(Reit!$J:$J,MATCH(AN17,Reit!$F:$F,0)),"")</f>
        <v/>
      </c>
      <c r="AN17" s="159" t="str">
        <f t="shared" si="5"/>
        <v/>
      </c>
      <c r="AO17" s="158" t="str">
        <f>IFERROR(INDEX(Reit!$J:$J,MATCH(AP17,Reit!$F:$F,0)),"")</f>
        <v/>
      </c>
      <c r="AP17" s="159" t="str">
        <f t="shared" si="6"/>
        <v/>
      </c>
      <c r="AQ17" s="158" t="str">
        <f>IFERROR(INDEX(Reit!$J:$J,MATCH(AR17,Reit!$F:$F,0)),"")</f>
        <v/>
      </c>
      <c r="AR17" s="159" t="str">
        <f t="shared" si="7"/>
        <v/>
      </c>
    </row>
    <row r="18" spans="1:44" x14ac:dyDescent="0.2">
      <c r="A18" s="138">
        <v>10</v>
      </c>
      <c r="B18" s="139" t="s">
        <v>215</v>
      </c>
      <c r="AD18" s="157">
        <f t="shared" si="0"/>
        <v>0</v>
      </c>
      <c r="AE18" s="158">
        <f>IFERROR(INDEX(Reit!$J:$J,MATCH(AF18,Reit!$F:$F,0)),"")</f>
        <v>222</v>
      </c>
      <c r="AF18" s="159" t="str">
        <f t="shared" si="1"/>
        <v>Oleg Rõndenkov</v>
      </c>
      <c r="AG18" s="158" t="str">
        <f>IFERROR(INDEX(Reit!$J:$J,MATCH(AH18,Reit!$F:$F,0)),"")</f>
        <v/>
      </c>
      <c r="AH18" s="159" t="str">
        <f t="shared" si="2"/>
        <v/>
      </c>
      <c r="AI18" s="158" t="str">
        <f>IFERROR(INDEX(Reit!$J:$J,MATCH(AJ18,Reit!$F:$F,0)),"")</f>
        <v/>
      </c>
      <c r="AJ18" s="159" t="str">
        <f t="shared" si="3"/>
        <v/>
      </c>
      <c r="AK18" s="158" t="str">
        <f>IFERROR(INDEX(Reit!$J:$J,MATCH(AL18,Reit!$F:$F,0)),"")</f>
        <v/>
      </c>
      <c r="AL18" s="159" t="str">
        <f t="shared" si="4"/>
        <v/>
      </c>
      <c r="AM18" s="158" t="str">
        <f>IFERROR(INDEX(Reit!$J:$J,MATCH(AN18,Reit!$F:$F,0)),"")</f>
        <v/>
      </c>
      <c r="AN18" s="159" t="str">
        <f t="shared" si="5"/>
        <v/>
      </c>
      <c r="AO18" s="158" t="str">
        <f>IFERROR(INDEX(Reit!$J:$J,MATCH(AP18,Reit!$F:$F,0)),"")</f>
        <v/>
      </c>
      <c r="AP18" s="159" t="str">
        <f t="shared" si="6"/>
        <v/>
      </c>
      <c r="AQ18" s="158" t="str">
        <f>IFERROR(INDEX(Reit!$J:$J,MATCH(AR18,Reit!$F:$F,0)),"")</f>
        <v/>
      </c>
      <c r="AR18" s="159" t="str">
        <f t="shared" si="7"/>
        <v/>
      </c>
    </row>
    <row r="19" spans="1:44" x14ac:dyDescent="0.2">
      <c r="A19" s="138">
        <v>13</v>
      </c>
      <c r="B19" s="149" t="s">
        <v>242</v>
      </c>
      <c r="AD19" s="157">
        <f t="shared" si="0"/>
        <v>0</v>
      </c>
      <c r="AE19" s="158">
        <f>IFERROR(INDEX(Reit!$J:$J,MATCH(AF19,Reit!$F:$F,0)),"")</f>
        <v>244</v>
      </c>
      <c r="AF19" s="159" t="str">
        <f t="shared" si="1"/>
        <v>Jaan Sepp</v>
      </c>
      <c r="AG19" s="158" t="str">
        <f>IFERROR(INDEX(Reit!$J:$J,MATCH(AH19,Reit!$F:$F,0)),"")</f>
        <v/>
      </c>
      <c r="AH19" s="159" t="str">
        <f t="shared" si="2"/>
        <v/>
      </c>
      <c r="AI19" s="158" t="str">
        <f>IFERROR(INDEX(Reit!$J:$J,MATCH(AJ19,Reit!$F:$F,0)),"")</f>
        <v/>
      </c>
      <c r="AJ19" s="159" t="str">
        <f t="shared" si="3"/>
        <v/>
      </c>
      <c r="AK19" s="158" t="str">
        <f>IFERROR(INDEX(Reit!$J:$J,MATCH(AL19,Reit!$F:$F,0)),"")</f>
        <v/>
      </c>
      <c r="AL19" s="159" t="str">
        <f t="shared" si="4"/>
        <v/>
      </c>
      <c r="AM19" s="158" t="str">
        <f>IFERROR(INDEX(Reit!$J:$J,MATCH(AN19,Reit!$F:$F,0)),"")</f>
        <v/>
      </c>
      <c r="AN19" s="159" t="str">
        <f t="shared" si="5"/>
        <v/>
      </c>
      <c r="AO19" s="158" t="str">
        <f>IFERROR(INDEX(Reit!$J:$J,MATCH(AP19,Reit!$F:$F,0)),"")</f>
        <v/>
      </c>
      <c r="AP19" s="159" t="str">
        <f t="shared" si="6"/>
        <v/>
      </c>
      <c r="AQ19" s="158" t="str">
        <f>IFERROR(INDEX(Reit!$J:$J,MATCH(AR19,Reit!$F:$F,0)),"")</f>
        <v/>
      </c>
      <c r="AR19" s="159" t="str">
        <f t="shared" si="7"/>
        <v/>
      </c>
    </row>
    <row r="20" spans="1:44" x14ac:dyDescent="0.2">
      <c r="A20" s="138">
        <v>14</v>
      </c>
      <c r="B20" s="139" t="s">
        <v>232</v>
      </c>
      <c r="AD20" s="157">
        <f t="shared" si="0"/>
        <v>0</v>
      </c>
      <c r="AE20" s="158">
        <f>IFERROR(INDEX(Reit!$J:$J,MATCH(AF20,Reit!$F:$F,0)),"")</f>
        <v>166</v>
      </c>
      <c r="AF20" s="159" t="str">
        <f t="shared" si="1"/>
        <v>Boriss Klubov</v>
      </c>
      <c r="AG20" s="158" t="str">
        <f>IFERROR(INDEX(Reit!$J:$J,MATCH(AH20,Reit!$F:$F,0)),"")</f>
        <v/>
      </c>
      <c r="AH20" s="159" t="str">
        <f t="shared" si="2"/>
        <v/>
      </c>
      <c r="AI20" s="158" t="str">
        <f>IFERROR(INDEX(Reit!$J:$J,MATCH(AJ20,Reit!$F:$F,0)),"")</f>
        <v/>
      </c>
      <c r="AJ20" s="159" t="str">
        <f t="shared" si="3"/>
        <v/>
      </c>
      <c r="AK20" s="158" t="str">
        <f>IFERROR(INDEX(Reit!$J:$J,MATCH(AL20,Reit!$F:$F,0)),"")</f>
        <v/>
      </c>
      <c r="AL20" s="159" t="str">
        <f t="shared" si="4"/>
        <v/>
      </c>
      <c r="AM20" s="158" t="str">
        <f>IFERROR(INDEX(Reit!$J:$J,MATCH(AN20,Reit!$F:$F,0)),"")</f>
        <v/>
      </c>
      <c r="AN20" s="159" t="str">
        <f t="shared" si="5"/>
        <v/>
      </c>
      <c r="AO20" s="158" t="str">
        <f>IFERROR(INDEX(Reit!$J:$J,MATCH(AP20,Reit!$F:$F,0)),"")</f>
        <v/>
      </c>
      <c r="AP20" s="159" t="str">
        <f t="shared" si="6"/>
        <v/>
      </c>
      <c r="AQ20" s="158" t="str">
        <f>IFERROR(INDEX(Reit!$J:$J,MATCH(AR20,Reit!$F:$F,0)),"")</f>
        <v/>
      </c>
      <c r="AR20" s="159" t="str">
        <f t="shared" si="7"/>
        <v/>
      </c>
    </row>
    <row r="21" spans="1:44" x14ac:dyDescent="0.2">
      <c r="A21" s="138">
        <v>15</v>
      </c>
      <c r="B21" s="149" t="s">
        <v>244</v>
      </c>
      <c r="AD21" s="157">
        <f t="shared" si="0"/>
        <v>0</v>
      </c>
      <c r="AE21" s="158">
        <f>IFERROR(INDEX(Reit!$J:$J,MATCH(AF21,Reit!$F:$F,0)),"")</f>
        <v>184</v>
      </c>
      <c r="AF21" s="159" t="str">
        <f t="shared" si="1"/>
        <v>Svetlana Veski</v>
      </c>
      <c r="AG21" s="158" t="str">
        <f>IFERROR(INDEX(Reit!$J:$J,MATCH(AH21,Reit!$F:$F,0)),"")</f>
        <v/>
      </c>
      <c r="AH21" s="159" t="str">
        <f t="shared" si="2"/>
        <v/>
      </c>
      <c r="AI21" s="158" t="str">
        <f>IFERROR(INDEX(Reit!$J:$J,MATCH(AJ21,Reit!$F:$F,0)),"")</f>
        <v/>
      </c>
      <c r="AJ21" s="159" t="str">
        <f t="shared" si="3"/>
        <v/>
      </c>
      <c r="AK21" s="158" t="str">
        <f>IFERROR(INDEX(Reit!$J:$J,MATCH(AL21,Reit!$F:$F,0)),"")</f>
        <v/>
      </c>
      <c r="AL21" s="159" t="str">
        <f t="shared" si="4"/>
        <v/>
      </c>
      <c r="AM21" s="158" t="str">
        <f>IFERROR(INDEX(Reit!$J:$J,MATCH(AN21,Reit!$F:$F,0)),"")</f>
        <v/>
      </c>
      <c r="AN21" s="159" t="str">
        <f t="shared" si="5"/>
        <v/>
      </c>
      <c r="AO21" s="158" t="str">
        <f>IFERROR(INDEX(Reit!$J:$J,MATCH(AP21,Reit!$F:$F,0)),"")</f>
        <v/>
      </c>
      <c r="AP21" s="159" t="str">
        <f t="shared" si="6"/>
        <v/>
      </c>
      <c r="AQ21" s="158" t="str">
        <f>IFERROR(INDEX(Reit!$J:$J,MATCH(AR21,Reit!$F:$F,0)),"")</f>
        <v/>
      </c>
      <c r="AR21" s="159" t="str">
        <f t="shared" si="7"/>
        <v/>
      </c>
    </row>
    <row r="22" spans="1:44" x14ac:dyDescent="0.2">
      <c r="A22" s="138">
        <v>16</v>
      </c>
      <c r="B22" s="139" t="s">
        <v>274</v>
      </c>
      <c r="AD22" s="157">
        <f t="shared" si="0"/>
        <v>0</v>
      </c>
      <c r="AE22" s="158">
        <f>IFERROR(INDEX(Reit!$J:$J,MATCH(AF22,Reit!$F:$F,0)),"")</f>
        <v>22</v>
      </c>
      <c r="AF22" s="159" t="str">
        <f t="shared" si="1"/>
        <v>Toomas Tedrekull</v>
      </c>
      <c r="AG22" s="158" t="str">
        <f>IFERROR(INDEX(Reit!$J:$J,MATCH(AH22,Reit!$F:$F,0)),"")</f>
        <v/>
      </c>
      <c r="AH22" s="159" t="str">
        <f t="shared" si="2"/>
        <v/>
      </c>
      <c r="AI22" s="158" t="str">
        <f>IFERROR(INDEX(Reit!$J:$J,MATCH(AJ22,Reit!$F:$F,0)),"")</f>
        <v/>
      </c>
      <c r="AJ22" s="159" t="str">
        <f t="shared" si="3"/>
        <v/>
      </c>
      <c r="AK22" s="158" t="str">
        <f>IFERROR(INDEX(Reit!$J:$J,MATCH(AL22,Reit!$F:$F,0)),"")</f>
        <v/>
      </c>
      <c r="AL22" s="159" t="str">
        <f t="shared" si="4"/>
        <v/>
      </c>
      <c r="AM22" s="158" t="str">
        <f>IFERROR(INDEX(Reit!$J:$J,MATCH(AN22,Reit!$F:$F,0)),"")</f>
        <v/>
      </c>
      <c r="AN22" s="159" t="str">
        <f t="shared" si="5"/>
        <v/>
      </c>
      <c r="AO22" s="158" t="str">
        <f>IFERROR(INDEX(Reit!$J:$J,MATCH(AP22,Reit!$F:$F,0)),"")</f>
        <v/>
      </c>
      <c r="AP22" s="159" t="str">
        <f t="shared" si="6"/>
        <v/>
      </c>
      <c r="AQ22" s="158" t="str">
        <f>IFERROR(INDEX(Reit!$J:$J,MATCH(AR22,Reit!$F:$F,0)),"")</f>
        <v/>
      </c>
      <c r="AR22" s="159" t="str">
        <f t="shared" si="7"/>
        <v/>
      </c>
    </row>
    <row r="23" spans="1:44" x14ac:dyDescent="0.2">
      <c r="A23" s="138">
        <v>17</v>
      </c>
      <c r="B23" s="149" t="s">
        <v>243</v>
      </c>
      <c r="AD23" s="157">
        <f t="shared" si="0"/>
        <v>0</v>
      </c>
      <c r="AE23" s="158">
        <f>IFERROR(INDEX(Reit!$J:$J,MATCH(AF23,Reit!$F:$F,0)),"")</f>
        <v>148</v>
      </c>
      <c r="AF23" s="159" t="str">
        <f t="shared" si="1"/>
        <v>Vladimir Ogneštšikov</v>
      </c>
      <c r="AG23" s="158" t="str">
        <f>IFERROR(INDEX(Reit!$J:$J,MATCH(AH23,Reit!$F:$F,0)),"")</f>
        <v/>
      </c>
      <c r="AH23" s="159" t="str">
        <f t="shared" si="2"/>
        <v/>
      </c>
      <c r="AI23" s="158" t="str">
        <f>IFERROR(INDEX(Reit!$J:$J,MATCH(AJ23,Reit!$F:$F,0)),"")</f>
        <v/>
      </c>
      <c r="AJ23" s="159" t="str">
        <f t="shared" si="3"/>
        <v/>
      </c>
      <c r="AK23" s="158" t="str">
        <f>IFERROR(INDEX(Reit!$J:$J,MATCH(AL23,Reit!$F:$F,0)),"")</f>
        <v/>
      </c>
      <c r="AL23" s="159" t="str">
        <f t="shared" si="4"/>
        <v/>
      </c>
      <c r="AM23" s="158" t="str">
        <f>IFERROR(INDEX(Reit!$J:$J,MATCH(AN23,Reit!$F:$F,0)),"")</f>
        <v/>
      </c>
      <c r="AN23" s="159" t="str">
        <f t="shared" si="5"/>
        <v/>
      </c>
      <c r="AO23" s="158" t="str">
        <f>IFERROR(INDEX(Reit!$J:$J,MATCH(AP23,Reit!$F:$F,0)),"")</f>
        <v/>
      </c>
      <c r="AP23" s="159" t="str">
        <f t="shared" si="6"/>
        <v/>
      </c>
      <c r="AQ23" s="158" t="str">
        <f>IFERROR(INDEX(Reit!$J:$J,MATCH(AR23,Reit!$F:$F,0)),"")</f>
        <v/>
      </c>
      <c r="AR23" s="159" t="str">
        <f t="shared" si="7"/>
        <v/>
      </c>
    </row>
    <row r="24" spans="1:44" hidden="1" x14ac:dyDescent="0.2"/>
    <row r="25" spans="1:44" hidden="1" x14ac:dyDescent="0.2"/>
    <row r="26" spans="1:44" hidden="1" x14ac:dyDescent="0.2"/>
    <row r="27" spans="1:44" hidden="1" x14ac:dyDescent="0.2"/>
    <row r="28" spans="1:44" hidden="1" x14ac:dyDescent="0.2"/>
    <row r="29" spans="1:44" hidden="1" x14ac:dyDescent="0.2"/>
    <row r="30" spans="1:44" hidden="1" x14ac:dyDescent="0.2"/>
    <row r="31" spans="1:44" hidden="1" x14ac:dyDescent="0.2"/>
    <row r="32" spans="1:4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3" hidden="1" x14ac:dyDescent="0.2"/>
    <row r="254" hidden="1" x14ac:dyDescent="0.2"/>
    <row r="255" hidden="1" x14ac:dyDescent="0.2"/>
    <row r="256"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105"/>
      <c r="B299" s="105"/>
      <c r="C299" s="151" t="s">
        <v>182</v>
      </c>
    </row>
    <row r="300" spans="1:3" x14ac:dyDescent="0.2">
      <c r="A300" s="152">
        <v>1</v>
      </c>
      <c r="B300" s="704" t="str">
        <f>IFERROR(INDEX(B$1:B$100,MATCH(A300,A$1:A$100,0)),"")</f>
        <v>Oskar Sepp</v>
      </c>
      <c r="C300" s="160">
        <v>40</v>
      </c>
    </row>
    <row r="301" spans="1:3" x14ac:dyDescent="0.2">
      <c r="A301" s="152">
        <v>2</v>
      </c>
      <c r="B301" s="704" t="str">
        <f t="shared" ref="B301:B316" si="8">IFERROR(INDEX(B$1:B$100,MATCH(A301,A$1:A$100,0)),"")</f>
        <v>Kenneth Muusikus</v>
      </c>
      <c r="C301" s="160">
        <v>34</v>
      </c>
    </row>
    <row r="302" spans="1:3" x14ac:dyDescent="0.2">
      <c r="A302" s="152">
        <v>3</v>
      </c>
      <c r="B302" s="704" t="str">
        <f t="shared" si="8"/>
        <v>Janek Tarto</v>
      </c>
      <c r="C302" s="160">
        <v>30</v>
      </c>
    </row>
    <row r="303" spans="1:3" x14ac:dyDescent="0.2">
      <c r="A303" s="152">
        <v>4</v>
      </c>
      <c r="B303" s="704" t="str">
        <f t="shared" si="8"/>
        <v>Ivar Viljaste</v>
      </c>
      <c r="C303" s="160">
        <v>26</v>
      </c>
    </row>
    <row r="304" spans="1:3" x14ac:dyDescent="0.2">
      <c r="A304" s="152">
        <v>5</v>
      </c>
      <c r="B304" s="704" t="str">
        <f t="shared" si="8"/>
        <v>Andres Veski</v>
      </c>
      <c r="C304" s="160">
        <v>24</v>
      </c>
    </row>
    <row r="305" spans="1:3" x14ac:dyDescent="0.2">
      <c r="A305" s="152">
        <v>6</v>
      </c>
      <c r="B305" s="704" t="str">
        <f t="shared" si="8"/>
        <v>Tõnis Neiland</v>
      </c>
      <c r="C305" s="160">
        <v>22</v>
      </c>
    </row>
    <row r="306" spans="1:3" x14ac:dyDescent="0.2">
      <c r="A306" s="152">
        <v>7</v>
      </c>
      <c r="B306" s="704" t="str">
        <f t="shared" si="8"/>
        <v>Aarne Välja</v>
      </c>
      <c r="C306" s="160">
        <v>20</v>
      </c>
    </row>
    <row r="307" spans="1:3" x14ac:dyDescent="0.2">
      <c r="A307" s="152">
        <v>8</v>
      </c>
      <c r="B307" s="704" t="str">
        <f t="shared" si="8"/>
        <v>Andrei Grintšak</v>
      </c>
      <c r="C307" s="160">
        <v>18</v>
      </c>
    </row>
    <row r="308" spans="1:3" x14ac:dyDescent="0.2">
      <c r="A308" s="152">
        <v>9</v>
      </c>
      <c r="B308" s="704" t="str">
        <f t="shared" si="8"/>
        <v>Kristo Viljaste</v>
      </c>
      <c r="C308" s="160">
        <v>16</v>
      </c>
    </row>
    <row r="309" spans="1:3" x14ac:dyDescent="0.2">
      <c r="A309" s="152">
        <v>10</v>
      </c>
      <c r="B309" s="704" t="str">
        <f t="shared" si="8"/>
        <v>Mait Metsla</v>
      </c>
      <c r="C309" s="1144">
        <v>12</v>
      </c>
    </row>
    <row r="310" spans="1:3" x14ac:dyDescent="0.2">
      <c r="A310" s="152">
        <v>11</v>
      </c>
      <c r="B310" s="704" t="str">
        <f>B17</f>
        <v>Kaspar Mänd</v>
      </c>
      <c r="C310" s="160">
        <v>12</v>
      </c>
    </row>
    <row r="311" spans="1:3" x14ac:dyDescent="0.2">
      <c r="A311" s="152">
        <v>12</v>
      </c>
      <c r="B311" s="704" t="str">
        <f>B18</f>
        <v>Oleg Rõndenkov</v>
      </c>
      <c r="C311" s="1144">
        <v>12</v>
      </c>
    </row>
    <row r="312" spans="1:3" x14ac:dyDescent="0.2">
      <c r="A312" s="152">
        <v>13</v>
      </c>
      <c r="B312" s="704" t="str">
        <f t="shared" si="8"/>
        <v>Jaan Sepp</v>
      </c>
      <c r="C312" s="160">
        <v>8</v>
      </c>
    </row>
    <row r="313" spans="1:3" x14ac:dyDescent="0.2">
      <c r="A313" s="152">
        <v>14</v>
      </c>
      <c r="B313" s="704" t="str">
        <f t="shared" si="8"/>
        <v>Boriss Klubov</v>
      </c>
      <c r="C313" s="160">
        <v>6</v>
      </c>
    </row>
    <row r="314" spans="1:3" x14ac:dyDescent="0.2">
      <c r="A314" s="152">
        <v>15</v>
      </c>
      <c r="B314" s="704" t="str">
        <f t="shared" si="8"/>
        <v>Svetlana Veski</v>
      </c>
      <c r="C314" s="160">
        <v>4</v>
      </c>
    </row>
    <row r="315" spans="1:3" x14ac:dyDescent="0.2">
      <c r="A315" s="152">
        <v>16</v>
      </c>
      <c r="B315" s="704" t="str">
        <f t="shared" si="8"/>
        <v>Toomas Tedrekull</v>
      </c>
      <c r="C315" s="160">
        <v>2</v>
      </c>
    </row>
    <row r="316" spans="1:3" x14ac:dyDescent="0.2">
      <c r="A316" s="152">
        <v>17</v>
      </c>
      <c r="B316" s="704" t="str">
        <f t="shared" si="8"/>
        <v>Vladimir Ogneštšikov</v>
      </c>
      <c r="C316" s="160">
        <v>1</v>
      </c>
    </row>
  </sheetData>
  <conditionalFormatting sqref="A7:A23">
    <cfRule type="duplicateValues" dxfId="1344" priority="51"/>
  </conditionalFormatting>
  <conditionalFormatting sqref="F267 H262:H266">
    <cfRule type="containsText" dxfId="1343" priority="18" operator="containsText" text="I-Viru">
      <formula>NOT(ISERROR(SEARCH("I-Viru",F262)))</formula>
    </cfRule>
  </conditionalFormatting>
  <conditionalFormatting sqref="B300:B316">
    <cfRule type="expression" dxfId="1342" priority="13">
      <formula>A300=3</formula>
    </cfRule>
    <cfRule type="expression" dxfId="1341" priority="14">
      <formula>A300=2</formula>
    </cfRule>
    <cfRule type="expression" dxfId="1340" priority="15">
      <formula>A300=1</formula>
    </cfRule>
    <cfRule type="containsBlanks" dxfId="1339" priority="16">
      <formula>LEN(TRIM(B300))=0</formula>
    </cfRule>
    <cfRule type="duplicateValues" dxfId="1338" priority="17"/>
  </conditionalFormatting>
  <conditionalFormatting sqref="AL7:AL23">
    <cfRule type="expression" dxfId="1337" priority="6">
      <formula>AND(AK7="",FIND(",",AL7))</formula>
    </cfRule>
    <cfRule type="expression" dxfId="1336" priority="8">
      <formula>AND(AK7="",COUNTIF(AL7,"*,*")=0)</formula>
    </cfRule>
  </conditionalFormatting>
  <conditionalFormatting sqref="AJ7:AJ23">
    <cfRule type="expression" dxfId="1335" priority="9">
      <formula>AND(AI7="",FIND(",",AJ7))</formula>
    </cfRule>
    <cfRule type="expression" dxfId="1334" priority="10">
      <formula>AND(AI7="",COUNTIF(AJ7,"*,*")=0)</formula>
    </cfRule>
  </conditionalFormatting>
  <conditionalFormatting sqref="AN7:AN23">
    <cfRule type="expression" dxfId="1333" priority="11">
      <formula>AND(AM7="",FIND(",",AN7))</formula>
    </cfRule>
    <cfRule type="expression" dxfId="1332" priority="12">
      <formula>AND(AM7="",COUNTIF(AN7,"*,*")=0)</formula>
    </cfRule>
  </conditionalFormatting>
  <conditionalFormatting sqref="AH7:AH23">
    <cfRule type="expression" dxfId="1331" priority="7">
      <formula>AND(AG7="",COUNTIF(AH7,"*,*")=0)</formula>
    </cfRule>
  </conditionalFormatting>
  <conditionalFormatting sqref="AP7:AP23">
    <cfRule type="expression" dxfId="1330" priority="3">
      <formula>AND(AO7="",COUNTIF(AP7,"*,*")=0)</formula>
    </cfRule>
    <cfRule type="expression" dxfId="1329" priority="5">
      <formula>AND(AO7="",FIND(",",AP7))</formula>
    </cfRule>
  </conditionalFormatting>
  <conditionalFormatting sqref="AR7:AR23">
    <cfRule type="expression" dxfId="1328" priority="2">
      <formula>AND(AQ7="",COUNTIF(AR7,"*,*")=0)</formula>
    </cfRule>
    <cfRule type="expression" dxfId="1327" priority="4">
      <formula>AND(AQ7="",FIND(",",AR7))</formula>
    </cfRule>
  </conditionalFormatting>
  <conditionalFormatting sqref="AF7:AF23">
    <cfRule type="expression" dxfId="1326" priority="1">
      <formula>AND(AE7="",COUNTIF(AF7,"*,*")=0)</formula>
    </cfRule>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311"/>
  <sheetViews>
    <sheetView showGridLines="0" showRowColHeaders="0" zoomScaleNormal="100" workbookViewId="0">
      <pane ySplit="2" topLeftCell="A3" activePane="bottomLeft" state="frozen"/>
      <selection pane="bottomLeft" activeCell="A5" sqref="A5"/>
    </sheetView>
  </sheetViews>
  <sheetFormatPr defaultRowHeight="12.75" x14ac:dyDescent="0.2"/>
  <cols>
    <col min="1" max="1" width="3.28515625" customWidth="1"/>
    <col min="2" max="2" width="41.570312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18.28515625" hidden="1" customWidth="1"/>
    <col min="33" max="33" width="9.140625" hidden="1" customWidth="1"/>
    <col min="34" max="34" width="29" hidden="1" customWidth="1"/>
    <col min="35" max="35" width="9.140625" hidden="1" customWidth="1"/>
    <col min="36" max="36" width="17.28515625" hidden="1" customWidth="1"/>
    <col min="37" max="37" width="9.140625" hidden="1" customWidth="1"/>
    <col min="38" max="38" width="18.71093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UPPER((Kalend!E30)&amp;" - "&amp;(Kalend!C30))&amp;" - "&amp;LOWER(Kalend!D30)&amp;" - "&amp;(Kalend!A30)&amp;" kell "&amp;(Kalend!B30)&amp;" - "&amp;(Kalend!F30)</f>
        <v>9 - K-JÄRVE 21. MV - duo - N, 13.08.2020 kell 18:00 - K-Järve spordihoone</v>
      </c>
      <c r="O1" s="105"/>
      <c r="P1" s="105"/>
      <c r="Q1" s="108"/>
      <c r="R1" s="108"/>
      <c r="S1" s="108"/>
      <c r="T1" s="109"/>
      <c r="U1" s="109"/>
      <c r="V1" s="109"/>
      <c r="W1" s="105"/>
      <c r="X1" s="334"/>
      <c r="Y1" s="105"/>
      <c r="Z1" s="105"/>
      <c r="AD1" s="99" t="s">
        <v>25</v>
      </c>
      <c r="AE1" s="111"/>
      <c r="AF1" s="111"/>
      <c r="AG1" s="111"/>
      <c r="AH1" s="111"/>
      <c r="AI1" s="111"/>
      <c r="AJ1" s="111"/>
      <c r="AK1" s="111"/>
      <c r="AL1" s="111"/>
      <c r="AM1" s="334"/>
      <c r="AN1" s="334"/>
      <c r="AO1" s="334"/>
      <c r="AP1" s="334"/>
    </row>
    <row r="2" spans="1:42" hidden="1" x14ac:dyDescent="0.2">
      <c r="F2" s="105"/>
      <c r="L2" s="110"/>
      <c r="M2" s="110"/>
      <c r="N2" s="110"/>
      <c r="O2" s="105"/>
      <c r="P2" s="105"/>
      <c r="Q2" s="105"/>
      <c r="R2" s="115" t="s">
        <v>61</v>
      </c>
      <c r="S2" s="105"/>
      <c r="T2" s="110"/>
      <c r="U2" s="110"/>
      <c r="W2" s="116">
        <v>1</v>
      </c>
      <c r="Y2" s="117" t="s">
        <v>62</v>
      </c>
      <c r="Z2" s="105"/>
      <c r="AD2" s="105"/>
      <c r="AE2" s="105"/>
      <c r="AF2" s="105"/>
      <c r="AG2" s="105"/>
      <c r="AH2" s="117"/>
      <c r="AI2" s="105"/>
      <c r="AJ2" s="105"/>
      <c r="AK2" s="105"/>
      <c r="AL2" s="105"/>
    </row>
    <row r="3" spans="1:42" hidden="1" x14ac:dyDescent="0.2">
      <c r="F3" s="105"/>
      <c r="L3" s="110"/>
      <c r="M3" s="110"/>
      <c r="N3" s="110"/>
      <c r="O3" s="105"/>
      <c r="P3" s="105"/>
      <c r="Q3" s="105"/>
      <c r="R3" s="119" t="s">
        <v>63</v>
      </c>
      <c r="S3" s="105"/>
      <c r="T3" s="110"/>
      <c r="U3" s="110"/>
      <c r="W3" s="116">
        <v>0.5</v>
      </c>
      <c r="Y3" s="117" t="s">
        <v>62</v>
      </c>
      <c r="Z3" s="105"/>
      <c r="AE3" s="105"/>
      <c r="AF3" s="105"/>
      <c r="AG3" s="105"/>
      <c r="AH3" s="105"/>
      <c r="AI3" s="105"/>
      <c r="AJ3" s="105"/>
      <c r="AK3" s="105"/>
      <c r="AL3" s="105"/>
    </row>
    <row r="4" spans="1:42" hidden="1" x14ac:dyDescent="0.2">
      <c r="F4" s="105"/>
      <c r="L4" s="105"/>
      <c r="M4" s="105"/>
      <c r="N4" s="105"/>
      <c r="O4" s="105"/>
      <c r="P4" s="105"/>
      <c r="Q4" s="105"/>
      <c r="R4" s="122" t="s">
        <v>65</v>
      </c>
      <c r="S4" s="105"/>
      <c r="T4" s="105"/>
      <c r="U4" s="105"/>
      <c r="W4" s="116">
        <v>0</v>
      </c>
      <c r="Y4" s="117" t="s">
        <v>62</v>
      </c>
      <c r="Z4" s="105"/>
      <c r="AA4" s="105"/>
      <c r="AE4" s="110"/>
      <c r="AF4" s="342"/>
      <c r="AG4" s="110"/>
      <c r="AH4" s="110"/>
      <c r="AI4" s="110"/>
      <c r="AJ4" s="110"/>
      <c r="AK4" s="110"/>
      <c r="AL4" s="110"/>
      <c r="AM4" s="110"/>
      <c r="AN4" s="110"/>
    </row>
    <row r="5" spans="1:42" x14ac:dyDescent="0.2">
      <c r="F5" s="105"/>
      <c r="L5" s="105"/>
      <c r="M5" s="105"/>
      <c r="N5" s="105"/>
      <c r="O5" s="105"/>
      <c r="P5" s="105"/>
      <c r="Q5" s="105"/>
      <c r="R5" s="105"/>
      <c r="S5" s="105"/>
      <c r="T5" s="105"/>
      <c r="U5" s="105"/>
      <c r="V5" s="105"/>
      <c r="W5" s="105"/>
      <c r="X5" s="105"/>
      <c r="Y5" s="105"/>
      <c r="Z5" s="105"/>
      <c r="AA5" s="343"/>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335" t="s">
        <v>341</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5"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C7" s="160"/>
      <c r="AD7" s="157">
        <f>SUM(AE7:AP7)</f>
        <v>174</v>
      </c>
      <c r="AE7" s="158">
        <f>IFERROR(INDEX(Reit!$J:$J,MATCH(AF7,Reit!$F:$F,0)),"")</f>
        <v>72</v>
      </c>
      <c r="AF7" s="159" t="str">
        <f>IFERROR(LEFT($B7,(FIND(",",$B7,1)-1)),"")</f>
        <v>Johannes Neiland</v>
      </c>
      <c r="AG7" s="158">
        <f>IFERROR(INDEX(Reit!$J:$J,MATCH(AH7,Reit!$F:$F,0)),"")</f>
        <v>102</v>
      </c>
      <c r="AH7" s="159" t="str">
        <f>IFERROR(MID($B7,FIND(", ",$B7)+2,256),"")</f>
        <v>Tõnis Neiland</v>
      </c>
      <c r="AI7" s="158" t="str">
        <f>IFERROR(INDEX(Reit!$J:$J,MATCH(AJ7,Reit!$F:$F,0)),"")</f>
        <v/>
      </c>
      <c r="AJ7" s="159" t="str">
        <f>IFERROR(MID($B7,FIND("^",SUBSTITUTE($B7,", ","^",1))+2,FIND("^",SUBSTITUTE($B7,", ","^",2))-FIND("^",SUBSTITUTE($B7,", ","^",1))-2),"")</f>
        <v/>
      </c>
      <c r="AK7" s="158" t="str">
        <f>IFERROR(INDEX(Reit!$J:$J,MATCH(AL7,Reit!$F:$F,0)),"")</f>
        <v/>
      </c>
      <c r="AL7" s="159" t="str">
        <f>IFERROR(MID($B7,FIND(", ",$B7,FIND(", ",$B7,FIND(", ",$B7))+1)+2,30000),"")</f>
        <v/>
      </c>
      <c r="AM7" s="158" t="str">
        <f>IFERROR(INDEX(Reit!$J:$J,MATCH(AN7,Reit!$F:$F,0)),"")</f>
        <v/>
      </c>
      <c r="AN7" s="159" t="str">
        <f>IFERROR(MID($B7,FIND(", ",$B7,FIND(", ",$B7)+1)+2,FIND(", ",$B7,FIND(", ",$B7,FIND(", ",$B7)+1)+1)-FIND(", ",$B7,FIND(", ",$B7)+1)-2),"")</f>
        <v/>
      </c>
      <c r="AO7" s="158" t="str">
        <f>IFERROR(INDEX(Reit!$J:$J,MATCH(AP7,Reit!$F:$F,0)),"")</f>
        <v/>
      </c>
      <c r="AP7" s="159" t="str">
        <f>IFERROR(MID($B7,FIND(", ",$B7,FIND(", ",$B7,FIND(", ",$B7)+1)+1)+2,30000),"")</f>
        <v/>
      </c>
    </row>
    <row r="8" spans="1:42" x14ac:dyDescent="0.2">
      <c r="A8" s="138">
        <v>2</v>
      </c>
      <c r="B8" s="335" t="s">
        <v>517</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5" si="1">C8+G8+K8+O8+S8</f>
        <v>0</v>
      </c>
      <c r="Z8" s="141" t="s">
        <v>79</v>
      </c>
      <c r="AA8" s="146">
        <f t="shared" ref="AA8:AA15" si="2">E8+I8+M8+Q8+U8</f>
        <v>0</v>
      </c>
      <c r="AB8" s="147">
        <f t="shared" ref="AB8:AB15" si="3">Y8-AA8</f>
        <v>0</v>
      </c>
      <c r="AC8" s="762"/>
      <c r="AD8" s="157">
        <f t="shared" ref="AD8:AD15" si="4">SUM(AE8:AP8)</f>
        <v>490</v>
      </c>
      <c r="AE8" s="158">
        <f>IFERROR(INDEX(Reit!$J:$J,MATCH(AF8,Reit!$F:$F,0)),"")</f>
        <v>294</v>
      </c>
      <c r="AF8" s="159" t="str">
        <f t="shared" ref="AF8:AF18" si="5">IFERROR(LEFT($B8,(FIND(",",$B8,1)-1)),"")</f>
        <v>Ivar Viljaste</v>
      </c>
      <c r="AG8" s="158">
        <f>IFERROR(INDEX(Reit!$J:$J,MATCH(AH8,Reit!$F:$F,0)),"")</f>
        <v>196</v>
      </c>
      <c r="AH8" s="159" t="str">
        <f t="shared" ref="AH8:AH18" si="6">IFERROR(MID($B8,FIND(", ",$B8)+2,256),"")</f>
        <v>Kristo Viljaste</v>
      </c>
      <c r="AI8" s="158" t="str">
        <f>IFERROR(INDEX(Reit!$J:$J,MATCH(AJ8,Reit!$F:$F,0)),"")</f>
        <v/>
      </c>
      <c r="AJ8" s="159" t="str">
        <f t="shared" ref="AJ8:AJ18" si="7">IFERROR(MID($B8,FIND("^",SUBSTITUTE($B8,", ","^",1))+2,FIND("^",SUBSTITUTE($B8,", ","^",2))-FIND("^",SUBSTITUTE($B8,", ","^",1))-2),"")</f>
        <v/>
      </c>
      <c r="AK8" s="158" t="str">
        <f>IFERROR(INDEX(Reit!$J:$J,MATCH(AL8,Reit!$F:$F,0)),"")</f>
        <v/>
      </c>
      <c r="AL8" s="159" t="str">
        <f t="shared" ref="AL8:AL18" si="8">IFERROR(MID($B8,FIND(", ",$B8,FIND(", ",$B8,FIND(", ",$B8))+1)+2,30000),"")</f>
        <v/>
      </c>
      <c r="AM8" s="158" t="str">
        <f>IFERROR(INDEX(Reit!$J:$J,MATCH(AN8,Reit!$F:$F,0)),"")</f>
        <v/>
      </c>
      <c r="AN8" s="159" t="str">
        <f t="shared" ref="AN8:AN18" si="9">IFERROR(MID($B8,FIND(", ",$B8,FIND(", ",$B8)+1)+2,FIND(", ",$B8,FIND(", ",$B8,FIND(", ",$B8)+1)+1)-FIND(", ",$B8,FIND(", ",$B8)+1)-2),"")</f>
        <v/>
      </c>
      <c r="AO8" s="158" t="str">
        <f>IFERROR(INDEX(Reit!$J:$J,MATCH(AP8,Reit!$F:$F,0)),"")</f>
        <v/>
      </c>
      <c r="AP8" s="159" t="str">
        <f t="shared" ref="AP8:AP18" si="10">IFERROR(MID($B8,FIND(", ",$B8,FIND(", ",$B8,FIND(", ",$B8)+1)+1)+2,30000),"")</f>
        <v/>
      </c>
    </row>
    <row r="9" spans="1:42" x14ac:dyDescent="0.2">
      <c r="A9" s="138">
        <v>3</v>
      </c>
      <c r="B9" s="139" t="s">
        <v>158</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762"/>
      <c r="AD9" s="157">
        <f t="shared" si="4"/>
        <v>510</v>
      </c>
      <c r="AE9" s="158">
        <f>IFERROR(INDEX(Reit!$J:$J,MATCH(AF9,Reit!$F:$F,0)),"")</f>
        <v>278</v>
      </c>
      <c r="AF9" s="159" t="str">
        <f t="shared" si="5"/>
        <v>Kenneth Muusikus</v>
      </c>
      <c r="AG9" s="158">
        <f>IFERROR(INDEX(Reit!$J:$J,MATCH(AH9,Reit!$F:$F,0)),"")</f>
        <v>232</v>
      </c>
      <c r="AH9" s="159" t="str">
        <f t="shared" si="6"/>
        <v>Mait Metsla</v>
      </c>
      <c r="AI9" s="158" t="str">
        <f>IFERROR(INDEX(Reit!$J:$J,MATCH(AJ9,Reit!$F:$F,0)),"")</f>
        <v/>
      </c>
      <c r="AJ9" s="159" t="str">
        <f t="shared" si="7"/>
        <v/>
      </c>
      <c r="AK9" s="158" t="str">
        <f>IFERROR(INDEX(Reit!$J:$J,MATCH(AL9,Reit!$F:$F,0)),"")</f>
        <v/>
      </c>
      <c r="AL9" s="159" t="str">
        <f t="shared" si="8"/>
        <v/>
      </c>
      <c r="AM9" s="158" t="str">
        <f>IFERROR(INDEX(Reit!$J:$J,MATCH(AN9,Reit!$F:$F,0)),"")</f>
        <v/>
      </c>
      <c r="AN9" s="159" t="str">
        <f t="shared" si="9"/>
        <v/>
      </c>
      <c r="AO9" s="158" t="str">
        <f>IFERROR(INDEX(Reit!$J:$J,MATCH(AP9,Reit!$F:$F,0)),"")</f>
        <v/>
      </c>
      <c r="AP9" s="159" t="str">
        <f t="shared" si="10"/>
        <v/>
      </c>
    </row>
    <row r="10" spans="1:42" x14ac:dyDescent="0.2">
      <c r="A10" s="138">
        <v>4</v>
      </c>
      <c r="B10" s="139" t="s">
        <v>161</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762"/>
      <c r="AD10" s="157">
        <f t="shared" si="4"/>
        <v>288</v>
      </c>
      <c r="AE10" s="158">
        <f>IFERROR(INDEX(Reit!$J:$J,MATCH(AF10,Reit!$F:$F,0)),"")</f>
        <v>148</v>
      </c>
      <c r="AF10" s="159" t="str">
        <f t="shared" si="5"/>
        <v>Ljudmila Varendi</v>
      </c>
      <c r="AG10" s="158">
        <f>IFERROR(INDEX(Reit!$J:$J,MATCH(AH10,Reit!$F:$F,0)),"")</f>
        <v>140</v>
      </c>
      <c r="AH10" s="159" t="str">
        <f t="shared" si="6"/>
        <v>Viktor Švarõgin</v>
      </c>
      <c r="AI10" s="158" t="str">
        <f>IFERROR(INDEX(Reit!$J:$J,MATCH(AJ10,Reit!$F:$F,0)),"")</f>
        <v/>
      </c>
      <c r="AJ10" s="159" t="str">
        <f t="shared" si="7"/>
        <v/>
      </c>
      <c r="AK10" s="158" t="str">
        <f>IFERROR(INDEX(Reit!$J:$J,MATCH(AL10,Reit!$F:$F,0)),"")</f>
        <v/>
      </c>
      <c r="AL10" s="159" t="str">
        <f t="shared" si="8"/>
        <v/>
      </c>
      <c r="AM10" s="158" t="str">
        <f>IFERROR(INDEX(Reit!$J:$J,MATCH(AN10,Reit!$F:$F,0)),"")</f>
        <v/>
      </c>
      <c r="AN10" s="159" t="str">
        <f t="shared" si="9"/>
        <v/>
      </c>
      <c r="AO10" s="158" t="str">
        <f>IFERROR(INDEX(Reit!$J:$J,MATCH(AP10,Reit!$F:$F,0)),"")</f>
        <v/>
      </c>
      <c r="AP10" s="159" t="str">
        <f t="shared" si="10"/>
        <v/>
      </c>
    </row>
    <row r="11" spans="1:42" x14ac:dyDescent="0.2">
      <c r="A11" s="138">
        <v>5</v>
      </c>
      <c r="B11" s="335" t="s">
        <v>291</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348</v>
      </c>
      <c r="AE11" s="158">
        <f>IFERROR(INDEX(Reit!$J:$J,MATCH(AF11,Reit!$F:$F,0)),"")</f>
        <v>166</v>
      </c>
      <c r="AF11" s="159" t="str">
        <f t="shared" si="5"/>
        <v>Boriss Klubov</v>
      </c>
      <c r="AG11" s="158">
        <f>IFERROR(INDEX(Reit!$J:$J,MATCH(AH11,Reit!$F:$F,0)),"")</f>
        <v>182</v>
      </c>
      <c r="AH11" s="159" t="str">
        <f t="shared" si="6"/>
        <v>Elmo Lageda</v>
      </c>
      <c r="AI11" s="158" t="str">
        <f>IFERROR(INDEX(Reit!$J:$J,MATCH(AJ11,Reit!$F:$F,0)),"")</f>
        <v/>
      </c>
      <c r="AJ11" s="159" t="str">
        <f t="shared" si="7"/>
        <v/>
      </c>
      <c r="AK11" s="158" t="str">
        <f>IFERROR(INDEX(Reit!$J:$J,MATCH(AL11,Reit!$F:$F,0)),"")</f>
        <v/>
      </c>
      <c r="AL11" s="159" t="str">
        <f t="shared" si="8"/>
        <v/>
      </c>
      <c r="AM11" s="158" t="str">
        <f>IFERROR(INDEX(Reit!$J:$J,MATCH(AN11,Reit!$F:$F,0)),"")</f>
        <v/>
      </c>
      <c r="AN11" s="159" t="str">
        <f t="shared" si="9"/>
        <v/>
      </c>
      <c r="AO11" s="158" t="str">
        <f>IFERROR(INDEX(Reit!$J:$J,MATCH(AP11,Reit!$F:$F,0)),"")</f>
        <v/>
      </c>
      <c r="AP11" s="159" t="str">
        <f t="shared" si="10"/>
        <v/>
      </c>
    </row>
    <row r="12" spans="1:42" x14ac:dyDescent="0.2">
      <c r="A12" s="138">
        <v>6</v>
      </c>
      <c r="B12" s="139" t="s">
        <v>287</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si="4"/>
        <v>364</v>
      </c>
      <c r="AE12" s="158">
        <f>IFERROR(INDEX(Reit!$J:$J,MATCH(AF12,Reit!$F:$F,0)),"")</f>
        <v>180</v>
      </c>
      <c r="AF12" s="159" t="str">
        <f t="shared" si="5"/>
        <v>Andres Veski</v>
      </c>
      <c r="AG12" s="158">
        <f>IFERROR(INDEX(Reit!$J:$J,MATCH(AH12,Reit!$F:$F,0)),"")</f>
        <v>184</v>
      </c>
      <c r="AH12" s="159" t="str">
        <f t="shared" si="6"/>
        <v>Svetlana Veski</v>
      </c>
      <c r="AI12" s="158" t="str">
        <f>IFERROR(INDEX(Reit!$J:$J,MATCH(AJ12,Reit!$F:$F,0)),"")</f>
        <v/>
      </c>
      <c r="AJ12" s="159" t="str">
        <f t="shared" si="7"/>
        <v/>
      </c>
      <c r="AK12" s="158" t="str">
        <f>IFERROR(INDEX(Reit!$J:$J,MATCH(AL12,Reit!$F:$F,0)),"")</f>
        <v/>
      </c>
      <c r="AL12" s="159" t="str">
        <f t="shared" si="8"/>
        <v/>
      </c>
      <c r="AM12" s="158" t="str">
        <f>IFERROR(INDEX(Reit!$J:$J,MATCH(AN12,Reit!$F:$F,0)),"")</f>
        <v/>
      </c>
      <c r="AN12" s="159" t="str">
        <f t="shared" si="9"/>
        <v/>
      </c>
      <c r="AO12" s="158" t="str">
        <f>IFERROR(INDEX(Reit!$J:$J,MATCH(AP12,Reit!$F:$F,0)),"")</f>
        <v/>
      </c>
      <c r="AP12" s="159" t="str">
        <f t="shared" si="10"/>
        <v/>
      </c>
    </row>
    <row r="13" spans="1:42" x14ac:dyDescent="0.2">
      <c r="A13" s="138">
        <v>7</v>
      </c>
      <c r="B13" s="149" t="s">
        <v>527</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4"/>
        <v>514</v>
      </c>
      <c r="AE13" s="158">
        <f>IFERROR(INDEX(Reit!$J:$J,MATCH(AF13,Reit!$F:$F,0)),"")</f>
        <v>174</v>
      </c>
      <c r="AF13" s="159" t="str">
        <f t="shared" si="5"/>
        <v>Kaspar Mänd</v>
      </c>
      <c r="AG13" s="158" t="str">
        <f>IFERROR(INDEX(Reit!$J:$J,MATCH(AH13,Reit!$F:$F,0)),"")</f>
        <v/>
      </c>
      <c r="AH13" s="159" t="str">
        <f t="shared" si="6"/>
        <v>Matti Vinni, Vladimir Ogneštšikov</v>
      </c>
      <c r="AI13" s="158">
        <f>IFERROR(INDEX(Reit!$J:$J,MATCH(AJ13,Reit!$F:$F,0)),"")</f>
        <v>192</v>
      </c>
      <c r="AJ13" s="159" t="str">
        <f t="shared" si="7"/>
        <v>Matti Vinni</v>
      </c>
      <c r="AK13" s="158">
        <f>IFERROR(INDEX(Reit!$J:$J,MATCH(AL13,Reit!$F:$F,0)),"")</f>
        <v>148</v>
      </c>
      <c r="AL13" s="159" t="str">
        <f t="shared" si="8"/>
        <v>Vladimir Ogneštšikov</v>
      </c>
      <c r="AM13" s="158" t="str">
        <f>IFERROR(INDEX(Reit!$J:$J,MATCH(AN13,Reit!$F:$F,0)),"")</f>
        <v/>
      </c>
      <c r="AN13" s="159" t="str">
        <f t="shared" si="9"/>
        <v/>
      </c>
      <c r="AO13" s="158" t="str">
        <f>IFERROR(INDEX(Reit!$J:$J,MATCH(AP13,Reit!$F:$F,0)),"")</f>
        <v/>
      </c>
      <c r="AP13" s="159" t="str">
        <f t="shared" si="10"/>
        <v/>
      </c>
    </row>
    <row r="14" spans="1:42" x14ac:dyDescent="0.2">
      <c r="A14" s="138">
        <v>8</v>
      </c>
      <c r="B14" s="149" t="s">
        <v>160</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4"/>
        <v>532</v>
      </c>
      <c r="AE14" s="158">
        <f>IFERROR(INDEX(Reit!$J:$J,MATCH(AF14,Reit!$F:$F,0)),"")</f>
        <v>244</v>
      </c>
      <c r="AF14" s="159" t="str">
        <f t="shared" si="5"/>
        <v>Jaan Sepp</v>
      </c>
      <c r="AG14" s="158">
        <f>IFERROR(INDEX(Reit!$J:$J,MATCH(AH14,Reit!$F:$F,0)),"")</f>
        <v>288</v>
      </c>
      <c r="AH14" s="159" t="str">
        <f t="shared" si="6"/>
        <v>Oskar Sepp</v>
      </c>
      <c r="AI14" s="158" t="str">
        <f>IFERROR(INDEX(Reit!$J:$J,MATCH(AJ14,Reit!$F:$F,0)),"")</f>
        <v/>
      </c>
      <c r="AJ14" s="159" t="str">
        <f t="shared" si="7"/>
        <v/>
      </c>
      <c r="AK14" s="158" t="str">
        <f>IFERROR(INDEX(Reit!$J:$J,MATCH(AL14,Reit!$F:$F,0)),"")</f>
        <v/>
      </c>
      <c r="AL14" s="159" t="str">
        <f t="shared" si="8"/>
        <v/>
      </c>
      <c r="AM14" s="158" t="str">
        <f>IFERROR(INDEX(Reit!$J:$J,MATCH(AN14,Reit!$F:$F,0)),"")</f>
        <v/>
      </c>
      <c r="AN14" s="159" t="str">
        <f t="shared" si="9"/>
        <v/>
      </c>
      <c r="AO14" s="158" t="str">
        <f>IFERROR(INDEX(Reit!$J:$J,MATCH(AP14,Reit!$F:$F,0)),"")</f>
        <v/>
      </c>
      <c r="AP14" s="159" t="str">
        <f t="shared" si="10"/>
        <v/>
      </c>
    </row>
    <row r="15" spans="1:42" x14ac:dyDescent="0.2">
      <c r="A15" s="138">
        <v>9</v>
      </c>
      <c r="B15" s="139" t="s">
        <v>503</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4"/>
        <v>393</v>
      </c>
      <c r="AE15" s="158">
        <f>IFERROR(INDEX(Reit!$J:$J,MATCH(AF15,Reit!$F:$F,0)),"")</f>
        <v>192</v>
      </c>
      <c r="AF15" s="159" t="str">
        <f t="shared" si="5"/>
        <v>Henri Mitt</v>
      </c>
      <c r="AG15" s="158">
        <f>IFERROR(INDEX(Reit!$J:$J,MATCH(AH15,Reit!$F:$F,0)),"")</f>
        <v>201</v>
      </c>
      <c r="AH15" s="159" t="str">
        <f t="shared" si="6"/>
        <v>Meelis Luud</v>
      </c>
      <c r="AI15" s="158" t="str">
        <f>IFERROR(INDEX(Reit!$J:$J,MATCH(AJ15,Reit!$F:$F,0)),"")</f>
        <v/>
      </c>
      <c r="AJ15" s="159" t="str">
        <f t="shared" si="7"/>
        <v/>
      </c>
      <c r="AK15" s="158" t="str">
        <f>IFERROR(INDEX(Reit!$J:$J,MATCH(AL15,Reit!$F:$F,0)),"")</f>
        <v/>
      </c>
      <c r="AL15" s="159" t="str">
        <f t="shared" si="8"/>
        <v/>
      </c>
      <c r="AM15" s="158" t="str">
        <f>IFERROR(INDEX(Reit!$J:$J,MATCH(AN15,Reit!$F:$F,0)),"")</f>
        <v/>
      </c>
      <c r="AN15" s="159" t="str">
        <f t="shared" si="9"/>
        <v/>
      </c>
      <c r="AO15" s="158" t="str">
        <f>IFERROR(INDEX(Reit!$J:$J,MATCH(AP15,Reit!$F:$F,0)),"")</f>
        <v/>
      </c>
      <c r="AP15" s="159" t="str">
        <f t="shared" si="10"/>
        <v/>
      </c>
    </row>
    <row r="16" spans="1:42" x14ac:dyDescent="0.2">
      <c r="A16" s="138">
        <v>10</v>
      </c>
      <c r="B16" s="149" t="s">
        <v>343</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ref="W16:W18" si="11">IF(C16&gt;E16,W$2,IF(C16&lt;E16,W$4,IF(ISNUMBER(C16),W$3,0)))+IF(G16&gt;I16,W$2,IF(G16&lt;I16,W$4,IF(ISNUMBER(G16),W$3,0)))+IF(K16&gt;M16,W$2,IF(K16&lt;M16,W$4,IF(ISNUMBER(K16),W$3,0)))+IF(O16&gt;Q16,W$2,IF(O16&lt;Q16,W$4,IF(ISNUMBER(O16),W$3,0)))+IF(S16&gt;U16,W$2,IF(S16&lt;U16,W$4,IF(ISNUMBER(S16),W$3,0)))</f>
        <v>0</v>
      </c>
      <c r="X16" s="145"/>
      <c r="Y16" s="140">
        <f t="shared" ref="Y16:Y18" si="12">C16+G16+K16+O16+S16</f>
        <v>0</v>
      </c>
      <c r="Z16" s="141" t="s">
        <v>79</v>
      </c>
      <c r="AA16" s="146">
        <f t="shared" ref="AA16:AA18" si="13">E16+I16+M16+Q16+U16</f>
        <v>0</v>
      </c>
      <c r="AB16" s="147">
        <f t="shared" ref="AB16:AB18" si="14">Y16-AA16</f>
        <v>0</v>
      </c>
      <c r="AC16" s="148"/>
      <c r="AD16" s="157">
        <f t="shared" ref="AD16:AD18" si="15">SUM(AE16:AP16)</f>
        <v>281</v>
      </c>
      <c r="AE16" s="158">
        <f>IFERROR(INDEX(Reit!$J:$J,MATCH(AF16,Reit!$F:$F,0)),"")</f>
        <v>59</v>
      </c>
      <c r="AF16" s="159" t="str">
        <f t="shared" si="5"/>
        <v>Oksana Rõndenkova</v>
      </c>
      <c r="AG16" s="158">
        <f>IFERROR(INDEX(Reit!$J:$J,MATCH(AH16,Reit!$F:$F,0)),"")</f>
        <v>222</v>
      </c>
      <c r="AH16" s="159" t="str">
        <f t="shared" si="6"/>
        <v>Oleg Rõndenkov</v>
      </c>
      <c r="AI16" s="158" t="str">
        <f>IFERROR(INDEX(Reit!$J:$J,MATCH(AJ16,Reit!$F:$F,0)),"")</f>
        <v/>
      </c>
      <c r="AJ16" s="159" t="str">
        <f t="shared" si="7"/>
        <v/>
      </c>
      <c r="AK16" s="158" t="str">
        <f>IFERROR(INDEX(Reit!$J:$J,MATCH(AL16,Reit!$F:$F,0)),"")</f>
        <v/>
      </c>
      <c r="AL16" s="159" t="str">
        <f t="shared" si="8"/>
        <v/>
      </c>
      <c r="AM16" s="158" t="str">
        <f>IFERROR(INDEX(Reit!$J:$J,MATCH(AN16,Reit!$F:$F,0)),"")</f>
        <v/>
      </c>
      <c r="AN16" s="159" t="str">
        <f t="shared" si="9"/>
        <v/>
      </c>
      <c r="AO16" s="158" t="str">
        <f>IFERROR(INDEX(Reit!$J:$J,MATCH(AP16,Reit!$F:$F,0)),"")</f>
        <v/>
      </c>
      <c r="AP16" s="159" t="str">
        <f t="shared" si="10"/>
        <v/>
      </c>
    </row>
    <row r="17" spans="1:42" x14ac:dyDescent="0.2">
      <c r="A17" s="138">
        <v>11</v>
      </c>
      <c r="B17" s="139" t="s">
        <v>289</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11"/>
        <v>0</v>
      </c>
      <c r="X17" s="145"/>
      <c r="Y17" s="140">
        <f t="shared" si="12"/>
        <v>0</v>
      </c>
      <c r="Z17" s="141" t="s">
        <v>79</v>
      </c>
      <c r="AA17" s="146">
        <f t="shared" si="13"/>
        <v>0</v>
      </c>
      <c r="AB17" s="147">
        <f t="shared" si="14"/>
        <v>0</v>
      </c>
      <c r="AC17" s="148"/>
      <c r="AD17" s="157">
        <f t="shared" si="15"/>
        <v>534</v>
      </c>
      <c r="AE17" s="158">
        <f>IFERROR(INDEX(Reit!$J:$J,MATCH(AF17,Reit!$F:$F,0)),"")</f>
        <v>234</v>
      </c>
      <c r="AF17" s="159" t="str">
        <f t="shared" si="5"/>
        <v>Aarne Välja</v>
      </c>
      <c r="AG17" s="158">
        <f>IFERROR(INDEX(Reit!$J:$J,MATCH(AH17,Reit!$F:$F,0)),"")</f>
        <v>300</v>
      </c>
      <c r="AH17" s="159" t="str">
        <f t="shared" si="6"/>
        <v>Janek Tarto</v>
      </c>
      <c r="AI17" s="158" t="str">
        <f>IFERROR(INDEX(Reit!$J:$J,MATCH(AJ17,Reit!$F:$F,0)),"")</f>
        <v/>
      </c>
      <c r="AJ17" s="159" t="str">
        <f t="shared" si="7"/>
        <v/>
      </c>
      <c r="AK17" s="158" t="str">
        <f>IFERROR(INDEX(Reit!$J:$J,MATCH(AL17,Reit!$F:$F,0)),"")</f>
        <v/>
      </c>
      <c r="AL17" s="159" t="str">
        <f t="shared" si="8"/>
        <v/>
      </c>
      <c r="AM17" s="158" t="str">
        <f>IFERROR(INDEX(Reit!$J:$J,MATCH(AN17,Reit!$F:$F,0)),"")</f>
        <v/>
      </c>
      <c r="AN17" s="159" t="str">
        <f t="shared" si="9"/>
        <v/>
      </c>
      <c r="AO17" s="158" t="str">
        <f>IFERROR(INDEX(Reit!$J:$J,MATCH(AP17,Reit!$F:$F,0)),"")</f>
        <v/>
      </c>
      <c r="AP17" s="159" t="str">
        <f t="shared" si="10"/>
        <v/>
      </c>
    </row>
    <row r="18" spans="1:42" x14ac:dyDescent="0.2">
      <c r="A18" s="138">
        <v>12</v>
      </c>
      <c r="B18" s="149" t="s">
        <v>530</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11"/>
        <v>0</v>
      </c>
      <c r="X18" s="145"/>
      <c r="Y18" s="140">
        <f t="shared" si="12"/>
        <v>0</v>
      </c>
      <c r="Z18" s="141" t="s">
        <v>79</v>
      </c>
      <c r="AA18" s="146">
        <f t="shared" si="13"/>
        <v>0</v>
      </c>
      <c r="AB18" s="147">
        <f t="shared" si="14"/>
        <v>0</v>
      </c>
      <c r="AC18" s="148"/>
      <c r="AD18" s="157">
        <f t="shared" si="15"/>
        <v>160</v>
      </c>
      <c r="AE18" s="158">
        <f>IFERROR(INDEX(Reit!$J:$J,MATCH(AF18,Reit!$F:$F,0)),"")</f>
        <v>132</v>
      </c>
      <c r="AF18" s="159" t="str">
        <f t="shared" si="5"/>
        <v>Andrei Grintšak</v>
      </c>
      <c r="AG18" s="158">
        <f>IFERROR(INDEX(Reit!$J:$J,MATCH(AH18,Reit!$F:$F,0)),"")</f>
        <v>28</v>
      </c>
      <c r="AH18" s="159" t="str">
        <f t="shared" si="6"/>
        <v>Daniil Alekankin</v>
      </c>
      <c r="AI18" s="158" t="str">
        <f>IFERROR(INDEX(Reit!$J:$J,MATCH(AJ18,Reit!$F:$F,0)),"")</f>
        <v/>
      </c>
      <c r="AJ18" s="159" t="str">
        <f t="shared" si="7"/>
        <v/>
      </c>
      <c r="AK18" s="158" t="str">
        <f>IFERROR(INDEX(Reit!$J:$J,MATCH(AL18,Reit!$F:$F,0)),"")</f>
        <v/>
      </c>
      <c r="AL18" s="159" t="str">
        <f t="shared" si="8"/>
        <v/>
      </c>
      <c r="AM18" s="158" t="str">
        <f>IFERROR(INDEX(Reit!$J:$J,MATCH(AN18,Reit!$F:$F,0)),"")</f>
        <v/>
      </c>
      <c r="AN18" s="159" t="str">
        <f t="shared" si="9"/>
        <v/>
      </c>
      <c r="AO18" s="158" t="str">
        <f>IFERROR(INDEX(Reit!$J:$J,MATCH(AP18,Reit!$F:$F,0)),"")</f>
        <v/>
      </c>
      <c r="AP18" s="159" t="str">
        <f t="shared" si="10"/>
        <v/>
      </c>
    </row>
    <row r="19" spans="1:42" hidden="1" x14ac:dyDescent="0.2"/>
    <row r="20" spans="1:42" hidden="1" x14ac:dyDescent="0.2"/>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3" hidden="1" x14ac:dyDescent="0.2"/>
    <row r="254" hidden="1" x14ac:dyDescent="0.2"/>
    <row r="255" hidden="1" x14ac:dyDescent="0.2"/>
    <row r="256"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05"/>
      <c r="B299" s="105"/>
      <c r="C299" s="151" t="s">
        <v>182</v>
      </c>
      <c r="F299" s="100" t="s">
        <v>27</v>
      </c>
    </row>
    <row r="300" spans="1:6" x14ac:dyDescent="0.2">
      <c r="A300" s="152">
        <v>1</v>
      </c>
      <c r="B300" s="704" t="str">
        <f>IFERROR(INDEX(B$1:B$100,MATCH(A300,A$1:A$100,0)),"")</f>
        <v>Johannes Neiland, Tõnis Neiland</v>
      </c>
      <c r="C300" s="160">
        <v>40</v>
      </c>
      <c r="F300">
        <v>4</v>
      </c>
    </row>
    <row r="301" spans="1:6" x14ac:dyDescent="0.2">
      <c r="A301" s="152">
        <v>2</v>
      </c>
      <c r="B301" s="704" t="str">
        <f t="shared" ref="B301:B308" si="16">IFERROR(INDEX(B$1:B$100,MATCH(A301,A$1:A$100,0)),"")</f>
        <v>Ivar Viljaste, Kristo Viljaste</v>
      </c>
      <c r="C301" s="160">
        <v>34</v>
      </c>
      <c r="F301">
        <v>4</v>
      </c>
    </row>
    <row r="302" spans="1:6" x14ac:dyDescent="0.2">
      <c r="A302" s="152">
        <v>3</v>
      </c>
      <c r="B302" s="704" t="str">
        <f t="shared" si="16"/>
        <v>Kenneth Muusikus, Mait Metsla</v>
      </c>
      <c r="C302" s="160">
        <v>30</v>
      </c>
      <c r="F302">
        <v>4</v>
      </c>
    </row>
    <row r="303" spans="1:6" x14ac:dyDescent="0.2">
      <c r="A303" s="152">
        <v>4</v>
      </c>
      <c r="B303" s="704" t="str">
        <f t="shared" si="16"/>
        <v>Ljudmila Varendi, Viktor Švarõgin</v>
      </c>
      <c r="C303" s="160">
        <v>26</v>
      </c>
      <c r="F303">
        <v>3</v>
      </c>
    </row>
    <row r="304" spans="1:6" x14ac:dyDescent="0.2">
      <c r="A304" s="152">
        <v>5</v>
      </c>
      <c r="B304" s="704" t="str">
        <f t="shared" si="16"/>
        <v>Boriss Klubov, Elmo Lageda</v>
      </c>
      <c r="C304" s="160">
        <v>24</v>
      </c>
      <c r="F304">
        <v>3</v>
      </c>
    </row>
    <row r="305" spans="1:6" x14ac:dyDescent="0.2">
      <c r="A305" s="152">
        <v>6</v>
      </c>
      <c r="B305" s="704" t="str">
        <f t="shared" si="16"/>
        <v>Andres Veski, Svetlana Veski</v>
      </c>
      <c r="C305" s="160">
        <v>22</v>
      </c>
      <c r="F305">
        <v>3</v>
      </c>
    </row>
    <row r="306" spans="1:6" x14ac:dyDescent="0.2">
      <c r="A306" s="152">
        <v>7</v>
      </c>
      <c r="B306" s="704" t="str">
        <f t="shared" si="16"/>
        <v>Kaspar Mänd, Matti Vinni, Vladimir Ogneštšikov</v>
      </c>
      <c r="C306" s="160">
        <v>20</v>
      </c>
      <c r="F306">
        <v>2</v>
      </c>
    </row>
    <row r="307" spans="1:6" x14ac:dyDescent="0.2">
      <c r="A307" s="152">
        <v>8</v>
      </c>
      <c r="B307" s="704" t="str">
        <f t="shared" si="16"/>
        <v>Jaan Sepp, Oskar Sepp</v>
      </c>
      <c r="C307" s="160">
        <v>18</v>
      </c>
      <c r="F307">
        <v>2</v>
      </c>
    </row>
    <row r="308" spans="1:6" x14ac:dyDescent="0.2">
      <c r="A308" s="152">
        <v>9</v>
      </c>
      <c r="B308" s="704" t="str">
        <f t="shared" si="16"/>
        <v>Henri Mitt, Meelis Luud</v>
      </c>
      <c r="C308" s="160">
        <v>16</v>
      </c>
      <c r="F308">
        <v>2</v>
      </c>
    </row>
    <row r="309" spans="1:6" x14ac:dyDescent="0.2">
      <c r="A309" s="152">
        <v>10</v>
      </c>
      <c r="B309" s="704" t="str">
        <f t="shared" ref="B309:B311" si="17">IFERROR(INDEX(B$1:B$100,MATCH(A309,A$1:A$100,0)),"")</f>
        <v>Oksana Rõndenkova, Oleg Rõndenkov</v>
      </c>
      <c r="C309" s="160">
        <v>14</v>
      </c>
      <c r="F309">
        <v>2</v>
      </c>
    </row>
    <row r="310" spans="1:6" x14ac:dyDescent="0.2">
      <c r="A310" s="152">
        <v>11</v>
      </c>
      <c r="B310" s="704" t="str">
        <f t="shared" si="17"/>
        <v>Aarne Välja, Janek Tarto</v>
      </c>
      <c r="C310" s="160">
        <v>12</v>
      </c>
      <c r="F310">
        <v>1</v>
      </c>
    </row>
    <row r="311" spans="1:6" x14ac:dyDescent="0.2">
      <c r="A311" s="152">
        <v>12</v>
      </c>
      <c r="B311" s="704" t="str">
        <f t="shared" si="17"/>
        <v>Andrei Grintšak, Daniil Alekankin</v>
      </c>
      <c r="C311" s="160">
        <v>10</v>
      </c>
    </row>
  </sheetData>
  <conditionalFormatting sqref="C7:C18 G7:G18 K7:K18 O7:O18 S7:S18">
    <cfRule type="expression" dxfId="1325" priority="18">
      <formula>AND(C7=0,E7=13)</formula>
    </cfRule>
  </conditionalFormatting>
  <conditionalFormatting sqref="C7:C18">
    <cfRule type="expression" dxfId="1324" priority="32">
      <formula>IF($C7&gt;$E7,TRUE)</formula>
    </cfRule>
  </conditionalFormatting>
  <conditionalFormatting sqref="E7:E18">
    <cfRule type="expression" dxfId="1323" priority="33">
      <formula>IF($C7&lt;$E7,TRUE)</formula>
    </cfRule>
  </conditionalFormatting>
  <conditionalFormatting sqref="K7:K18">
    <cfRule type="expression" dxfId="1322" priority="40">
      <formula>IF($K7&gt;$M7,TRUE)</formula>
    </cfRule>
  </conditionalFormatting>
  <conditionalFormatting sqref="M7:M18">
    <cfRule type="expression" dxfId="1321" priority="41">
      <formula>IF($K7&lt;$M7,TRUE)</formula>
    </cfRule>
  </conditionalFormatting>
  <conditionalFormatting sqref="O7:O18">
    <cfRule type="expression" dxfId="1320" priority="44">
      <formula>IF($O7&gt;$Q7,TRUE)</formula>
    </cfRule>
  </conditionalFormatting>
  <conditionalFormatting sqref="Q7:Q18">
    <cfRule type="expression" dxfId="1319" priority="45">
      <formula>IF($O7&lt;$Q7,TRUE)</formula>
    </cfRule>
  </conditionalFormatting>
  <conditionalFormatting sqref="S7:S18">
    <cfRule type="expression" dxfId="1318" priority="48">
      <formula>IF($S7&gt;$U7,TRUE)</formula>
    </cfRule>
  </conditionalFormatting>
  <conditionalFormatting sqref="U7:U18">
    <cfRule type="expression" dxfId="1317" priority="49">
      <formula>IF($S7&lt;$U7,TRUE)</formula>
    </cfRule>
  </conditionalFormatting>
  <conditionalFormatting sqref="G7:G18">
    <cfRule type="expression" dxfId="1316" priority="36">
      <formula>IF($G7&gt;$I7,TRUE)</formula>
    </cfRule>
  </conditionalFormatting>
  <conditionalFormatting sqref="I7:I18">
    <cfRule type="expression" dxfId="1315" priority="37">
      <formula>IF($G7&lt;$I7,TRUE)</formula>
    </cfRule>
  </conditionalFormatting>
  <conditionalFormatting sqref="F7:F18">
    <cfRule type="containsText" dxfId="1314" priority="23" operator="containsText" text="vaba voor">
      <formula>NOT(ISERROR(SEARCH("vaba voor",F7)))</formula>
    </cfRule>
  </conditionalFormatting>
  <conditionalFormatting sqref="N7:N18">
    <cfRule type="containsText" dxfId="1313" priority="21" operator="containsText" text="vaba voor">
      <formula>NOT(ISERROR(SEARCH("vaba voor",N7)))</formula>
    </cfRule>
  </conditionalFormatting>
  <conditionalFormatting sqref="R7:R18">
    <cfRule type="containsText" dxfId="1312" priority="24" operator="containsText" text="vaba voor">
      <formula>NOT(ISERROR(SEARCH("vaba voor",R7)))</formula>
    </cfRule>
  </conditionalFormatting>
  <conditionalFormatting sqref="V7:V18">
    <cfRule type="containsText" dxfId="1311" priority="20" operator="containsText" text="vaba voor">
      <formula>NOT(ISERROR(SEARCH("vaba voor",V7)))</formula>
    </cfRule>
  </conditionalFormatting>
  <conditionalFormatting sqref="J7:J18">
    <cfRule type="containsText" dxfId="1310" priority="22" operator="containsText" text="vaba voor">
      <formula>NOT(ISERROR(SEARCH("vaba voor",J7)))</formula>
    </cfRule>
  </conditionalFormatting>
  <conditionalFormatting sqref="C7:F18">
    <cfRule type="expression" dxfId="1309" priority="28">
      <formula>IF(AND(ISNUMBER($C7),$C7=$E7),TRUE)</formula>
    </cfRule>
    <cfRule type="expression" dxfId="1308" priority="30">
      <formula>IF($C7&gt;$E7,TRUE)</formula>
    </cfRule>
    <cfRule type="expression" dxfId="1307" priority="31">
      <formula>IF($C7&lt;$E7,TRUE)</formula>
    </cfRule>
  </conditionalFormatting>
  <conditionalFormatting sqref="G7:J18">
    <cfRule type="expression" dxfId="1306" priority="29">
      <formula>IF(AND(ISNUMBER($G7),$G7=$I7),TRUE)</formula>
    </cfRule>
    <cfRule type="expression" dxfId="1305" priority="34">
      <formula>IF($G7&gt;$I7,TRUE)</formula>
    </cfRule>
    <cfRule type="expression" dxfId="1304" priority="35">
      <formula>IF($G7&lt;$I7,TRUE)</formula>
    </cfRule>
  </conditionalFormatting>
  <conditionalFormatting sqref="K7:N18">
    <cfRule type="expression" dxfId="1303" priority="27">
      <formula>IF(AND(ISNUMBER($K7),$K7=$M7),TRUE)</formula>
    </cfRule>
    <cfRule type="expression" dxfId="1302" priority="38">
      <formula>IF($K7&gt;$M7,TRUE)</formula>
    </cfRule>
    <cfRule type="expression" dxfId="1301" priority="39">
      <formula>IF($K7&lt;$M7,TRUE)</formula>
    </cfRule>
  </conditionalFormatting>
  <conditionalFormatting sqref="O7:R18">
    <cfRule type="expression" dxfId="1300" priority="26">
      <formula>IF(AND(ISNUMBER($O7),$O7=$Q7),TRUE)</formula>
    </cfRule>
    <cfRule type="expression" dxfId="1299" priority="42">
      <formula>IF($O7&gt;$Q7,TRUE)</formula>
    </cfRule>
    <cfRule type="expression" dxfId="1298" priority="43">
      <formula>IF($O7&lt;$Q7,TRUE)</formula>
    </cfRule>
  </conditionalFormatting>
  <conditionalFormatting sqref="S7:V18">
    <cfRule type="expression" dxfId="1297" priority="25">
      <formula>IF(AND(ISNUMBER($S7),$S7=$U7),TRUE)</formula>
    </cfRule>
    <cfRule type="expression" dxfId="1296" priority="46">
      <formula>IF($S7&gt;$U7,TRUE)</formula>
    </cfRule>
    <cfRule type="expression" dxfId="1295" priority="47">
      <formula>IF($S7&lt;$U7,TRUE)</formula>
    </cfRule>
  </conditionalFormatting>
  <conditionalFormatting sqref="E7:E18 I7:I18 M7:M18 Q7:Q18 U7:U18">
    <cfRule type="expression" dxfId="1294" priority="19">
      <formula>AND(E7=0,C7=13)</formula>
    </cfRule>
  </conditionalFormatting>
  <conditionalFormatting sqref="A7:A18">
    <cfRule type="duplicateValues" dxfId="1293" priority="50"/>
  </conditionalFormatting>
  <conditionalFormatting sqref="F267 H262:H266">
    <cfRule type="containsText" dxfId="1292" priority="17" operator="containsText" text="I-Viru">
      <formula>NOT(ISERROR(SEARCH("I-Viru",F262)))</formula>
    </cfRule>
  </conditionalFormatting>
  <conditionalFormatting sqref="B300:B311">
    <cfRule type="expression" dxfId="1291" priority="12">
      <formula>A300=3</formula>
    </cfRule>
    <cfRule type="expression" dxfId="1290" priority="13">
      <formula>A300=2</formula>
    </cfRule>
    <cfRule type="expression" dxfId="1289" priority="14">
      <formula>A300=1</formula>
    </cfRule>
    <cfRule type="containsBlanks" dxfId="1288" priority="15">
      <formula>LEN(TRIM(B300))=0</formula>
    </cfRule>
    <cfRule type="duplicateValues" dxfId="1287" priority="16"/>
  </conditionalFormatting>
  <conditionalFormatting sqref="AJ7:AJ18">
    <cfRule type="expression" dxfId="1286" priority="5">
      <formula>AND(AI7="",FIND(",",AJ7))</formula>
    </cfRule>
    <cfRule type="expression" dxfId="1285" priority="7">
      <formula>AND(AI7="",COUNTIF(AJ7,"*,*")=0)</formula>
    </cfRule>
  </conditionalFormatting>
  <conditionalFormatting sqref="AH7:AH18">
    <cfRule type="expression" dxfId="1284" priority="8">
      <formula>AND(AG7="",FIND(",",AH7))</formula>
    </cfRule>
    <cfRule type="expression" dxfId="1283" priority="9">
      <formula>AND(AG7="",COUNTIF(AH7,"*,*")=0)</formula>
    </cfRule>
  </conditionalFormatting>
  <conditionalFormatting sqref="AL7:AL18">
    <cfRule type="expression" dxfId="1282" priority="10">
      <formula>AND(AK7="",FIND(",",AL7))</formula>
    </cfRule>
    <cfRule type="expression" dxfId="1281" priority="11">
      <formula>AND(AK7="",COUNTIF(AL7,"*,*")=0)</formula>
    </cfRule>
  </conditionalFormatting>
  <conditionalFormatting sqref="AF7:AF18">
    <cfRule type="expression" dxfId="1280" priority="6">
      <formula>AND(AE7="",COUNTIF(AF7,"*,*")=0)</formula>
    </cfRule>
  </conditionalFormatting>
  <conditionalFormatting sqref="AN7:AN18">
    <cfRule type="expression" dxfId="1279" priority="2">
      <formula>AND(AM7="",COUNTIF(AN7,"*,*")=0)</formula>
    </cfRule>
    <cfRule type="expression" dxfId="1278" priority="4">
      <formula>AND(AM7="",FIND(",",AN7))</formula>
    </cfRule>
  </conditionalFormatting>
  <conditionalFormatting sqref="AP7:AP18">
    <cfRule type="expression" dxfId="1277" priority="1">
      <formula>AND(AO7="",COUNTIF(AP7,"*,*")=0)</formula>
    </cfRule>
    <cfRule type="expression" dxfId="1276" priority="3">
      <formula>AND(AO7="",FIND(",",AP7))</formula>
    </cfRule>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315"/>
  <sheetViews>
    <sheetView showGridLines="0" showRowColHeaders="0" zoomScaleNormal="100" workbookViewId="0">
      <pane ySplit="2" topLeftCell="A3" activePane="bottomLeft" state="frozen"/>
      <selection pane="bottomLeft" activeCell="A5" sqref="A5"/>
    </sheetView>
  </sheetViews>
  <sheetFormatPr defaultRowHeight="12.75" x14ac:dyDescent="0.2"/>
  <cols>
    <col min="1" max="1" width="3.28515625" customWidth="1"/>
    <col min="2" max="2" width="41.570312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18.285156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8.71093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UPPER((Kalend!E32)&amp;" - "&amp;(Kalend!C32))&amp;" - "&amp;LOWER(Kalend!D32)&amp;" - "&amp;(Kalend!A32)&amp;" kell "&amp;(Kalend!B32)&amp;" - "&amp;(Kalend!F32)</f>
        <v>10 - TOILA VALLA MV - duo - P, 16.08.2020 kell 10:00 - Voka staadion</v>
      </c>
      <c r="O1" s="105"/>
      <c r="P1" s="105"/>
      <c r="Q1" s="108"/>
      <c r="R1" s="108"/>
      <c r="S1" s="108"/>
      <c r="T1" s="109"/>
      <c r="U1" s="109"/>
      <c r="V1" s="109"/>
      <c r="W1" s="105"/>
      <c r="X1" s="334"/>
      <c r="Y1" s="105"/>
      <c r="Z1" s="105"/>
      <c r="AD1" s="99" t="s">
        <v>25</v>
      </c>
      <c r="AE1" s="111"/>
      <c r="AF1" s="111"/>
      <c r="AG1" s="111"/>
      <c r="AH1" s="111"/>
      <c r="AI1" s="111"/>
      <c r="AJ1" s="111"/>
      <c r="AK1" s="111"/>
      <c r="AL1" s="111"/>
      <c r="AM1" s="334"/>
      <c r="AN1" s="334"/>
      <c r="AO1" s="334"/>
      <c r="AP1" s="334"/>
    </row>
    <row r="2" spans="1:42" hidden="1" x14ac:dyDescent="0.2">
      <c r="F2" s="105"/>
      <c r="L2" s="110"/>
      <c r="M2" s="110"/>
      <c r="N2" s="110"/>
      <c r="O2" s="105"/>
      <c r="P2" s="105"/>
      <c r="Q2" s="105"/>
      <c r="R2" s="115" t="s">
        <v>61</v>
      </c>
      <c r="S2" s="105"/>
      <c r="T2" s="110"/>
      <c r="U2" s="110"/>
      <c r="W2" s="116">
        <v>1</v>
      </c>
      <c r="Y2" s="117" t="s">
        <v>62</v>
      </c>
      <c r="Z2" s="105"/>
      <c r="AD2" s="105"/>
      <c r="AE2" s="105"/>
      <c r="AF2" s="105"/>
      <c r="AG2" s="105"/>
      <c r="AH2" s="117"/>
      <c r="AI2" s="105"/>
      <c r="AJ2" s="105"/>
      <c r="AK2" s="105"/>
      <c r="AL2" s="105"/>
    </row>
    <row r="3" spans="1:42" hidden="1" x14ac:dyDescent="0.2">
      <c r="F3" s="105"/>
      <c r="L3" s="110"/>
      <c r="M3" s="110"/>
      <c r="N3" s="110"/>
      <c r="O3" s="105"/>
      <c r="P3" s="105"/>
      <c r="Q3" s="105"/>
      <c r="R3" s="119" t="s">
        <v>63</v>
      </c>
      <c r="S3" s="105"/>
      <c r="T3" s="110"/>
      <c r="U3" s="110"/>
      <c r="W3" s="116">
        <v>0.5</v>
      </c>
      <c r="Y3" s="117" t="s">
        <v>62</v>
      </c>
      <c r="Z3" s="105"/>
      <c r="AE3" s="105"/>
      <c r="AF3" s="105"/>
      <c r="AG3" s="105"/>
      <c r="AH3" s="105"/>
      <c r="AI3" s="105"/>
      <c r="AJ3" s="105"/>
      <c r="AK3" s="105"/>
      <c r="AL3" s="105"/>
    </row>
    <row r="4" spans="1:42" hidden="1" x14ac:dyDescent="0.2">
      <c r="F4" s="105"/>
      <c r="L4" s="105"/>
      <c r="M4" s="105"/>
      <c r="N4" s="105"/>
      <c r="O4" s="105"/>
      <c r="P4" s="105"/>
      <c r="Q4" s="105"/>
      <c r="R4" s="122" t="s">
        <v>65</v>
      </c>
      <c r="S4" s="105"/>
      <c r="T4" s="105"/>
      <c r="U4" s="105"/>
      <c r="W4" s="116">
        <v>0</v>
      </c>
      <c r="Y4" s="117" t="s">
        <v>62</v>
      </c>
      <c r="Z4" s="105"/>
      <c r="AA4" s="105"/>
      <c r="AE4" s="110"/>
      <c r="AF4" s="342"/>
      <c r="AG4" s="110"/>
      <c r="AH4" s="110"/>
      <c r="AI4" s="110"/>
      <c r="AJ4" s="110"/>
      <c r="AK4" s="110"/>
      <c r="AL4" s="110"/>
      <c r="AM4" s="110"/>
      <c r="AN4" s="110"/>
    </row>
    <row r="5" spans="1:42" x14ac:dyDescent="0.2">
      <c r="F5" s="105"/>
      <c r="L5" s="105"/>
      <c r="M5" s="105"/>
      <c r="N5" s="105"/>
      <c r="O5" s="105"/>
      <c r="P5" s="105"/>
      <c r="Q5" s="105"/>
      <c r="R5" s="105"/>
      <c r="S5" s="105"/>
      <c r="T5" s="105"/>
      <c r="U5" s="105"/>
      <c r="V5" s="105"/>
      <c r="W5" s="105"/>
      <c r="X5" s="105"/>
      <c r="Y5" s="105"/>
      <c r="Z5" s="105"/>
      <c r="AA5" s="343"/>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335" t="s">
        <v>160</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8"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C7" s="160"/>
      <c r="AD7" s="157">
        <f t="shared" ref="AD7" si="1">SUM(AE7:AP7)</f>
        <v>532</v>
      </c>
      <c r="AE7" s="158">
        <f>IFERROR(INDEX(Reit!$J:$J,MATCH(AF7,Reit!$F:$F,0)),"")</f>
        <v>244</v>
      </c>
      <c r="AF7" s="159" t="str">
        <f t="shared" ref="AF7:AF22" si="2">IFERROR(LEFT($B7,(FIND(",",$B7,1)-1)),"")</f>
        <v>Jaan Sepp</v>
      </c>
      <c r="AG7" s="158">
        <f>IFERROR(INDEX(Reit!$J:$J,MATCH(AH7,Reit!$F:$F,0)),"")</f>
        <v>288</v>
      </c>
      <c r="AH7" s="159" t="str">
        <f t="shared" ref="AH7:AH22" si="3">IFERROR(MID($B7,FIND(", ",$B7)+2,256),"")</f>
        <v>Oskar Sepp</v>
      </c>
      <c r="AI7" s="158" t="str">
        <f>IFERROR(INDEX(Reit!$J:$J,MATCH(AJ7,Reit!$F:$F,0)),"")</f>
        <v/>
      </c>
      <c r="AJ7" s="159" t="str">
        <f t="shared" ref="AJ7:AJ22" si="4">IFERROR(MID($B7,FIND("^",SUBSTITUTE($B7,", ","^",1))+2,FIND("^",SUBSTITUTE($B7,", ","^",2))-FIND("^",SUBSTITUTE($B7,", ","^",1))-2),"")</f>
        <v/>
      </c>
      <c r="AK7" s="158" t="str">
        <f>IFERROR(INDEX(Reit!$J:$J,MATCH(AL7,Reit!$F:$F,0)),"")</f>
        <v/>
      </c>
      <c r="AL7" s="159" t="str">
        <f t="shared" ref="AL7:AL22" si="5">IFERROR(MID($B7,FIND(", ",$B7,FIND(", ",$B7,FIND(", ",$B7))+1)+2,30000),"")</f>
        <v/>
      </c>
      <c r="AM7" s="158" t="str">
        <f>IFERROR(INDEX(Reit!$J:$J,MATCH(AN7,Reit!$F:$F,0)),"")</f>
        <v/>
      </c>
      <c r="AN7" s="159" t="str">
        <f t="shared" ref="AN7:AN22" si="6">IFERROR(MID($B7,FIND(", ",$B7,FIND(", ",$B7)+1)+2,FIND(", ",$B7,FIND(", ",$B7,FIND(", ",$B7)+1)+1)-FIND(", ",$B7,FIND(", ",$B7)+1)-2),"")</f>
        <v/>
      </c>
      <c r="AO7" s="158" t="str">
        <f>IFERROR(INDEX(Reit!$J:$J,MATCH(AP7,Reit!$F:$F,0)),"")</f>
        <v/>
      </c>
      <c r="AP7" s="159" t="str">
        <f t="shared" ref="AP7:AP22" si="7">IFERROR(MID($B7,FIND(", ",$B7,FIND(", ",$B7,FIND(", ",$B7)+1)+1)+2,30000),"")</f>
        <v/>
      </c>
    </row>
    <row r="8" spans="1:42" x14ac:dyDescent="0.2">
      <c r="A8" s="138">
        <v>2</v>
      </c>
      <c r="B8" s="335" t="s">
        <v>577</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8" si="8">C8+G8+K8+O8+S8</f>
        <v>0</v>
      </c>
      <c r="Z8" s="141" t="s">
        <v>79</v>
      </c>
      <c r="AA8" s="146">
        <f t="shared" ref="AA8:AA18" si="9">E8+I8+M8+Q8+U8</f>
        <v>0</v>
      </c>
      <c r="AB8" s="147">
        <f t="shared" ref="AB8:AB18" si="10">Y8-AA8</f>
        <v>0</v>
      </c>
      <c r="AC8" s="762"/>
      <c r="AD8" s="157">
        <f t="shared" ref="AD8:AD9" si="11">SUM(AE8:AP8)</f>
        <v>235</v>
      </c>
      <c r="AE8" s="158">
        <f>IFERROR(INDEX(Reit!$J:$J,MATCH(AF8,Reit!$F:$F,0)),"")</f>
        <v>201</v>
      </c>
      <c r="AF8" s="159" t="str">
        <f t="shared" si="2"/>
        <v>Meelis Luud</v>
      </c>
      <c r="AG8" s="158">
        <f>IFERROR(INDEX(Reit!$J:$J,MATCH(AH8,Reit!$F:$F,0)),"")</f>
        <v>34</v>
      </c>
      <c r="AH8" s="159" t="str">
        <f t="shared" si="3"/>
        <v>Peep Peenema</v>
      </c>
      <c r="AI8" s="158" t="str">
        <f>IFERROR(INDEX(Reit!$J:$J,MATCH(AJ8,Reit!$F:$F,0)),"")</f>
        <v/>
      </c>
      <c r="AJ8" s="159" t="str">
        <f t="shared" si="4"/>
        <v/>
      </c>
      <c r="AK8" s="158" t="str">
        <f>IFERROR(INDEX(Reit!$J:$J,MATCH(AL8,Reit!$F:$F,0)),"")</f>
        <v/>
      </c>
      <c r="AL8" s="159" t="str">
        <f t="shared" si="5"/>
        <v/>
      </c>
      <c r="AM8" s="158" t="str">
        <f>IFERROR(INDEX(Reit!$J:$J,MATCH(AN8,Reit!$F:$F,0)),"")</f>
        <v/>
      </c>
      <c r="AN8" s="159" t="str">
        <f t="shared" si="6"/>
        <v/>
      </c>
      <c r="AO8" s="158" t="str">
        <f>IFERROR(INDEX(Reit!$J:$J,MATCH(AP8,Reit!$F:$F,0)),"")</f>
        <v/>
      </c>
      <c r="AP8" s="159" t="str">
        <f t="shared" si="7"/>
        <v/>
      </c>
    </row>
    <row r="9" spans="1:42" x14ac:dyDescent="0.2">
      <c r="A9" s="138">
        <v>3</v>
      </c>
      <c r="B9" s="335" t="s">
        <v>158</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8"/>
        <v>0</v>
      </c>
      <c r="Z9" s="141" t="s">
        <v>79</v>
      </c>
      <c r="AA9" s="146">
        <f t="shared" si="9"/>
        <v>0</v>
      </c>
      <c r="AB9" s="147">
        <f t="shared" si="10"/>
        <v>0</v>
      </c>
      <c r="AC9" s="762"/>
      <c r="AD9" s="157">
        <f t="shared" si="11"/>
        <v>510</v>
      </c>
      <c r="AE9" s="158">
        <f>IFERROR(INDEX(Reit!$J:$J,MATCH(AF9,Reit!$F:$F,0)),"")</f>
        <v>278</v>
      </c>
      <c r="AF9" s="159" t="str">
        <f t="shared" si="2"/>
        <v>Kenneth Muusikus</v>
      </c>
      <c r="AG9" s="158">
        <f>IFERROR(INDEX(Reit!$J:$J,MATCH(AH9,Reit!$F:$F,0)),"")</f>
        <v>232</v>
      </c>
      <c r="AH9" s="159" t="str">
        <f t="shared" si="3"/>
        <v>Mait Metsla</v>
      </c>
      <c r="AI9" s="158" t="str">
        <f>IFERROR(INDEX(Reit!$J:$J,MATCH(AJ9,Reit!$F:$F,0)),"")</f>
        <v/>
      </c>
      <c r="AJ9" s="159" t="str">
        <f t="shared" si="4"/>
        <v/>
      </c>
      <c r="AK9" s="158" t="str">
        <f>IFERROR(INDEX(Reit!$J:$J,MATCH(AL9,Reit!$F:$F,0)),"")</f>
        <v/>
      </c>
      <c r="AL9" s="159" t="str">
        <f t="shared" si="5"/>
        <v/>
      </c>
      <c r="AM9" s="158" t="str">
        <f>IFERROR(INDEX(Reit!$J:$J,MATCH(AN9,Reit!$F:$F,0)),"")</f>
        <v/>
      </c>
      <c r="AN9" s="159" t="str">
        <f t="shared" si="6"/>
        <v/>
      </c>
      <c r="AO9" s="158" t="str">
        <f>IFERROR(INDEX(Reit!$J:$J,MATCH(AP9,Reit!$F:$F,0)),"")</f>
        <v/>
      </c>
      <c r="AP9" s="159" t="str">
        <f t="shared" si="7"/>
        <v/>
      </c>
    </row>
    <row r="10" spans="1:42" x14ac:dyDescent="0.2">
      <c r="A10" s="138">
        <v>4</v>
      </c>
      <c r="B10" s="139" t="s">
        <v>578</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8"/>
        <v>0</v>
      </c>
      <c r="Z10" s="141" t="s">
        <v>79</v>
      </c>
      <c r="AA10" s="146">
        <f t="shared" si="9"/>
        <v>0</v>
      </c>
      <c r="AB10" s="147">
        <f t="shared" si="10"/>
        <v>0</v>
      </c>
      <c r="AC10" s="762"/>
      <c r="AD10" s="157">
        <f t="shared" ref="AD10:AD22" si="12">SUM(AE10:AP10)</f>
        <v>320</v>
      </c>
      <c r="AE10" s="158">
        <f>IFERROR(INDEX(Reit!$J:$J,MATCH(AF10,Reit!$F:$F,0)),"")</f>
        <v>294</v>
      </c>
      <c r="AF10" s="159" t="str">
        <f t="shared" si="2"/>
        <v>Ivar Viljaste</v>
      </c>
      <c r="AG10" s="158">
        <f>IFERROR(INDEX(Reit!$J:$J,MATCH(AH10,Reit!$F:$F,0)),"")</f>
        <v>26</v>
      </c>
      <c r="AH10" s="159" t="str">
        <f t="shared" si="3"/>
        <v>Silver Kingissepp</v>
      </c>
      <c r="AI10" s="158" t="str">
        <f>IFERROR(INDEX(Reit!$J:$J,MATCH(AJ10,Reit!$F:$F,0)),"")</f>
        <v/>
      </c>
      <c r="AJ10" s="159" t="str">
        <f t="shared" si="4"/>
        <v/>
      </c>
      <c r="AK10" s="158" t="str">
        <f>IFERROR(INDEX(Reit!$J:$J,MATCH(AL10,Reit!$F:$F,0)),"")</f>
        <v/>
      </c>
      <c r="AL10" s="159" t="str">
        <f t="shared" si="5"/>
        <v/>
      </c>
      <c r="AM10" s="158" t="str">
        <f>IFERROR(INDEX(Reit!$J:$J,MATCH(AN10,Reit!$F:$F,0)),"")</f>
        <v/>
      </c>
      <c r="AN10" s="159" t="str">
        <f t="shared" si="6"/>
        <v/>
      </c>
      <c r="AO10" s="158" t="str">
        <f>IFERROR(INDEX(Reit!$J:$J,MATCH(AP10,Reit!$F:$F,0)),"")</f>
        <v/>
      </c>
      <c r="AP10" s="159" t="str">
        <f t="shared" si="7"/>
        <v/>
      </c>
    </row>
    <row r="11" spans="1:42" x14ac:dyDescent="0.2">
      <c r="A11" s="138">
        <v>5</v>
      </c>
      <c r="B11" s="335" t="s">
        <v>289</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8"/>
        <v>0</v>
      </c>
      <c r="Z11" s="141" t="s">
        <v>79</v>
      </c>
      <c r="AA11" s="146">
        <f t="shared" si="9"/>
        <v>0</v>
      </c>
      <c r="AB11" s="147">
        <f t="shared" si="10"/>
        <v>0</v>
      </c>
      <c r="AC11" s="148"/>
      <c r="AD11" s="157">
        <f t="shared" si="12"/>
        <v>534</v>
      </c>
      <c r="AE11" s="158">
        <f>IFERROR(INDEX(Reit!$J:$J,MATCH(AF11,Reit!$F:$F,0)),"")</f>
        <v>234</v>
      </c>
      <c r="AF11" s="159" t="str">
        <f t="shared" si="2"/>
        <v>Aarne Välja</v>
      </c>
      <c r="AG11" s="158">
        <f>IFERROR(INDEX(Reit!$J:$J,MATCH(AH11,Reit!$F:$F,0)),"")</f>
        <v>300</v>
      </c>
      <c r="AH11" s="159" t="str">
        <f t="shared" si="3"/>
        <v>Janek Tarto</v>
      </c>
      <c r="AI11" s="158" t="str">
        <f>IFERROR(INDEX(Reit!$J:$J,MATCH(AJ11,Reit!$F:$F,0)),"")</f>
        <v/>
      </c>
      <c r="AJ11" s="159" t="str">
        <f t="shared" si="4"/>
        <v/>
      </c>
      <c r="AK11" s="158" t="str">
        <f>IFERROR(INDEX(Reit!$J:$J,MATCH(AL11,Reit!$F:$F,0)),"")</f>
        <v/>
      </c>
      <c r="AL11" s="159" t="str">
        <f t="shared" si="5"/>
        <v/>
      </c>
      <c r="AM11" s="158" t="str">
        <f>IFERROR(INDEX(Reit!$J:$J,MATCH(AN11,Reit!$F:$F,0)),"")</f>
        <v/>
      </c>
      <c r="AN11" s="159" t="str">
        <f t="shared" si="6"/>
        <v/>
      </c>
      <c r="AO11" s="158" t="str">
        <f>IFERROR(INDEX(Reit!$J:$J,MATCH(AP11,Reit!$F:$F,0)),"")</f>
        <v/>
      </c>
      <c r="AP11" s="159" t="str">
        <f t="shared" si="7"/>
        <v/>
      </c>
    </row>
    <row r="12" spans="1:42" x14ac:dyDescent="0.2">
      <c r="A12" s="138">
        <v>6</v>
      </c>
      <c r="B12" s="139" t="s">
        <v>579</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8"/>
        <v>0</v>
      </c>
      <c r="Z12" s="141" t="s">
        <v>79</v>
      </c>
      <c r="AA12" s="146">
        <f t="shared" si="9"/>
        <v>0</v>
      </c>
      <c r="AB12" s="147">
        <f t="shared" si="10"/>
        <v>0</v>
      </c>
      <c r="AC12" s="148"/>
      <c r="AD12" s="157">
        <f t="shared" si="12"/>
        <v>84</v>
      </c>
      <c r="AE12" s="158">
        <f>IFERROR(INDEX(Reit!$J:$J,MATCH(AF12,Reit!$F:$F,0)),"")</f>
        <v>62</v>
      </c>
      <c r="AF12" s="159" t="str">
        <f t="shared" si="2"/>
        <v>Argo Sepp</v>
      </c>
      <c r="AG12" s="158">
        <f>IFERROR(INDEX(Reit!$J:$J,MATCH(AH12,Reit!$F:$F,0)),"")</f>
        <v>22</v>
      </c>
      <c r="AH12" s="159" t="str">
        <f t="shared" si="3"/>
        <v>Rando Pajuste</v>
      </c>
      <c r="AI12" s="158" t="str">
        <f>IFERROR(INDEX(Reit!$J:$J,MATCH(AJ12,Reit!$F:$F,0)),"")</f>
        <v/>
      </c>
      <c r="AJ12" s="159" t="str">
        <f t="shared" si="4"/>
        <v/>
      </c>
      <c r="AK12" s="158" t="str">
        <f>IFERROR(INDEX(Reit!$J:$J,MATCH(AL12,Reit!$F:$F,0)),"")</f>
        <v/>
      </c>
      <c r="AL12" s="159" t="str">
        <f t="shared" si="5"/>
        <v/>
      </c>
      <c r="AM12" s="158" t="str">
        <f>IFERROR(INDEX(Reit!$J:$J,MATCH(AN12,Reit!$F:$F,0)),"")</f>
        <v/>
      </c>
      <c r="AN12" s="159" t="str">
        <f t="shared" si="6"/>
        <v/>
      </c>
      <c r="AO12" s="158" t="str">
        <f>IFERROR(INDEX(Reit!$J:$J,MATCH(AP12,Reit!$F:$F,0)),"")</f>
        <v/>
      </c>
      <c r="AP12" s="159" t="str">
        <f t="shared" si="7"/>
        <v/>
      </c>
    </row>
    <row r="13" spans="1:42" x14ac:dyDescent="0.2">
      <c r="A13" s="138">
        <v>7</v>
      </c>
      <c r="B13" s="149" t="s">
        <v>580</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8"/>
        <v>0</v>
      </c>
      <c r="Z13" s="141" t="s">
        <v>79</v>
      </c>
      <c r="AA13" s="146">
        <f t="shared" si="9"/>
        <v>0</v>
      </c>
      <c r="AB13" s="147">
        <f t="shared" si="10"/>
        <v>0</v>
      </c>
      <c r="AC13" s="148"/>
      <c r="AD13" s="157">
        <f t="shared" si="12"/>
        <v>171</v>
      </c>
      <c r="AE13" s="158">
        <f>IFERROR(INDEX(Reit!$J:$J,MATCH(AF13,Reit!$F:$F,0)),"")</f>
        <v>66</v>
      </c>
      <c r="AF13" s="159" t="str">
        <f t="shared" si="2"/>
        <v>Jaan Saar</v>
      </c>
      <c r="AG13" s="158">
        <f>IFERROR(INDEX(Reit!$J:$J,MATCH(AH13,Reit!$F:$F,0)),"")</f>
        <v>105</v>
      </c>
      <c r="AH13" s="159" t="str">
        <f t="shared" si="3"/>
        <v>Vello Vasser</v>
      </c>
      <c r="AI13" s="158" t="str">
        <f>IFERROR(INDEX(Reit!$J:$J,MATCH(AJ13,Reit!$F:$F,0)),"")</f>
        <v/>
      </c>
      <c r="AJ13" s="159" t="str">
        <f t="shared" si="4"/>
        <v/>
      </c>
      <c r="AK13" s="158" t="str">
        <f>IFERROR(INDEX(Reit!$J:$J,MATCH(AL13,Reit!$F:$F,0)),"")</f>
        <v/>
      </c>
      <c r="AL13" s="159" t="str">
        <f t="shared" si="5"/>
        <v/>
      </c>
      <c r="AM13" s="158" t="str">
        <f>IFERROR(INDEX(Reit!$J:$J,MATCH(AN13,Reit!$F:$F,0)),"")</f>
        <v/>
      </c>
      <c r="AN13" s="159" t="str">
        <f t="shared" si="6"/>
        <v/>
      </c>
      <c r="AO13" s="158" t="str">
        <f>IFERROR(INDEX(Reit!$J:$J,MATCH(AP13,Reit!$F:$F,0)),"")</f>
        <v/>
      </c>
      <c r="AP13" s="159" t="str">
        <f t="shared" si="7"/>
        <v/>
      </c>
    </row>
    <row r="14" spans="1:42" x14ac:dyDescent="0.2">
      <c r="A14" s="138">
        <v>8</v>
      </c>
      <c r="B14" s="149" t="s">
        <v>581</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8"/>
        <v>0</v>
      </c>
      <c r="Z14" s="141" t="s">
        <v>79</v>
      </c>
      <c r="AA14" s="146">
        <f t="shared" si="9"/>
        <v>0</v>
      </c>
      <c r="AB14" s="147">
        <f t="shared" si="10"/>
        <v>0</v>
      </c>
      <c r="AC14" s="148"/>
      <c r="AD14" s="157">
        <f t="shared" si="12"/>
        <v>36</v>
      </c>
      <c r="AE14" s="158">
        <f>IFERROR(INDEX(Reit!$J:$J,MATCH(AF14,Reit!$F:$F,0)),"")</f>
        <v>18</v>
      </c>
      <c r="AF14" s="159" t="str">
        <f t="shared" si="2"/>
        <v>Margus Limberg</v>
      </c>
      <c r="AG14" s="158">
        <f>IFERROR(INDEX(Reit!$J:$J,MATCH(AH14,Reit!$F:$F,0)),"")</f>
        <v>18</v>
      </c>
      <c r="AH14" s="159" t="str">
        <f t="shared" si="3"/>
        <v>Marko Ode</v>
      </c>
      <c r="AI14" s="158" t="str">
        <f>IFERROR(INDEX(Reit!$J:$J,MATCH(AJ14,Reit!$F:$F,0)),"")</f>
        <v/>
      </c>
      <c r="AJ14" s="159" t="str">
        <f t="shared" si="4"/>
        <v/>
      </c>
      <c r="AK14" s="158" t="str">
        <f>IFERROR(INDEX(Reit!$J:$J,MATCH(AL14,Reit!$F:$F,0)),"")</f>
        <v/>
      </c>
      <c r="AL14" s="159" t="str">
        <f t="shared" si="5"/>
        <v/>
      </c>
      <c r="AM14" s="158" t="str">
        <f>IFERROR(INDEX(Reit!$J:$J,MATCH(AN14,Reit!$F:$F,0)),"")</f>
        <v/>
      </c>
      <c r="AN14" s="159" t="str">
        <f t="shared" si="6"/>
        <v/>
      </c>
      <c r="AO14" s="158" t="str">
        <f>IFERROR(INDEX(Reit!$J:$J,MATCH(AP14,Reit!$F:$F,0)),"")</f>
        <v/>
      </c>
      <c r="AP14" s="159" t="str">
        <f t="shared" si="7"/>
        <v/>
      </c>
    </row>
    <row r="15" spans="1:42" x14ac:dyDescent="0.2">
      <c r="A15" s="138">
        <v>9</v>
      </c>
      <c r="B15" s="335" t="s">
        <v>161</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8"/>
        <v>0</v>
      </c>
      <c r="Z15" s="141" t="s">
        <v>79</v>
      </c>
      <c r="AA15" s="146">
        <f t="shared" si="9"/>
        <v>0</v>
      </c>
      <c r="AB15" s="147">
        <f t="shared" si="10"/>
        <v>0</v>
      </c>
      <c r="AC15" s="148"/>
      <c r="AD15" s="157">
        <f t="shared" si="12"/>
        <v>288</v>
      </c>
      <c r="AE15" s="158">
        <f>IFERROR(INDEX(Reit!$J:$J,MATCH(AF15,Reit!$F:$F,0)),"")</f>
        <v>148</v>
      </c>
      <c r="AF15" s="159" t="str">
        <f t="shared" si="2"/>
        <v>Ljudmila Varendi</v>
      </c>
      <c r="AG15" s="158">
        <f>IFERROR(INDEX(Reit!$J:$J,MATCH(AH15,Reit!$F:$F,0)),"")</f>
        <v>140</v>
      </c>
      <c r="AH15" s="159" t="str">
        <f t="shared" si="3"/>
        <v>Viktor Švarõgin</v>
      </c>
      <c r="AI15" s="158" t="str">
        <f>IFERROR(INDEX(Reit!$J:$J,MATCH(AJ15,Reit!$F:$F,0)),"")</f>
        <v/>
      </c>
      <c r="AJ15" s="159" t="str">
        <f t="shared" si="4"/>
        <v/>
      </c>
      <c r="AK15" s="158" t="str">
        <f>IFERROR(INDEX(Reit!$J:$J,MATCH(AL15,Reit!$F:$F,0)),"")</f>
        <v/>
      </c>
      <c r="AL15" s="159" t="str">
        <f t="shared" si="5"/>
        <v/>
      </c>
      <c r="AM15" s="158" t="str">
        <f>IFERROR(INDEX(Reit!$J:$J,MATCH(AN15,Reit!$F:$F,0)),"")</f>
        <v/>
      </c>
      <c r="AN15" s="159" t="str">
        <f t="shared" si="6"/>
        <v/>
      </c>
      <c r="AO15" s="158" t="str">
        <f>IFERROR(INDEX(Reit!$J:$J,MATCH(AP15,Reit!$F:$F,0)),"")</f>
        <v/>
      </c>
      <c r="AP15" s="159" t="str">
        <f t="shared" si="7"/>
        <v/>
      </c>
    </row>
    <row r="16" spans="1:42" x14ac:dyDescent="0.2">
      <c r="A16" s="138">
        <v>10</v>
      </c>
      <c r="B16" s="149" t="s">
        <v>582</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8"/>
        <v>0</v>
      </c>
      <c r="Z16" s="141" t="s">
        <v>79</v>
      </c>
      <c r="AA16" s="146">
        <f t="shared" si="9"/>
        <v>0</v>
      </c>
      <c r="AB16" s="147">
        <f t="shared" si="10"/>
        <v>0</v>
      </c>
      <c r="AC16" s="148"/>
      <c r="AD16" s="157">
        <f t="shared" si="12"/>
        <v>86</v>
      </c>
      <c r="AE16" s="158">
        <f>IFERROR(INDEX(Reit!$J:$J,MATCH(AF16,Reit!$F:$F,0)),"")</f>
        <v>72</v>
      </c>
      <c r="AF16" s="159" t="str">
        <f t="shared" si="2"/>
        <v>Johannes Neiland</v>
      </c>
      <c r="AG16" s="158">
        <f>IFERROR(INDEX(Reit!$J:$J,MATCH(AH16,Reit!$F:$F,0)),"")</f>
        <v>14</v>
      </c>
      <c r="AH16" s="159" t="str">
        <f t="shared" si="3"/>
        <v>Martha Aavisto</v>
      </c>
      <c r="AI16" s="158" t="str">
        <f>IFERROR(INDEX(Reit!$J:$J,MATCH(AJ16,Reit!$F:$F,0)),"")</f>
        <v/>
      </c>
      <c r="AJ16" s="159" t="str">
        <f t="shared" si="4"/>
        <v/>
      </c>
      <c r="AK16" s="158" t="str">
        <f>IFERROR(INDEX(Reit!$J:$J,MATCH(AL16,Reit!$F:$F,0)),"")</f>
        <v/>
      </c>
      <c r="AL16" s="159" t="str">
        <f t="shared" si="5"/>
        <v/>
      </c>
      <c r="AM16" s="158" t="str">
        <f>IFERROR(INDEX(Reit!$J:$J,MATCH(AN16,Reit!$F:$F,0)),"")</f>
        <v/>
      </c>
      <c r="AN16" s="159" t="str">
        <f t="shared" si="6"/>
        <v/>
      </c>
      <c r="AO16" s="158" t="str">
        <f>IFERROR(INDEX(Reit!$J:$J,MATCH(AP16,Reit!$F:$F,0)),"")</f>
        <v/>
      </c>
      <c r="AP16" s="159" t="str">
        <f t="shared" si="7"/>
        <v/>
      </c>
    </row>
    <row r="17" spans="1:42" x14ac:dyDescent="0.2">
      <c r="A17" s="138">
        <v>11</v>
      </c>
      <c r="B17" s="335" t="s">
        <v>343</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8"/>
        <v>0</v>
      </c>
      <c r="Z17" s="141" t="s">
        <v>79</v>
      </c>
      <c r="AA17" s="146">
        <f t="shared" si="9"/>
        <v>0</v>
      </c>
      <c r="AB17" s="147">
        <f t="shared" si="10"/>
        <v>0</v>
      </c>
      <c r="AC17" s="148"/>
      <c r="AD17" s="157">
        <f t="shared" si="12"/>
        <v>281</v>
      </c>
      <c r="AE17" s="158">
        <f>IFERROR(INDEX(Reit!$J:$J,MATCH(AF17,Reit!$F:$F,0)),"")</f>
        <v>59</v>
      </c>
      <c r="AF17" s="159" t="str">
        <f t="shared" si="2"/>
        <v>Oksana Rõndenkova</v>
      </c>
      <c r="AG17" s="158">
        <f>IFERROR(INDEX(Reit!$J:$J,MATCH(AH17,Reit!$F:$F,0)),"")</f>
        <v>222</v>
      </c>
      <c r="AH17" s="159" t="str">
        <f t="shared" si="3"/>
        <v>Oleg Rõndenkov</v>
      </c>
      <c r="AI17" s="158" t="str">
        <f>IFERROR(INDEX(Reit!$J:$J,MATCH(AJ17,Reit!$F:$F,0)),"")</f>
        <v/>
      </c>
      <c r="AJ17" s="159" t="str">
        <f t="shared" si="4"/>
        <v/>
      </c>
      <c r="AK17" s="158" t="str">
        <f>IFERROR(INDEX(Reit!$J:$J,MATCH(AL17,Reit!$F:$F,0)),"")</f>
        <v/>
      </c>
      <c r="AL17" s="159" t="str">
        <f t="shared" si="5"/>
        <v/>
      </c>
      <c r="AM17" s="158" t="str">
        <f>IFERROR(INDEX(Reit!$J:$J,MATCH(AN17,Reit!$F:$F,0)),"")</f>
        <v/>
      </c>
      <c r="AN17" s="159" t="str">
        <f t="shared" si="6"/>
        <v/>
      </c>
      <c r="AO17" s="158" t="str">
        <f>IFERROR(INDEX(Reit!$J:$J,MATCH(AP17,Reit!$F:$F,0)),"")</f>
        <v/>
      </c>
      <c r="AP17" s="159" t="str">
        <f t="shared" si="7"/>
        <v/>
      </c>
    </row>
    <row r="18" spans="1:42" x14ac:dyDescent="0.2">
      <c r="A18" s="138">
        <v>12</v>
      </c>
      <c r="B18" s="149" t="s">
        <v>583</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8"/>
        <v>0</v>
      </c>
      <c r="Z18" s="141" t="s">
        <v>79</v>
      </c>
      <c r="AA18" s="146">
        <f t="shared" si="9"/>
        <v>0</v>
      </c>
      <c r="AB18" s="147">
        <f t="shared" si="10"/>
        <v>0</v>
      </c>
      <c r="AC18" s="148"/>
      <c r="AD18" s="157">
        <f t="shared" si="12"/>
        <v>340</v>
      </c>
      <c r="AE18" s="158">
        <f>IFERROR(INDEX(Reit!$J:$J,MATCH(AF18,Reit!$F:$F,0)),"")</f>
        <v>192</v>
      </c>
      <c r="AF18" s="159" t="str">
        <f t="shared" si="2"/>
        <v>Matti Vinni</v>
      </c>
      <c r="AG18" s="158">
        <f>IFERROR(INDEX(Reit!$J:$J,MATCH(AH18,Reit!$F:$F,0)),"")</f>
        <v>148</v>
      </c>
      <c r="AH18" s="159" t="str">
        <f t="shared" si="3"/>
        <v>Vladimir Ogneštšikov</v>
      </c>
      <c r="AI18" s="158" t="str">
        <f>IFERROR(INDEX(Reit!$J:$J,MATCH(AJ18,Reit!$F:$F,0)),"")</f>
        <v/>
      </c>
      <c r="AJ18" s="159" t="str">
        <f t="shared" si="4"/>
        <v/>
      </c>
      <c r="AK18" s="158" t="str">
        <f>IFERROR(INDEX(Reit!$J:$J,MATCH(AL18,Reit!$F:$F,0)),"")</f>
        <v/>
      </c>
      <c r="AL18" s="159" t="str">
        <f t="shared" si="5"/>
        <v/>
      </c>
      <c r="AM18" s="158" t="str">
        <f>IFERROR(INDEX(Reit!$J:$J,MATCH(AN18,Reit!$F:$F,0)),"")</f>
        <v/>
      </c>
      <c r="AN18" s="159" t="str">
        <f t="shared" si="6"/>
        <v/>
      </c>
      <c r="AO18" s="158" t="str">
        <f>IFERROR(INDEX(Reit!$J:$J,MATCH(AP18,Reit!$F:$F,0)),"")</f>
        <v/>
      </c>
      <c r="AP18" s="159" t="str">
        <f t="shared" si="7"/>
        <v/>
      </c>
    </row>
    <row r="19" spans="1:42" x14ac:dyDescent="0.2">
      <c r="A19" s="138">
        <v>13</v>
      </c>
      <c r="B19" s="139" t="s">
        <v>584</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ref="W19:W22" si="13">IF(C19&gt;E19,W$2,IF(C19&lt;E19,W$4,IF(ISNUMBER(C19),W$3,0)))+IF(G19&gt;I19,W$2,IF(G19&lt;I19,W$4,IF(ISNUMBER(G19),W$3,0)))+IF(K19&gt;M19,W$2,IF(K19&lt;M19,W$4,IF(ISNUMBER(K19),W$3,0)))+IF(O19&gt;Q19,W$2,IF(O19&lt;Q19,W$4,IF(ISNUMBER(O19),W$3,0)))+IF(S19&gt;U19,W$2,IF(S19&lt;U19,W$4,IF(ISNUMBER(S19),W$3,0)))</f>
        <v>0</v>
      </c>
      <c r="X19" s="145"/>
      <c r="Y19" s="140">
        <f t="shared" ref="Y19:Y22" si="14">C19+G19+K19+O19+S19</f>
        <v>0</v>
      </c>
      <c r="Z19" s="141" t="s">
        <v>79</v>
      </c>
      <c r="AA19" s="146">
        <f t="shared" ref="AA19:AA22" si="15">E19+I19+M19+Q19+U19</f>
        <v>0</v>
      </c>
      <c r="AB19" s="147">
        <f t="shared" ref="AB19:AB22" si="16">Y19-AA19</f>
        <v>0</v>
      </c>
      <c r="AC19" s="148"/>
      <c r="AD19" s="157">
        <f t="shared" si="12"/>
        <v>190</v>
      </c>
      <c r="AE19" s="158">
        <f>IFERROR(INDEX(Reit!$J:$J,MATCH(AF19,Reit!$F:$F,0)),"")</f>
        <v>182</v>
      </c>
      <c r="AF19" s="159" t="str">
        <f t="shared" si="2"/>
        <v>Elmo Lageda</v>
      </c>
      <c r="AG19" s="158">
        <f>IFERROR(INDEX(Reit!$J:$J,MATCH(AH19,Reit!$F:$F,0)),"")</f>
        <v>8</v>
      </c>
      <c r="AH19" s="159" t="str">
        <f t="shared" si="3"/>
        <v>Kalju Kallasmaa</v>
      </c>
      <c r="AI19" s="158" t="str">
        <f>IFERROR(INDEX(Reit!$J:$J,MATCH(AJ19,Reit!$F:$F,0)),"")</f>
        <v/>
      </c>
      <c r="AJ19" s="159" t="str">
        <f t="shared" si="4"/>
        <v/>
      </c>
      <c r="AK19" s="158" t="str">
        <f>IFERROR(INDEX(Reit!$J:$J,MATCH(AL19,Reit!$F:$F,0)),"")</f>
        <v/>
      </c>
      <c r="AL19" s="159" t="str">
        <f t="shared" si="5"/>
        <v/>
      </c>
      <c r="AM19" s="158" t="str">
        <f>IFERROR(INDEX(Reit!$J:$J,MATCH(AN19,Reit!$F:$F,0)),"")</f>
        <v/>
      </c>
      <c r="AN19" s="159" t="str">
        <f t="shared" si="6"/>
        <v/>
      </c>
      <c r="AO19" s="158" t="str">
        <f>IFERROR(INDEX(Reit!$J:$J,MATCH(AP19,Reit!$F:$F,0)),"")</f>
        <v/>
      </c>
      <c r="AP19" s="159" t="str">
        <f t="shared" si="7"/>
        <v/>
      </c>
    </row>
    <row r="20" spans="1:42" x14ac:dyDescent="0.2">
      <c r="A20" s="138">
        <v>14</v>
      </c>
      <c r="B20" s="149" t="s">
        <v>532</v>
      </c>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13"/>
        <v>0</v>
      </c>
      <c r="X20" s="145"/>
      <c r="Y20" s="140">
        <f t="shared" si="14"/>
        <v>0</v>
      </c>
      <c r="Z20" s="141" t="s">
        <v>79</v>
      </c>
      <c r="AA20" s="146">
        <f t="shared" si="15"/>
        <v>0</v>
      </c>
      <c r="AB20" s="147">
        <f t="shared" si="16"/>
        <v>0</v>
      </c>
      <c r="AC20" s="148"/>
      <c r="AD20" s="157">
        <f t="shared" si="12"/>
        <v>12</v>
      </c>
      <c r="AE20" s="158">
        <f>IFERROR(INDEX(Reit!$J:$J,MATCH(AF20,Reit!$F:$F,0)),"")</f>
        <v>6</v>
      </c>
      <c r="AF20" s="159" t="str">
        <f t="shared" si="2"/>
        <v>Olav Türk</v>
      </c>
      <c r="AG20" s="158">
        <f>IFERROR(INDEX(Reit!$J:$J,MATCH(AH20,Reit!$F:$F,0)),"")</f>
        <v>6</v>
      </c>
      <c r="AH20" s="159" t="str">
        <f t="shared" si="3"/>
        <v>Sirje Maala</v>
      </c>
      <c r="AI20" s="158" t="str">
        <f>IFERROR(INDEX(Reit!$J:$J,MATCH(AJ20,Reit!$F:$F,0)),"")</f>
        <v/>
      </c>
      <c r="AJ20" s="159" t="str">
        <f t="shared" si="4"/>
        <v/>
      </c>
      <c r="AK20" s="158" t="str">
        <f>IFERROR(INDEX(Reit!$J:$J,MATCH(AL20,Reit!$F:$F,0)),"")</f>
        <v/>
      </c>
      <c r="AL20" s="159" t="str">
        <f t="shared" si="5"/>
        <v/>
      </c>
      <c r="AM20" s="158" t="str">
        <f>IFERROR(INDEX(Reit!$J:$J,MATCH(AN20,Reit!$F:$F,0)),"")</f>
        <v/>
      </c>
      <c r="AN20" s="159" t="str">
        <f t="shared" si="6"/>
        <v/>
      </c>
      <c r="AO20" s="158" t="str">
        <f>IFERROR(INDEX(Reit!$J:$J,MATCH(AP20,Reit!$F:$F,0)),"")</f>
        <v/>
      </c>
      <c r="AP20" s="159" t="str">
        <f t="shared" si="7"/>
        <v/>
      </c>
    </row>
    <row r="21" spans="1:42" x14ac:dyDescent="0.2">
      <c r="A21" s="138">
        <v>15</v>
      </c>
      <c r="B21" s="139" t="s">
        <v>585</v>
      </c>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si="13"/>
        <v>0</v>
      </c>
      <c r="X21" s="145"/>
      <c r="Y21" s="140">
        <f t="shared" si="14"/>
        <v>0</v>
      </c>
      <c r="Z21" s="141" t="s">
        <v>79</v>
      </c>
      <c r="AA21" s="146">
        <f t="shared" si="15"/>
        <v>0</v>
      </c>
      <c r="AB21" s="147">
        <f t="shared" si="16"/>
        <v>0</v>
      </c>
      <c r="AC21" s="148"/>
      <c r="AD21" s="157">
        <f t="shared" si="12"/>
        <v>32</v>
      </c>
      <c r="AE21" s="158">
        <f>IFERROR(INDEX(Reit!$J:$J,MATCH(AF21,Reit!$F:$F,0)),"")</f>
        <v>28</v>
      </c>
      <c r="AF21" s="159" t="str">
        <f t="shared" si="2"/>
        <v>Illar Tõnurist</v>
      </c>
      <c r="AG21" s="158">
        <f>IFERROR(INDEX(Reit!$J:$J,MATCH(AH21,Reit!$F:$F,0)),"")</f>
        <v>4</v>
      </c>
      <c r="AH21" s="159" t="str">
        <f t="shared" si="3"/>
        <v>Antonina Maksimova</v>
      </c>
      <c r="AI21" s="158" t="str">
        <f>IFERROR(INDEX(Reit!$J:$J,MATCH(AJ21,Reit!$F:$F,0)),"")</f>
        <v/>
      </c>
      <c r="AJ21" s="159" t="str">
        <f t="shared" si="4"/>
        <v/>
      </c>
      <c r="AK21" s="158" t="str">
        <f>IFERROR(INDEX(Reit!$J:$J,MATCH(AL21,Reit!$F:$F,0)),"")</f>
        <v/>
      </c>
      <c r="AL21" s="159" t="str">
        <f t="shared" si="5"/>
        <v/>
      </c>
      <c r="AM21" s="158" t="str">
        <f>IFERROR(INDEX(Reit!$J:$J,MATCH(AN21,Reit!$F:$F,0)),"")</f>
        <v/>
      </c>
      <c r="AN21" s="159" t="str">
        <f t="shared" si="6"/>
        <v/>
      </c>
      <c r="AO21" s="158" t="str">
        <f>IFERROR(INDEX(Reit!$J:$J,MATCH(AP21,Reit!$F:$F,0)),"")</f>
        <v/>
      </c>
      <c r="AP21" s="159" t="str">
        <f t="shared" si="7"/>
        <v/>
      </c>
    </row>
    <row r="22" spans="1:42" x14ac:dyDescent="0.2">
      <c r="A22" s="138">
        <v>16</v>
      </c>
      <c r="B22" s="149" t="s">
        <v>293</v>
      </c>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13"/>
        <v>0</v>
      </c>
      <c r="X22" s="145"/>
      <c r="Y22" s="140">
        <f t="shared" si="14"/>
        <v>0</v>
      </c>
      <c r="Z22" s="141" t="s">
        <v>79</v>
      </c>
      <c r="AA22" s="146">
        <f t="shared" si="15"/>
        <v>0</v>
      </c>
      <c r="AB22" s="147">
        <f t="shared" si="16"/>
        <v>0</v>
      </c>
      <c r="AC22" s="148"/>
      <c r="AD22" s="157">
        <f t="shared" si="12"/>
        <v>233</v>
      </c>
      <c r="AE22" s="158">
        <f>IFERROR(INDEX(Reit!$J:$J,MATCH(AF22,Reit!$F:$F,0)),"")</f>
        <v>174</v>
      </c>
      <c r="AF22" s="159" t="str">
        <f t="shared" si="2"/>
        <v>Kaspar Mänd</v>
      </c>
      <c r="AG22" s="158">
        <f>IFERROR(INDEX(Reit!$J:$J,MATCH(AH22,Reit!$F:$F,0)),"")</f>
        <v>59</v>
      </c>
      <c r="AH22" s="159" t="str">
        <f t="shared" si="3"/>
        <v>Urmas Randlaine</v>
      </c>
      <c r="AI22" s="158" t="str">
        <f>IFERROR(INDEX(Reit!$J:$J,MATCH(AJ22,Reit!$F:$F,0)),"")</f>
        <v/>
      </c>
      <c r="AJ22" s="159" t="str">
        <f t="shared" si="4"/>
        <v/>
      </c>
      <c r="AK22" s="158" t="str">
        <f>IFERROR(INDEX(Reit!$J:$J,MATCH(AL22,Reit!$F:$F,0)),"")</f>
        <v/>
      </c>
      <c r="AL22" s="159" t="str">
        <f t="shared" si="5"/>
        <v/>
      </c>
      <c r="AM22" s="158" t="str">
        <f>IFERROR(INDEX(Reit!$J:$J,MATCH(AN22,Reit!$F:$F,0)),"")</f>
        <v/>
      </c>
      <c r="AN22" s="159" t="str">
        <f t="shared" si="6"/>
        <v/>
      </c>
      <c r="AO22" s="158" t="str">
        <f>IFERROR(INDEX(Reit!$J:$J,MATCH(AP22,Reit!$F:$F,0)),"")</f>
        <v/>
      </c>
      <c r="AP22" s="159" t="str">
        <f t="shared" si="7"/>
        <v/>
      </c>
    </row>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3" hidden="1" x14ac:dyDescent="0.2"/>
    <row r="254" hidden="1" x14ac:dyDescent="0.2"/>
    <row r="255" hidden="1" x14ac:dyDescent="0.2"/>
    <row r="256"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8" spans="1:6" hidden="1" x14ac:dyDescent="0.2"/>
    <row r="299" spans="1:6" x14ac:dyDescent="0.2">
      <c r="A299" s="105"/>
      <c r="B299" s="105"/>
      <c r="C299" s="151" t="s">
        <v>182</v>
      </c>
      <c r="F299" s="100" t="s">
        <v>27</v>
      </c>
    </row>
    <row r="300" spans="1:6" x14ac:dyDescent="0.2">
      <c r="A300" s="152">
        <v>1</v>
      </c>
      <c r="B300" s="704" t="str">
        <f>IFERROR(INDEX(B$1:B$100,MATCH(A300,A$1:A$100,0)),"")</f>
        <v>Jaan Sepp, Oskar Sepp</v>
      </c>
      <c r="C300" s="160">
        <v>40</v>
      </c>
      <c r="F300">
        <v>5</v>
      </c>
    </row>
    <row r="301" spans="1:6" x14ac:dyDescent="0.2">
      <c r="A301" s="152">
        <v>2</v>
      </c>
      <c r="B301" s="704" t="str">
        <f t="shared" ref="B301:B311" si="17">IFERROR(INDEX(B$1:B$100,MATCH(A301,A$1:A$100,0)),"")</f>
        <v>Meelis Luud, Peep Peenema</v>
      </c>
      <c r="C301" s="160">
        <v>34</v>
      </c>
      <c r="F301">
        <v>4</v>
      </c>
    </row>
    <row r="302" spans="1:6" x14ac:dyDescent="0.2">
      <c r="A302" s="152">
        <v>3</v>
      </c>
      <c r="B302" s="704" t="str">
        <f t="shared" si="17"/>
        <v>Kenneth Muusikus, Mait Metsla</v>
      </c>
      <c r="C302" s="160">
        <v>30</v>
      </c>
      <c r="F302">
        <v>4</v>
      </c>
    </row>
    <row r="303" spans="1:6" x14ac:dyDescent="0.2">
      <c r="A303" s="152">
        <v>4</v>
      </c>
      <c r="B303" s="704" t="str">
        <f t="shared" si="17"/>
        <v>Ivar Viljaste, Silver Kingissepp</v>
      </c>
      <c r="C303" s="160">
        <v>26</v>
      </c>
      <c r="F303">
        <v>3</v>
      </c>
    </row>
    <row r="304" spans="1:6" x14ac:dyDescent="0.2">
      <c r="A304" s="152">
        <v>5</v>
      </c>
      <c r="B304" s="704" t="str">
        <f t="shared" si="17"/>
        <v>Aarne Välja, Janek Tarto</v>
      </c>
      <c r="C304" s="160">
        <v>24</v>
      </c>
      <c r="F304">
        <v>3</v>
      </c>
    </row>
    <row r="305" spans="1:6" x14ac:dyDescent="0.2">
      <c r="A305" s="152">
        <v>6</v>
      </c>
      <c r="B305" s="704" t="str">
        <f t="shared" si="17"/>
        <v>Argo Sepp, Rando Pajuste</v>
      </c>
      <c r="C305" s="160">
        <v>22</v>
      </c>
      <c r="F305">
        <v>3</v>
      </c>
    </row>
    <row r="306" spans="1:6" x14ac:dyDescent="0.2">
      <c r="A306" s="152">
        <v>7</v>
      </c>
      <c r="B306" s="704" t="str">
        <f t="shared" si="17"/>
        <v>Jaan Saar, Vello Vasser</v>
      </c>
      <c r="C306" s="160">
        <v>20</v>
      </c>
      <c r="F306">
        <v>3</v>
      </c>
    </row>
    <row r="307" spans="1:6" x14ac:dyDescent="0.2">
      <c r="A307" s="152">
        <v>8</v>
      </c>
      <c r="B307" s="704" t="str">
        <f t="shared" si="17"/>
        <v>Margus Limberg, Marko Ode</v>
      </c>
      <c r="C307" s="160">
        <v>18</v>
      </c>
      <c r="F307">
        <v>3</v>
      </c>
    </row>
    <row r="308" spans="1:6" x14ac:dyDescent="0.2">
      <c r="A308" s="152">
        <v>9</v>
      </c>
      <c r="B308" s="704" t="str">
        <f t="shared" si="17"/>
        <v>Ljudmila Varendi, Viktor Švarõgin</v>
      </c>
      <c r="C308" s="160">
        <v>16</v>
      </c>
      <c r="F308">
        <v>2</v>
      </c>
    </row>
    <row r="309" spans="1:6" x14ac:dyDescent="0.2">
      <c r="A309" s="152">
        <v>10</v>
      </c>
      <c r="B309" s="704" t="str">
        <f t="shared" si="17"/>
        <v>Johannes Neiland, Martha Aavisto</v>
      </c>
      <c r="C309" s="160">
        <v>14</v>
      </c>
      <c r="F309">
        <v>2</v>
      </c>
    </row>
    <row r="310" spans="1:6" x14ac:dyDescent="0.2">
      <c r="A310" s="152">
        <v>11</v>
      </c>
      <c r="B310" s="704" t="str">
        <f t="shared" si="17"/>
        <v>Oksana Rõndenkova, Oleg Rõndenkov</v>
      </c>
      <c r="C310" s="160">
        <v>12</v>
      </c>
      <c r="F310">
        <v>2</v>
      </c>
    </row>
    <row r="311" spans="1:6" x14ac:dyDescent="0.2">
      <c r="A311" s="152">
        <v>12</v>
      </c>
      <c r="B311" s="704" t="str">
        <f t="shared" si="17"/>
        <v>Matti Vinni, Vladimir Ogneštšikov</v>
      </c>
      <c r="C311" s="160">
        <v>10</v>
      </c>
      <c r="F311">
        <v>2</v>
      </c>
    </row>
    <row r="312" spans="1:6" x14ac:dyDescent="0.2">
      <c r="A312" s="152">
        <v>13</v>
      </c>
      <c r="B312" s="704" t="str">
        <f t="shared" ref="B312:B315" si="18">IFERROR(INDEX(B$1:B$100,MATCH(A312,A$1:A$100,0)),"")</f>
        <v>Elmo Lageda, Kalju Kallasmaa</v>
      </c>
      <c r="C312" s="160">
        <v>8</v>
      </c>
      <c r="F312">
        <v>1</v>
      </c>
    </row>
    <row r="313" spans="1:6" x14ac:dyDescent="0.2">
      <c r="A313" s="152">
        <v>14</v>
      </c>
      <c r="B313" s="704" t="str">
        <f t="shared" si="18"/>
        <v>Olav Türk, Sirje Maala</v>
      </c>
      <c r="C313" s="160">
        <v>6</v>
      </c>
      <c r="F313">
        <v>1</v>
      </c>
    </row>
    <row r="314" spans="1:6" x14ac:dyDescent="0.2">
      <c r="A314" s="152">
        <v>15</v>
      </c>
      <c r="B314" s="704" t="str">
        <f t="shared" si="18"/>
        <v>Illar Tõnurist, Antonina Maksimova</v>
      </c>
      <c r="C314" s="160">
        <v>4</v>
      </c>
      <c r="F314">
        <v>1</v>
      </c>
    </row>
    <row r="315" spans="1:6" x14ac:dyDescent="0.2">
      <c r="A315" s="152">
        <v>16</v>
      </c>
      <c r="B315" s="704" t="str">
        <f t="shared" si="18"/>
        <v>Kaspar Mänd, Urmas Randlaine</v>
      </c>
      <c r="C315" s="160">
        <v>2</v>
      </c>
      <c r="F315">
        <v>1</v>
      </c>
    </row>
  </sheetData>
  <conditionalFormatting sqref="C7:C22 G7:G22 K7:K22 O7:O22 S7:S22">
    <cfRule type="expression" dxfId="1275" priority="18">
      <formula>AND(C7=0,E7=13)</formula>
    </cfRule>
  </conditionalFormatting>
  <conditionalFormatting sqref="C7:C22">
    <cfRule type="expression" dxfId="1274" priority="32">
      <formula>IF($C7&gt;$E7,TRUE)</formula>
    </cfRule>
  </conditionalFormatting>
  <conditionalFormatting sqref="E7:E22">
    <cfRule type="expression" dxfId="1273" priority="33">
      <formula>IF($C7&lt;$E7,TRUE)</formula>
    </cfRule>
  </conditionalFormatting>
  <conditionalFormatting sqref="K7:K22">
    <cfRule type="expression" dxfId="1272" priority="40">
      <formula>IF($K7&gt;$M7,TRUE)</formula>
    </cfRule>
  </conditionalFormatting>
  <conditionalFormatting sqref="M7:M22">
    <cfRule type="expression" dxfId="1271" priority="41">
      <formula>IF($K7&lt;$M7,TRUE)</formula>
    </cfRule>
  </conditionalFormatting>
  <conditionalFormatting sqref="O7:O22">
    <cfRule type="expression" dxfId="1270" priority="44">
      <formula>IF($O7&gt;$Q7,TRUE)</formula>
    </cfRule>
  </conditionalFormatting>
  <conditionalFormatting sqref="Q7:Q22">
    <cfRule type="expression" dxfId="1269" priority="45">
      <formula>IF($O7&lt;$Q7,TRUE)</formula>
    </cfRule>
  </conditionalFormatting>
  <conditionalFormatting sqref="S7:S22">
    <cfRule type="expression" dxfId="1268" priority="48">
      <formula>IF($S7&gt;$U7,TRUE)</formula>
    </cfRule>
  </conditionalFormatting>
  <conditionalFormatting sqref="U7:U22">
    <cfRule type="expression" dxfId="1267" priority="49">
      <formula>IF($S7&lt;$U7,TRUE)</formula>
    </cfRule>
  </conditionalFormatting>
  <conditionalFormatting sqref="G7:G22">
    <cfRule type="expression" dxfId="1266" priority="36">
      <formula>IF($G7&gt;$I7,TRUE)</formula>
    </cfRule>
  </conditionalFormatting>
  <conditionalFormatting sqref="I7:I22">
    <cfRule type="expression" dxfId="1265" priority="37">
      <formula>IF($G7&lt;$I7,TRUE)</formula>
    </cfRule>
  </conditionalFormatting>
  <conditionalFormatting sqref="F7:F22">
    <cfRule type="containsText" dxfId="1264" priority="23" operator="containsText" text="vaba voor">
      <formula>NOT(ISERROR(SEARCH("vaba voor",F7)))</formula>
    </cfRule>
  </conditionalFormatting>
  <conditionalFormatting sqref="N7:N22">
    <cfRule type="containsText" dxfId="1263" priority="21" operator="containsText" text="vaba voor">
      <formula>NOT(ISERROR(SEARCH("vaba voor",N7)))</formula>
    </cfRule>
  </conditionalFormatting>
  <conditionalFormatting sqref="R7:R22">
    <cfRule type="containsText" dxfId="1262" priority="24" operator="containsText" text="vaba voor">
      <formula>NOT(ISERROR(SEARCH("vaba voor",R7)))</formula>
    </cfRule>
  </conditionalFormatting>
  <conditionalFormatting sqref="V7:V22">
    <cfRule type="containsText" dxfId="1261" priority="20" operator="containsText" text="vaba voor">
      <formula>NOT(ISERROR(SEARCH("vaba voor",V7)))</formula>
    </cfRule>
  </conditionalFormatting>
  <conditionalFormatting sqref="J7:J22">
    <cfRule type="containsText" dxfId="1260" priority="22" operator="containsText" text="vaba voor">
      <formula>NOT(ISERROR(SEARCH("vaba voor",J7)))</formula>
    </cfRule>
  </conditionalFormatting>
  <conditionalFormatting sqref="C7:F22">
    <cfRule type="expression" dxfId="1259" priority="28">
      <formula>IF(AND(ISNUMBER($C7),$C7=$E7),TRUE)</formula>
    </cfRule>
    <cfRule type="expression" dxfId="1258" priority="30">
      <formula>IF($C7&gt;$E7,TRUE)</formula>
    </cfRule>
    <cfRule type="expression" dxfId="1257" priority="31">
      <formula>IF($C7&lt;$E7,TRUE)</formula>
    </cfRule>
  </conditionalFormatting>
  <conditionalFormatting sqref="G7:J22">
    <cfRule type="expression" dxfId="1256" priority="29">
      <formula>IF(AND(ISNUMBER($G7),$G7=$I7),TRUE)</formula>
    </cfRule>
    <cfRule type="expression" dxfId="1255" priority="34">
      <formula>IF($G7&gt;$I7,TRUE)</formula>
    </cfRule>
    <cfRule type="expression" dxfId="1254" priority="35">
      <formula>IF($G7&lt;$I7,TRUE)</formula>
    </cfRule>
  </conditionalFormatting>
  <conditionalFormatting sqref="K7:N22">
    <cfRule type="expression" dxfId="1253" priority="27">
      <formula>IF(AND(ISNUMBER($K7),$K7=$M7),TRUE)</formula>
    </cfRule>
    <cfRule type="expression" dxfId="1252" priority="38">
      <formula>IF($K7&gt;$M7,TRUE)</formula>
    </cfRule>
    <cfRule type="expression" dxfId="1251" priority="39">
      <formula>IF($K7&lt;$M7,TRUE)</formula>
    </cfRule>
  </conditionalFormatting>
  <conditionalFormatting sqref="O7:R22">
    <cfRule type="expression" dxfId="1250" priority="26">
      <formula>IF(AND(ISNUMBER($O7),$O7=$Q7),TRUE)</formula>
    </cfRule>
    <cfRule type="expression" dxfId="1249" priority="42">
      <formula>IF($O7&gt;$Q7,TRUE)</formula>
    </cfRule>
    <cfRule type="expression" dxfId="1248" priority="43">
      <formula>IF($O7&lt;$Q7,TRUE)</formula>
    </cfRule>
  </conditionalFormatting>
  <conditionalFormatting sqref="S7:V22">
    <cfRule type="expression" dxfId="1247" priority="25">
      <formula>IF(AND(ISNUMBER($S7),$S7=$U7),TRUE)</formula>
    </cfRule>
    <cfRule type="expression" dxfId="1246" priority="46">
      <formula>IF($S7&gt;$U7,TRUE)</formula>
    </cfRule>
    <cfRule type="expression" dxfId="1245" priority="47">
      <formula>IF($S7&lt;$U7,TRUE)</formula>
    </cfRule>
  </conditionalFormatting>
  <conditionalFormatting sqref="E7:E22 I7:I22 M7:M22 Q7:Q22 U7:U22">
    <cfRule type="expression" dxfId="1244" priority="19">
      <formula>AND(E7=0,C7=13)</formula>
    </cfRule>
  </conditionalFormatting>
  <conditionalFormatting sqref="A7:A22">
    <cfRule type="duplicateValues" dxfId="1243" priority="50"/>
  </conditionalFormatting>
  <conditionalFormatting sqref="F267 H262:H266">
    <cfRule type="containsText" dxfId="1242" priority="17" operator="containsText" text="I-Viru">
      <formula>NOT(ISERROR(SEARCH("I-Viru",F262)))</formula>
    </cfRule>
  </conditionalFormatting>
  <conditionalFormatting sqref="B300:B315">
    <cfRule type="expression" dxfId="1241" priority="12">
      <formula>A300=3</formula>
    </cfRule>
    <cfRule type="expression" dxfId="1240" priority="13">
      <formula>A300=2</formula>
    </cfRule>
    <cfRule type="expression" dxfId="1239" priority="14">
      <formula>A300=1</formula>
    </cfRule>
    <cfRule type="containsBlanks" dxfId="1238" priority="15">
      <formula>LEN(TRIM(B300))=0</formula>
    </cfRule>
    <cfRule type="duplicateValues" dxfId="1237" priority="16"/>
  </conditionalFormatting>
  <conditionalFormatting sqref="AJ7:AJ22">
    <cfRule type="expression" dxfId="1236" priority="5">
      <formula>AND(AI7="",FIND(",",AJ7))</formula>
    </cfRule>
    <cfRule type="expression" dxfId="1235" priority="7">
      <formula>AND(AI7="",COUNTIF(AJ7,"*,*")=0)</formula>
    </cfRule>
  </conditionalFormatting>
  <conditionalFormatting sqref="AH7:AH22">
    <cfRule type="expression" dxfId="1234" priority="8">
      <formula>AND(AG7="",FIND(",",AH7))</formula>
    </cfRule>
    <cfRule type="expression" dxfId="1233" priority="9">
      <formula>AND(AG7="",COUNTIF(AH7,"*,*")=0)</formula>
    </cfRule>
  </conditionalFormatting>
  <conditionalFormatting sqref="AL7:AL22">
    <cfRule type="expression" dxfId="1232" priority="10">
      <formula>AND(AK7="",FIND(",",AL7))</formula>
    </cfRule>
    <cfRule type="expression" dxfId="1231" priority="11">
      <formula>AND(AK7="",COUNTIF(AL7,"*,*")=0)</formula>
    </cfRule>
  </conditionalFormatting>
  <conditionalFormatting sqref="AF7:AF22">
    <cfRule type="expression" dxfId="1230" priority="6">
      <formula>AND(AE7="",COUNTIF(AF7,"*,*")=0)</formula>
    </cfRule>
  </conditionalFormatting>
  <conditionalFormatting sqref="AN7:AN22">
    <cfRule type="expression" dxfId="1229" priority="2">
      <formula>AND(AM7="",COUNTIF(AN7,"*,*")=0)</formula>
    </cfRule>
    <cfRule type="expression" dxfId="1228" priority="4">
      <formula>AND(AM7="",FIND(",",AN7))</formula>
    </cfRule>
  </conditionalFormatting>
  <conditionalFormatting sqref="AP7:AP22">
    <cfRule type="expression" dxfId="1227" priority="1">
      <formula>AND(AO7="",COUNTIF(AP7,"*,*")=0)</formula>
    </cfRule>
    <cfRule type="expression" dxfId="1226" priority="3">
      <formula>AND(AO7="",FIND(",",AP7))</formula>
    </cfRule>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17"/>
  <sheetViews>
    <sheetView showGridLines="0" showRowColHeaders="0" zoomScaleNormal="100" workbookViewId="0">
      <pane ySplit="2" topLeftCell="A3" activePane="bottomLeft" state="frozen"/>
      <selection pane="bottomLeft" activeCell="A5" sqref="A5"/>
    </sheetView>
  </sheetViews>
  <sheetFormatPr defaultRowHeight="12.75" x14ac:dyDescent="0.2"/>
  <cols>
    <col min="1" max="1" width="3.28515625" customWidth="1"/>
    <col min="2" max="2" width="18.710937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20.42578125" hidden="1" customWidth="1"/>
    <col min="33" max="33" width="9.140625" hidden="1" customWidth="1"/>
    <col min="34" max="34" width="19.140625" hidden="1" customWidth="1"/>
    <col min="35" max="35" width="9.140625" hidden="1" customWidth="1"/>
    <col min="36" max="36" width="30.85546875" hidden="1" customWidth="1"/>
    <col min="37" max="37" width="9.140625" hidden="1" customWidth="1"/>
    <col min="38" max="38" width="18.7109375" hidden="1" customWidth="1"/>
    <col min="39" max="39" width="9.140625" hidden="1" customWidth="1"/>
    <col min="40" max="40" width="18.7109375" hidden="1" customWidth="1"/>
    <col min="41" max="41" width="9.140625" hidden="1" customWidth="1"/>
    <col min="42" max="42" width="17.28515625" hidden="1" customWidth="1"/>
    <col min="43" max="43" width="9.140625" hidden="1" customWidth="1"/>
    <col min="44" max="44" width="13.85546875" hidden="1" customWidth="1"/>
  </cols>
  <sheetData>
    <row r="1" spans="1:44" x14ac:dyDescent="0.2">
      <c r="A1" s="1155" t="str">
        <f>UPPER((Kalend!E34)&amp;" - "&amp;(Kalend!C34))&amp;" - "&amp;LOWER(Kalend!D34)&amp;" - "&amp;(Kalend!A34)&amp;" kell "&amp;(Kalend!B34)&amp;" - "&amp;(Kalend!F34)</f>
        <v>11 - K-JÄRVE 21. MV - üksik - N, 27.08.2020 kell 18:00 - K-Järve spordihoone</v>
      </c>
      <c r="O1" s="105"/>
      <c r="P1" s="105"/>
      <c r="Q1" s="108"/>
      <c r="R1" s="108"/>
      <c r="S1" s="108"/>
      <c r="T1" s="109"/>
      <c r="U1" s="109"/>
      <c r="V1" s="109"/>
      <c r="W1" s="105"/>
      <c r="X1" s="334"/>
      <c r="Y1" s="105"/>
      <c r="Z1" s="105"/>
      <c r="AD1" s="99" t="s">
        <v>25</v>
      </c>
      <c r="AE1" s="99"/>
      <c r="AF1" s="99"/>
      <c r="AG1" s="111"/>
      <c r="AH1" s="111"/>
      <c r="AI1" s="111"/>
      <c r="AJ1" s="111"/>
      <c r="AK1" s="111"/>
      <c r="AL1" s="111"/>
      <c r="AM1" s="111"/>
      <c r="AN1" s="111"/>
      <c r="AO1" s="334"/>
      <c r="AP1" s="334"/>
      <c r="AQ1" s="334"/>
      <c r="AR1" s="334"/>
    </row>
    <row r="2" spans="1:44" hidden="1" x14ac:dyDescent="0.2">
      <c r="F2" s="105"/>
      <c r="L2" s="110"/>
      <c r="M2" s="110"/>
      <c r="N2" s="110"/>
      <c r="O2" s="105"/>
      <c r="P2" s="105"/>
      <c r="Q2" s="105"/>
      <c r="R2" s="115" t="s">
        <v>61</v>
      </c>
      <c r="S2" s="105"/>
      <c r="T2" s="110"/>
      <c r="U2" s="110"/>
      <c r="W2" s="116">
        <v>1</v>
      </c>
      <c r="Y2" s="117" t="s">
        <v>62</v>
      </c>
      <c r="Z2" s="105"/>
      <c r="AD2" s="105"/>
      <c r="AE2" s="105"/>
      <c r="AF2" s="105"/>
      <c r="AG2" s="105"/>
      <c r="AH2" s="105"/>
      <c r="AI2" s="105"/>
      <c r="AJ2" s="117"/>
      <c r="AK2" s="105"/>
      <c r="AL2" s="105"/>
      <c r="AM2" s="105"/>
      <c r="AN2" s="105"/>
    </row>
    <row r="3" spans="1:44" hidden="1" x14ac:dyDescent="0.2">
      <c r="F3" s="105"/>
      <c r="L3" s="110"/>
      <c r="M3" s="110"/>
      <c r="N3" s="110"/>
      <c r="O3" s="105"/>
      <c r="P3" s="105"/>
      <c r="Q3" s="105"/>
      <c r="R3" s="119" t="s">
        <v>63</v>
      </c>
      <c r="S3" s="105"/>
      <c r="T3" s="110"/>
      <c r="U3" s="110"/>
      <c r="W3" s="116">
        <v>0.5</v>
      </c>
      <c r="Y3" s="117" t="s">
        <v>62</v>
      </c>
      <c r="Z3" s="105"/>
      <c r="AG3" s="105"/>
      <c r="AH3" s="105"/>
      <c r="AI3" s="105"/>
      <c r="AJ3" s="105"/>
      <c r="AK3" s="105"/>
      <c r="AL3" s="105"/>
      <c r="AM3" s="105"/>
      <c r="AN3" s="105"/>
    </row>
    <row r="4" spans="1:44" hidden="1" x14ac:dyDescent="0.2">
      <c r="F4" s="105"/>
      <c r="L4" s="105"/>
      <c r="M4" s="105"/>
      <c r="N4" s="105"/>
      <c r="O4" s="105"/>
      <c r="P4" s="105"/>
      <c r="Q4" s="105"/>
      <c r="R4" s="122" t="s">
        <v>65</v>
      </c>
      <c r="S4" s="105"/>
      <c r="T4" s="105"/>
      <c r="U4" s="105"/>
      <c r="W4" s="116">
        <v>0</v>
      </c>
      <c r="Y4" s="117" t="s">
        <v>62</v>
      </c>
      <c r="Z4" s="105"/>
      <c r="AA4" s="105"/>
      <c r="AG4" s="110"/>
      <c r="AH4" s="342"/>
      <c r="AI4" s="110"/>
      <c r="AJ4" s="110"/>
      <c r="AK4" s="110"/>
      <c r="AL4" s="110"/>
      <c r="AM4" s="110"/>
      <c r="AN4" s="110"/>
      <c r="AO4" s="110"/>
      <c r="AP4" s="110"/>
    </row>
    <row r="5" spans="1:44" x14ac:dyDescent="0.2">
      <c r="F5" s="105"/>
      <c r="L5" s="105"/>
      <c r="M5" s="105"/>
      <c r="N5" s="105"/>
      <c r="O5" s="105"/>
      <c r="P5" s="105"/>
      <c r="Q5" s="105"/>
      <c r="R5" s="105"/>
      <c r="S5" s="105"/>
      <c r="T5" s="105"/>
      <c r="U5" s="105"/>
      <c r="V5" s="105"/>
      <c r="W5" s="105"/>
      <c r="X5" s="105"/>
      <c r="Y5" s="105"/>
      <c r="Z5" s="105"/>
      <c r="AA5" s="343"/>
      <c r="AC5" s="105"/>
      <c r="AD5" s="344" t="s">
        <v>64</v>
      </c>
      <c r="AE5" s="344"/>
      <c r="AF5" s="344"/>
    </row>
    <row r="6" spans="1:44"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54"/>
      <c r="AD6" s="123" t="s">
        <v>153</v>
      </c>
      <c r="AE6" s="128"/>
      <c r="AF6" s="128" t="s">
        <v>569</v>
      </c>
      <c r="AG6" s="127"/>
      <c r="AH6" s="127" t="s">
        <v>67</v>
      </c>
      <c r="AI6" s="127"/>
      <c r="AJ6" s="128" t="s">
        <v>68</v>
      </c>
      <c r="AK6" s="127"/>
      <c r="AL6" s="127" t="s">
        <v>69</v>
      </c>
      <c r="AM6" s="129"/>
      <c r="AN6" s="127" t="s">
        <v>70</v>
      </c>
      <c r="AO6" s="129"/>
      <c r="AP6" s="129" t="s">
        <v>154</v>
      </c>
      <c r="AQ6" s="345"/>
      <c r="AR6" s="129" t="s">
        <v>155</v>
      </c>
    </row>
    <row r="7" spans="1:44" x14ac:dyDescent="0.2">
      <c r="A7" s="138">
        <v>1</v>
      </c>
      <c r="B7" s="335" t="s">
        <v>252</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24"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C7" s="160"/>
      <c r="AD7" s="157">
        <f>SUM(AG7:AR7)</f>
        <v>0</v>
      </c>
      <c r="AE7" s="158">
        <f>IFERROR(INDEX(Reit!$J:$J,MATCH(AF7,Reit!$F:$F,0)),"")</f>
        <v>102</v>
      </c>
      <c r="AF7" s="159" t="str">
        <f>B7</f>
        <v>Tõnis Neiland</v>
      </c>
      <c r="AG7" s="158" t="str">
        <f>IFERROR(INDEX(Reit!$J:$J,MATCH(AH7,Reit!$F:$F,0)),"")</f>
        <v/>
      </c>
      <c r="AH7" s="159" t="str">
        <f>IFERROR(LEFT($B7,(FIND(",",$B7,1)-1)),"")</f>
        <v/>
      </c>
      <c r="AI7" s="158" t="str">
        <f>IFERROR(INDEX(Reit!$J:$J,MATCH(AJ7,Reit!$F:$F,0)),"")</f>
        <v/>
      </c>
      <c r="AJ7" s="159" t="str">
        <f>IFERROR(MID($B7,FIND(", ",$B7)+2,256),"")</f>
        <v/>
      </c>
      <c r="AK7" s="158" t="str">
        <f>IFERROR(INDEX(Reit!$J:$J,MATCH(AL7,Reit!$F:$F,0)),"")</f>
        <v/>
      </c>
      <c r="AL7" s="159" t="str">
        <f>IFERROR(MID($B7,FIND("^",SUBSTITUTE($B7,", ","^",1))+2,FIND("^",SUBSTITUTE($B7,", ","^",2))-FIND("^",SUBSTITUTE($B7,", ","^",1))-2),"")</f>
        <v/>
      </c>
      <c r="AM7" s="158" t="str">
        <f>IFERROR(INDEX(Reit!$J:$J,MATCH(AN7,Reit!$F:$F,0)),"")</f>
        <v/>
      </c>
      <c r="AN7" s="159" t="str">
        <f>IFERROR(MID($B7,FIND(", ",$B7,FIND(", ",$B7,FIND(", ",$B7))+1)+2,30000),"")</f>
        <v/>
      </c>
      <c r="AO7" s="158" t="str">
        <f>IFERROR(INDEX(Reit!$J:$J,MATCH(AP7,Reit!$F:$F,0)),"")</f>
        <v/>
      </c>
      <c r="AP7" s="159" t="str">
        <f>IFERROR(MID($B7,FIND(", ",$B7,FIND(", ",$B7)+1)+2,FIND(", ",$B7,FIND(", ",$B7,FIND(", ",$B7)+1)+1)-FIND(", ",$B7,FIND(", ",$B7)+1)-2),"")</f>
        <v/>
      </c>
      <c r="AQ7" s="158" t="str">
        <f>IFERROR(INDEX(Reit!$J:$J,MATCH(AR7,Reit!$F:$F,0)),"")</f>
        <v/>
      </c>
      <c r="AR7" s="159" t="str">
        <f>IFERROR(MID($B7,FIND(", ",$B7,FIND(", ",$B7,FIND(", ",$B7)+1)+1)+2,30000),"")</f>
        <v/>
      </c>
    </row>
    <row r="8" spans="1:44" x14ac:dyDescent="0.2">
      <c r="A8" s="138">
        <v>2</v>
      </c>
      <c r="B8" s="335" t="s">
        <v>139</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24" si="1">C8+G8+K8+O8+S8</f>
        <v>0</v>
      </c>
      <c r="Z8" s="141" t="s">
        <v>79</v>
      </c>
      <c r="AA8" s="146">
        <f t="shared" ref="AA8:AA24" si="2">E8+I8+M8+Q8+U8</f>
        <v>0</v>
      </c>
      <c r="AB8" s="147">
        <f t="shared" ref="AB8:AB24" si="3">Y8-AA8</f>
        <v>0</v>
      </c>
      <c r="AC8" s="762"/>
      <c r="AD8" s="157">
        <f t="shared" ref="AD8:AD24" si="4">SUM(AG8:AR8)</f>
        <v>0</v>
      </c>
      <c r="AE8" s="158">
        <f>IFERROR(INDEX(Reit!$J:$J,MATCH(AF8,Reit!$F:$F,0)),"")</f>
        <v>294</v>
      </c>
      <c r="AF8" s="159" t="str">
        <f t="shared" ref="AF8:AF24" si="5">B8</f>
        <v>Ivar Viljaste</v>
      </c>
      <c r="AG8" s="158" t="str">
        <f>IFERROR(INDEX(Reit!$J:$J,MATCH(AH8,Reit!$F:$F,0)),"")</f>
        <v/>
      </c>
      <c r="AH8" s="159" t="str">
        <f t="shared" ref="AH8:AH24" si="6">IFERROR(LEFT($B8,(FIND(",",$B8,1)-1)),"")</f>
        <v/>
      </c>
      <c r="AI8" s="158" t="str">
        <f>IFERROR(INDEX(Reit!$J:$J,MATCH(AJ8,Reit!$F:$F,0)),"")</f>
        <v/>
      </c>
      <c r="AJ8" s="159" t="str">
        <f t="shared" ref="AJ8:AJ24" si="7">IFERROR(MID($B8,FIND(", ",$B8)+2,256),"")</f>
        <v/>
      </c>
      <c r="AK8" s="158" t="str">
        <f>IFERROR(INDEX(Reit!$J:$J,MATCH(AL8,Reit!$F:$F,0)),"")</f>
        <v/>
      </c>
      <c r="AL8" s="159" t="str">
        <f t="shared" ref="AL8:AL24" si="8">IFERROR(MID($B8,FIND("^",SUBSTITUTE($B8,", ","^",1))+2,FIND("^",SUBSTITUTE($B8,", ","^",2))-FIND("^",SUBSTITUTE($B8,", ","^",1))-2),"")</f>
        <v/>
      </c>
      <c r="AM8" s="158" t="str">
        <f>IFERROR(INDEX(Reit!$J:$J,MATCH(AN8,Reit!$F:$F,0)),"")</f>
        <v/>
      </c>
      <c r="AN8" s="159" t="str">
        <f t="shared" ref="AN8:AN24" si="9">IFERROR(MID($B8,FIND(", ",$B8,FIND(", ",$B8,FIND(", ",$B8))+1)+2,30000),"")</f>
        <v/>
      </c>
      <c r="AO8" s="158" t="str">
        <f>IFERROR(INDEX(Reit!$J:$J,MATCH(AP8,Reit!$F:$F,0)),"")</f>
        <v/>
      </c>
      <c r="AP8" s="159" t="str">
        <f t="shared" ref="AP8:AP24" si="10">IFERROR(MID($B8,FIND(", ",$B8,FIND(", ",$B8)+1)+2,FIND(", ",$B8,FIND(", ",$B8,FIND(", ",$B8)+1)+1)-FIND(", ",$B8,FIND(", ",$B8)+1)-2),"")</f>
        <v/>
      </c>
      <c r="AQ8" s="158" t="str">
        <f>IFERROR(INDEX(Reit!$J:$J,MATCH(AR8,Reit!$F:$F,0)),"")</f>
        <v/>
      </c>
      <c r="AR8" s="159" t="str">
        <f t="shared" ref="AR8:AR24" si="11">IFERROR(MID($B8,FIND(", ",$B8,FIND(", ",$B8,FIND(", ",$B8)+1)+1)+2,30000),"")</f>
        <v/>
      </c>
    </row>
    <row r="9" spans="1:44" x14ac:dyDescent="0.2">
      <c r="A9" s="138">
        <v>3</v>
      </c>
      <c r="B9" s="139" t="s">
        <v>250</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762"/>
      <c r="AD9" s="157">
        <f t="shared" si="4"/>
        <v>0</v>
      </c>
      <c r="AE9" s="158">
        <f>IFERROR(INDEX(Reit!$J:$J,MATCH(AF9,Reit!$F:$F,0)),"")</f>
        <v>300</v>
      </c>
      <c r="AF9" s="159" t="str">
        <f t="shared" si="5"/>
        <v>Janek Tarto</v>
      </c>
      <c r="AG9" s="158" t="str">
        <f>IFERROR(INDEX(Reit!$J:$J,MATCH(AH9,Reit!$F:$F,0)),"")</f>
        <v/>
      </c>
      <c r="AH9" s="159" t="str">
        <f t="shared" si="6"/>
        <v/>
      </c>
      <c r="AI9" s="158" t="str">
        <f>IFERROR(INDEX(Reit!$J:$J,MATCH(AJ9,Reit!$F:$F,0)),"")</f>
        <v/>
      </c>
      <c r="AJ9" s="159" t="str">
        <f t="shared" si="7"/>
        <v/>
      </c>
      <c r="AK9" s="158" t="str">
        <f>IFERROR(INDEX(Reit!$J:$J,MATCH(AL9,Reit!$F:$F,0)),"")</f>
        <v/>
      </c>
      <c r="AL9" s="159" t="str">
        <f t="shared" si="8"/>
        <v/>
      </c>
      <c r="AM9" s="158" t="str">
        <f>IFERROR(INDEX(Reit!$J:$J,MATCH(AN9,Reit!$F:$F,0)),"")</f>
        <v/>
      </c>
      <c r="AN9" s="159" t="str">
        <f t="shared" si="9"/>
        <v/>
      </c>
      <c r="AO9" s="158" t="str">
        <f>IFERROR(INDEX(Reit!$J:$J,MATCH(AP9,Reit!$F:$F,0)),"")</f>
        <v/>
      </c>
      <c r="AP9" s="159" t="str">
        <f t="shared" si="10"/>
        <v/>
      </c>
      <c r="AQ9" s="158" t="str">
        <f>IFERROR(INDEX(Reit!$J:$J,MATCH(AR9,Reit!$F:$F,0)),"")</f>
        <v/>
      </c>
      <c r="AR9" s="159" t="str">
        <f t="shared" si="11"/>
        <v/>
      </c>
    </row>
    <row r="10" spans="1:44" x14ac:dyDescent="0.2">
      <c r="A10" s="138">
        <v>4</v>
      </c>
      <c r="B10" s="139" t="s">
        <v>231</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762"/>
      <c r="AD10" s="157">
        <f t="shared" si="4"/>
        <v>0</v>
      </c>
      <c r="AE10" s="158">
        <f>IFERROR(INDEX(Reit!$J:$J,MATCH(AF10,Reit!$F:$F,0)),"")</f>
        <v>192</v>
      </c>
      <c r="AF10" s="159" t="str">
        <f t="shared" si="5"/>
        <v>Henri Mitt</v>
      </c>
      <c r="AG10" s="158" t="str">
        <f>IFERROR(INDEX(Reit!$J:$J,MATCH(AH10,Reit!$F:$F,0)),"")</f>
        <v/>
      </c>
      <c r="AH10" s="159" t="str">
        <f t="shared" si="6"/>
        <v/>
      </c>
      <c r="AI10" s="158" t="str">
        <f>IFERROR(INDEX(Reit!$J:$J,MATCH(AJ10,Reit!$F:$F,0)),"")</f>
        <v/>
      </c>
      <c r="AJ10" s="159" t="str">
        <f t="shared" si="7"/>
        <v/>
      </c>
      <c r="AK10" s="158" t="str">
        <f>IFERROR(INDEX(Reit!$J:$J,MATCH(AL10,Reit!$F:$F,0)),"")</f>
        <v/>
      </c>
      <c r="AL10" s="159" t="str">
        <f t="shared" si="8"/>
        <v/>
      </c>
      <c r="AM10" s="158" t="str">
        <f>IFERROR(INDEX(Reit!$J:$J,MATCH(AN10,Reit!$F:$F,0)),"")</f>
        <v/>
      </c>
      <c r="AN10" s="159" t="str">
        <f t="shared" si="9"/>
        <v/>
      </c>
      <c r="AO10" s="158" t="str">
        <f>IFERROR(INDEX(Reit!$J:$J,MATCH(AP10,Reit!$F:$F,0)),"")</f>
        <v/>
      </c>
      <c r="AP10" s="159" t="str">
        <f t="shared" si="10"/>
        <v/>
      </c>
      <c r="AQ10" s="158" t="str">
        <f>IFERROR(INDEX(Reit!$J:$J,MATCH(AR10,Reit!$F:$F,0)),"")</f>
        <v/>
      </c>
      <c r="AR10" s="159" t="str">
        <f t="shared" si="11"/>
        <v/>
      </c>
    </row>
    <row r="11" spans="1:44" x14ac:dyDescent="0.2">
      <c r="A11" s="138">
        <v>5</v>
      </c>
      <c r="B11" s="335" t="s">
        <v>251</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0</v>
      </c>
      <c r="AE11" s="158">
        <f>IFERROR(INDEX(Reit!$J:$J,MATCH(AF11,Reit!$F:$F,0)),"")</f>
        <v>288</v>
      </c>
      <c r="AF11" s="159" t="str">
        <f t="shared" si="5"/>
        <v>Oskar Sepp</v>
      </c>
      <c r="AG11" s="158" t="str">
        <f>IFERROR(INDEX(Reit!$J:$J,MATCH(AH11,Reit!$F:$F,0)),"")</f>
        <v/>
      </c>
      <c r="AH11" s="159" t="str">
        <f t="shared" si="6"/>
        <v/>
      </c>
      <c r="AI11" s="158" t="str">
        <f>IFERROR(INDEX(Reit!$J:$J,MATCH(AJ11,Reit!$F:$F,0)),"")</f>
        <v/>
      </c>
      <c r="AJ11" s="159" t="str">
        <f t="shared" si="7"/>
        <v/>
      </c>
      <c r="AK11" s="158" t="str">
        <f>IFERROR(INDEX(Reit!$J:$J,MATCH(AL11,Reit!$F:$F,0)),"")</f>
        <v/>
      </c>
      <c r="AL11" s="159" t="str">
        <f t="shared" si="8"/>
        <v/>
      </c>
      <c r="AM11" s="158" t="str">
        <f>IFERROR(INDEX(Reit!$J:$J,MATCH(AN11,Reit!$F:$F,0)),"")</f>
        <v/>
      </c>
      <c r="AN11" s="159" t="str">
        <f t="shared" si="9"/>
        <v/>
      </c>
      <c r="AO11" s="158" t="str">
        <f>IFERROR(INDEX(Reit!$J:$J,MATCH(AP11,Reit!$F:$F,0)),"")</f>
        <v/>
      </c>
      <c r="AP11" s="159" t="str">
        <f t="shared" si="10"/>
        <v/>
      </c>
      <c r="AQ11" s="158" t="str">
        <f>IFERROR(INDEX(Reit!$J:$J,MATCH(AR11,Reit!$F:$F,0)),"")</f>
        <v/>
      </c>
      <c r="AR11" s="159" t="str">
        <f t="shared" si="11"/>
        <v/>
      </c>
    </row>
    <row r="12" spans="1:44" x14ac:dyDescent="0.2">
      <c r="A12" s="138">
        <v>6</v>
      </c>
      <c r="B12" s="139" t="s">
        <v>244</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si="4"/>
        <v>0</v>
      </c>
      <c r="AE12" s="158">
        <f>IFERROR(INDEX(Reit!$J:$J,MATCH(AF12,Reit!$F:$F,0)),"")</f>
        <v>184</v>
      </c>
      <c r="AF12" s="159" t="str">
        <f t="shared" si="5"/>
        <v>Svetlana Veski</v>
      </c>
      <c r="AG12" s="158" t="str">
        <f>IFERROR(INDEX(Reit!$J:$J,MATCH(AH12,Reit!$F:$F,0)),"")</f>
        <v/>
      </c>
      <c r="AH12" s="159" t="str">
        <f t="shared" si="6"/>
        <v/>
      </c>
      <c r="AI12" s="158" t="str">
        <f>IFERROR(INDEX(Reit!$J:$J,MATCH(AJ12,Reit!$F:$F,0)),"")</f>
        <v/>
      </c>
      <c r="AJ12" s="159" t="str">
        <f t="shared" si="7"/>
        <v/>
      </c>
      <c r="AK12" s="158" t="str">
        <f>IFERROR(INDEX(Reit!$J:$J,MATCH(AL12,Reit!$F:$F,0)),"")</f>
        <v/>
      </c>
      <c r="AL12" s="159" t="str">
        <f t="shared" si="8"/>
        <v/>
      </c>
      <c r="AM12" s="158" t="str">
        <f>IFERROR(INDEX(Reit!$J:$J,MATCH(AN12,Reit!$F:$F,0)),"")</f>
        <v/>
      </c>
      <c r="AN12" s="159" t="str">
        <f t="shared" si="9"/>
        <v/>
      </c>
      <c r="AO12" s="158" t="str">
        <f>IFERROR(INDEX(Reit!$J:$J,MATCH(AP12,Reit!$F:$F,0)),"")</f>
        <v/>
      </c>
      <c r="AP12" s="159" t="str">
        <f t="shared" si="10"/>
        <v/>
      </c>
      <c r="AQ12" s="158" t="str">
        <f>IFERROR(INDEX(Reit!$J:$J,MATCH(AR12,Reit!$F:$F,0)),"")</f>
        <v/>
      </c>
      <c r="AR12" s="159" t="str">
        <f t="shared" si="11"/>
        <v/>
      </c>
    </row>
    <row r="13" spans="1:44" x14ac:dyDescent="0.2">
      <c r="A13" s="138">
        <v>7</v>
      </c>
      <c r="B13" s="149" t="s">
        <v>222</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4"/>
        <v>0</v>
      </c>
      <c r="AE13" s="158">
        <f>IFERROR(INDEX(Reit!$J:$J,MATCH(AF13,Reit!$F:$F,0)),"")</f>
        <v>278</v>
      </c>
      <c r="AF13" s="159" t="str">
        <f t="shared" si="5"/>
        <v>Kenneth Muusikus</v>
      </c>
      <c r="AG13" s="158" t="str">
        <f>IFERROR(INDEX(Reit!$J:$J,MATCH(AH13,Reit!$F:$F,0)),"")</f>
        <v/>
      </c>
      <c r="AH13" s="159" t="str">
        <f t="shared" si="6"/>
        <v/>
      </c>
      <c r="AI13" s="158" t="str">
        <f>IFERROR(INDEX(Reit!$J:$J,MATCH(AJ13,Reit!$F:$F,0)),"")</f>
        <v/>
      </c>
      <c r="AJ13" s="159" t="str">
        <f t="shared" si="7"/>
        <v/>
      </c>
      <c r="AK13" s="158" t="str">
        <f>IFERROR(INDEX(Reit!$J:$J,MATCH(AL13,Reit!$F:$F,0)),"")</f>
        <v/>
      </c>
      <c r="AL13" s="159" t="str">
        <f t="shared" si="8"/>
        <v/>
      </c>
      <c r="AM13" s="158" t="str">
        <f>IFERROR(INDEX(Reit!$J:$J,MATCH(AN13,Reit!$F:$F,0)),"")</f>
        <v/>
      </c>
      <c r="AN13" s="159" t="str">
        <f t="shared" si="9"/>
        <v/>
      </c>
      <c r="AO13" s="158" t="str">
        <f>IFERROR(INDEX(Reit!$J:$J,MATCH(AP13,Reit!$F:$F,0)),"")</f>
        <v/>
      </c>
      <c r="AP13" s="159" t="str">
        <f t="shared" si="10"/>
        <v/>
      </c>
      <c r="AQ13" s="158" t="str">
        <f>IFERROR(INDEX(Reit!$J:$J,MATCH(AR13,Reit!$F:$F,0)),"")</f>
        <v/>
      </c>
      <c r="AR13" s="159" t="str">
        <f t="shared" si="11"/>
        <v/>
      </c>
    </row>
    <row r="14" spans="1:44" x14ac:dyDescent="0.2">
      <c r="A14" s="138">
        <v>8</v>
      </c>
      <c r="B14" s="149" t="s">
        <v>328</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4"/>
        <v>0</v>
      </c>
      <c r="AE14" s="158">
        <f>IFERROR(INDEX(Reit!$J:$J,MATCH(AF14,Reit!$F:$F,0)),"")</f>
        <v>32</v>
      </c>
      <c r="AF14" s="159" t="str">
        <f t="shared" si="5"/>
        <v>Marko Rooden</v>
      </c>
      <c r="AG14" s="158" t="str">
        <f>IFERROR(INDEX(Reit!$J:$J,MATCH(AH14,Reit!$F:$F,0)),"")</f>
        <v/>
      </c>
      <c r="AH14" s="159" t="str">
        <f t="shared" si="6"/>
        <v/>
      </c>
      <c r="AI14" s="158" t="str">
        <f>IFERROR(INDEX(Reit!$J:$J,MATCH(AJ14,Reit!$F:$F,0)),"")</f>
        <v/>
      </c>
      <c r="AJ14" s="159" t="str">
        <f t="shared" si="7"/>
        <v/>
      </c>
      <c r="AK14" s="158" t="str">
        <f>IFERROR(INDEX(Reit!$J:$J,MATCH(AL14,Reit!$F:$F,0)),"")</f>
        <v/>
      </c>
      <c r="AL14" s="159" t="str">
        <f t="shared" si="8"/>
        <v/>
      </c>
      <c r="AM14" s="158" t="str">
        <f>IFERROR(INDEX(Reit!$J:$J,MATCH(AN14,Reit!$F:$F,0)),"")</f>
        <v/>
      </c>
      <c r="AN14" s="159" t="str">
        <f t="shared" si="9"/>
        <v/>
      </c>
      <c r="AO14" s="158" t="str">
        <f>IFERROR(INDEX(Reit!$J:$J,MATCH(AP14,Reit!$F:$F,0)),"")</f>
        <v/>
      </c>
      <c r="AP14" s="159" t="str">
        <f t="shared" si="10"/>
        <v/>
      </c>
      <c r="AQ14" s="158" t="str">
        <f>IFERROR(INDEX(Reit!$J:$J,MATCH(AR14,Reit!$F:$F,0)),"")</f>
        <v/>
      </c>
      <c r="AR14" s="159" t="str">
        <f t="shared" si="11"/>
        <v/>
      </c>
    </row>
    <row r="15" spans="1:44" x14ac:dyDescent="0.2">
      <c r="A15" s="138">
        <v>9</v>
      </c>
      <c r="B15" s="139" t="s">
        <v>234</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4"/>
        <v>0</v>
      </c>
      <c r="AE15" s="158">
        <f>IFERROR(INDEX(Reit!$J:$J,MATCH(AF15,Reit!$F:$F,0)),"")</f>
        <v>232</v>
      </c>
      <c r="AF15" s="159" t="str">
        <f t="shared" si="5"/>
        <v>Mait Metsla</v>
      </c>
      <c r="AG15" s="158" t="str">
        <f>IFERROR(INDEX(Reit!$J:$J,MATCH(AH15,Reit!$F:$F,0)),"")</f>
        <v/>
      </c>
      <c r="AH15" s="159" t="str">
        <f t="shared" si="6"/>
        <v/>
      </c>
      <c r="AI15" s="158" t="str">
        <f>IFERROR(INDEX(Reit!$J:$J,MATCH(AJ15,Reit!$F:$F,0)),"")</f>
        <v/>
      </c>
      <c r="AJ15" s="159" t="str">
        <f t="shared" si="7"/>
        <v/>
      </c>
      <c r="AK15" s="158" t="str">
        <f>IFERROR(INDEX(Reit!$J:$J,MATCH(AL15,Reit!$F:$F,0)),"")</f>
        <v/>
      </c>
      <c r="AL15" s="159" t="str">
        <f t="shared" si="8"/>
        <v/>
      </c>
      <c r="AM15" s="158" t="str">
        <f>IFERROR(INDEX(Reit!$J:$J,MATCH(AN15,Reit!$F:$F,0)),"")</f>
        <v/>
      </c>
      <c r="AN15" s="159" t="str">
        <f t="shared" si="9"/>
        <v/>
      </c>
      <c r="AO15" s="158" t="str">
        <f>IFERROR(INDEX(Reit!$J:$J,MATCH(AP15,Reit!$F:$F,0)),"")</f>
        <v/>
      </c>
      <c r="AP15" s="159" t="str">
        <f t="shared" si="10"/>
        <v/>
      </c>
      <c r="AQ15" s="158" t="str">
        <f>IFERROR(INDEX(Reit!$J:$J,MATCH(AR15,Reit!$F:$F,0)),"")</f>
        <v/>
      </c>
      <c r="AR15" s="159" t="str">
        <f t="shared" si="11"/>
        <v/>
      </c>
    </row>
    <row r="16" spans="1:44" x14ac:dyDescent="0.2">
      <c r="A16" s="138">
        <v>10</v>
      </c>
      <c r="B16" s="149" t="s">
        <v>242</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D16" s="157">
        <f t="shared" si="4"/>
        <v>0</v>
      </c>
      <c r="AE16" s="158">
        <f>IFERROR(INDEX(Reit!$J:$J,MATCH(AF16,Reit!$F:$F,0)),"")</f>
        <v>244</v>
      </c>
      <c r="AF16" s="159" t="str">
        <f t="shared" si="5"/>
        <v>Jaan Sepp</v>
      </c>
      <c r="AG16" s="158" t="str">
        <f>IFERROR(INDEX(Reit!$J:$J,MATCH(AH16,Reit!$F:$F,0)),"")</f>
        <v/>
      </c>
      <c r="AH16" s="159" t="str">
        <f t="shared" si="6"/>
        <v/>
      </c>
      <c r="AI16" s="158" t="str">
        <f>IFERROR(INDEX(Reit!$J:$J,MATCH(AJ16,Reit!$F:$F,0)),"")</f>
        <v/>
      </c>
      <c r="AJ16" s="159" t="str">
        <f t="shared" si="7"/>
        <v/>
      </c>
      <c r="AK16" s="158" t="str">
        <f>IFERROR(INDEX(Reit!$J:$J,MATCH(AL16,Reit!$F:$F,0)),"")</f>
        <v/>
      </c>
      <c r="AL16" s="159" t="str">
        <f t="shared" si="8"/>
        <v/>
      </c>
      <c r="AM16" s="158" t="str">
        <f>IFERROR(INDEX(Reit!$J:$J,MATCH(AN16,Reit!$F:$F,0)),"")</f>
        <v/>
      </c>
      <c r="AN16" s="159" t="str">
        <f t="shared" si="9"/>
        <v/>
      </c>
      <c r="AO16" s="158" t="str">
        <f>IFERROR(INDEX(Reit!$J:$J,MATCH(AP16,Reit!$F:$F,0)),"")</f>
        <v/>
      </c>
      <c r="AP16" s="159" t="str">
        <f t="shared" si="10"/>
        <v/>
      </c>
      <c r="AQ16" s="158" t="str">
        <f>IFERROR(INDEX(Reit!$J:$J,MATCH(AR16,Reit!$F:$F,0)),"")</f>
        <v/>
      </c>
      <c r="AR16" s="159" t="str">
        <f t="shared" si="11"/>
        <v/>
      </c>
    </row>
    <row r="17" spans="1:44" x14ac:dyDescent="0.2">
      <c r="A17" s="138">
        <v>11</v>
      </c>
      <c r="B17" s="139" t="s">
        <v>268</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1"/>
        <v>0</v>
      </c>
      <c r="Z17" s="141" t="s">
        <v>79</v>
      </c>
      <c r="AA17" s="146">
        <f t="shared" si="2"/>
        <v>0</v>
      </c>
      <c r="AB17" s="147">
        <f t="shared" si="3"/>
        <v>0</v>
      </c>
      <c r="AD17" s="157">
        <f t="shared" si="4"/>
        <v>0</v>
      </c>
      <c r="AE17" s="158">
        <f>IFERROR(INDEX(Reit!$J:$J,MATCH(AF17,Reit!$F:$F,0)),"")</f>
        <v>196</v>
      </c>
      <c r="AF17" s="159" t="str">
        <f t="shared" si="5"/>
        <v>Kristo Viljaste</v>
      </c>
      <c r="AG17" s="158" t="str">
        <f>IFERROR(INDEX(Reit!$J:$J,MATCH(AH17,Reit!$F:$F,0)),"")</f>
        <v/>
      </c>
      <c r="AH17" s="159" t="str">
        <f t="shared" si="6"/>
        <v/>
      </c>
      <c r="AI17" s="158" t="str">
        <f>IFERROR(INDEX(Reit!$J:$J,MATCH(AJ17,Reit!$F:$F,0)),"")</f>
        <v/>
      </c>
      <c r="AJ17" s="159" t="str">
        <f t="shared" si="7"/>
        <v/>
      </c>
      <c r="AK17" s="158" t="str">
        <f>IFERROR(INDEX(Reit!$J:$J,MATCH(AL17,Reit!$F:$F,0)),"")</f>
        <v/>
      </c>
      <c r="AL17" s="159" t="str">
        <f t="shared" si="8"/>
        <v/>
      </c>
      <c r="AM17" s="158" t="str">
        <f>IFERROR(INDEX(Reit!$J:$J,MATCH(AN17,Reit!$F:$F,0)),"")</f>
        <v/>
      </c>
      <c r="AN17" s="159" t="str">
        <f t="shared" si="9"/>
        <v/>
      </c>
      <c r="AO17" s="158" t="str">
        <f>IFERROR(INDEX(Reit!$J:$J,MATCH(AP17,Reit!$F:$F,0)),"")</f>
        <v/>
      </c>
      <c r="AP17" s="159" t="str">
        <f t="shared" si="10"/>
        <v/>
      </c>
      <c r="AQ17" s="158" t="str">
        <f>IFERROR(INDEX(Reit!$J:$J,MATCH(AR17,Reit!$F:$F,0)),"")</f>
        <v/>
      </c>
      <c r="AR17" s="159" t="str">
        <f t="shared" si="11"/>
        <v/>
      </c>
    </row>
    <row r="18" spans="1:44" x14ac:dyDescent="0.2">
      <c r="A18" s="138">
        <v>12</v>
      </c>
      <c r="B18" s="139" t="s">
        <v>215</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1"/>
        <v>0</v>
      </c>
      <c r="Z18" s="141" t="s">
        <v>79</v>
      </c>
      <c r="AA18" s="146">
        <f t="shared" si="2"/>
        <v>0</v>
      </c>
      <c r="AB18" s="147">
        <f t="shared" si="3"/>
        <v>0</v>
      </c>
      <c r="AD18" s="157">
        <f t="shared" si="4"/>
        <v>0</v>
      </c>
      <c r="AE18" s="158">
        <f>IFERROR(INDEX(Reit!$J:$J,MATCH(AF18,Reit!$F:$F,0)),"")</f>
        <v>222</v>
      </c>
      <c r="AF18" s="159" t="str">
        <f t="shared" si="5"/>
        <v>Oleg Rõndenkov</v>
      </c>
      <c r="AG18" s="158" t="str">
        <f>IFERROR(INDEX(Reit!$J:$J,MATCH(AH18,Reit!$F:$F,0)),"")</f>
        <v/>
      </c>
      <c r="AH18" s="159" t="str">
        <f t="shared" si="6"/>
        <v/>
      </c>
      <c r="AI18" s="158" t="str">
        <f>IFERROR(INDEX(Reit!$J:$J,MATCH(AJ18,Reit!$F:$F,0)),"")</f>
        <v/>
      </c>
      <c r="AJ18" s="159" t="str">
        <f t="shared" si="7"/>
        <v/>
      </c>
      <c r="AK18" s="158" t="str">
        <f>IFERROR(INDEX(Reit!$J:$J,MATCH(AL18,Reit!$F:$F,0)),"")</f>
        <v/>
      </c>
      <c r="AL18" s="159" t="str">
        <f t="shared" si="8"/>
        <v/>
      </c>
      <c r="AM18" s="158" t="str">
        <f>IFERROR(INDEX(Reit!$J:$J,MATCH(AN18,Reit!$F:$F,0)),"")</f>
        <v/>
      </c>
      <c r="AN18" s="159" t="str">
        <f t="shared" si="9"/>
        <v/>
      </c>
      <c r="AO18" s="158" t="str">
        <f>IFERROR(INDEX(Reit!$J:$J,MATCH(AP18,Reit!$F:$F,0)),"")</f>
        <v/>
      </c>
      <c r="AP18" s="159" t="str">
        <f t="shared" si="10"/>
        <v/>
      </c>
      <c r="AQ18" s="158" t="str">
        <f>IFERROR(INDEX(Reit!$J:$J,MATCH(AR18,Reit!$F:$F,0)),"")</f>
        <v/>
      </c>
      <c r="AR18" s="159" t="str">
        <f t="shared" si="11"/>
        <v/>
      </c>
    </row>
    <row r="19" spans="1:44" x14ac:dyDescent="0.2">
      <c r="A19" s="138">
        <v>13</v>
      </c>
      <c r="B19" s="149" t="s">
        <v>219</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0"/>
        <v>0</v>
      </c>
      <c r="X19" s="145"/>
      <c r="Y19" s="140">
        <f t="shared" si="1"/>
        <v>0</v>
      </c>
      <c r="Z19" s="141" t="s">
        <v>79</v>
      </c>
      <c r="AA19" s="146">
        <f t="shared" si="2"/>
        <v>0</v>
      </c>
      <c r="AB19" s="147">
        <f t="shared" si="3"/>
        <v>0</v>
      </c>
      <c r="AD19" s="157">
        <f t="shared" si="4"/>
        <v>0</v>
      </c>
      <c r="AE19" s="158">
        <f>IFERROR(INDEX(Reit!$J:$J,MATCH(AF19,Reit!$F:$F,0)),"")</f>
        <v>192</v>
      </c>
      <c r="AF19" s="159" t="str">
        <f t="shared" si="5"/>
        <v>Matti Vinni</v>
      </c>
      <c r="AG19" s="158" t="str">
        <f>IFERROR(INDEX(Reit!$J:$J,MATCH(AH19,Reit!$F:$F,0)),"")</f>
        <v/>
      </c>
      <c r="AH19" s="159" t="str">
        <f t="shared" si="6"/>
        <v/>
      </c>
      <c r="AI19" s="158" t="str">
        <f>IFERROR(INDEX(Reit!$J:$J,MATCH(AJ19,Reit!$F:$F,0)),"")</f>
        <v/>
      </c>
      <c r="AJ19" s="159" t="str">
        <f t="shared" si="7"/>
        <v/>
      </c>
      <c r="AK19" s="158" t="str">
        <f>IFERROR(INDEX(Reit!$J:$J,MATCH(AL19,Reit!$F:$F,0)),"")</f>
        <v/>
      </c>
      <c r="AL19" s="159" t="str">
        <f t="shared" si="8"/>
        <v/>
      </c>
      <c r="AM19" s="158" t="str">
        <f>IFERROR(INDEX(Reit!$J:$J,MATCH(AN19,Reit!$F:$F,0)),"")</f>
        <v/>
      </c>
      <c r="AN19" s="159" t="str">
        <f t="shared" si="9"/>
        <v/>
      </c>
      <c r="AO19" s="158" t="str">
        <f>IFERROR(INDEX(Reit!$J:$J,MATCH(AP19,Reit!$F:$F,0)),"")</f>
        <v/>
      </c>
      <c r="AP19" s="159" t="str">
        <f t="shared" si="10"/>
        <v/>
      </c>
      <c r="AQ19" s="158" t="str">
        <f>IFERROR(INDEX(Reit!$J:$J,MATCH(AR19,Reit!$F:$F,0)),"")</f>
        <v/>
      </c>
      <c r="AR19" s="159" t="str">
        <f t="shared" si="11"/>
        <v/>
      </c>
    </row>
    <row r="20" spans="1:44" x14ac:dyDescent="0.2">
      <c r="A20" s="138">
        <v>14</v>
      </c>
      <c r="B20" s="139" t="s">
        <v>243</v>
      </c>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0"/>
        <v>0</v>
      </c>
      <c r="X20" s="145"/>
      <c r="Y20" s="140">
        <f t="shared" si="1"/>
        <v>0</v>
      </c>
      <c r="Z20" s="141" t="s">
        <v>79</v>
      </c>
      <c r="AA20" s="146">
        <f t="shared" si="2"/>
        <v>0</v>
      </c>
      <c r="AB20" s="147">
        <f t="shared" si="3"/>
        <v>0</v>
      </c>
      <c r="AD20" s="157">
        <f t="shared" si="4"/>
        <v>0</v>
      </c>
      <c r="AE20" s="158">
        <f>IFERROR(INDEX(Reit!$J:$J,MATCH(AF20,Reit!$F:$F,0)),"")</f>
        <v>148</v>
      </c>
      <c r="AF20" s="159" t="str">
        <f t="shared" si="5"/>
        <v>Vladimir Ogneštšikov</v>
      </c>
      <c r="AG20" s="158" t="str">
        <f>IFERROR(INDEX(Reit!$J:$J,MATCH(AH20,Reit!$F:$F,0)),"")</f>
        <v/>
      </c>
      <c r="AH20" s="159" t="str">
        <f t="shared" si="6"/>
        <v/>
      </c>
      <c r="AI20" s="158" t="str">
        <f>IFERROR(INDEX(Reit!$J:$J,MATCH(AJ20,Reit!$F:$F,0)),"")</f>
        <v/>
      </c>
      <c r="AJ20" s="159" t="str">
        <f t="shared" si="7"/>
        <v/>
      </c>
      <c r="AK20" s="158" t="str">
        <f>IFERROR(INDEX(Reit!$J:$J,MATCH(AL20,Reit!$F:$F,0)),"")</f>
        <v/>
      </c>
      <c r="AL20" s="159" t="str">
        <f t="shared" si="8"/>
        <v/>
      </c>
      <c r="AM20" s="158" t="str">
        <f>IFERROR(INDEX(Reit!$J:$J,MATCH(AN20,Reit!$F:$F,0)),"")</f>
        <v/>
      </c>
      <c r="AN20" s="159" t="str">
        <f t="shared" si="9"/>
        <v/>
      </c>
      <c r="AO20" s="158" t="str">
        <f>IFERROR(INDEX(Reit!$J:$J,MATCH(AP20,Reit!$F:$F,0)),"")</f>
        <v/>
      </c>
      <c r="AP20" s="159" t="str">
        <f t="shared" si="10"/>
        <v/>
      </c>
      <c r="AQ20" s="158" t="str">
        <f>IFERROR(INDEX(Reit!$J:$J,MATCH(AR20,Reit!$F:$F,0)),"")</f>
        <v/>
      </c>
      <c r="AR20" s="159" t="str">
        <f t="shared" si="11"/>
        <v/>
      </c>
    </row>
    <row r="21" spans="1:44" x14ac:dyDescent="0.2">
      <c r="A21" s="138">
        <v>15</v>
      </c>
      <c r="B21" s="149" t="s">
        <v>220</v>
      </c>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si="0"/>
        <v>0</v>
      </c>
      <c r="X21" s="145"/>
      <c r="Y21" s="140">
        <f t="shared" si="1"/>
        <v>0</v>
      </c>
      <c r="Z21" s="141" t="s">
        <v>79</v>
      </c>
      <c r="AA21" s="146">
        <f t="shared" si="2"/>
        <v>0</v>
      </c>
      <c r="AB21" s="147">
        <f t="shared" si="3"/>
        <v>0</v>
      </c>
      <c r="AD21" s="157">
        <f t="shared" si="4"/>
        <v>0</v>
      </c>
      <c r="AE21" s="158">
        <f>IFERROR(INDEX(Reit!$J:$J,MATCH(AF21,Reit!$F:$F,0)),"")</f>
        <v>182</v>
      </c>
      <c r="AF21" s="159" t="str">
        <f t="shared" si="5"/>
        <v>Elmo Lageda</v>
      </c>
      <c r="AG21" s="158" t="str">
        <f>IFERROR(INDEX(Reit!$J:$J,MATCH(AH21,Reit!$F:$F,0)),"")</f>
        <v/>
      </c>
      <c r="AH21" s="159" t="str">
        <f t="shared" si="6"/>
        <v/>
      </c>
      <c r="AI21" s="158" t="str">
        <f>IFERROR(INDEX(Reit!$J:$J,MATCH(AJ21,Reit!$F:$F,0)),"")</f>
        <v/>
      </c>
      <c r="AJ21" s="159" t="str">
        <f t="shared" si="7"/>
        <v/>
      </c>
      <c r="AK21" s="158" t="str">
        <f>IFERROR(INDEX(Reit!$J:$J,MATCH(AL21,Reit!$F:$F,0)),"")</f>
        <v/>
      </c>
      <c r="AL21" s="159" t="str">
        <f t="shared" si="8"/>
        <v/>
      </c>
      <c r="AM21" s="158" t="str">
        <f>IFERROR(INDEX(Reit!$J:$J,MATCH(AN21,Reit!$F:$F,0)),"")</f>
        <v/>
      </c>
      <c r="AN21" s="159" t="str">
        <f t="shared" si="9"/>
        <v/>
      </c>
      <c r="AO21" s="158" t="str">
        <f>IFERROR(INDEX(Reit!$J:$J,MATCH(AP21,Reit!$F:$F,0)),"")</f>
        <v/>
      </c>
      <c r="AP21" s="159" t="str">
        <f t="shared" si="10"/>
        <v/>
      </c>
      <c r="AQ21" s="158" t="str">
        <f>IFERROR(INDEX(Reit!$J:$J,MATCH(AR21,Reit!$F:$F,0)),"")</f>
        <v/>
      </c>
      <c r="AR21" s="159" t="str">
        <f t="shared" si="11"/>
        <v/>
      </c>
    </row>
    <row r="22" spans="1:44" x14ac:dyDescent="0.2">
      <c r="A22" s="138">
        <v>16</v>
      </c>
      <c r="B22" s="139" t="s">
        <v>507</v>
      </c>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0"/>
        <v>0</v>
      </c>
      <c r="X22" s="145"/>
      <c r="Y22" s="140">
        <f t="shared" si="1"/>
        <v>0</v>
      </c>
      <c r="Z22" s="141" t="s">
        <v>79</v>
      </c>
      <c r="AA22" s="146">
        <f t="shared" si="2"/>
        <v>0</v>
      </c>
      <c r="AB22" s="147">
        <f t="shared" si="3"/>
        <v>0</v>
      </c>
      <c r="AD22" s="157">
        <f t="shared" si="4"/>
        <v>0</v>
      </c>
      <c r="AE22" s="158">
        <f>IFERROR(INDEX(Reit!$J:$J,MATCH(AF22,Reit!$F:$F,0)),"")</f>
        <v>16</v>
      </c>
      <c r="AF22" s="159" t="str">
        <f t="shared" si="5"/>
        <v>Imre Meller</v>
      </c>
      <c r="AG22" s="158" t="str">
        <f>IFERROR(INDEX(Reit!$J:$J,MATCH(AH22,Reit!$F:$F,0)),"")</f>
        <v/>
      </c>
      <c r="AH22" s="159" t="str">
        <f t="shared" si="6"/>
        <v/>
      </c>
      <c r="AI22" s="158" t="str">
        <f>IFERROR(INDEX(Reit!$J:$J,MATCH(AJ22,Reit!$F:$F,0)),"")</f>
        <v/>
      </c>
      <c r="AJ22" s="159" t="str">
        <f t="shared" si="7"/>
        <v/>
      </c>
      <c r="AK22" s="158" t="str">
        <f>IFERROR(INDEX(Reit!$J:$J,MATCH(AL22,Reit!$F:$F,0)),"")</f>
        <v/>
      </c>
      <c r="AL22" s="159" t="str">
        <f t="shared" si="8"/>
        <v/>
      </c>
      <c r="AM22" s="158" t="str">
        <f>IFERROR(INDEX(Reit!$J:$J,MATCH(AN22,Reit!$F:$F,0)),"")</f>
        <v/>
      </c>
      <c r="AN22" s="159" t="str">
        <f t="shared" si="9"/>
        <v/>
      </c>
      <c r="AO22" s="158" t="str">
        <f>IFERROR(INDEX(Reit!$J:$J,MATCH(AP22,Reit!$F:$F,0)),"")</f>
        <v/>
      </c>
      <c r="AP22" s="159" t="str">
        <f t="shared" si="10"/>
        <v/>
      </c>
      <c r="AQ22" s="158" t="str">
        <f>IFERROR(INDEX(Reit!$J:$J,MATCH(AR22,Reit!$F:$F,0)),"")</f>
        <v/>
      </c>
      <c r="AR22" s="159" t="str">
        <f t="shared" si="11"/>
        <v/>
      </c>
    </row>
    <row r="23" spans="1:44" x14ac:dyDescent="0.2">
      <c r="A23" s="138">
        <v>17</v>
      </c>
      <c r="B23" s="149" t="s">
        <v>236</v>
      </c>
      <c r="C23" s="140"/>
      <c r="D23" s="141" t="s">
        <v>79</v>
      </c>
      <c r="E23" s="142"/>
      <c r="F23" s="143"/>
      <c r="G23" s="140"/>
      <c r="H23" s="141" t="s">
        <v>79</v>
      </c>
      <c r="I23" s="142"/>
      <c r="J23" s="143"/>
      <c r="K23" s="140"/>
      <c r="L23" s="141" t="s">
        <v>79</v>
      </c>
      <c r="M23" s="142"/>
      <c r="N23" s="143"/>
      <c r="O23" s="140"/>
      <c r="P23" s="141" t="s">
        <v>79</v>
      </c>
      <c r="Q23" s="142"/>
      <c r="R23" s="143"/>
      <c r="S23" s="140"/>
      <c r="T23" s="141" t="s">
        <v>79</v>
      </c>
      <c r="U23" s="142"/>
      <c r="V23" s="143"/>
      <c r="W23" s="144">
        <f t="shared" si="0"/>
        <v>0</v>
      </c>
      <c r="X23" s="145"/>
      <c r="Y23" s="140">
        <f t="shared" si="1"/>
        <v>0</v>
      </c>
      <c r="Z23" s="141" t="s">
        <v>79</v>
      </c>
      <c r="AA23" s="146">
        <f t="shared" si="2"/>
        <v>0</v>
      </c>
      <c r="AB23" s="147">
        <f t="shared" si="3"/>
        <v>0</v>
      </c>
      <c r="AD23" s="157">
        <f t="shared" si="4"/>
        <v>0</v>
      </c>
      <c r="AE23" s="158">
        <f>IFERROR(INDEX(Reit!$J:$J,MATCH(AF23,Reit!$F:$F,0)),"")</f>
        <v>180</v>
      </c>
      <c r="AF23" s="159" t="str">
        <f t="shared" si="5"/>
        <v>Andres Veski</v>
      </c>
      <c r="AG23" s="158" t="str">
        <f>IFERROR(INDEX(Reit!$J:$J,MATCH(AH23,Reit!$F:$F,0)),"")</f>
        <v/>
      </c>
      <c r="AH23" s="159" t="str">
        <f t="shared" si="6"/>
        <v/>
      </c>
      <c r="AI23" s="158" t="str">
        <f>IFERROR(INDEX(Reit!$J:$J,MATCH(AJ23,Reit!$F:$F,0)),"")</f>
        <v/>
      </c>
      <c r="AJ23" s="159" t="str">
        <f t="shared" si="7"/>
        <v/>
      </c>
      <c r="AK23" s="158" t="str">
        <f>IFERROR(INDEX(Reit!$J:$J,MATCH(AL23,Reit!$F:$F,0)),"")</f>
        <v/>
      </c>
      <c r="AL23" s="159" t="str">
        <f t="shared" si="8"/>
        <v/>
      </c>
      <c r="AM23" s="158" t="str">
        <f>IFERROR(INDEX(Reit!$J:$J,MATCH(AN23,Reit!$F:$F,0)),"")</f>
        <v/>
      </c>
      <c r="AN23" s="159" t="str">
        <f t="shared" si="9"/>
        <v/>
      </c>
      <c r="AO23" s="158" t="str">
        <f>IFERROR(INDEX(Reit!$J:$J,MATCH(AP23,Reit!$F:$F,0)),"")</f>
        <v/>
      </c>
      <c r="AP23" s="159" t="str">
        <f t="shared" si="10"/>
        <v/>
      </c>
      <c r="AQ23" s="158" t="str">
        <f>IFERROR(INDEX(Reit!$J:$J,MATCH(AR23,Reit!$F:$F,0)),"")</f>
        <v/>
      </c>
      <c r="AR23" s="159" t="str">
        <f t="shared" si="11"/>
        <v/>
      </c>
    </row>
    <row r="24" spans="1:44" x14ac:dyDescent="0.2">
      <c r="A24" s="138">
        <v>18</v>
      </c>
      <c r="B24" s="139" t="s">
        <v>228</v>
      </c>
      <c r="C24" s="140"/>
      <c r="D24" s="141" t="s">
        <v>79</v>
      </c>
      <c r="E24" s="142"/>
      <c r="F24" s="143"/>
      <c r="G24" s="140"/>
      <c r="H24" s="141" t="s">
        <v>79</v>
      </c>
      <c r="I24" s="142"/>
      <c r="J24" s="143"/>
      <c r="K24" s="140"/>
      <c r="L24" s="141" t="s">
        <v>79</v>
      </c>
      <c r="M24" s="142"/>
      <c r="N24" s="143"/>
      <c r="O24" s="140"/>
      <c r="P24" s="141" t="s">
        <v>79</v>
      </c>
      <c r="Q24" s="142"/>
      <c r="R24" s="143"/>
      <c r="S24" s="140"/>
      <c r="T24" s="141" t="s">
        <v>79</v>
      </c>
      <c r="U24" s="142"/>
      <c r="V24" s="143"/>
      <c r="W24" s="144">
        <f t="shared" si="0"/>
        <v>0</v>
      </c>
      <c r="X24" s="145"/>
      <c r="Y24" s="140">
        <f t="shared" si="1"/>
        <v>0</v>
      </c>
      <c r="Z24" s="141" t="s">
        <v>79</v>
      </c>
      <c r="AA24" s="146">
        <f t="shared" si="2"/>
        <v>0</v>
      </c>
      <c r="AB24" s="147">
        <f t="shared" si="3"/>
        <v>0</v>
      </c>
      <c r="AD24" s="157">
        <f t="shared" si="4"/>
        <v>0</v>
      </c>
      <c r="AE24" s="158">
        <f>IFERROR(INDEX(Reit!$J:$J,MATCH(AF24,Reit!$F:$F,0)),"")</f>
        <v>174</v>
      </c>
      <c r="AF24" s="159" t="str">
        <f t="shared" si="5"/>
        <v>Kaspar Mänd</v>
      </c>
      <c r="AG24" s="158" t="str">
        <f>IFERROR(INDEX(Reit!$J:$J,MATCH(AH24,Reit!$F:$F,0)),"")</f>
        <v/>
      </c>
      <c r="AH24" s="159" t="str">
        <f t="shared" si="6"/>
        <v/>
      </c>
      <c r="AI24" s="158" t="str">
        <f>IFERROR(INDEX(Reit!$J:$J,MATCH(AJ24,Reit!$F:$F,0)),"")</f>
        <v/>
      </c>
      <c r="AJ24" s="159" t="str">
        <f t="shared" si="7"/>
        <v/>
      </c>
      <c r="AK24" s="158" t="str">
        <f>IFERROR(INDEX(Reit!$J:$J,MATCH(AL24,Reit!$F:$F,0)),"")</f>
        <v/>
      </c>
      <c r="AL24" s="159" t="str">
        <f t="shared" si="8"/>
        <v/>
      </c>
      <c r="AM24" s="158" t="str">
        <f>IFERROR(INDEX(Reit!$J:$J,MATCH(AN24,Reit!$F:$F,0)),"")</f>
        <v/>
      </c>
      <c r="AN24" s="159" t="str">
        <f t="shared" si="9"/>
        <v/>
      </c>
      <c r="AO24" s="158" t="str">
        <f>IFERROR(INDEX(Reit!$J:$J,MATCH(AP24,Reit!$F:$F,0)),"")</f>
        <v/>
      </c>
      <c r="AP24" s="159" t="str">
        <f t="shared" si="10"/>
        <v/>
      </c>
      <c r="AQ24" s="158" t="str">
        <f>IFERROR(INDEX(Reit!$J:$J,MATCH(AR24,Reit!$F:$F,0)),"")</f>
        <v/>
      </c>
      <c r="AR24" s="159" t="str">
        <f t="shared" si="11"/>
        <v/>
      </c>
    </row>
    <row r="25" spans="1:44" hidden="1" x14ac:dyDescent="0.2"/>
    <row r="26" spans="1:44" hidden="1" x14ac:dyDescent="0.2"/>
    <row r="27" spans="1:44" hidden="1" x14ac:dyDescent="0.2"/>
    <row r="28" spans="1:44" hidden="1" x14ac:dyDescent="0.2"/>
    <row r="29" spans="1:44" hidden="1" x14ac:dyDescent="0.2"/>
    <row r="30" spans="1:44" hidden="1" x14ac:dyDescent="0.2"/>
    <row r="31" spans="1:44" hidden="1" x14ac:dyDescent="0.2"/>
    <row r="32" spans="1:4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3" hidden="1" x14ac:dyDescent="0.2"/>
    <row r="254" hidden="1" x14ac:dyDescent="0.2"/>
    <row r="255" hidden="1" x14ac:dyDescent="0.2"/>
    <row r="256"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105"/>
      <c r="B299" s="105"/>
      <c r="C299" s="151" t="s">
        <v>182</v>
      </c>
    </row>
    <row r="300" spans="1:3" x14ac:dyDescent="0.2">
      <c r="A300" s="152">
        <v>1</v>
      </c>
      <c r="B300" s="704" t="str">
        <f>IFERROR(INDEX(B$1:B$100,MATCH(A300,A$1:A$100,0)),"")</f>
        <v>Tõnis Neiland</v>
      </c>
      <c r="C300" s="160">
        <v>40</v>
      </c>
    </row>
    <row r="301" spans="1:3" x14ac:dyDescent="0.2">
      <c r="A301" s="152">
        <v>2</v>
      </c>
      <c r="B301" s="704" t="str">
        <f t="shared" ref="B301:B317" si="12">IFERROR(INDEX(B$1:B$100,MATCH(A301,A$1:A$100,0)),"")</f>
        <v>Ivar Viljaste</v>
      </c>
      <c r="C301" s="160">
        <v>34</v>
      </c>
    </row>
    <row r="302" spans="1:3" x14ac:dyDescent="0.2">
      <c r="A302" s="152">
        <v>3</v>
      </c>
      <c r="B302" s="704" t="str">
        <f t="shared" si="12"/>
        <v>Janek Tarto</v>
      </c>
      <c r="C302" s="160">
        <v>30</v>
      </c>
    </row>
    <row r="303" spans="1:3" x14ac:dyDescent="0.2">
      <c r="A303" s="152">
        <v>4</v>
      </c>
      <c r="B303" s="704" t="str">
        <f t="shared" si="12"/>
        <v>Henri Mitt</v>
      </c>
      <c r="C303" s="160">
        <v>26</v>
      </c>
    </row>
    <row r="304" spans="1:3" x14ac:dyDescent="0.2">
      <c r="A304" s="152">
        <v>5</v>
      </c>
      <c r="B304" s="704" t="str">
        <f t="shared" si="12"/>
        <v>Oskar Sepp</v>
      </c>
      <c r="C304" s="160">
        <v>24</v>
      </c>
    </row>
    <row r="305" spans="1:3" x14ac:dyDescent="0.2">
      <c r="A305" s="152">
        <v>6</v>
      </c>
      <c r="B305" s="704" t="str">
        <f t="shared" si="12"/>
        <v>Svetlana Veski</v>
      </c>
      <c r="C305" s="160">
        <v>22</v>
      </c>
    </row>
    <row r="306" spans="1:3" x14ac:dyDescent="0.2">
      <c r="A306" s="152">
        <v>7</v>
      </c>
      <c r="B306" s="704" t="str">
        <f t="shared" si="12"/>
        <v>Kenneth Muusikus</v>
      </c>
      <c r="C306" s="160">
        <v>20</v>
      </c>
    </row>
    <row r="307" spans="1:3" x14ac:dyDescent="0.2">
      <c r="A307" s="152">
        <v>8</v>
      </c>
      <c r="B307" s="704" t="str">
        <f t="shared" si="12"/>
        <v>Marko Rooden</v>
      </c>
      <c r="C307" s="160">
        <v>18</v>
      </c>
    </row>
    <row r="308" spans="1:3" x14ac:dyDescent="0.2">
      <c r="A308" s="152">
        <v>9</v>
      </c>
      <c r="B308" s="704" t="str">
        <f t="shared" si="12"/>
        <v>Mait Metsla</v>
      </c>
      <c r="C308" s="160">
        <v>16</v>
      </c>
    </row>
    <row r="309" spans="1:3" x14ac:dyDescent="0.2">
      <c r="A309" s="152">
        <v>10</v>
      </c>
      <c r="B309" s="704" t="str">
        <f t="shared" si="12"/>
        <v>Jaan Sepp</v>
      </c>
      <c r="C309" s="160">
        <v>14</v>
      </c>
    </row>
    <row r="310" spans="1:3" x14ac:dyDescent="0.2">
      <c r="A310" s="152">
        <v>11</v>
      </c>
      <c r="B310" s="704" t="str">
        <f t="shared" si="12"/>
        <v>Kristo Viljaste</v>
      </c>
      <c r="C310" s="160">
        <v>12</v>
      </c>
    </row>
    <row r="311" spans="1:3" x14ac:dyDescent="0.2">
      <c r="A311" s="152">
        <v>12</v>
      </c>
      <c r="B311" s="704" t="str">
        <f t="shared" si="12"/>
        <v>Oleg Rõndenkov</v>
      </c>
      <c r="C311" s="160">
        <v>10</v>
      </c>
    </row>
    <row r="312" spans="1:3" x14ac:dyDescent="0.2">
      <c r="A312" s="152">
        <v>13</v>
      </c>
      <c r="B312" s="704" t="str">
        <f t="shared" si="12"/>
        <v>Matti Vinni</v>
      </c>
      <c r="C312" s="160">
        <v>8</v>
      </c>
    </row>
    <row r="313" spans="1:3" x14ac:dyDescent="0.2">
      <c r="A313" s="152">
        <v>14</v>
      </c>
      <c r="B313" s="704" t="str">
        <f t="shared" si="12"/>
        <v>Vladimir Ogneštšikov</v>
      </c>
      <c r="C313" s="160">
        <v>6</v>
      </c>
    </row>
    <row r="314" spans="1:3" x14ac:dyDescent="0.2">
      <c r="A314" s="152">
        <v>15</v>
      </c>
      <c r="B314" s="704" t="str">
        <f t="shared" si="12"/>
        <v>Elmo Lageda</v>
      </c>
      <c r="C314" s="160">
        <v>4</v>
      </c>
    </row>
    <row r="315" spans="1:3" x14ac:dyDescent="0.2">
      <c r="A315" s="152">
        <v>16</v>
      </c>
      <c r="B315" s="704" t="str">
        <f t="shared" si="12"/>
        <v>Imre Meller</v>
      </c>
      <c r="C315" s="160">
        <v>2</v>
      </c>
    </row>
    <row r="316" spans="1:3" x14ac:dyDescent="0.2">
      <c r="A316" s="152">
        <v>17</v>
      </c>
      <c r="B316" s="704" t="str">
        <f t="shared" si="12"/>
        <v>Andres Veski</v>
      </c>
      <c r="C316" s="160">
        <v>1</v>
      </c>
    </row>
    <row r="317" spans="1:3" x14ac:dyDescent="0.2">
      <c r="A317" s="152">
        <v>18</v>
      </c>
      <c r="B317" s="704" t="str">
        <f t="shared" si="12"/>
        <v>Kaspar Mänd</v>
      </c>
      <c r="C317" s="160">
        <v>1</v>
      </c>
    </row>
  </sheetData>
  <conditionalFormatting sqref="C7:C24 G7:G24 K7:K24 O7:O24 S7:S24">
    <cfRule type="expression" dxfId="1225" priority="19">
      <formula>AND(C7=0,E7=13)</formula>
    </cfRule>
  </conditionalFormatting>
  <conditionalFormatting sqref="C7:C24">
    <cfRule type="expression" dxfId="1224" priority="33">
      <formula>IF($C7&gt;$E7,TRUE)</formula>
    </cfRule>
  </conditionalFormatting>
  <conditionalFormatting sqref="E7:E24">
    <cfRule type="expression" dxfId="1223" priority="34">
      <formula>IF($C7&lt;$E7,TRUE)</formula>
    </cfRule>
  </conditionalFormatting>
  <conditionalFormatting sqref="K7:K24">
    <cfRule type="expression" dxfId="1222" priority="41">
      <formula>IF($K7&gt;$M7,TRUE)</formula>
    </cfRule>
  </conditionalFormatting>
  <conditionalFormatting sqref="M7:M24">
    <cfRule type="expression" dxfId="1221" priority="42">
      <formula>IF($K7&lt;$M7,TRUE)</formula>
    </cfRule>
  </conditionalFormatting>
  <conditionalFormatting sqref="O7:O24">
    <cfRule type="expression" dxfId="1220" priority="45">
      <formula>IF($O7&gt;$Q7,TRUE)</formula>
    </cfRule>
  </conditionalFormatting>
  <conditionalFormatting sqref="Q7:Q24">
    <cfRule type="expression" dxfId="1219" priority="46">
      <formula>IF($O7&lt;$Q7,TRUE)</formula>
    </cfRule>
  </conditionalFormatting>
  <conditionalFormatting sqref="S7:S24">
    <cfRule type="expression" dxfId="1218" priority="49">
      <formula>IF($S7&gt;$U7,TRUE)</formula>
    </cfRule>
  </conditionalFormatting>
  <conditionalFormatting sqref="U7:U24">
    <cfRule type="expression" dxfId="1217" priority="50">
      <formula>IF($S7&lt;$U7,TRUE)</formula>
    </cfRule>
  </conditionalFormatting>
  <conditionalFormatting sqref="G7:G24">
    <cfRule type="expression" dxfId="1216" priority="37">
      <formula>IF($G7&gt;$I7,TRUE)</formula>
    </cfRule>
  </conditionalFormatting>
  <conditionalFormatting sqref="I7:I24">
    <cfRule type="expression" dxfId="1215" priority="38">
      <formula>IF($G7&lt;$I7,TRUE)</formula>
    </cfRule>
  </conditionalFormatting>
  <conditionalFormatting sqref="F7:F24">
    <cfRule type="containsText" dxfId="1214" priority="24" operator="containsText" text="vaba voor">
      <formula>NOT(ISERROR(SEARCH("vaba voor",F7)))</formula>
    </cfRule>
  </conditionalFormatting>
  <conditionalFormatting sqref="N7:N24">
    <cfRule type="containsText" dxfId="1213" priority="22" operator="containsText" text="vaba voor">
      <formula>NOT(ISERROR(SEARCH("vaba voor",N7)))</formula>
    </cfRule>
  </conditionalFormatting>
  <conditionalFormatting sqref="R7:R24">
    <cfRule type="containsText" dxfId="1212" priority="25" operator="containsText" text="vaba voor">
      <formula>NOT(ISERROR(SEARCH("vaba voor",R7)))</formula>
    </cfRule>
  </conditionalFormatting>
  <conditionalFormatting sqref="V7:V24">
    <cfRule type="containsText" dxfId="1211" priority="21" operator="containsText" text="vaba voor">
      <formula>NOT(ISERROR(SEARCH("vaba voor",V7)))</formula>
    </cfRule>
  </conditionalFormatting>
  <conditionalFormatting sqref="J7:J24">
    <cfRule type="containsText" dxfId="1210" priority="23" operator="containsText" text="vaba voor">
      <formula>NOT(ISERROR(SEARCH("vaba voor",J7)))</formula>
    </cfRule>
  </conditionalFormatting>
  <conditionalFormatting sqref="C7:F24">
    <cfRule type="expression" dxfId="1209" priority="29">
      <formula>IF(AND(ISNUMBER($C7),$C7=$E7),TRUE)</formula>
    </cfRule>
    <cfRule type="expression" dxfId="1208" priority="31">
      <formula>IF($C7&gt;$E7,TRUE)</formula>
    </cfRule>
    <cfRule type="expression" dxfId="1207" priority="32">
      <formula>IF($C7&lt;$E7,TRUE)</formula>
    </cfRule>
  </conditionalFormatting>
  <conditionalFormatting sqref="G7:J24">
    <cfRule type="expression" dxfId="1206" priority="30">
      <formula>IF(AND(ISNUMBER($G7),$G7=$I7),TRUE)</formula>
    </cfRule>
    <cfRule type="expression" dxfId="1205" priority="35">
      <formula>IF($G7&gt;$I7,TRUE)</formula>
    </cfRule>
    <cfRule type="expression" dxfId="1204" priority="36">
      <formula>IF($G7&lt;$I7,TRUE)</formula>
    </cfRule>
  </conditionalFormatting>
  <conditionalFormatting sqref="K7:N24">
    <cfRule type="expression" dxfId="1203" priority="28">
      <formula>IF(AND(ISNUMBER($K7),$K7=$M7),TRUE)</formula>
    </cfRule>
    <cfRule type="expression" dxfId="1202" priority="39">
      <formula>IF($K7&gt;$M7,TRUE)</formula>
    </cfRule>
    <cfRule type="expression" dxfId="1201" priority="40">
      <formula>IF($K7&lt;$M7,TRUE)</formula>
    </cfRule>
  </conditionalFormatting>
  <conditionalFormatting sqref="O7:R24">
    <cfRule type="expression" dxfId="1200" priority="27">
      <formula>IF(AND(ISNUMBER($O7),$O7=$Q7),TRUE)</formula>
    </cfRule>
    <cfRule type="expression" dxfId="1199" priority="43">
      <formula>IF($O7&gt;$Q7,TRUE)</formula>
    </cfRule>
    <cfRule type="expression" dxfId="1198" priority="44">
      <formula>IF($O7&lt;$Q7,TRUE)</formula>
    </cfRule>
  </conditionalFormatting>
  <conditionalFormatting sqref="S7:V24">
    <cfRule type="expression" dxfId="1197" priority="26">
      <formula>IF(AND(ISNUMBER($S7),$S7=$U7),TRUE)</formula>
    </cfRule>
    <cfRule type="expression" dxfId="1196" priority="47">
      <formula>IF($S7&gt;$U7,TRUE)</formula>
    </cfRule>
    <cfRule type="expression" dxfId="1195" priority="48">
      <formula>IF($S7&lt;$U7,TRUE)</formula>
    </cfRule>
  </conditionalFormatting>
  <conditionalFormatting sqref="E7:E24 I7:I24 M7:M24 Q7:Q24 U7:U24">
    <cfRule type="expression" dxfId="1194" priority="20">
      <formula>AND(E7=0,C7=13)</formula>
    </cfRule>
  </conditionalFormatting>
  <conditionalFormatting sqref="A7:A24">
    <cfRule type="duplicateValues" dxfId="1193" priority="51"/>
  </conditionalFormatting>
  <conditionalFormatting sqref="F267 H262:H266">
    <cfRule type="containsText" dxfId="1192" priority="18" operator="containsText" text="I-Viru">
      <formula>NOT(ISERROR(SEARCH("I-Viru",F262)))</formula>
    </cfRule>
  </conditionalFormatting>
  <conditionalFormatting sqref="B300:B317">
    <cfRule type="expression" dxfId="1191" priority="13">
      <formula>A300=3</formula>
    </cfRule>
    <cfRule type="expression" dxfId="1190" priority="14">
      <formula>A300=2</formula>
    </cfRule>
    <cfRule type="expression" dxfId="1189" priority="15">
      <formula>A300=1</formula>
    </cfRule>
    <cfRule type="containsBlanks" dxfId="1188" priority="16">
      <formula>LEN(TRIM(B300))=0</formula>
    </cfRule>
    <cfRule type="duplicateValues" dxfId="1187" priority="17"/>
  </conditionalFormatting>
  <conditionalFormatting sqref="AL7:AL24">
    <cfRule type="expression" dxfId="1186" priority="6">
      <formula>AND(AK7="",FIND(",",AL7))</formula>
    </cfRule>
    <cfRule type="expression" dxfId="1185" priority="8">
      <formula>AND(AK7="",COUNTIF(AL7,"*,*")=0)</formula>
    </cfRule>
  </conditionalFormatting>
  <conditionalFormatting sqref="AJ7:AJ24">
    <cfRule type="expression" dxfId="1184" priority="9">
      <formula>AND(AI7="",FIND(",",AJ7))</formula>
    </cfRule>
    <cfRule type="expression" dxfId="1183" priority="10">
      <formula>AND(AI7="",COUNTIF(AJ7,"*,*")=0)</formula>
    </cfRule>
  </conditionalFormatting>
  <conditionalFormatting sqref="AN7:AN24">
    <cfRule type="expression" dxfId="1182" priority="11">
      <formula>AND(AM7="",FIND(",",AN7))</formula>
    </cfRule>
    <cfRule type="expression" dxfId="1181" priority="12">
      <formula>AND(AM7="",COUNTIF(AN7,"*,*")=0)</formula>
    </cfRule>
  </conditionalFormatting>
  <conditionalFormatting sqref="AH7:AH24">
    <cfRule type="expression" dxfId="1180" priority="7">
      <formula>AND(AG7="",COUNTIF(AH7,"*,*")=0)</formula>
    </cfRule>
  </conditionalFormatting>
  <conditionalFormatting sqref="AP7:AP24">
    <cfRule type="expression" dxfId="1179" priority="3">
      <formula>AND(AO7="",COUNTIF(AP7,"*,*")=0)</formula>
    </cfRule>
    <cfRule type="expression" dxfId="1178" priority="5">
      <formula>AND(AO7="",FIND(",",AP7))</formula>
    </cfRule>
  </conditionalFormatting>
  <conditionalFormatting sqref="AR7:AR24">
    <cfRule type="expression" dxfId="1177" priority="2">
      <formula>AND(AQ7="",COUNTIF(AR7,"*,*")=0)</formula>
    </cfRule>
    <cfRule type="expression" dxfId="1176" priority="4">
      <formula>AND(AQ7="",FIND(",",AR7))</formula>
    </cfRule>
  </conditionalFormatting>
  <conditionalFormatting sqref="AF7:AF24">
    <cfRule type="expression" dxfId="1175" priority="1">
      <formula>AND(AE7="",COUNTIF(AF7,"*,*")=0)</formula>
    </cfRule>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V61"/>
  <sheetViews>
    <sheetView showGridLines="0" zoomScaleNormal="100" workbookViewId="0">
      <pane ySplit="6" topLeftCell="A7" activePane="bottomLeft" state="frozen"/>
      <selection pane="bottomLeft" activeCell="Q2" sqref="Q2"/>
    </sheetView>
  </sheetViews>
  <sheetFormatPr defaultRowHeight="12.75" x14ac:dyDescent="0.2"/>
  <cols>
    <col min="1" max="1" width="3.28515625" customWidth="1"/>
    <col min="2" max="2" width="3.28515625" hidden="1" customWidth="1"/>
    <col min="3" max="3" width="3.28515625" customWidth="1"/>
    <col min="4" max="4" width="3.28515625" hidden="1" customWidth="1"/>
    <col min="5" max="5" width="3.7109375" customWidth="1"/>
    <col min="6" max="6" width="23.5703125" customWidth="1"/>
    <col min="7" max="7" width="2.28515625" hidden="1" customWidth="1"/>
    <col min="8" max="8" width="1.85546875" hidden="1" customWidth="1"/>
    <col min="9" max="9" width="7.5703125" bestFit="1" customWidth="1"/>
    <col min="10" max="10" width="21.140625" hidden="1" customWidth="1"/>
    <col min="11" max="11" width="29.85546875" hidden="1" customWidth="1"/>
    <col min="12" max="12" width="18.28515625" hidden="1" customWidth="1"/>
    <col min="13" max="13" width="14.28515625" hidden="1" customWidth="1"/>
    <col min="14" max="14" width="34.28515625" hidden="1" customWidth="1"/>
    <col min="15" max="15" width="20.28515625" hidden="1" customWidth="1"/>
    <col min="16" max="18" width="5.5703125" customWidth="1"/>
    <col min="19" max="21" width="3.28515625" customWidth="1"/>
  </cols>
  <sheetData>
    <row r="1" spans="1:22" x14ac:dyDescent="0.2">
      <c r="A1" s="546"/>
      <c r="B1" s="547"/>
      <c r="C1" s="497"/>
      <c r="D1" s="548"/>
      <c r="E1" s="397" t="s">
        <v>419</v>
      </c>
      <c r="F1" s="549"/>
      <c r="G1" s="550"/>
      <c r="H1" s="550"/>
      <c r="I1" s="549"/>
      <c r="J1" s="99"/>
      <c r="K1" s="551"/>
      <c r="L1" s="551"/>
      <c r="M1" s="551"/>
      <c r="N1" s="551"/>
      <c r="O1" s="551"/>
      <c r="P1" s="552"/>
      <c r="Q1" s="553"/>
      <c r="R1" s="555" t="s">
        <v>26</v>
      </c>
      <c r="S1" s="556"/>
      <c r="T1" s="557" t="s">
        <v>183</v>
      </c>
      <c r="U1" s="557"/>
    </row>
    <row r="2" spans="1:22" x14ac:dyDescent="0.2">
      <c r="A2" s="546"/>
      <c r="B2" s="546"/>
      <c r="C2" s="558"/>
      <c r="D2" s="558"/>
      <c r="E2" s="635" t="s">
        <v>336</v>
      </c>
      <c r="F2" s="559"/>
      <c r="G2" s="185"/>
      <c r="H2" s="185"/>
      <c r="I2" s="559"/>
      <c r="J2" s="559"/>
      <c r="K2" s="559"/>
      <c r="L2" s="559"/>
      <c r="M2" s="559"/>
      <c r="N2" s="559"/>
      <c r="O2" s="559"/>
      <c r="P2" s="559"/>
      <c r="Q2" s="559"/>
      <c r="R2" s="559"/>
      <c r="S2" s="546"/>
      <c r="T2" s="547" t="s">
        <v>184</v>
      </c>
      <c r="U2" s="547"/>
      <c r="V2" s="546"/>
    </row>
    <row r="3" spans="1:22" x14ac:dyDescent="0.2">
      <c r="A3" s="546"/>
      <c r="B3" s="546"/>
      <c r="C3" s="559"/>
      <c r="D3" s="559"/>
      <c r="E3" s="546"/>
      <c r="F3" s="559"/>
      <c r="G3" s="560"/>
      <c r="H3" s="560"/>
      <c r="I3" s="559"/>
      <c r="J3" s="559"/>
      <c r="K3" s="559"/>
      <c r="L3" s="559"/>
      <c r="M3" s="559"/>
      <c r="N3" s="559"/>
      <c r="O3" s="559"/>
      <c r="P3" s="559"/>
      <c r="Q3" s="559"/>
      <c r="R3" s="559"/>
      <c r="S3" s="546"/>
      <c r="T3" s="561" t="s">
        <v>185</v>
      </c>
      <c r="U3" s="561"/>
      <c r="V3" s="546"/>
    </row>
    <row r="4" spans="1:22" ht="30.75" customHeight="1" x14ac:dyDescent="0.2">
      <c r="A4" s="562"/>
      <c r="B4" s="562"/>
      <c r="C4" s="562"/>
      <c r="D4" s="562"/>
      <c r="E4" s="563"/>
      <c r="F4" s="563"/>
      <c r="G4" s="564"/>
      <c r="H4" s="564"/>
      <c r="I4" s="573"/>
      <c r="J4" s="565" t="s">
        <v>310</v>
      </c>
      <c r="K4" s="565" t="s">
        <v>311</v>
      </c>
      <c r="L4" s="566" t="s">
        <v>312</v>
      </c>
      <c r="M4" s="567" t="s">
        <v>313</v>
      </c>
      <c r="N4" s="567" t="s">
        <v>314</v>
      </c>
      <c r="O4" s="568" t="s">
        <v>315</v>
      </c>
      <c r="P4" s="636" t="str">
        <f>MID(Kalend!$A6,4,5)</f>
        <v>24.05</v>
      </c>
      <c r="Q4" s="636" t="str">
        <f>MID(Kalend!$A8,4,5)</f>
        <v>28.05</v>
      </c>
      <c r="R4" s="636" t="str">
        <f>MID(Kalend!$A9,4,5)</f>
        <v>31.05</v>
      </c>
      <c r="S4" s="1211" t="s">
        <v>192</v>
      </c>
      <c r="T4" s="1212" t="s">
        <v>193</v>
      </c>
      <c r="U4" s="1213" t="s">
        <v>27</v>
      </c>
      <c r="V4" s="546"/>
    </row>
    <row r="5" spans="1:22" x14ac:dyDescent="0.2">
      <c r="A5" s="575"/>
      <c r="B5" s="576"/>
      <c r="C5" s="577"/>
      <c r="D5" s="577"/>
      <c r="E5" s="578" t="s">
        <v>194</v>
      </c>
      <c r="F5" s="563"/>
      <c r="G5" s="564"/>
      <c r="H5" s="564"/>
      <c r="I5" s="579" t="s">
        <v>195</v>
      </c>
      <c r="J5" s="580"/>
      <c r="K5" s="580"/>
      <c r="L5" s="580"/>
      <c r="M5" s="580"/>
      <c r="N5" s="580"/>
      <c r="O5" s="580"/>
      <c r="P5" s="637" t="s">
        <v>319</v>
      </c>
      <c r="Q5" s="637" t="s">
        <v>199</v>
      </c>
      <c r="R5" s="637" t="s">
        <v>200</v>
      </c>
      <c r="S5" s="1211"/>
      <c r="T5" s="1212"/>
      <c r="U5" s="1213"/>
      <c r="V5" s="546"/>
    </row>
    <row r="6" spans="1:22" x14ac:dyDescent="0.2">
      <c r="A6" s="582" t="s">
        <v>28</v>
      </c>
      <c r="B6" s="583" t="s">
        <v>28</v>
      </c>
      <c r="C6" s="584" t="s">
        <v>29</v>
      </c>
      <c r="D6" s="585" t="s">
        <v>29</v>
      </c>
      <c r="E6" s="586" t="s">
        <v>207</v>
      </c>
      <c r="F6" s="587" t="s">
        <v>30</v>
      </c>
      <c r="G6" s="583" t="s">
        <v>28</v>
      </c>
      <c r="H6" s="588" t="s">
        <v>29</v>
      </c>
      <c r="I6" s="589" t="s">
        <v>31</v>
      </c>
      <c r="J6" s="590" t="s">
        <v>320</v>
      </c>
      <c r="K6" s="591" t="s">
        <v>209</v>
      </c>
      <c r="L6" s="591" t="s">
        <v>321</v>
      </c>
      <c r="M6" s="591" t="s">
        <v>322</v>
      </c>
      <c r="N6" s="591" t="s">
        <v>212</v>
      </c>
      <c r="O6" s="591" t="s">
        <v>323</v>
      </c>
      <c r="P6" s="638" t="str">
        <f>HYPERLINK("#1!a5"," 1 ")</f>
        <v xml:space="preserve"> 1 </v>
      </c>
      <c r="Q6" s="638" t="str">
        <f>HYPERLINK("#2!a5"," 2 ")</f>
        <v xml:space="preserve"> 2 </v>
      </c>
      <c r="R6" s="638" t="str">
        <f>HYPERLINK("#3!a5"," 3 ")</f>
        <v xml:space="preserve"> 3 </v>
      </c>
      <c r="S6" s="593"/>
      <c r="T6" s="594"/>
      <c r="U6" s="556"/>
      <c r="V6" s="546"/>
    </row>
    <row r="7" spans="1:22" x14ac:dyDescent="0.2">
      <c r="A7" s="596" t="str">
        <f t="shared" ref="A7:A53" si="0">IFERROR(RANK(B7,B$7:B$53,1),"")</f>
        <v/>
      </c>
      <c r="B7" s="597" t="str">
        <f t="shared" ref="B7:B53" si="1">IF(G7="n",L7,"")</f>
        <v/>
      </c>
      <c r="C7" s="598" t="str">
        <f t="shared" ref="C7:C53" si="2">IFERROR(RANK(D7,D$7:D$53,1),"")</f>
        <v/>
      </c>
      <c r="D7" s="599" t="str">
        <f t="shared" ref="D7:D53" si="3">IF(H7="j",L7,"")</f>
        <v/>
      </c>
      <c r="E7" s="600">
        <f t="shared" ref="E7:E53" si="4">RANK(L7,L$7:L$53,1)</f>
        <v>1</v>
      </c>
      <c r="F7" s="915" t="s">
        <v>250</v>
      </c>
      <c r="G7" s="601"/>
      <c r="H7" s="602"/>
      <c r="I7" s="603">
        <f t="shared" ref="I7:I53" si="5">SUM(P7:R7)</f>
        <v>108</v>
      </c>
      <c r="J7" s="604" t="str">
        <f>INDEX(ETAPP!B$1:B$32,MATCH(COUNTIF(P7:R7,PIV!A$1),ETAPP!A$1:A$32,0))&amp;INDEX(ETAPP!B$1:B$32,MATCH(COUNTIF(P7:R7,PIV!A$2),ETAPP!A$1:A$32,0))&amp;INDEX(ETAPP!B$1:B$32,MATCH(COUNTIF(P7:R7,PIV!A$3),ETAPP!A$1:A$32,0))&amp;INDEX(ETAPP!B$1:B$32,MATCH(COUNTIF(P7:R7,PIV!A$4),ETAPP!A$1:A$32,0))&amp;INDEX(ETAPP!B$1:B$32,MATCH(COUNTIF(P7:R7,PIV!A$5),ETAPP!A$1:A$32,0))&amp;INDEX(ETAPP!B$1:B$32,MATCH(COUNTIF(P7:R7,PIV!A$6),ETAPP!A$1:A$32,0))&amp;INDEX(ETAPP!B$1:B$32,MATCH(COUNTIF(P7:R7,PIV!A$7),ETAPP!A$1:A$32,0))&amp;INDEX(ETAPP!B$1:B$32,MATCH(COUNTIF(P7:R7,PIV!A$8),ETAPP!A$1:A$32,0))&amp;INDEX(ETAPP!B$1:B$32,MATCH(COUNTIF(P7:R7,PIV!A$9),ETAPP!A$1:A$32,0))&amp;INDEX(ETAPP!B$1:B$32,MATCH(COUNTIF(P7:R7,PIV!A$10),ETAPP!A$1:A$32,0))&amp;INDEX(ETAPP!B$1:B$32,MATCH(COUNTIF(P7:R7,PIV!A$11),ETAPP!A$1:A$32,0))&amp;INDEX(ETAPP!B$1:B$32,MATCH(COUNTIF(P7:R7,PIV!A$12),ETAPP!A$1:A$32,0))&amp;INDEX(ETAPP!B$1:B$32,MATCH(COUNTIF(P7:R7,PIV!A$13),ETAPP!A$1:A$32,0))&amp;INDEX(ETAPP!B$1:B$32,MATCH(COUNTIF(P7:R7,PIV!A$14),ETAPP!A$1:A$32,0))&amp;INDEX(ETAPP!B$1:B$32,MATCH(COUNTIF(P7:R7,PIV!A$15),ETAPP!A$1:A$32,0))&amp;INDEX(ETAPP!B$1:B$32,MATCH(COUNTIF(P7:R7,PIV!A$16),ETAPP!A$1:A$32,0))&amp;INDEX(ETAPP!B$1:B$32,MATCH(COUNTIF(P7:R7,PIV!A$17),ETAPP!A$1:A$32,0))&amp;INDEX(ETAPP!B$1:B$32,MATCH(COUNTIF(P7:R7,PIV!A$18),ETAPP!A$1:A$32,0))&amp;INDEX(ETAPP!B$1:B$32,MATCH(COUNTIF(P7:R7,PIV!A$19),ETAPP!A$1:A$32,0))</f>
        <v>AB00000000000000000</v>
      </c>
      <c r="K7" s="604" t="str">
        <f t="shared" ref="K7:K53" si="6">TEXT(I7,"000,0")&amp;"-"&amp;J7</f>
        <v>108,0-AB00000000000000000</v>
      </c>
      <c r="L7" s="605">
        <f t="shared" ref="L7:L53" si="7">COUNTIF(K$7:K$53,"&gt;="&amp;K7)</f>
        <v>1</v>
      </c>
      <c r="M7" s="605">
        <f t="shared" ref="M7:M53" si="8">COUNTIF(F$7:F$53,"&gt;="&amp;F7)</f>
        <v>33</v>
      </c>
      <c r="N7" s="604" t="str">
        <f t="shared" ref="N7:N53" si="9">TEXT(I7,"000,0")&amp;"-"&amp;J7&amp;"-"&amp;TEXT(M7,"000")</f>
        <v>108,0-AB00000000000000000-033</v>
      </c>
      <c r="O7" s="606">
        <f t="shared" ref="O7:O53" si="10">COUNTIF(N$7:N$53,"&lt;="&amp;N7)</f>
        <v>47</v>
      </c>
      <c r="P7" s="607">
        <f>IFERROR(INDEX('1'!C$300:C$400,MATCH("*"&amp;F7&amp;"*",'1'!B$300:B$400,0)),"  ")</f>
        <v>40</v>
      </c>
      <c r="Q7" s="608">
        <f>IFERROR(INDEX('2'!C$300:C$400,MATCH("*"&amp;F7&amp;"*",'2'!B$300:B$400,0)),"  ")</f>
        <v>34</v>
      </c>
      <c r="R7" s="608">
        <f>IFERROR(INDEX('3'!C$300:C$400,MATCH("*"&amp;F7&amp;"*",'3'!B$300:B$400,0)),"  ")</f>
        <v>34</v>
      </c>
      <c r="S7" s="609">
        <f t="shared" ref="S7:S53" si="11">COUNTIF(P7:R7,"&gt;=0")</f>
        <v>3</v>
      </c>
      <c r="T7" s="609">
        <f t="shared" ref="T7:T53" si="12">COUNTIF(P7:R7,"&gt;=30")</f>
        <v>3</v>
      </c>
      <c r="U7" s="609">
        <f t="shared" ref="U7:U53" si="13">COUNTIF(P7:R7,"=40")</f>
        <v>1</v>
      </c>
      <c r="V7" s="546"/>
    </row>
    <row r="8" spans="1:22" x14ac:dyDescent="0.2">
      <c r="A8" s="596" t="str">
        <f t="shared" si="0"/>
        <v/>
      </c>
      <c r="B8" s="597" t="str">
        <f t="shared" si="1"/>
        <v/>
      </c>
      <c r="C8" s="598" t="str">
        <f t="shared" si="2"/>
        <v/>
      </c>
      <c r="D8" s="599" t="str">
        <f t="shared" si="3"/>
        <v/>
      </c>
      <c r="E8" s="600">
        <f t="shared" si="4"/>
        <v>2</v>
      </c>
      <c r="F8" s="916" t="s">
        <v>139</v>
      </c>
      <c r="G8" s="601"/>
      <c r="H8" s="602"/>
      <c r="I8" s="603">
        <f t="shared" si="5"/>
        <v>98</v>
      </c>
      <c r="J8" s="604" t="str">
        <f>INDEX(ETAPP!B$1:B$32,MATCH(COUNTIF(P8:R8,PIV!A$1),ETAPP!A$1:A$32,0))&amp;INDEX(ETAPP!B$1:B$32,MATCH(COUNTIF(P8:R8,PIV!A$2),ETAPP!A$1:A$32,0))&amp;INDEX(ETAPP!B$1:B$32,MATCH(COUNTIF(P8:R8,PIV!A$3),ETAPP!A$1:A$32,0))&amp;INDEX(ETAPP!B$1:B$32,MATCH(COUNTIF(P8:R8,PIV!A$4),ETAPP!A$1:A$32,0))&amp;INDEX(ETAPP!B$1:B$32,MATCH(COUNTIF(P8:R8,PIV!A$5),ETAPP!A$1:A$32,0))&amp;INDEX(ETAPP!B$1:B$32,MATCH(COUNTIF(P8:R8,PIV!A$6),ETAPP!A$1:A$32,0))&amp;INDEX(ETAPP!B$1:B$32,MATCH(COUNTIF(P8:R8,PIV!A$7),ETAPP!A$1:A$32,0))&amp;INDEX(ETAPP!B$1:B$32,MATCH(COUNTIF(P8:R8,PIV!A$8),ETAPP!A$1:A$32,0))&amp;INDEX(ETAPP!B$1:B$32,MATCH(COUNTIF(P8:R8,PIV!A$9),ETAPP!A$1:A$32,0))&amp;INDEX(ETAPP!B$1:B$32,MATCH(COUNTIF(P8:R8,PIV!A$10),ETAPP!A$1:A$32,0))&amp;INDEX(ETAPP!B$1:B$32,MATCH(COUNTIF(P8:R8,PIV!A$11),ETAPP!A$1:A$32,0))&amp;INDEX(ETAPP!B$1:B$32,MATCH(COUNTIF(P8:R8,PIV!A$12),ETAPP!A$1:A$32,0))&amp;INDEX(ETAPP!B$1:B$32,MATCH(COUNTIF(P8:R8,PIV!A$13),ETAPP!A$1:A$32,0))&amp;INDEX(ETAPP!B$1:B$32,MATCH(COUNTIF(P8:R8,PIV!A$14),ETAPP!A$1:A$32,0))&amp;INDEX(ETAPP!B$1:B$32,MATCH(COUNTIF(P8:R8,PIV!A$15),ETAPP!A$1:A$32,0))&amp;INDEX(ETAPP!B$1:B$32,MATCH(COUNTIF(P8:R8,PIV!A$16),ETAPP!A$1:A$32,0))&amp;INDEX(ETAPP!B$1:B$32,MATCH(COUNTIF(P8:R8,PIV!A$17),ETAPP!A$1:A$32,0))&amp;INDEX(ETAPP!B$1:B$32,MATCH(COUNTIF(P8:R8,PIV!A$18),ETAPP!A$1:A$32,0))&amp;INDEX(ETAPP!B$1:B$32,MATCH(COUNTIF(P8:R8,PIV!A$19),ETAPP!A$1:A$32,0))</f>
        <v>AA00A00000000000000</v>
      </c>
      <c r="K8" s="604" t="str">
        <f t="shared" si="6"/>
        <v>098,0-AA00A00000000000000</v>
      </c>
      <c r="L8" s="605">
        <f t="shared" si="7"/>
        <v>2</v>
      </c>
      <c r="M8" s="605">
        <f t="shared" si="8"/>
        <v>36</v>
      </c>
      <c r="N8" s="604" t="str">
        <f t="shared" si="9"/>
        <v>098,0-AA00A00000000000000-036</v>
      </c>
      <c r="O8" s="606">
        <f t="shared" si="10"/>
        <v>46</v>
      </c>
      <c r="P8" s="607">
        <f>IFERROR(INDEX('1'!C$300:C$400,MATCH("*"&amp;F8&amp;"*",'1'!B$300:B$400,0)),"  ")</f>
        <v>34</v>
      </c>
      <c r="Q8" s="608">
        <f>IFERROR(INDEX('2'!C$300:C$400,MATCH("*"&amp;F8&amp;"*",'2'!B$300:B$400,0)),"  ")</f>
        <v>24</v>
      </c>
      <c r="R8" s="608">
        <f>IFERROR(INDEX('3'!C$300:C$400,MATCH("*"&amp;F8&amp;"*",'3'!B$300:B$400,0)),"  ")</f>
        <v>40</v>
      </c>
      <c r="S8" s="609">
        <f t="shared" si="11"/>
        <v>3</v>
      </c>
      <c r="T8" s="609">
        <f t="shared" si="12"/>
        <v>2</v>
      </c>
      <c r="U8" s="609">
        <f t="shared" si="13"/>
        <v>1</v>
      </c>
      <c r="V8" s="553"/>
    </row>
    <row r="9" spans="1:22" x14ac:dyDescent="0.2">
      <c r="A9" s="596" t="str">
        <f t="shared" si="0"/>
        <v/>
      </c>
      <c r="B9" s="597" t="str">
        <f t="shared" si="1"/>
        <v/>
      </c>
      <c r="C9" s="598" t="str">
        <f t="shared" si="2"/>
        <v/>
      </c>
      <c r="D9" s="599" t="str">
        <f t="shared" si="3"/>
        <v/>
      </c>
      <c r="E9" s="600">
        <f t="shared" si="4"/>
        <v>3</v>
      </c>
      <c r="F9" s="917" t="s">
        <v>249</v>
      </c>
      <c r="G9" s="601"/>
      <c r="H9" s="602"/>
      <c r="I9" s="603">
        <f t="shared" si="5"/>
        <v>88</v>
      </c>
      <c r="J9" s="604" t="str">
        <f>INDEX(ETAPP!B$1:B$32,MATCH(COUNTIF(P9:R9,PIV!A$1),ETAPP!A$1:A$32,0))&amp;INDEX(ETAPP!B$1:B$32,MATCH(COUNTIF(P9:R9,PIV!A$2),ETAPP!A$1:A$32,0))&amp;INDEX(ETAPP!B$1:B$32,MATCH(COUNTIF(P9:R9,PIV!A$3),ETAPP!A$1:A$32,0))&amp;INDEX(ETAPP!B$1:B$32,MATCH(COUNTIF(P9:R9,PIV!A$4),ETAPP!A$1:A$32,0))&amp;INDEX(ETAPP!B$1:B$32,MATCH(COUNTIF(P9:R9,PIV!A$5),ETAPP!A$1:A$32,0))&amp;INDEX(ETAPP!B$1:B$32,MATCH(COUNTIF(P9:R9,PIV!A$6),ETAPP!A$1:A$32,0))&amp;INDEX(ETAPP!B$1:B$32,MATCH(COUNTIF(P9:R9,PIV!A$7),ETAPP!A$1:A$32,0))&amp;INDEX(ETAPP!B$1:B$32,MATCH(COUNTIF(P9:R9,PIV!A$8),ETAPP!A$1:A$32,0))&amp;INDEX(ETAPP!B$1:B$32,MATCH(COUNTIF(P9:R9,PIV!A$9),ETAPP!A$1:A$32,0))&amp;INDEX(ETAPP!B$1:B$32,MATCH(COUNTIF(P9:R9,PIV!A$10),ETAPP!A$1:A$32,0))&amp;INDEX(ETAPP!B$1:B$32,MATCH(COUNTIF(P9:R9,PIV!A$11),ETAPP!A$1:A$32,0))&amp;INDEX(ETAPP!B$1:B$32,MATCH(COUNTIF(P9:R9,PIV!A$12),ETAPP!A$1:A$32,0))&amp;INDEX(ETAPP!B$1:B$32,MATCH(COUNTIF(P9:R9,PIV!A$13),ETAPP!A$1:A$32,0))&amp;INDEX(ETAPP!B$1:B$32,MATCH(COUNTIF(P9:R9,PIV!A$14),ETAPP!A$1:A$32,0))&amp;INDEX(ETAPP!B$1:B$32,MATCH(COUNTIF(P9:R9,PIV!A$15),ETAPP!A$1:A$32,0))&amp;INDEX(ETAPP!B$1:B$32,MATCH(COUNTIF(P9:R9,PIV!A$16),ETAPP!A$1:A$32,0))&amp;INDEX(ETAPP!B$1:B$32,MATCH(COUNTIF(P9:R9,PIV!A$17),ETAPP!A$1:A$32,0))&amp;INDEX(ETAPP!B$1:B$32,MATCH(COUNTIF(P9:R9,PIV!A$18),ETAPP!A$1:A$32,0))&amp;INDEX(ETAPP!B$1:B$32,MATCH(COUNTIF(P9:R9,PIV!A$19),ETAPP!A$1:A$32,0))</f>
        <v>AA0000000A000000000</v>
      </c>
      <c r="K9" s="604" t="str">
        <f t="shared" si="6"/>
        <v>088,0-AA0000000A000000000</v>
      </c>
      <c r="L9" s="605">
        <f t="shared" si="7"/>
        <v>3</v>
      </c>
      <c r="M9" s="605">
        <f t="shared" si="8"/>
        <v>47</v>
      </c>
      <c r="N9" s="604" t="str">
        <f t="shared" si="9"/>
        <v>088,0-AA0000000A000000000-047</v>
      </c>
      <c r="O9" s="606">
        <f t="shared" si="10"/>
        <v>45</v>
      </c>
      <c r="P9" s="607">
        <f>IFERROR(INDEX('1'!C$300:C$400,MATCH("*"&amp;F9&amp;"*",'1'!B$300:B$400,0)),"  ")</f>
        <v>40</v>
      </c>
      <c r="Q9" s="608">
        <f>IFERROR(INDEX('2'!C$300:C$400,MATCH("*"&amp;F9&amp;"*",'2'!B$300:B$400,0)),"  ")</f>
        <v>34</v>
      </c>
      <c r="R9" s="608">
        <f>IFERROR(INDEX('3'!C$300:C$400,MATCH("*"&amp;F9&amp;"*",'3'!B$300:B$400,0)),"  ")</f>
        <v>14</v>
      </c>
      <c r="S9" s="609">
        <f t="shared" si="11"/>
        <v>3</v>
      </c>
      <c r="T9" s="609">
        <f t="shared" si="12"/>
        <v>2</v>
      </c>
      <c r="U9" s="609">
        <f t="shared" si="13"/>
        <v>1</v>
      </c>
      <c r="V9" s="546"/>
    </row>
    <row r="10" spans="1:22" x14ac:dyDescent="0.2">
      <c r="A10" s="596" t="str">
        <f t="shared" si="0"/>
        <v/>
      </c>
      <c r="B10" s="597" t="str">
        <f t="shared" si="1"/>
        <v/>
      </c>
      <c r="C10" s="598" t="str">
        <f t="shared" si="2"/>
        <v/>
      </c>
      <c r="D10" s="599" t="str">
        <f t="shared" si="3"/>
        <v/>
      </c>
      <c r="E10" s="600">
        <f t="shared" si="4"/>
        <v>4</v>
      </c>
      <c r="F10" s="615" t="s">
        <v>232</v>
      </c>
      <c r="G10" s="601"/>
      <c r="H10" s="602"/>
      <c r="I10" s="603">
        <f t="shared" si="5"/>
        <v>88</v>
      </c>
      <c r="J10" s="604" t="str">
        <f>INDEX(ETAPP!B$1:B$32,MATCH(COUNTIF(P10:R10,PIV!A$1),ETAPP!A$1:A$32,0))&amp;INDEX(ETAPP!B$1:B$32,MATCH(COUNTIF(P10:R10,PIV!A$2),ETAPP!A$1:A$32,0))&amp;INDEX(ETAPP!B$1:B$32,MATCH(COUNTIF(P10:R10,PIV!A$3),ETAPP!A$1:A$32,0))&amp;INDEX(ETAPP!B$1:B$32,MATCH(COUNTIF(P10:R10,PIV!A$4),ETAPP!A$1:A$32,0))&amp;INDEX(ETAPP!B$1:B$32,MATCH(COUNTIF(P10:R10,PIV!A$5),ETAPP!A$1:A$32,0))&amp;INDEX(ETAPP!B$1:B$32,MATCH(COUNTIF(P10:R10,PIV!A$6),ETAPP!A$1:A$32,0))&amp;INDEX(ETAPP!B$1:B$32,MATCH(COUNTIF(P10:R10,PIV!A$7),ETAPP!A$1:A$32,0))&amp;INDEX(ETAPP!B$1:B$32,MATCH(COUNTIF(P10:R10,PIV!A$8),ETAPP!A$1:A$32,0))&amp;INDEX(ETAPP!B$1:B$32,MATCH(COUNTIF(P10:R10,PIV!A$9),ETAPP!A$1:A$32,0))&amp;INDEX(ETAPP!B$1:B$32,MATCH(COUNTIF(P10:R10,PIV!A$10),ETAPP!A$1:A$32,0))&amp;INDEX(ETAPP!B$1:B$32,MATCH(COUNTIF(P10:R10,PIV!A$11),ETAPP!A$1:A$32,0))&amp;INDEX(ETAPP!B$1:B$32,MATCH(COUNTIF(P10:R10,PIV!A$12),ETAPP!A$1:A$32,0))&amp;INDEX(ETAPP!B$1:B$32,MATCH(COUNTIF(P10:R10,PIV!A$13),ETAPP!A$1:A$32,0))&amp;INDEX(ETAPP!B$1:B$32,MATCH(COUNTIF(P10:R10,PIV!A$14),ETAPP!A$1:A$32,0))&amp;INDEX(ETAPP!B$1:B$32,MATCH(COUNTIF(P10:R10,PIV!A$15),ETAPP!A$1:A$32,0))&amp;INDEX(ETAPP!B$1:B$32,MATCH(COUNTIF(P10:R10,PIV!A$16),ETAPP!A$1:A$32,0))&amp;INDEX(ETAPP!B$1:B$32,MATCH(COUNTIF(P10:R10,PIV!A$17),ETAPP!A$1:A$32,0))&amp;INDEX(ETAPP!B$1:B$32,MATCH(COUNTIF(P10:R10,PIV!A$18),ETAPP!A$1:A$32,0))&amp;INDEX(ETAPP!B$1:B$32,MATCH(COUNTIF(P10:R10,PIV!A$19),ETAPP!A$1:A$32,0))</f>
        <v>A00A0A0000000000000</v>
      </c>
      <c r="K10" s="604" t="str">
        <f t="shared" si="6"/>
        <v>088,0-A00A0A0000000000000</v>
      </c>
      <c r="L10" s="605">
        <f t="shared" si="7"/>
        <v>4</v>
      </c>
      <c r="M10" s="605">
        <f t="shared" si="8"/>
        <v>43</v>
      </c>
      <c r="N10" s="604" t="str">
        <f t="shared" si="9"/>
        <v>088,0-A00A0A0000000000000-043</v>
      </c>
      <c r="O10" s="606">
        <f t="shared" si="10"/>
        <v>44</v>
      </c>
      <c r="P10" s="607">
        <f>IFERROR(INDEX('1'!C$300:C$400,MATCH("*"&amp;F10&amp;"*",'1'!B$300:B$400,0)),"  ")</f>
        <v>22</v>
      </c>
      <c r="Q10" s="608">
        <f>IFERROR(INDEX('2'!C$300:C$400,MATCH("*"&amp;F10&amp;"*",'2'!B$300:B$400,0)),"  ")</f>
        <v>40</v>
      </c>
      <c r="R10" s="608">
        <f>IFERROR(INDEX('3'!C$300:C$400,MATCH("*"&amp;F10&amp;"*",'3'!B$300:B$400,0)),"  ")</f>
        <v>26</v>
      </c>
      <c r="S10" s="609">
        <f t="shared" si="11"/>
        <v>3</v>
      </c>
      <c r="T10" s="609">
        <f t="shared" si="12"/>
        <v>1</v>
      </c>
      <c r="U10" s="609">
        <f t="shared" si="13"/>
        <v>1</v>
      </c>
      <c r="V10" s="546"/>
    </row>
    <row r="11" spans="1:22" x14ac:dyDescent="0.2">
      <c r="A11" s="596" t="str">
        <f t="shared" si="0"/>
        <v/>
      </c>
      <c r="B11" s="597" t="str">
        <f t="shared" si="1"/>
        <v/>
      </c>
      <c r="C11" s="598" t="str">
        <f t="shared" si="2"/>
        <v/>
      </c>
      <c r="D11" s="599" t="str">
        <f t="shared" si="3"/>
        <v/>
      </c>
      <c r="E11" s="600">
        <f t="shared" si="4"/>
        <v>5</v>
      </c>
      <c r="F11" s="615" t="s">
        <v>251</v>
      </c>
      <c r="G11" s="590"/>
      <c r="H11" s="611"/>
      <c r="I11" s="603">
        <f t="shared" si="5"/>
        <v>74</v>
      </c>
      <c r="J11" s="604" t="str">
        <f>INDEX(ETAPP!B$1:B$32,MATCH(COUNTIF(P11:R11,PIV!A$1),ETAPP!A$1:A$32,0))&amp;INDEX(ETAPP!B$1:B$32,MATCH(COUNTIF(P11:R11,PIV!A$2),ETAPP!A$1:A$32,0))&amp;INDEX(ETAPP!B$1:B$32,MATCH(COUNTIF(P11:R11,PIV!A$3),ETAPP!A$1:A$32,0))&amp;INDEX(ETAPP!B$1:B$32,MATCH(COUNTIF(P11:R11,PIV!A$4),ETAPP!A$1:A$32,0))&amp;INDEX(ETAPP!B$1:B$32,MATCH(COUNTIF(P11:R11,PIV!A$5),ETAPP!A$1:A$32,0))&amp;INDEX(ETAPP!B$1:B$32,MATCH(COUNTIF(P11:R11,PIV!A$6),ETAPP!A$1:A$32,0))&amp;INDEX(ETAPP!B$1:B$32,MATCH(COUNTIF(P11:R11,PIV!A$7),ETAPP!A$1:A$32,0))&amp;INDEX(ETAPP!B$1:B$32,MATCH(COUNTIF(P11:R11,PIV!A$8),ETAPP!A$1:A$32,0))&amp;INDEX(ETAPP!B$1:B$32,MATCH(COUNTIF(P11:R11,PIV!A$9),ETAPP!A$1:A$32,0))&amp;INDEX(ETAPP!B$1:B$32,MATCH(COUNTIF(P11:R11,PIV!A$10),ETAPP!A$1:A$32,0))&amp;INDEX(ETAPP!B$1:B$32,MATCH(COUNTIF(P11:R11,PIV!A$11),ETAPP!A$1:A$32,0))&amp;INDEX(ETAPP!B$1:B$32,MATCH(COUNTIF(P11:R11,PIV!A$12),ETAPP!A$1:A$32,0))&amp;INDEX(ETAPP!B$1:B$32,MATCH(COUNTIF(P11:R11,PIV!A$13),ETAPP!A$1:A$32,0))&amp;INDEX(ETAPP!B$1:B$32,MATCH(COUNTIF(P11:R11,PIV!A$14),ETAPP!A$1:A$32,0))&amp;INDEX(ETAPP!B$1:B$32,MATCH(COUNTIF(P11:R11,PIV!A$15),ETAPP!A$1:A$32,0))&amp;INDEX(ETAPP!B$1:B$32,MATCH(COUNTIF(P11:R11,PIV!A$16),ETAPP!A$1:A$32,0))&amp;INDEX(ETAPP!B$1:B$32,MATCH(COUNTIF(P11:R11,PIV!A$17),ETAPP!A$1:A$32,0))&amp;INDEX(ETAPP!B$1:B$32,MATCH(COUNTIF(P11:R11,PIV!A$18),ETAPP!A$1:A$32,0))&amp;INDEX(ETAPP!B$1:B$32,MATCH(COUNTIF(P11:R11,PIV!A$19),ETAPP!A$1:A$32,0))</f>
        <v>00A0A0A000000000000</v>
      </c>
      <c r="K11" s="604" t="str">
        <f t="shared" si="6"/>
        <v>074,0-00A0A0A000000000000</v>
      </c>
      <c r="L11" s="605">
        <f t="shared" si="7"/>
        <v>5</v>
      </c>
      <c r="M11" s="605">
        <f t="shared" si="8"/>
        <v>15</v>
      </c>
      <c r="N11" s="604" t="str">
        <f t="shared" si="9"/>
        <v>074,0-00A0A0A000000000000-015</v>
      </c>
      <c r="O11" s="606">
        <f t="shared" si="10"/>
        <v>43</v>
      </c>
      <c r="P11" s="607">
        <f>IFERROR(INDEX('1'!C$300:C$400,MATCH("*"&amp;F11&amp;"*",'1'!B$300:B$400,0)),"  ")</f>
        <v>30</v>
      </c>
      <c r="Q11" s="608">
        <f>IFERROR(INDEX('2'!C$300:C$400,MATCH("*"&amp;F11&amp;"*",'2'!B$300:B$400,0)),"  ")</f>
        <v>20</v>
      </c>
      <c r="R11" s="608">
        <f>IFERROR(INDEX('3'!C$300:C$400,MATCH("*"&amp;F11&amp;"*",'3'!B$300:B$400,0)),"  ")</f>
        <v>24</v>
      </c>
      <c r="S11" s="609">
        <f t="shared" si="11"/>
        <v>3</v>
      </c>
      <c r="T11" s="609">
        <f t="shared" si="12"/>
        <v>1</v>
      </c>
      <c r="U11" s="609">
        <f t="shared" si="13"/>
        <v>0</v>
      </c>
      <c r="V11" s="546"/>
    </row>
    <row r="12" spans="1:22" x14ac:dyDescent="0.2">
      <c r="A12" s="596" t="str">
        <f t="shared" si="0"/>
        <v/>
      </c>
      <c r="B12" s="597" t="str">
        <f t="shared" si="1"/>
        <v/>
      </c>
      <c r="C12" s="598" t="str">
        <f t="shared" si="2"/>
        <v/>
      </c>
      <c r="D12" s="599" t="str">
        <f t="shared" si="3"/>
        <v/>
      </c>
      <c r="E12" s="600">
        <f t="shared" si="4"/>
        <v>6</v>
      </c>
      <c r="F12" s="613" t="s">
        <v>215</v>
      </c>
      <c r="G12" s="601"/>
      <c r="H12" s="602"/>
      <c r="I12" s="603">
        <f t="shared" si="5"/>
        <v>72</v>
      </c>
      <c r="J12" s="604" t="str">
        <f>INDEX(ETAPP!B$1:B$32,MATCH(COUNTIF(P12:R12,PIV!A$1),ETAPP!A$1:A$32,0))&amp;INDEX(ETAPP!B$1:B$32,MATCH(COUNTIF(P12:R12,PIV!A$2),ETAPP!A$1:A$32,0))&amp;INDEX(ETAPP!B$1:B$32,MATCH(COUNTIF(P12:R12,PIV!A$3),ETAPP!A$1:A$32,0))&amp;INDEX(ETAPP!B$1:B$32,MATCH(COUNTIF(P12:R12,PIV!A$4),ETAPP!A$1:A$32,0))&amp;INDEX(ETAPP!B$1:B$32,MATCH(COUNTIF(P12:R12,PIV!A$5),ETAPP!A$1:A$32,0))&amp;INDEX(ETAPP!B$1:B$32,MATCH(COUNTIF(P12:R12,PIV!A$6),ETAPP!A$1:A$32,0))&amp;INDEX(ETAPP!B$1:B$32,MATCH(COUNTIF(P12:R12,PIV!A$7),ETAPP!A$1:A$32,0))&amp;INDEX(ETAPP!B$1:B$32,MATCH(COUNTIF(P12:R12,PIV!A$8),ETAPP!A$1:A$32,0))&amp;INDEX(ETAPP!B$1:B$32,MATCH(COUNTIF(P12:R12,PIV!A$9),ETAPP!A$1:A$32,0))&amp;INDEX(ETAPP!B$1:B$32,MATCH(COUNTIF(P12:R12,PIV!A$10),ETAPP!A$1:A$32,0))&amp;INDEX(ETAPP!B$1:B$32,MATCH(COUNTIF(P12:R12,PIV!A$11),ETAPP!A$1:A$32,0))&amp;INDEX(ETAPP!B$1:B$32,MATCH(COUNTIF(P12:R12,PIV!A$12),ETAPP!A$1:A$32,0))&amp;INDEX(ETAPP!B$1:B$32,MATCH(COUNTIF(P12:R12,PIV!A$13),ETAPP!A$1:A$32,0))&amp;INDEX(ETAPP!B$1:B$32,MATCH(COUNTIF(P12:R12,PIV!A$14),ETAPP!A$1:A$32,0))&amp;INDEX(ETAPP!B$1:B$32,MATCH(COUNTIF(P12:R12,PIV!A$15),ETAPP!A$1:A$32,0))&amp;INDEX(ETAPP!B$1:B$32,MATCH(COUNTIF(P12:R12,PIV!A$16),ETAPP!A$1:A$32,0))&amp;INDEX(ETAPP!B$1:B$32,MATCH(COUNTIF(P12:R12,PIV!A$17),ETAPP!A$1:A$32,0))&amp;INDEX(ETAPP!B$1:B$32,MATCH(COUNTIF(P12:R12,PIV!A$18),ETAPP!A$1:A$32,0))&amp;INDEX(ETAPP!B$1:B$32,MATCH(COUNTIF(P12:R12,PIV!A$19),ETAPP!A$1:A$32,0))</f>
        <v>A000000A0A000000000</v>
      </c>
      <c r="K12" s="604" t="str">
        <f t="shared" si="6"/>
        <v>072,0-A000000A0A000000000</v>
      </c>
      <c r="L12" s="605">
        <f t="shared" si="7"/>
        <v>6</v>
      </c>
      <c r="M12" s="605">
        <f t="shared" si="8"/>
        <v>16</v>
      </c>
      <c r="N12" s="604" t="str">
        <f t="shared" si="9"/>
        <v>072,0-A000000A0A000000000-016</v>
      </c>
      <c r="O12" s="606">
        <f t="shared" si="10"/>
        <v>42</v>
      </c>
      <c r="P12" s="607">
        <f>IFERROR(INDEX('1'!C$300:C$400,MATCH("*"&amp;F12&amp;"*",'1'!B$300:B$400,0)),"  ")</f>
        <v>40</v>
      </c>
      <c r="Q12" s="608">
        <f>IFERROR(INDEX('2'!C$300:C$400,MATCH("*"&amp;F12&amp;"*",'2'!B$300:B$400,0)),"  ")</f>
        <v>14</v>
      </c>
      <c r="R12" s="608">
        <f>IFERROR(INDEX('3'!C$300:C$400,MATCH("*"&amp;F12&amp;"*",'3'!B$300:B$400,0)),"  ")</f>
        <v>18</v>
      </c>
      <c r="S12" s="609">
        <f t="shared" si="11"/>
        <v>3</v>
      </c>
      <c r="T12" s="609">
        <f t="shared" si="12"/>
        <v>1</v>
      </c>
      <c r="U12" s="609">
        <f t="shared" si="13"/>
        <v>1</v>
      </c>
      <c r="V12" s="546"/>
    </row>
    <row r="13" spans="1:22" x14ac:dyDescent="0.2">
      <c r="A13" s="596" t="str">
        <f t="shared" si="0"/>
        <v/>
      </c>
      <c r="B13" s="597" t="str">
        <f t="shared" si="1"/>
        <v/>
      </c>
      <c r="C13" s="598" t="str">
        <f t="shared" si="2"/>
        <v/>
      </c>
      <c r="D13" s="599" t="str">
        <f t="shared" si="3"/>
        <v/>
      </c>
      <c r="E13" s="600">
        <f t="shared" si="4"/>
        <v>7</v>
      </c>
      <c r="F13" s="563" t="s">
        <v>219</v>
      </c>
      <c r="G13" s="601"/>
      <c r="H13" s="602"/>
      <c r="I13" s="603">
        <f t="shared" si="5"/>
        <v>70</v>
      </c>
      <c r="J13" s="604" t="str">
        <f>INDEX(ETAPP!B$1:B$32,MATCH(COUNTIF(P13:R13,PIV!A$1),ETAPP!A$1:A$32,0))&amp;INDEX(ETAPP!B$1:B$32,MATCH(COUNTIF(P13:R13,PIV!A$2),ETAPP!A$1:A$32,0))&amp;INDEX(ETAPP!B$1:B$32,MATCH(COUNTIF(P13:R13,PIV!A$3),ETAPP!A$1:A$32,0))&amp;INDEX(ETAPP!B$1:B$32,MATCH(COUNTIF(P13:R13,PIV!A$4),ETAPP!A$1:A$32,0))&amp;INDEX(ETAPP!B$1:B$32,MATCH(COUNTIF(P13:R13,PIV!A$5),ETAPP!A$1:A$32,0))&amp;INDEX(ETAPP!B$1:B$32,MATCH(COUNTIF(P13:R13,PIV!A$6),ETAPP!A$1:A$32,0))&amp;INDEX(ETAPP!B$1:B$32,MATCH(COUNTIF(P13:R13,PIV!A$7),ETAPP!A$1:A$32,0))&amp;INDEX(ETAPP!B$1:B$32,MATCH(COUNTIF(P13:R13,PIV!A$8),ETAPP!A$1:A$32,0))&amp;INDEX(ETAPP!B$1:B$32,MATCH(COUNTIF(P13:R13,PIV!A$9),ETAPP!A$1:A$32,0))&amp;INDEX(ETAPP!B$1:B$32,MATCH(COUNTIF(P13:R13,PIV!A$10),ETAPP!A$1:A$32,0))&amp;INDEX(ETAPP!B$1:B$32,MATCH(COUNTIF(P13:R13,PIV!A$11),ETAPP!A$1:A$32,0))&amp;INDEX(ETAPP!B$1:B$32,MATCH(COUNTIF(P13:R13,PIV!A$12),ETAPP!A$1:A$32,0))&amp;INDEX(ETAPP!B$1:B$32,MATCH(COUNTIF(P13:R13,PIV!A$13),ETAPP!A$1:A$32,0))&amp;INDEX(ETAPP!B$1:B$32,MATCH(COUNTIF(P13:R13,PIV!A$14),ETAPP!A$1:A$32,0))&amp;INDEX(ETAPP!B$1:B$32,MATCH(COUNTIF(P13:R13,PIV!A$15),ETAPP!A$1:A$32,0))&amp;INDEX(ETAPP!B$1:B$32,MATCH(COUNTIF(P13:R13,PIV!A$16),ETAPP!A$1:A$32,0))&amp;INDEX(ETAPP!B$1:B$32,MATCH(COUNTIF(P13:R13,PIV!A$17),ETAPP!A$1:A$32,0))&amp;INDEX(ETAPP!B$1:B$32,MATCH(COUNTIF(P13:R13,PIV!A$18),ETAPP!A$1:A$32,0))&amp;INDEX(ETAPP!B$1:B$32,MATCH(COUNTIF(P13:R13,PIV!A$19),ETAPP!A$1:A$32,0))</f>
        <v>0A00A00000A00000000</v>
      </c>
      <c r="K13" s="604" t="str">
        <f t="shared" si="6"/>
        <v>070,0-0A00A00000A00000000</v>
      </c>
      <c r="L13" s="605">
        <f t="shared" si="7"/>
        <v>7</v>
      </c>
      <c r="M13" s="605">
        <f t="shared" si="8"/>
        <v>20</v>
      </c>
      <c r="N13" s="604" t="str">
        <f t="shared" si="9"/>
        <v>070,0-0A00A00000A00000000-020</v>
      </c>
      <c r="O13" s="606">
        <f t="shared" si="10"/>
        <v>41</v>
      </c>
      <c r="P13" s="607">
        <f>IFERROR(INDEX('1'!C$300:C$400,MATCH("*"&amp;F13&amp;"*",'1'!B$300:B$400,0)),"  ")</f>
        <v>34</v>
      </c>
      <c r="Q13" s="608">
        <f>IFERROR(INDEX('2'!C$300:C$400,MATCH("*"&amp;F13&amp;"*",'2'!B$300:B$400,0)),"  ")</f>
        <v>24</v>
      </c>
      <c r="R13" s="608">
        <f>IFERROR(INDEX('3'!C$300:C$400,MATCH("*"&amp;F13&amp;"*",'3'!B$300:B$400,0)),"  ")</f>
        <v>12</v>
      </c>
      <c r="S13" s="609">
        <f t="shared" si="11"/>
        <v>3</v>
      </c>
      <c r="T13" s="609">
        <f t="shared" si="12"/>
        <v>1</v>
      </c>
      <c r="U13" s="609">
        <f t="shared" si="13"/>
        <v>0</v>
      </c>
      <c r="V13" s="546"/>
    </row>
    <row r="14" spans="1:22" x14ac:dyDescent="0.2">
      <c r="A14" s="596" t="str">
        <f t="shared" si="0"/>
        <v/>
      </c>
      <c r="B14" s="597" t="str">
        <f t="shared" si="1"/>
        <v/>
      </c>
      <c r="C14" s="598" t="str">
        <f t="shared" si="2"/>
        <v/>
      </c>
      <c r="D14" s="599" t="str">
        <f t="shared" si="3"/>
        <v/>
      </c>
      <c r="E14" s="600">
        <f t="shared" si="4"/>
        <v>8</v>
      </c>
      <c r="F14" s="614" t="s">
        <v>222</v>
      </c>
      <c r="G14" s="601"/>
      <c r="H14" s="602"/>
      <c r="I14" s="603">
        <f t="shared" si="5"/>
        <v>70</v>
      </c>
      <c r="J14" s="604" t="str">
        <f>INDEX(ETAPP!B$1:B$32,MATCH(COUNTIF(P14:R14,PIV!A$1),ETAPP!A$1:A$32,0))&amp;INDEX(ETAPP!B$1:B$32,MATCH(COUNTIF(P14:R14,PIV!A$2),ETAPP!A$1:A$32,0))&amp;INDEX(ETAPP!B$1:B$32,MATCH(COUNTIF(P14:R14,PIV!A$3),ETAPP!A$1:A$32,0))&amp;INDEX(ETAPP!B$1:B$32,MATCH(COUNTIF(P14:R14,PIV!A$4),ETAPP!A$1:A$32,0))&amp;INDEX(ETAPP!B$1:B$32,MATCH(COUNTIF(P14:R14,PIV!A$5),ETAPP!A$1:A$32,0))&amp;INDEX(ETAPP!B$1:B$32,MATCH(COUNTIF(P14:R14,PIV!A$6),ETAPP!A$1:A$32,0))&amp;INDEX(ETAPP!B$1:B$32,MATCH(COUNTIF(P14:R14,PIV!A$7),ETAPP!A$1:A$32,0))&amp;INDEX(ETAPP!B$1:B$32,MATCH(COUNTIF(P14:R14,PIV!A$8),ETAPP!A$1:A$32,0))&amp;INDEX(ETAPP!B$1:B$32,MATCH(COUNTIF(P14:R14,PIV!A$9),ETAPP!A$1:A$32,0))&amp;INDEX(ETAPP!B$1:B$32,MATCH(COUNTIF(P14:R14,PIV!A$10),ETAPP!A$1:A$32,0))&amp;INDEX(ETAPP!B$1:B$32,MATCH(COUNTIF(P14:R14,PIV!A$11),ETAPP!A$1:A$32,0))&amp;INDEX(ETAPP!B$1:B$32,MATCH(COUNTIF(P14:R14,PIV!A$12),ETAPP!A$1:A$32,0))&amp;INDEX(ETAPP!B$1:B$32,MATCH(COUNTIF(P14:R14,PIV!A$13),ETAPP!A$1:A$32,0))&amp;INDEX(ETAPP!B$1:B$32,MATCH(COUNTIF(P14:R14,PIV!A$14),ETAPP!A$1:A$32,0))&amp;INDEX(ETAPP!B$1:B$32,MATCH(COUNTIF(P14:R14,PIV!A$15),ETAPP!A$1:A$32,0))&amp;INDEX(ETAPP!B$1:B$32,MATCH(COUNTIF(P14:R14,PIV!A$16),ETAPP!A$1:A$32,0))&amp;INDEX(ETAPP!B$1:B$32,MATCH(COUNTIF(P14:R14,PIV!A$17),ETAPP!A$1:A$32,0))&amp;INDEX(ETAPP!B$1:B$32,MATCH(COUNTIF(P14:R14,PIV!A$18),ETAPP!A$1:A$32,0))&amp;INDEX(ETAPP!B$1:B$32,MATCH(COUNTIF(P14:R14,PIV!A$19),ETAPP!A$1:A$32,0))</f>
        <v>00A0A000A0000000000</v>
      </c>
      <c r="K14" s="604" t="str">
        <f t="shared" si="6"/>
        <v>070,0-00A0A000A0000000000</v>
      </c>
      <c r="L14" s="605">
        <f t="shared" si="7"/>
        <v>8</v>
      </c>
      <c r="M14" s="605">
        <f t="shared" si="8"/>
        <v>29</v>
      </c>
      <c r="N14" s="604" t="str">
        <f t="shared" si="9"/>
        <v>070,0-00A0A000A0000000000-029</v>
      </c>
      <c r="O14" s="606">
        <f t="shared" si="10"/>
        <v>40</v>
      </c>
      <c r="P14" s="607">
        <f>IFERROR(INDEX('1'!C$300:C$400,MATCH("*"&amp;F14&amp;"*",'1'!B$300:B$400,0)),"  ")</f>
        <v>24</v>
      </c>
      <c r="Q14" s="608">
        <f>IFERROR(INDEX('2'!C$300:C$400,MATCH("*"&amp;F14&amp;"*",'2'!B$300:B$400,0)),"  ")</f>
        <v>30</v>
      </c>
      <c r="R14" s="608">
        <f>IFERROR(INDEX('3'!C$300:C$400,MATCH("*"&amp;F14&amp;"*",'3'!B$300:B$400,0)),"  ")</f>
        <v>16</v>
      </c>
      <c r="S14" s="609">
        <f t="shared" si="11"/>
        <v>3</v>
      </c>
      <c r="T14" s="609">
        <f t="shared" si="12"/>
        <v>1</v>
      </c>
      <c r="U14" s="609">
        <f t="shared" si="13"/>
        <v>0</v>
      </c>
      <c r="V14" s="546"/>
    </row>
    <row r="15" spans="1:22" x14ac:dyDescent="0.2">
      <c r="A15" s="596" t="str">
        <f t="shared" si="0"/>
        <v/>
      </c>
      <c r="B15" s="597" t="str">
        <f t="shared" si="1"/>
        <v/>
      </c>
      <c r="C15" s="598" t="str">
        <f t="shared" si="2"/>
        <v/>
      </c>
      <c r="D15" s="599" t="str">
        <f t="shared" si="3"/>
        <v/>
      </c>
      <c r="E15" s="600">
        <f t="shared" si="4"/>
        <v>9</v>
      </c>
      <c r="F15" s="563" t="s">
        <v>234</v>
      </c>
      <c r="G15" s="601"/>
      <c r="H15" s="602"/>
      <c r="I15" s="603">
        <f t="shared" si="5"/>
        <v>68</v>
      </c>
      <c r="J15" s="604" t="str">
        <f>INDEX(ETAPP!B$1:B$32,MATCH(COUNTIF(P15:R15,PIV!A$1),ETAPP!A$1:A$32,0))&amp;INDEX(ETAPP!B$1:B$32,MATCH(COUNTIF(P15:R15,PIV!A$2),ETAPP!A$1:A$32,0))&amp;INDEX(ETAPP!B$1:B$32,MATCH(COUNTIF(P15:R15,PIV!A$3),ETAPP!A$1:A$32,0))&amp;INDEX(ETAPP!B$1:B$32,MATCH(COUNTIF(P15:R15,PIV!A$4),ETAPP!A$1:A$32,0))&amp;INDEX(ETAPP!B$1:B$32,MATCH(COUNTIF(P15:R15,PIV!A$5),ETAPP!A$1:A$32,0))&amp;INDEX(ETAPP!B$1:B$32,MATCH(COUNTIF(P15:R15,PIV!A$6),ETAPP!A$1:A$32,0))&amp;INDEX(ETAPP!B$1:B$32,MATCH(COUNTIF(P15:R15,PIV!A$7),ETAPP!A$1:A$32,0))&amp;INDEX(ETAPP!B$1:B$32,MATCH(COUNTIF(P15:R15,PIV!A$8),ETAPP!A$1:A$32,0))&amp;INDEX(ETAPP!B$1:B$32,MATCH(COUNTIF(P15:R15,PIV!A$9),ETAPP!A$1:A$32,0))&amp;INDEX(ETAPP!B$1:B$32,MATCH(COUNTIF(P15:R15,PIV!A$10),ETAPP!A$1:A$32,0))&amp;INDEX(ETAPP!B$1:B$32,MATCH(COUNTIF(P15:R15,PIV!A$11),ETAPP!A$1:A$32,0))&amp;INDEX(ETAPP!B$1:B$32,MATCH(COUNTIF(P15:R15,PIV!A$12),ETAPP!A$1:A$32,0))&amp;INDEX(ETAPP!B$1:B$32,MATCH(COUNTIF(P15:R15,PIV!A$13),ETAPP!A$1:A$32,0))&amp;INDEX(ETAPP!B$1:B$32,MATCH(COUNTIF(P15:R15,PIV!A$14),ETAPP!A$1:A$32,0))&amp;INDEX(ETAPP!B$1:B$32,MATCH(COUNTIF(P15:R15,PIV!A$15),ETAPP!A$1:A$32,0))&amp;INDEX(ETAPP!B$1:B$32,MATCH(COUNTIF(P15:R15,PIV!A$16),ETAPP!A$1:A$32,0))&amp;INDEX(ETAPP!B$1:B$32,MATCH(COUNTIF(P15:R15,PIV!A$17),ETAPP!A$1:A$32,0))&amp;INDEX(ETAPP!B$1:B$32,MATCH(COUNTIF(P15:R15,PIV!A$18),ETAPP!A$1:A$32,0))&amp;INDEX(ETAPP!B$1:B$32,MATCH(COUNTIF(P15:R15,PIV!A$19),ETAPP!A$1:A$32,0))</f>
        <v>00B000000000A000000</v>
      </c>
      <c r="K15" s="604" t="str">
        <f t="shared" si="6"/>
        <v>068,0-00B000000000A000000</v>
      </c>
      <c r="L15" s="605">
        <f t="shared" si="7"/>
        <v>9</v>
      </c>
      <c r="M15" s="605">
        <f t="shared" si="8"/>
        <v>23</v>
      </c>
      <c r="N15" s="604" t="str">
        <f t="shared" si="9"/>
        <v>068,0-00B000000000A000000-023</v>
      </c>
      <c r="O15" s="606">
        <f t="shared" si="10"/>
        <v>39</v>
      </c>
      <c r="P15" s="607">
        <f>IFERROR(INDEX('1'!C$300:C$400,MATCH("*"&amp;F15&amp;"*",'1'!B$300:B$400,0)),"  ")</f>
        <v>30</v>
      </c>
      <c r="Q15" s="608">
        <f>IFERROR(INDEX('2'!C$300:C$400,MATCH("*"&amp;F15&amp;"*",'2'!B$300:B$400,0)),"  ")</f>
        <v>30</v>
      </c>
      <c r="R15" s="608">
        <f>IFERROR(INDEX('3'!C$300:C$400,MATCH("*"&amp;F15&amp;"*",'3'!B$300:B$400,0)),"  ")</f>
        <v>8</v>
      </c>
      <c r="S15" s="609">
        <f t="shared" si="11"/>
        <v>3</v>
      </c>
      <c r="T15" s="609">
        <f t="shared" si="12"/>
        <v>2</v>
      </c>
      <c r="U15" s="609">
        <f t="shared" si="13"/>
        <v>0</v>
      </c>
      <c r="V15" s="546"/>
    </row>
    <row r="16" spans="1:22" x14ac:dyDescent="0.2">
      <c r="A16" s="596" t="str">
        <f t="shared" si="0"/>
        <v/>
      </c>
      <c r="B16" s="597" t="str">
        <f t="shared" si="1"/>
        <v/>
      </c>
      <c r="C16" s="598" t="str">
        <f t="shared" si="2"/>
        <v/>
      </c>
      <c r="D16" s="599" t="str">
        <f t="shared" si="3"/>
        <v/>
      </c>
      <c r="E16" s="600">
        <f t="shared" si="4"/>
        <v>10</v>
      </c>
      <c r="F16" s="613" t="s">
        <v>220</v>
      </c>
      <c r="G16" s="601"/>
      <c r="H16" s="602"/>
      <c r="I16" s="603">
        <f t="shared" si="5"/>
        <v>63</v>
      </c>
      <c r="J16" s="604" t="str">
        <f>INDEX(ETAPP!B$1:B$32,MATCH(COUNTIF(P16:R16,PIV!A$1),ETAPP!A$1:A$32,0))&amp;INDEX(ETAPP!B$1:B$32,MATCH(COUNTIF(P16:R16,PIV!A$2),ETAPP!A$1:A$32,0))&amp;INDEX(ETAPP!B$1:B$32,MATCH(COUNTIF(P16:R16,PIV!A$3),ETAPP!A$1:A$32,0))&amp;INDEX(ETAPP!B$1:B$32,MATCH(COUNTIF(P16:R16,PIV!A$4),ETAPP!A$1:A$32,0))&amp;INDEX(ETAPP!B$1:B$32,MATCH(COUNTIF(P16:R16,PIV!A$5),ETAPP!A$1:A$32,0))&amp;INDEX(ETAPP!B$1:B$32,MATCH(COUNTIF(P16:R16,PIV!A$6),ETAPP!A$1:A$32,0))&amp;INDEX(ETAPP!B$1:B$32,MATCH(COUNTIF(P16:R16,PIV!A$7),ETAPP!A$1:A$32,0))&amp;INDEX(ETAPP!B$1:B$32,MATCH(COUNTIF(P16:R16,PIV!A$8),ETAPP!A$1:A$32,0))&amp;INDEX(ETAPP!B$1:B$32,MATCH(COUNTIF(P16:R16,PIV!A$9),ETAPP!A$1:A$32,0))&amp;INDEX(ETAPP!B$1:B$32,MATCH(COUNTIF(P16:R16,PIV!A$10),ETAPP!A$1:A$32,0))&amp;INDEX(ETAPP!B$1:B$32,MATCH(COUNTIF(P16:R16,PIV!A$11),ETAPP!A$1:A$32,0))&amp;INDEX(ETAPP!B$1:B$32,MATCH(COUNTIF(P16:R16,PIV!A$12),ETAPP!A$1:A$32,0))&amp;INDEX(ETAPP!B$1:B$32,MATCH(COUNTIF(P16:R16,PIV!A$13),ETAPP!A$1:A$32,0))&amp;INDEX(ETAPP!B$1:B$32,MATCH(COUNTIF(P16:R16,PIV!A$14),ETAPP!A$1:A$32,0))&amp;INDEX(ETAPP!B$1:B$32,MATCH(COUNTIF(P16:R16,PIV!A$15),ETAPP!A$1:A$32,0))&amp;INDEX(ETAPP!B$1:B$32,MATCH(COUNTIF(P16:R16,PIV!A$16),ETAPP!A$1:A$32,0))&amp;INDEX(ETAPP!B$1:B$32,MATCH(COUNTIF(P16:R16,PIV!A$17),ETAPP!A$1:A$32,0))&amp;INDEX(ETAPP!B$1:B$32,MATCH(COUNTIF(P16:R16,PIV!A$18),ETAPP!A$1:A$32,0))&amp;INDEX(ETAPP!B$1:B$32,MATCH(COUNTIF(P16:R16,PIV!A$19),ETAPP!A$1:A$32,0))</f>
        <v>A0000A0000000000A00</v>
      </c>
      <c r="K16" s="604" t="str">
        <f t="shared" si="6"/>
        <v>063,0-A0000A0000000000A00</v>
      </c>
      <c r="L16" s="605">
        <f t="shared" si="7"/>
        <v>10</v>
      </c>
      <c r="M16" s="605">
        <f t="shared" si="8"/>
        <v>40</v>
      </c>
      <c r="N16" s="604" t="str">
        <f t="shared" si="9"/>
        <v>063,0-A0000A0000000000A00-040</v>
      </c>
      <c r="O16" s="606">
        <f t="shared" si="10"/>
        <v>38</v>
      </c>
      <c r="P16" s="607">
        <f>IFERROR(INDEX('1'!C$300:C$400,MATCH("*"&amp;F16&amp;"*",'1'!B$300:B$400,0)),"  ")</f>
        <v>22</v>
      </c>
      <c r="Q16" s="608">
        <f>IFERROR(INDEX('2'!C$300:C$400,MATCH("*"&amp;F16&amp;"*",'2'!B$300:B$400,0)),"  ")</f>
        <v>40</v>
      </c>
      <c r="R16" s="608">
        <f>IFERROR(INDEX('3'!C$300:C$400,MATCH("*"&amp;F16&amp;"*",'3'!B$300:B$400,0)),"  ")</f>
        <v>1</v>
      </c>
      <c r="S16" s="609">
        <f t="shared" si="11"/>
        <v>3</v>
      </c>
      <c r="T16" s="609">
        <f t="shared" si="12"/>
        <v>1</v>
      </c>
      <c r="U16" s="609">
        <f t="shared" si="13"/>
        <v>1</v>
      </c>
      <c r="V16" s="546"/>
    </row>
    <row r="17" spans="1:22" x14ac:dyDescent="0.2">
      <c r="A17" s="596" t="str">
        <f t="shared" si="0"/>
        <v/>
      </c>
      <c r="B17" s="597" t="str">
        <f t="shared" si="1"/>
        <v/>
      </c>
      <c r="C17" s="598" t="str">
        <f t="shared" si="2"/>
        <v/>
      </c>
      <c r="D17" s="599" t="str">
        <f t="shared" si="3"/>
        <v/>
      </c>
      <c r="E17" s="600">
        <f t="shared" si="4"/>
        <v>11</v>
      </c>
      <c r="F17" s="563" t="s">
        <v>236</v>
      </c>
      <c r="G17" s="601"/>
      <c r="H17" s="602"/>
      <c r="I17" s="603">
        <f t="shared" si="5"/>
        <v>62</v>
      </c>
      <c r="J17" s="604" t="str">
        <f>INDEX(ETAPP!B$1:B$32,MATCH(COUNTIF(P17:R17,PIV!A$1),ETAPP!A$1:A$32,0))&amp;INDEX(ETAPP!B$1:B$32,MATCH(COUNTIF(P17:R17,PIV!A$2),ETAPP!A$1:A$32,0))&amp;INDEX(ETAPP!B$1:B$32,MATCH(COUNTIF(P17:R17,PIV!A$3),ETAPP!A$1:A$32,0))&amp;INDEX(ETAPP!B$1:B$32,MATCH(COUNTIF(P17:R17,PIV!A$4),ETAPP!A$1:A$32,0))&amp;INDEX(ETAPP!B$1:B$32,MATCH(COUNTIF(P17:R17,PIV!A$5),ETAPP!A$1:A$32,0))&amp;INDEX(ETAPP!B$1:B$32,MATCH(COUNTIF(P17:R17,PIV!A$6),ETAPP!A$1:A$32,0))&amp;INDEX(ETAPP!B$1:B$32,MATCH(COUNTIF(P17:R17,PIV!A$7),ETAPP!A$1:A$32,0))&amp;INDEX(ETAPP!B$1:B$32,MATCH(COUNTIF(P17:R17,PIV!A$8),ETAPP!A$1:A$32,0))&amp;INDEX(ETAPP!B$1:B$32,MATCH(COUNTIF(P17:R17,PIV!A$9),ETAPP!A$1:A$32,0))&amp;INDEX(ETAPP!B$1:B$32,MATCH(COUNTIF(P17:R17,PIV!A$10),ETAPP!A$1:A$32,0))&amp;INDEX(ETAPP!B$1:B$32,MATCH(COUNTIF(P17:R17,PIV!A$11),ETAPP!A$1:A$32,0))&amp;INDEX(ETAPP!B$1:B$32,MATCH(COUNTIF(P17:R17,PIV!A$12),ETAPP!A$1:A$32,0))&amp;INDEX(ETAPP!B$1:B$32,MATCH(COUNTIF(P17:R17,PIV!A$13),ETAPP!A$1:A$32,0))&amp;INDEX(ETAPP!B$1:B$32,MATCH(COUNTIF(P17:R17,PIV!A$14),ETAPP!A$1:A$32,0))&amp;INDEX(ETAPP!B$1:B$32,MATCH(COUNTIF(P17:R17,PIV!A$15),ETAPP!A$1:A$32,0))&amp;INDEX(ETAPP!B$1:B$32,MATCH(COUNTIF(P17:R17,PIV!A$16),ETAPP!A$1:A$32,0))&amp;INDEX(ETAPP!B$1:B$32,MATCH(COUNTIF(P17:R17,PIV!A$17),ETAPP!A$1:A$32,0))&amp;INDEX(ETAPP!B$1:B$32,MATCH(COUNTIF(P17:R17,PIV!A$18),ETAPP!A$1:A$32,0))&amp;INDEX(ETAPP!B$1:B$32,MATCH(COUNTIF(P17:R17,PIV!A$19),ETAPP!A$1:A$32,0))</f>
        <v>0000AA00A0000000000</v>
      </c>
      <c r="K17" s="604" t="str">
        <f t="shared" si="6"/>
        <v>062,0-0000AA00A0000000000</v>
      </c>
      <c r="L17" s="605">
        <f t="shared" si="7"/>
        <v>11</v>
      </c>
      <c r="M17" s="605">
        <f t="shared" si="8"/>
        <v>45</v>
      </c>
      <c r="N17" s="604" t="str">
        <f t="shared" si="9"/>
        <v>062,0-0000AA00A0000000000-045</v>
      </c>
      <c r="O17" s="606">
        <f t="shared" si="10"/>
        <v>37</v>
      </c>
      <c r="P17" s="607">
        <f>IFERROR(INDEX('1'!C$300:C$400,MATCH("*"&amp;F17&amp;"*",'1'!B$300:B$400,0)),"  ")</f>
        <v>24</v>
      </c>
      <c r="Q17" s="608">
        <f>IFERROR(INDEX('2'!C$300:C$400,MATCH("*"&amp;F17&amp;"*",'2'!B$300:B$400,0)),"  ")</f>
        <v>16</v>
      </c>
      <c r="R17" s="608">
        <f>IFERROR(INDEX('3'!C$300:C$400,MATCH("*"&amp;F17&amp;"*",'3'!B$300:B$400,0)),"  ")</f>
        <v>22</v>
      </c>
      <c r="S17" s="609">
        <f t="shared" si="11"/>
        <v>3</v>
      </c>
      <c r="T17" s="609">
        <f t="shared" si="12"/>
        <v>0</v>
      </c>
      <c r="U17" s="609">
        <f t="shared" si="13"/>
        <v>0</v>
      </c>
      <c r="V17" s="546"/>
    </row>
    <row r="18" spans="1:22" x14ac:dyDescent="0.2">
      <c r="A18" s="596" t="str">
        <f t="shared" si="0"/>
        <v/>
      </c>
      <c r="B18" s="597" t="str">
        <f t="shared" si="1"/>
        <v/>
      </c>
      <c r="C18" s="598" t="str">
        <f t="shared" si="2"/>
        <v/>
      </c>
      <c r="D18" s="599" t="str">
        <f t="shared" si="3"/>
        <v/>
      </c>
      <c r="E18" s="600">
        <f t="shared" si="4"/>
        <v>12</v>
      </c>
      <c r="F18" s="563" t="s">
        <v>242</v>
      </c>
      <c r="G18" s="601"/>
      <c r="H18" s="602"/>
      <c r="I18" s="603">
        <f t="shared" si="5"/>
        <v>54</v>
      </c>
      <c r="J18" s="604" t="str">
        <f>INDEX(ETAPP!B$1:B$32,MATCH(COUNTIF(P18:R18,PIV!A$1),ETAPP!A$1:A$32,0))&amp;INDEX(ETAPP!B$1:B$32,MATCH(COUNTIF(P18:R18,PIV!A$2),ETAPP!A$1:A$32,0))&amp;INDEX(ETAPP!B$1:B$32,MATCH(COUNTIF(P18:R18,PIV!A$3),ETAPP!A$1:A$32,0))&amp;INDEX(ETAPP!B$1:B$32,MATCH(COUNTIF(P18:R18,PIV!A$4),ETAPP!A$1:A$32,0))&amp;INDEX(ETAPP!B$1:B$32,MATCH(COUNTIF(P18:R18,PIV!A$5),ETAPP!A$1:A$32,0))&amp;INDEX(ETAPP!B$1:B$32,MATCH(COUNTIF(P18:R18,PIV!A$6),ETAPP!A$1:A$32,0))&amp;INDEX(ETAPP!B$1:B$32,MATCH(COUNTIF(P18:R18,PIV!A$7),ETAPP!A$1:A$32,0))&amp;INDEX(ETAPP!B$1:B$32,MATCH(COUNTIF(P18:R18,PIV!A$8),ETAPP!A$1:A$32,0))&amp;INDEX(ETAPP!B$1:B$32,MATCH(COUNTIF(P18:R18,PIV!A$9),ETAPP!A$1:A$32,0))&amp;INDEX(ETAPP!B$1:B$32,MATCH(COUNTIF(P18:R18,PIV!A$10),ETAPP!A$1:A$32,0))&amp;INDEX(ETAPP!B$1:B$32,MATCH(COUNTIF(P18:R18,PIV!A$11),ETAPP!A$1:A$32,0))&amp;INDEX(ETAPP!B$1:B$32,MATCH(COUNTIF(P18:R18,PIV!A$12),ETAPP!A$1:A$32,0))&amp;INDEX(ETAPP!B$1:B$32,MATCH(COUNTIF(P18:R18,PIV!A$13),ETAPP!A$1:A$32,0))&amp;INDEX(ETAPP!B$1:B$32,MATCH(COUNTIF(P18:R18,PIV!A$14),ETAPP!A$1:A$32,0))&amp;INDEX(ETAPP!B$1:B$32,MATCH(COUNTIF(P18:R18,PIV!A$15),ETAPP!A$1:A$32,0))&amp;INDEX(ETAPP!B$1:B$32,MATCH(COUNTIF(P18:R18,PIV!A$16),ETAPP!A$1:A$32,0))&amp;INDEX(ETAPP!B$1:B$32,MATCH(COUNTIF(P18:R18,PIV!A$17),ETAPP!A$1:A$32,0))&amp;INDEX(ETAPP!B$1:B$32,MATCH(COUNTIF(P18:R18,PIV!A$18),ETAPP!A$1:A$32,0))&amp;INDEX(ETAPP!B$1:B$32,MATCH(COUNTIF(P18:R18,PIV!A$19),ETAPP!A$1:A$32,0))</f>
        <v>00A000A0000000A0000</v>
      </c>
      <c r="K18" s="604" t="str">
        <f t="shared" si="6"/>
        <v>054,0-00A000A0000000A0000</v>
      </c>
      <c r="L18" s="605">
        <f t="shared" si="7"/>
        <v>12</v>
      </c>
      <c r="M18" s="605">
        <f t="shared" si="8"/>
        <v>34</v>
      </c>
      <c r="N18" s="604" t="str">
        <f t="shared" si="9"/>
        <v>054,0-00A000A0000000A0000-034</v>
      </c>
      <c r="O18" s="606">
        <f t="shared" si="10"/>
        <v>36</v>
      </c>
      <c r="P18" s="607">
        <f>IFERROR(INDEX('1'!C$300:C$400,MATCH("*"&amp;F18&amp;"*",'1'!B$300:B$400,0)),"  ")</f>
        <v>30</v>
      </c>
      <c r="Q18" s="608">
        <f>IFERROR(INDEX('2'!C$300:C$400,MATCH("*"&amp;F18&amp;"*",'2'!B$300:B$400,0)),"  ")</f>
        <v>20</v>
      </c>
      <c r="R18" s="608">
        <f>IFERROR(INDEX('3'!C$300:C$400,MATCH("*"&amp;F18&amp;"*",'3'!B$300:B$400,0)),"  ")</f>
        <v>4</v>
      </c>
      <c r="S18" s="609">
        <f t="shared" si="11"/>
        <v>3</v>
      </c>
      <c r="T18" s="609">
        <f t="shared" si="12"/>
        <v>1</v>
      </c>
      <c r="U18" s="609">
        <f t="shared" si="13"/>
        <v>0</v>
      </c>
      <c r="V18" s="546"/>
    </row>
    <row r="19" spans="1:22" x14ac:dyDescent="0.2">
      <c r="A19" s="596" t="str">
        <f t="shared" si="0"/>
        <v/>
      </c>
      <c r="B19" s="597" t="str">
        <f t="shared" si="1"/>
        <v/>
      </c>
      <c r="C19" s="1194">
        <f t="shared" si="2"/>
        <v>1</v>
      </c>
      <c r="D19" s="599">
        <f t="shared" si="3"/>
        <v>13</v>
      </c>
      <c r="E19" s="600">
        <f t="shared" si="4"/>
        <v>13</v>
      </c>
      <c r="F19" s="615" t="s">
        <v>231</v>
      </c>
      <c r="G19" s="601"/>
      <c r="H19" s="619" t="s">
        <v>229</v>
      </c>
      <c r="I19" s="603">
        <f t="shared" si="5"/>
        <v>52</v>
      </c>
      <c r="J19" s="604" t="str">
        <f>INDEX(ETAPP!B$1:B$32,MATCH(COUNTIF(P19:R19,PIV!A$1),ETAPP!A$1:A$32,0))&amp;INDEX(ETAPP!B$1:B$32,MATCH(COUNTIF(P19:R19,PIV!A$2),ETAPP!A$1:A$32,0))&amp;INDEX(ETAPP!B$1:B$32,MATCH(COUNTIF(P19:R19,PIV!A$3),ETAPP!A$1:A$32,0))&amp;INDEX(ETAPP!B$1:B$32,MATCH(COUNTIF(P19:R19,PIV!A$4),ETAPP!A$1:A$32,0))&amp;INDEX(ETAPP!B$1:B$32,MATCH(COUNTIF(P19:R19,PIV!A$5),ETAPP!A$1:A$32,0))&amp;INDEX(ETAPP!B$1:B$32,MATCH(COUNTIF(P19:R19,PIV!A$6),ETAPP!A$1:A$32,0))&amp;INDEX(ETAPP!B$1:B$32,MATCH(COUNTIF(P19:R19,PIV!A$7),ETAPP!A$1:A$32,0))&amp;INDEX(ETAPP!B$1:B$32,MATCH(COUNTIF(P19:R19,PIV!A$8),ETAPP!A$1:A$32,0))&amp;INDEX(ETAPP!B$1:B$32,MATCH(COUNTIF(P19:R19,PIV!A$9),ETAPP!A$1:A$32,0))&amp;INDEX(ETAPP!B$1:B$32,MATCH(COUNTIF(P19:R19,PIV!A$10),ETAPP!A$1:A$32,0))&amp;INDEX(ETAPP!B$1:B$32,MATCH(COUNTIF(P19:R19,PIV!A$11),ETAPP!A$1:A$32,0))&amp;INDEX(ETAPP!B$1:B$32,MATCH(COUNTIF(P19:R19,PIV!A$12),ETAPP!A$1:A$32,0))&amp;INDEX(ETAPP!B$1:B$32,MATCH(COUNTIF(P19:R19,PIV!A$13),ETAPP!A$1:A$32,0))&amp;INDEX(ETAPP!B$1:B$32,MATCH(COUNTIF(P19:R19,PIV!A$14),ETAPP!A$1:A$32,0))&amp;INDEX(ETAPP!B$1:B$32,MATCH(COUNTIF(P19:R19,PIV!A$15),ETAPP!A$1:A$32,0))&amp;INDEX(ETAPP!B$1:B$32,MATCH(COUNTIF(P19:R19,PIV!A$16),ETAPP!A$1:A$32,0))&amp;INDEX(ETAPP!B$1:B$32,MATCH(COUNTIF(P19:R19,PIV!A$17),ETAPP!A$1:A$32,0))&amp;INDEX(ETAPP!B$1:B$32,MATCH(COUNTIF(P19:R19,PIV!A$18),ETAPP!A$1:A$32,0))&amp;INDEX(ETAPP!B$1:B$32,MATCH(COUNTIF(P19:R19,PIV!A$19),ETAPP!A$1:A$32,0))</f>
        <v>000B00000000000000A</v>
      </c>
      <c r="K19" s="604" t="str">
        <f t="shared" si="6"/>
        <v>052,0-000B00000000000000A</v>
      </c>
      <c r="L19" s="605">
        <f t="shared" si="7"/>
        <v>13</v>
      </c>
      <c r="M19" s="605">
        <f t="shared" si="8"/>
        <v>37</v>
      </c>
      <c r="N19" s="604" t="str">
        <f t="shared" si="9"/>
        <v>052,0-000B00000000000000A-037</v>
      </c>
      <c r="O19" s="606">
        <f t="shared" si="10"/>
        <v>35</v>
      </c>
      <c r="P19" s="607">
        <f>IFERROR(INDEX('1'!C$300:C$400,MATCH("*"&amp;F19&amp;"*",'1'!B$300:B$400,0)),"  ")</f>
        <v>26</v>
      </c>
      <c r="Q19" s="608">
        <f>IFERROR(INDEX('2'!C$300:C$400,MATCH("*"&amp;F19&amp;"*",'2'!B$300:B$400,0)),"  ")</f>
        <v>26</v>
      </c>
      <c r="R19" s="608" t="str">
        <f>IFERROR(INDEX('3'!C$300:C$400,MATCH("*"&amp;F19&amp;"*",'3'!B$300:B$400,0)),"  ")</f>
        <v xml:space="preserve">  </v>
      </c>
      <c r="S19" s="609">
        <f t="shared" si="11"/>
        <v>2</v>
      </c>
      <c r="T19" s="609">
        <f t="shared" si="12"/>
        <v>0</v>
      </c>
      <c r="U19" s="609">
        <f t="shared" si="13"/>
        <v>0</v>
      </c>
      <c r="V19" s="546"/>
    </row>
    <row r="20" spans="1:22" x14ac:dyDescent="0.2">
      <c r="A20" s="596" t="str">
        <f t="shared" si="0"/>
        <v/>
      </c>
      <c r="B20" s="597" t="str">
        <f t="shared" si="1"/>
        <v/>
      </c>
      <c r="C20" s="598">
        <f t="shared" si="2"/>
        <v>2</v>
      </c>
      <c r="D20" s="599">
        <f t="shared" si="3"/>
        <v>14</v>
      </c>
      <c r="E20" s="600">
        <f t="shared" si="4"/>
        <v>14</v>
      </c>
      <c r="F20" s="615" t="s">
        <v>228</v>
      </c>
      <c r="G20" s="601"/>
      <c r="H20" s="619" t="s">
        <v>229</v>
      </c>
      <c r="I20" s="603">
        <f t="shared" si="5"/>
        <v>51</v>
      </c>
      <c r="J20" s="604" t="str">
        <f>INDEX(ETAPP!B$1:B$32,MATCH(COUNTIF(P20:R20,PIV!A$1),ETAPP!A$1:A$32,0))&amp;INDEX(ETAPP!B$1:B$32,MATCH(COUNTIF(P20:R20,PIV!A$2),ETAPP!A$1:A$32,0))&amp;INDEX(ETAPP!B$1:B$32,MATCH(COUNTIF(P20:R20,PIV!A$3),ETAPP!A$1:A$32,0))&amp;INDEX(ETAPP!B$1:B$32,MATCH(COUNTIF(P20:R20,PIV!A$4),ETAPP!A$1:A$32,0))&amp;INDEX(ETAPP!B$1:B$32,MATCH(COUNTIF(P20:R20,PIV!A$5),ETAPP!A$1:A$32,0))&amp;INDEX(ETAPP!B$1:B$32,MATCH(COUNTIF(P20:R20,PIV!A$6),ETAPP!A$1:A$32,0))&amp;INDEX(ETAPP!B$1:B$32,MATCH(COUNTIF(P20:R20,PIV!A$7),ETAPP!A$1:A$32,0))&amp;INDEX(ETAPP!B$1:B$32,MATCH(COUNTIF(P20:R20,PIV!A$8),ETAPP!A$1:A$32,0))&amp;INDEX(ETAPP!B$1:B$32,MATCH(COUNTIF(P20:R20,PIV!A$9),ETAPP!A$1:A$32,0))&amp;INDEX(ETAPP!B$1:B$32,MATCH(COUNTIF(P20:R20,PIV!A$10),ETAPP!A$1:A$32,0))&amp;INDEX(ETAPP!B$1:B$32,MATCH(COUNTIF(P20:R20,PIV!A$11),ETAPP!A$1:A$32,0))&amp;INDEX(ETAPP!B$1:B$32,MATCH(COUNTIF(P20:R20,PIV!A$12),ETAPP!A$1:A$32,0))&amp;INDEX(ETAPP!B$1:B$32,MATCH(COUNTIF(P20:R20,PIV!A$13),ETAPP!A$1:A$32,0))&amp;INDEX(ETAPP!B$1:B$32,MATCH(COUNTIF(P20:R20,PIV!A$14),ETAPP!A$1:A$32,0))&amp;INDEX(ETAPP!B$1:B$32,MATCH(COUNTIF(P20:R20,PIV!A$15),ETAPP!A$1:A$32,0))&amp;INDEX(ETAPP!B$1:B$32,MATCH(COUNTIF(P20:R20,PIV!A$16),ETAPP!A$1:A$32,0))&amp;INDEX(ETAPP!B$1:B$32,MATCH(COUNTIF(P20:R20,PIV!A$17),ETAPP!A$1:A$32,0))&amp;INDEX(ETAPP!B$1:B$32,MATCH(COUNTIF(P20:R20,PIV!A$18),ETAPP!A$1:A$32,0))&amp;INDEX(ETAPP!B$1:B$32,MATCH(COUNTIF(P20:R20,PIV!A$19),ETAPP!A$1:A$32,0))</f>
        <v>000AA00000000000A00</v>
      </c>
      <c r="K20" s="604" t="str">
        <f t="shared" si="6"/>
        <v>051,0-000AA00000000000A00</v>
      </c>
      <c r="L20" s="605">
        <f t="shared" si="7"/>
        <v>14</v>
      </c>
      <c r="M20" s="605">
        <f t="shared" si="8"/>
        <v>30</v>
      </c>
      <c r="N20" s="604" t="str">
        <f t="shared" si="9"/>
        <v>051,0-000AA00000000000A00-030</v>
      </c>
      <c r="O20" s="606">
        <f t="shared" si="10"/>
        <v>34</v>
      </c>
      <c r="P20" s="607">
        <f>IFERROR(INDEX('1'!C$300:C$400,MATCH("*"&amp;F20&amp;"*",'1'!B$300:B$400,0)),"  ")</f>
        <v>24</v>
      </c>
      <c r="Q20" s="608">
        <f>IFERROR(INDEX('2'!C$300:C$400,MATCH("*"&amp;F20&amp;"*",'2'!B$300:B$400,0)),"  ")</f>
        <v>26</v>
      </c>
      <c r="R20" s="608">
        <f>IFERROR(INDEX('3'!C$300:C$400,MATCH("*"&amp;F20&amp;"*",'3'!B$300:B$400,0)),"  ")</f>
        <v>1</v>
      </c>
      <c r="S20" s="609">
        <f t="shared" si="11"/>
        <v>3</v>
      </c>
      <c r="T20" s="609">
        <f t="shared" si="12"/>
        <v>0</v>
      </c>
      <c r="U20" s="609">
        <f t="shared" si="13"/>
        <v>0</v>
      </c>
      <c r="V20" s="546"/>
    </row>
    <row r="21" spans="1:22" x14ac:dyDescent="0.2">
      <c r="A21" s="1193">
        <f t="shared" si="0"/>
        <v>1</v>
      </c>
      <c r="B21" s="597">
        <f t="shared" si="1"/>
        <v>15</v>
      </c>
      <c r="C21" s="598" t="str">
        <f t="shared" si="2"/>
        <v/>
      </c>
      <c r="D21" s="599" t="str">
        <f t="shared" si="3"/>
        <v/>
      </c>
      <c r="E21" s="600">
        <f t="shared" si="4"/>
        <v>15</v>
      </c>
      <c r="F21" s="612" t="s">
        <v>244</v>
      </c>
      <c r="G21" s="601" t="s">
        <v>218</v>
      </c>
      <c r="H21" s="602"/>
      <c r="I21" s="603">
        <f t="shared" si="5"/>
        <v>46</v>
      </c>
      <c r="J21" s="604" t="str">
        <f>INDEX(ETAPP!B$1:B$32,MATCH(COUNTIF(P21:R21,PIV!A$1),ETAPP!A$1:A$32,0))&amp;INDEX(ETAPP!B$1:B$32,MATCH(COUNTIF(P21:R21,PIV!A$2),ETAPP!A$1:A$32,0))&amp;INDEX(ETAPP!B$1:B$32,MATCH(COUNTIF(P21:R21,PIV!A$3),ETAPP!A$1:A$32,0))&amp;INDEX(ETAPP!B$1:B$32,MATCH(COUNTIF(P21:R21,PIV!A$4),ETAPP!A$1:A$32,0))&amp;INDEX(ETAPP!B$1:B$32,MATCH(COUNTIF(P21:R21,PIV!A$5),ETAPP!A$1:A$32,0))&amp;INDEX(ETAPP!B$1:B$32,MATCH(COUNTIF(P21:R21,PIV!A$6),ETAPP!A$1:A$32,0))&amp;INDEX(ETAPP!B$1:B$32,MATCH(COUNTIF(P21:R21,PIV!A$7),ETAPP!A$1:A$32,0))&amp;INDEX(ETAPP!B$1:B$32,MATCH(COUNTIF(P21:R21,PIV!A$8),ETAPP!A$1:A$32,0))&amp;INDEX(ETAPP!B$1:B$32,MATCH(COUNTIF(P21:R21,PIV!A$9),ETAPP!A$1:A$32,0))&amp;INDEX(ETAPP!B$1:B$32,MATCH(COUNTIF(P21:R21,PIV!A$10),ETAPP!A$1:A$32,0))&amp;INDEX(ETAPP!B$1:B$32,MATCH(COUNTIF(P21:R21,PIV!A$11),ETAPP!A$1:A$32,0))&amp;INDEX(ETAPP!B$1:B$32,MATCH(COUNTIF(P21:R21,PIV!A$12),ETAPP!A$1:A$32,0))&amp;INDEX(ETAPP!B$1:B$32,MATCH(COUNTIF(P21:R21,PIV!A$13),ETAPP!A$1:A$32,0))&amp;INDEX(ETAPP!B$1:B$32,MATCH(COUNTIF(P21:R21,PIV!A$14),ETAPP!A$1:A$32,0))&amp;INDEX(ETAPP!B$1:B$32,MATCH(COUNTIF(P21:R21,PIV!A$15),ETAPP!A$1:A$32,0))&amp;INDEX(ETAPP!B$1:B$32,MATCH(COUNTIF(P21:R21,PIV!A$16),ETAPP!A$1:A$32,0))&amp;INDEX(ETAPP!B$1:B$32,MATCH(COUNTIF(P21:R21,PIV!A$17),ETAPP!A$1:A$32,0))&amp;INDEX(ETAPP!B$1:B$32,MATCH(COUNTIF(P21:R21,PIV!A$18),ETAPP!A$1:A$32,0))&amp;INDEX(ETAPP!B$1:B$32,MATCH(COUNTIF(P21:R21,PIV!A$19),ETAPP!A$1:A$32,0))</f>
        <v>00A00000A000000000A</v>
      </c>
      <c r="K21" s="604" t="str">
        <f t="shared" si="6"/>
        <v>046,0-00A00000A000000000A</v>
      </c>
      <c r="L21" s="605">
        <f t="shared" si="7"/>
        <v>15</v>
      </c>
      <c r="M21" s="605">
        <f t="shared" si="8"/>
        <v>9</v>
      </c>
      <c r="N21" s="604" t="str">
        <f t="shared" si="9"/>
        <v>046,0-00A00000A000000000A-009</v>
      </c>
      <c r="O21" s="606">
        <f t="shared" si="10"/>
        <v>33</v>
      </c>
      <c r="P21" s="607" t="str">
        <f>IFERROR(INDEX('1'!C$300:C$400,MATCH("*"&amp;F21&amp;"*",'1'!B$300:B$400,0)),"  ")</f>
        <v xml:space="preserve">  </v>
      </c>
      <c r="Q21" s="608">
        <f>IFERROR(INDEX('2'!C$300:C$400,MATCH("*"&amp;F21&amp;"*",'2'!B$300:B$400,0)),"  ")</f>
        <v>16</v>
      </c>
      <c r="R21" s="608">
        <f>IFERROR(INDEX('3'!C$300:C$400,MATCH("*"&amp;F21&amp;"*",'3'!B$300:B$400,0)),"  ")</f>
        <v>30</v>
      </c>
      <c r="S21" s="609">
        <f t="shared" si="11"/>
        <v>2</v>
      </c>
      <c r="T21" s="609">
        <f t="shared" si="12"/>
        <v>1</v>
      </c>
      <c r="U21" s="609">
        <f t="shared" si="13"/>
        <v>0</v>
      </c>
      <c r="V21" s="546"/>
    </row>
    <row r="22" spans="1:22" x14ac:dyDescent="0.2">
      <c r="A22" s="596" t="str">
        <f t="shared" si="0"/>
        <v/>
      </c>
      <c r="B22" s="597" t="str">
        <f t="shared" si="1"/>
        <v/>
      </c>
      <c r="C22" s="598" t="str">
        <f t="shared" si="2"/>
        <v/>
      </c>
      <c r="D22" s="599" t="str">
        <f t="shared" si="3"/>
        <v/>
      </c>
      <c r="E22" s="600">
        <f t="shared" si="4"/>
        <v>16</v>
      </c>
      <c r="F22" s="612" t="s">
        <v>258</v>
      </c>
      <c r="G22" s="601"/>
      <c r="H22" s="602"/>
      <c r="I22" s="603">
        <f t="shared" si="5"/>
        <v>40</v>
      </c>
      <c r="J22" s="604" t="str">
        <f>INDEX(ETAPP!B$1:B$32,MATCH(COUNTIF(P22:R22,PIV!A$1),ETAPP!A$1:A$32,0))&amp;INDEX(ETAPP!B$1:B$32,MATCH(COUNTIF(P22:R22,PIV!A$2),ETAPP!A$1:A$32,0))&amp;INDEX(ETAPP!B$1:B$32,MATCH(COUNTIF(P22:R22,PIV!A$3),ETAPP!A$1:A$32,0))&amp;INDEX(ETAPP!B$1:B$32,MATCH(COUNTIF(P22:R22,PIV!A$4),ETAPP!A$1:A$32,0))&amp;INDEX(ETAPP!B$1:B$32,MATCH(COUNTIF(P22:R22,PIV!A$5),ETAPP!A$1:A$32,0))&amp;INDEX(ETAPP!B$1:B$32,MATCH(COUNTIF(P22:R22,PIV!A$6),ETAPP!A$1:A$32,0))&amp;INDEX(ETAPP!B$1:B$32,MATCH(COUNTIF(P22:R22,PIV!A$7),ETAPP!A$1:A$32,0))&amp;INDEX(ETAPP!B$1:B$32,MATCH(COUNTIF(P22:R22,PIV!A$8),ETAPP!A$1:A$32,0))&amp;INDEX(ETAPP!B$1:B$32,MATCH(COUNTIF(P22:R22,PIV!A$9),ETAPP!A$1:A$32,0))&amp;INDEX(ETAPP!B$1:B$32,MATCH(COUNTIF(P22:R22,PIV!A$10),ETAPP!A$1:A$32,0))&amp;INDEX(ETAPP!B$1:B$32,MATCH(COUNTIF(P22:R22,PIV!A$11),ETAPP!A$1:A$32,0))&amp;INDEX(ETAPP!B$1:B$32,MATCH(COUNTIF(P22:R22,PIV!A$12),ETAPP!A$1:A$32,0))&amp;INDEX(ETAPP!B$1:B$32,MATCH(COUNTIF(P22:R22,PIV!A$13),ETAPP!A$1:A$32,0))&amp;INDEX(ETAPP!B$1:B$32,MATCH(COUNTIF(P22:R22,PIV!A$14),ETAPP!A$1:A$32,0))&amp;INDEX(ETAPP!B$1:B$32,MATCH(COUNTIF(P22:R22,PIV!A$15),ETAPP!A$1:A$32,0))&amp;INDEX(ETAPP!B$1:B$32,MATCH(COUNTIF(P22:R22,PIV!A$16),ETAPP!A$1:A$32,0))&amp;INDEX(ETAPP!B$1:B$32,MATCH(COUNTIF(P22:R22,PIV!A$17),ETAPP!A$1:A$32,0))&amp;INDEX(ETAPP!B$1:B$32,MATCH(COUNTIF(P22:R22,PIV!A$18),ETAPP!A$1:A$32,0))&amp;INDEX(ETAPP!B$1:B$32,MATCH(COUNTIF(P22:R22,PIV!A$19),ETAPP!A$1:A$32,0))</f>
        <v>00000A0A0000000000A</v>
      </c>
      <c r="K22" s="604" t="str">
        <f t="shared" si="6"/>
        <v>040,0-00000A0A0000000000A</v>
      </c>
      <c r="L22" s="605">
        <f t="shared" si="7"/>
        <v>16</v>
      </c>
      <c r="M22" s="605">
        <f t="shared" si="8"/>
        <v>44</v>
      </c>
      <c r="N22" s="604" t="str">
        <f t="shared" si="9"/>
        <v>040,0-00000A0A0000000000A-044</v>
      </c>
      <c r="O22" s="606">
        <f t="shared" si="10"/>
        <v>32</v>
      </c>
      <c r="P22" s="607">
        <f>IFERROR(INDEX('1'!C$300:C$400,MATCH("*"&amp;F22&amp;"*",'1'!B$300:B$400,0)),"  ")</f>
        <v>18</v>
      </c>
      <c r="Q22" s="608">
        <f>IFERROR(INDEX('2'!C$300:C$400,MATCH("*"&amp;F22&amp;"*",'2'!B$300:B$400,0)),"  ")</f>
        <v>22</v>
      </c>
      <c r="R22" s="608" t="str">
        <f>IFERROR(INDEX('3'!C$300:C$400,MATCH("*"&amp;F22&amp;"*",'3'!B$300:B$400,0)),"  ")</f>
        <v xml:space="preserve">  </v>
      </c>
      <c r="S22" s="609">
        <f t="shared" si="11"/>
        <v>2</v>
      </c>
      <c r="T22" s="609">
        <f t="shared" si="12"/>
        <v>0</v>
      </c>
      <c r="U22" s="609">
        <f t="shared" si="13"/>
        <v>0</v>
      </c>
      <c r="V22" s="546"/>
    </row>
    <row r="23" spans="1:22" x14ac:dyDescent="0.2">
      <c r="A23" s="596" t="str">
        <f t="shared" si="0"/>
        <v/>
      </c>
      <c r="B23" s="597" t="str">
        <f t="shared" si="1"/>
        <v/>
      </c>
      <c r="C23" s="598" t="str">
        <f t="shared" si="2"/>
        <v/>
      </c>
      <c r="D23" s="599" t="str">
        <f t="shared" si="3"/>
        <v/>
      </c>
      <c r="E23" s="600">
        <f t="shared" si="4"/>
        <v>17</v>
      </c>
      <c r="F23" s="563" t="s">
        <v>226</v>
      </c>
      <c r="G23" s="601"/>
      <c r="H23" s="602"/>
      <c r="I23" s="603">
        <f t="shared" si="5"/>
        <v>37</v>
      </c>
      <c r="J23" s="604" t="str">
        <f>INDEX(ETAPP!B$1:B$32,MATCH(COUNTIF(P23:R23,PIV!A$1),ETAPP!A$1:A$32,0))&amp;INDEX(ETAPP!B$1:B$32,MATCH(COUNTIF(P23:R23,PIV!A$2),ETAPP!A$1:A$32,0))&amp;INDEX(ETAPP!B$1:B$32,MATCH(COUNTIF(P23:R23,PIV!A$3),ETAPP!A$1:A$32,0))&amp;INDEX(ETAPP!B$1:B$32,MATCH(COUNTIF(P23:R23,PIV!A$4),ETAPP!A$1:A$32,0))&amp;INDEX(ETAPP!B$1:B$32,MATCH(COUNTIF(P23:R23,PIV!A$5),ETAPP!A$1:A$32,0))&amp;INDEX(ETAPP!B$1:B$32,MATCH(COUNTIF(P23:R23,PIV!A$6),ETAPP!A$1:A$32,0))&amp;INDEX(ETAPP!B$1:B$32,MATCH(COUNTIF(P23:R23,PIV!A$7),ETAPP!A$1:A$32,0))&amp;INDEX(ETAPP!B$1:B$32,MATCH(COUNTIF(P23:R23,PIV!A$8),ETAPP!A$1:A$32,0))&amp;INDEX(ETAPP!B$1:B$32,MATCH(COUNTIF(P23:R23,PIV!A$9),ETAPP!A$1:A$32,0))&amp;INDEX(ETAPP!B$1:B$32,MATCH(COUNTIF(P23:R23,PIV!A$10),ETAPP!A$1:A$32,0))&amp;INDEX(ETAPP!B$1:B$32,MATCH(COUNTIF(P23:R23,PIV!A$11),ETAPP!A$1:A$32,0))&amp;INDEX(ETAPP!B$1:B$32,MATCH(COUNTIF(P23:R23,PIV!A$12),ETAPP!A$1:A$32,0))&amp;INDEX(ETAPP!B$1:B$32,MATCH(COUNTIF(P23:R23,PIV!A$13),ETAPP!A$1:A$32,0))&amp;INDEX(ETAPP!B$1:B$32,MATCH(COUNTIF(P23:R23,PIV!A$14),ETAPP!A$1:A$32,0))&amp;INDEX(ETAPP!B$1:B$32,MATCH(COUNTIF(P23:R23,PIV!A$15),ETAPP!A$1:A$32,0))&amp;INDEX(ETAPP!B$1:B$32,MATCH(COUNTIF(P23:R23,PIV!A$16),ETAPP!A$1:A$32,0))&amp;INDEX(ETAPP!B$1:B$32,MATCH(COUNTIF(P23:R23,PIV!A$17),ETAPP!A$1:A$32,0))&amp;INDEX(ETAPP!B$1:B$32,MATCH(COUNTIF(P23:R23,PIV!A$18),ETAPP!A$1:A$32,0))&amp;INDEX(ETAPP!B$1:B$32,MATCH(COUNTIF(P23:R23,PIV!A$19),ETAPP!A$1:A$32,0))</f>
        <v>000A0000000A0000A00</v>
      </c>
      <c r="K23" s="604" t="str">
        <f t="shared" si="6"/>
        <v>037,0-000A0000000A0000A00</v>
      </c>
      <c r="L23" s="605">
        <f t="shared" si="7"/>
        <v>17</v>
      </c>
      <c r="M23" s="605">
        <f t="shared" si="8"/>
        <v>46</v>
      </c>
      <c r="N23" s="604" t="str">
        <f t="shared" si="9"/>
        <v>037,0-000A0000000A0000A00-046</v>
      </c>
      <c r="O23" s="606">
        <f t="shared" si="10"/>
        <v>31</v>
      </c>
      <c r="P23" s="607">
        <f>IFERROR(INDEX('1'!C$300:C$400,MATCH("*"&amp;F23&amp;"*",'1'!B$300:B$400,0)),"  ")</f>
        <v>26</v>
      </c>
      <c r="Q23" s="608">
        <f>IFERROR(INDEX('2'!C$300:C$400,MATCH("*"&amp;F23&amp;"*",'2'!B$300:B$400,0)),"  ")</f>
        <v>10</v>
      </c>
      <c r="R23" s="608">
        <f>IFERROR(INDEX('3'!C$300:C$400,MATCH("*"&amp;F23&amp;"*",'3'!B$300:B$400,0)),"  ")</f>
        <v>1</v>
      </c>
      <c r="S23" s="609">
        <f t="shared" si="11"/>
        <v>3</v>
      </c>
      <c r="T23" s="609">
        <f t="shared" si="12"/>
        <v>0</v>
      </c>
      <c r="U23" s="609">
        <f t="shared" si="13"/>
        <v>0</v>
      </c>
      <c r="V23" s="546"/>
    </row>
    <row r="24" spans="1:22" x14ac:dyDescent="0.2">
      <c r="A24" s="596">
        <f t="shared" si="0"/>
        <v>2</v>
      </c>
      <c r="B24" s="597">
        <f t="shared" si="1"/>
        <v>18</v>
      </c>
      <c r="C24" s="598" t="str">
        <f t="shared" si="2"/>
        <v/>
      </c>
      <c r="D24" s="599" t="str">
        <f t="shared" si="3"/>
        <v/>
      </c>
      <c r="E24" s="600">
        <f t="shared" si="4"/>
        <v>18</v>
      </c>
      <c r="F24" s="563" t="s">
        <v>269</v>
      </c>
      <c r="G24" s="601" t="s">
        <v>218</v>
      </c>
      <c r="H24" s="602"/>
      <c r="I24" s="603">
        <f t="shared" si="5"/>
        <v>36</v>
      </c>
      <c r="J24" s="604" t="str">
        <f>INDEX(ETAPP!B$1:B$32,MATCH(COUNTIF(P24:R24,PIV!A$1),ETAPP!A$1:A$32,0))&amp;INDEX(ETAPP!B$1:B$32,MATCH(COUNTIF(P24:R24,PIV!A$2),ETAPP!A$1:A$32,0))&amp;INDEX(ETAPP!B$1:B$32,MATCH(COUNTIF(P24:R24,PIV!A$3),ETAPP!A$1:A$32,0))&amp;INDEX(ETAPP!B$1:B$32,MATCH(COUNTIF(P24:R24,PIV!A$4),ETAPP!A$1:A$32,0))&amp;INDEX(ETAPP!B$1:B$32,MATCH(COUNTIF(P24:R24,PIV!A$5),ETAPP!A$1:A$32,0))&amp;INDEX(ETAPP!B$1:B$32,MATCH(COUNTIF(P24:R24,PIV!A$6),ETAPP!A$1:A$32,0))&amp;INDEX(ETAPP!B$1:B$32,MATCH(COUNTIF(P24:R24,PIV!A$7),ETAPP!A$1:A$32,0))&amp;INDEX(ETAPP!B$1:B$32,MATCH(COUNTIF(P24:R24,PIV!A$8),ETAPP!A$1:A$32,0))&amp;INDEX(ETAPP!B$1:B$32,MATCH(COUNTIF(P24:R24,PIV!A$9),ETAPP!A$1:A$32,0))&amp;INDEX(ETAPP!B$1:B$32,MATCH(COUNTIF(P24:R24,PIV!A$10),ETAPP!A$1:A$32,0))&amp;INDEX(ETAPP!B$1:B$32,MATCH(COUNTIF(P24:R24,PIV!A$11),ETAPP!A$1:A$32,0))&amp;INDEX(ETAPP!B$1:B$32,MATCH(COUNTIF(P24:R24,PIV!A$12),ETAPP!A$1:A$32,0))&amp;INDEX(ETAPP!B$1:B$32,MATCH(COUNTIF(P24:R24,PIV!A$13),ETAPP!A$1:A$32,0))&amp;INDEX(ETAPP!B$1:B$32,MATCH(COUNTIF(P24:R24,PIV!A$14),ETAPP!A$1:A$32,0))&amp;INDEX(ETAPP!B$1:B$32,MATCH(COUNTIF(P24:R24,PIV!A$15),ETAPP!A$1:A$32,0))&amp;INDEX(ETAPP!B$1:B$32,MATCH(COUNTIF(P24:R24,PIV!A$16),ETAPP!A$1:A$32,0))&amp;INDEX(ETAPP!B$1:B$32,MATCH(COUNTIF(P24:R24,PIV!A$17),ETAPP!A$1:A$32,0))&amp;INDEX(ETAPP!B$1:B$32,MATCH(COUNTIF(P24:R24,PIV!A$18),ETAPP!A$1:A$32,0))&amp;INDEX(ETAPP!B$1:B$32,MATCH(COUNTIF(P24:R24,PIV!A$19),ETAPP!A$1:A$32,0))</f>
        <v>0000000A000AA000000</v>
      </c>
      <c r="K24" s="604" t="str">
        <f t="shared" si="6"/>
        <v>036,0-0000000A000AA000000</v>
      </c>
      <c r="L24" s="605">
        <f t="shared" si="7"/>
        <v>18</v>
      </c>
      <c r="M24" s="605">
        <f t="shared" si="8"/>
        <v>24</v>
      </c>
      <c r="N24" s="604" t="str">
        <f t="shared" si="9"/>
        <v>036,0-0000000A000AA000000-024</v>
      </c>
      <c r="O24" s="606">
        <f t="shared" si="10"/>
        <v>30</v>
      </c>
      <c r="P24" s="607">
        <f>IFERROR(INDEX('1'!C$300:C$400,MATCH("*"&amp;F24&amp;"*",'1'!B$300:B$400,0)),"  ")</f>
        <v>18</v>
      </c>
      <c r="Q24" s="608">
        <f>IFERROR(INDEX('2'!C$300:C$400,MATCH("*"&amp;F24&amp;"*",'2'!B$300:B$400,0)),"  ")</f>
        <v>8</v>
      </c>
      <c r="R24" s="608">
        <f>IFERROR(INDEX('3'!C$300:C$400,MATCH("*"&amp;F24&amp;"*",'3'!B$300:B$400,0)),"  ")</f>
        <v>10</v>
      </c>
      <c r="S24" s="609">
        <f t="shared" si="11"/>
        <v>3</v>
      </c>
      <c r="T24" s="609">
        <f t="shared" si="12"/>
        <v>0</v>
      </c>
      <c r="U24" s="609">
        <f t="shared" si="13"/>
        <v>0</v>
      </c>
      <c r="V24" s="546"/>
    </row>
    <row r="25" spans="1:22" x14ac:dyDescent="0.2">
      <c r="A25" s="596" t="str">
        <f t="shared" si="0"/>
        <v/>
      </c>
      <c r="B25" s="597" t="str">
        <f t="shared" si="1"/>
        <v/>
      </c>
      <c r="C25" s="598" t="str">
        <f t="shared" si="2"/>
        <v/>
      </c>
      <c r="D25" s="599" t="str">
        <f t="shared" si="3"/>
        <v/>
      </c>
      <c r="E25" s="600">
        <f t="shared" si="4"/>
        <v>19</v>
      </c>
      <c r="F25" s="563" t="s">
        <v>268</v>
      </c>
      <c r="G25" s="601"/>
      <c r="H25" s="602"/>
      <c r="I25" s="603">
        <f t="shared" si="5"/>
        <v>34</v>
      </c>
      <c r="J25" s="604" t="str">
        <f>INDEX(ETAPP!B$1:B$32,MATCH(COUNTIF(P25:R25,PIV!A$1),ETAPP!A$1:A$32,0))&amp;INDEX(ETAPP!B$1:B$32,MATCH(COUNTIF(P25:R25,PIV!A$2),ETAPP!A$1:A$32,0))&amp;INDEX(ETAPP!B$1:B$32,MATCH(COUNTIF(P25:R25,PIV!A$3),ETAPP!A$1:A$32,0))&amp;INDEX(ETAPP!B$1:B$32,MATCH(COUNTIF(P25:R25,PIV!A$4),ETAPP!A$1:A$32,0))&amp;INDEX(ETAPP!B$1:B$32,MATCH(COUNTIF(P25:R25,PIV!A$5),ETAPP!A$1:A$32,0))&amp;INDEX(ETAPP!B$1:B$32,MATCH(COUNTIF(P25:R25,PIV!A$6),ETAPP!A$1:A$32,0))&amp;INDEX(ETAPP!B$1:B$32,MATCH(COUNTIF(P25:R25,PIV!A$7),ETAPP!A$1:A$32,0))&amp;INDEX(ETAPP!B$1:B$32,MATCH(COUNTIF(P25:R25,PIV!A$8),ETAPP!A$1:A$32,0))&amp;INDEX(ETAPP!B$1:B$32,MATCH(COUNTIF(P25:R25,PIV!A$9),ETAPP!A$1:A$32,0))&amp;INDEX(ETAPP!B$1:B$32,MATCH(COUNTIF(P25:R25,PIV!A$10),ETAPP!A$1:A$32,0))&amp;INDEX(ETAPP!B$1:B$32,MATCH(COUNTIF(P25:R25,PIV!A$11),ETAPP!A$1:A$32,0))&amp;INDEX(ETAPP!B$1:B$32,MATCH(COUNTIF(P25:R25,PIV!A$12),ETAPP!A$1:A$32,0))&amp;INDEX(ETAPP!B$1:B$32,MATCH(COUNTIF(P25:R25,PIV!A$13),ETAPP!A$1:A$32,0))&amp;INDEX(ETAPP!B$1:B$32,MATCH(COUNTIF(P25:R25,PIV!A$14),ETAPP!A$1:A$32,0))&amp;INDEX(ETAPP!B$1:B$32,MATCH(COUNTIF(P25:R25,PIV!A$15),ETAPP!A$1:A$32,0))&amp;INDEX(ETAPP!B$1:B$32,MATCH(COUNTIF(P25:R25,PIV!A$16),ETAPP!A$1:A$32,0))&amp;INDEX(ETAPP!B$1:B$32,MATCH(COUNTIF(P25:R25,PIV!A$17),ETAPP!A$1:A$32,0))&amp;INDEX(ETAPP!B$1:B$32,MATCH(COUNTIF(P25:R25,PIV!A$18),ETAPP!A$1:A$32,0))&amp;INDEX(ETAPP!B$1:B$32,MATCH(COUNTIF(P25:R25,PIV!A$19),ETAPP!A$1:A$32,0))</f>
        <v>0A0000000000000000B</v>
      </c>
      <c r="K25" s="604" t="str">
        <f t="shared" si="6"/>
        <v>034,0-0A0000000000000000B</v>
      </c>
      <c r="L25" s="605">
        <f t="shared" si="7"/>
        <v>19</v>
      </c>
      <c r="M25" s="605">
        <f t="shared" si="8"/>
        <v>27</v>
      </c>
      <c r="N25" s="604" t="str">
        <f t="shared" si="9"/>
        <v>034,0-0A0000000000000000B-027</v>
      </c>
      <c r="O25" s="606">
        <f t="shared" si="10"/>
        <v>29</v>
      </c>
      <c r="P25" s="607">
        <f>IFERROR(INDEX('1'!C$300:C$400,MATCH("*"&amp;F25&amp;"*",'1'!B$300:B$400,0)),"  ")</f>
        <v>34</v>
      </c>
      <c r="Q25" s="608" t="str">
        <f>IFERROR(INDEX('2'!C$300:C$400,MATCH("*"&amp;F25&amp;"*",'2'!B$300:B$400,0)),"  ")</f>
        <v xml:space="preserve">  </v>
      </c>
      <c r="R25" s="608" t="str">
        <f>IFERROR(INDEX('3'!C$300:C$400,MATCH("*"&amp;F25&amp;"*",'3'!B$300:B$400,0)),"  ")</f>
        <v xml:space="preserve">  </v>
      </c>
      <c r="S25" s="609">
        <f t="shared" si="11"/>
        <v>1</v>
      </c>
      <c r="T25" s="609">
        <f t="shared" si="12"/>
        <v>1</v>
      </c>
      <c r="U25" s="609">
        <f t="shared" si="13"/>
        <v>0</v>
      </c>
      <c r="V25" s="546"/>
    </row>
    <row r="26" spans="1:22" x14ac:dyDescent="0.2">
      <c r="A26" s="596" t="str">
        <f t="shared" si="0"/>
        <v/>
      </c>
      <c r="B26" s="597" t="str">
        <f t="shared" si="1"/>
        <v/>
      </c>
      <c r="C26" s="598" t="str">
        <f t="shared" si="2"/>
        <v/>
      </c>
      <c r="D26" s="599" t="str">
        <f t="shared" si="3"/>
        <v/>
      </c>
      <c r="E26" s="600">
        <f t="shared" si="4"/>
        <v>20</v>
      </c>
      <c r="F26" s="612" t="s">
        <v>240</v>
      </c>
      <c r="G26" s="601"/>
      <c r="H26" s="602"/>
      <c r="I26" s="603">
        <f t="shared" si="5"/>
        <v>33</v>
      </c>
      <c r="J26" s="604" t="str">
        <f>INDEX(ETAPP!B$1:B$32,MATCH(COUNTIF(P26:R26,PIV!A$1),ETAPP!A$1:A$32,0))&amp;INDEX(ETAPP!B$1:B$32,MATCH(COUNTIF(P26:R26,PIV!A$2),ETAPP!A$1:A$32,0))&amp;INDEX(ETAPP!B$1:B$32,MATCH(COUNTIF(P26:R26,PIV!A$3),ETAPP!A$1:A$32,0))&amp;INDEX(ETAPP!B$1:B$32,MATCH(COUNTIF(P26:R26,PIV!A$4),ETAPP!A$1:A$32,0))&amp;INDEX(ETAPP!B$1:B$32,MATCH(COUNTIF(P26:R26,PIV!A$5),ETAPP!A$1:A$32,0))&amp;INDEX(ETAPP!B$1:B$32,MATCH(COUNTIF(P26:R26,PIV!A$6),ETAPP!A$1:A$32,0))&amp;INDEX(ETAPP!B$1:B$32,MATCH(COUNTIF(P26:R26,PIV!A$7),ETAPP!A$1:A$32,0))&amp;INDEX(ETAPP!B$1:B$32,MATCH(COUNTIF(P26:R26,PIV!A$8),ETAPP!A$1:A$32,0))&amp;INDEX(ETAPP!B$1:B$32,MATCH(COUNTIF(P26:R26,PIV!A$9),ETAPP!A$1:A$32,0))&amp;INDEX(ETAPP!B$1:B$32,MATCH(COUNTIF(P26:R26,PIV!A$10),ETAPP!A$1:A$32,0))&amp;INDEX(ETAPP!B$1:B$32,MATCH(COUNTIF(P26:R26,PIV!A$11),ETAPP!A$1:A$32,0))&amp;INDEX(ETAPP!B$1:B$32,MATCH(COUNTIF(P26:R26,PIV!A$12),ETAPP!A$1:A$32,0))&amp;INDEX(ETAPP!B$1:B$32,MATCH(COUNTIF(P26:R26,PIV!A$13),ETAPP!A$1:A$32,0))&amp;INDEX(ETAPP!B$1:B$32,MATCH(COUNTIF(P26:R26,PIV!A$14),ETAPP!A$1:A$32,0))&amp;INDEX(ETAPP!B$1:B$32,MATCH(COUNTIF(P26:R26,PIV!A$15),ETAPP!A$1:A$32,0))&amp;INDEX(ETAPP!B$1:B$32,MATCH(COUNTIF(P26:R26,PIV!A$16),ETAPP!A$1:A$32,0))&amp;INDEX(ETAPP!B$1:B$32,MATCH(COUNTIF(P26:R26,PIV!A$17),ETAPP!A$1:A$32,0))&amp;INDEX(ETAPP!B$1:B$32,MATCH(COUNTIF(P26:R26,PIV!A$18),ETAPP!A$1:A$32,0))&amp;INDEX(ETAPP!B$1:B$32,MATCH(COUNTIF(P26:R26,PIV!A$19),ETAPP!A$1:A$32,0))</f>
        <v>000000A000A00000A00</v>
      </c>
      <c r="K26" s="604" t="str">
        <f t="shared" si="6"/>
        <v>033,0-000000A000A00000A00</v>
      </c>
      <c r="L26" s="605">
        <f t="shared" si="7"/>
        <v>21</v>
      </c>
      <c r="M26" s="605">
        <f t="shared" si="8"/>
        <v>7</v>
      </c>
      <c r="N26" s="604" t="str">
        <f t="shared" si="9"/>
        <v>033,0-000000A000A00000A00-007</v>
      </c>
      <c r="O26" s="606">
        <f t="shared" si="10"/>
        <v>28</v>
      </c>
      <c r="P26" s="607">
        <f>IFERROR(INDEX('1'!C$300:C$400,MATCH("*"&amp;F26&amp;"*",'1'!B$300:B$400,0)),"  ")</f>
        <v>20</v>
      </c>
      <c r="Q26" s="608">
        <f>IFERROR(INDEX('2'!C$300:C$400,MATCH("*"&amp;F26&amp;"*",'2'!B$300:B$400,0)),"  ")</f>
        <v>12</v>
      </c>
      <c r="R26" s="608">
        <f>IFERROR(INDEX('3'!C$300:C$400,MATCH("*"&amp;F26&amp;"*",'3'!B$300:B$400,0)),"  ")</f>
        <v>1</v>
      </c>
      <c r="S26" s="609">
        <f t="shared" si="11"/>
        <v>3</v>
      </c>
      <c r="T26" s="609">
        <f t="shared" si="12"/>
        <v>0</v>
      </c>
      <c r="U26" s="609">
        <f t="shared" si="13"/>
        <v>0</v>
      </c>
      <c r="V26" s="546"/>
    </row>
    <row r="27" spans="1:22" x14ac:dyDescent="0.2">
      <c r="A27" s="596" t="str">
        <f t="shared" si="0"/>
        <v/>
      </c>
      <c r="B27" s="597" t="str">
        <f t="shared" si="1"/>
        <v/>
      </c>
      <c r="C27" s="598" t="str">
        <f t="shared" si="2"/>
        <v/>
      </c>
      <c r="D27" s="599" t="str">
        <f t="shared" si="3"/>
        <v/>
      </c>
      <c r="E27" s="600">
        <f t="shared" si="4"/>
        <v>20</v>
      </c>
      <c r="F27" s="563" t="s">
        <v>243</v>
      </c>
      <c r="G27" s="601"/>
      <c r="H27" s="602"/>
      <c r="I27" s="603">
        <f t="shared" si="5"/>
        <v>33</v>
      </c>
      <c r="J27" s="604" t="str">
        <f>INDEX(ETAPP!B$1:B$32,MATCH(COUNTIF(P27:R27,PIV!A$1),ETAPP!A$1:A$32,0))&amp;INDEX(ETAPP!B$1:B$32,MATCH(COUNTIF(P27:R27,PIV!A$2),ETAPP!A$1:A$32,0))&amp;INDEX(ETAPP!B$1:B$32,MATCH(COUNTIF(P27:R27,PIV!A$3),ETAPP!A$1:A$32,0))&amp;INDEX(ETAPP!B$1:B$32,MATCH(COUNTIF(P27:R27,PIV!A$4),ETAPP!A$1:A$32,0))&amp;INDEX(ETAPP!B$1:B$32,MATCH(COUNTIF(P27:R27,PIV!A$5),ETAPP!A$1:A$32,0))&amp;INDEX(ETAPP!B$1:B$32,MATCH(COUNTIF(P27:R27,PIV!A$6),ETAPP!A$1:A$32,0))&amp;INDEX(ETAPP!B$1:B$32,MATCH(COUNTIF(P27:R27,PIV!A$7),ETAPP!A$1:A$32,0))&amp;INDEX(ETAPP!B$1:B$32,MATCH(COUNTIF(P27:R27,PIV!A$8),ETAPP!A$1:A$32,0))&amp;INDEX(ETAPP!B$1:B$32,MATCH(COUNTIF(P27:R27,PIV!A$9),ETAPP!A$1:A$32,0))&amp;INDEX(ETAPP!B$1:B$32,MATCH(COUNTIF(P27:R27,PIV!A$10),ETAPP!A$1:A$32,0))&amp;INDEX(ETAPP!B$1:B$32,MATCH(COUNTIF(P27:R27,PIV!A$11),ETAPP!A$1:A$32,0))&amp;INDEX(ETAPP!B$1:B$32,MATCH(COUNTIF(P27:R27,PIV!A$12),ETAPP!A$1:A$32,0))&amp;INDEX(ETAPP!B$1:B$32,MATCH(COUNTIF(P27:R27,PIV!A$13),ETAPP!A$1:A$32,0))&amp;INDEX(ETAPP!B$1:B$32,MATCH(COUNTIF(P27:R27,PIV!A$14),ETAPP!A$1:A$32,0))&amp;INDEX(ETAPP!B$1:B$32,MATCH(COUNTIF(P27:R27,PIV!A$15),ETAPP!A$1:A$32,0))&amp;INDEX(ETAPP!B$1:B$32,MATCH(COUNTIF(P27:R27,PIV!A$16),ETAPP!A$1:A$32,0))&amp;INDEX(ETAPP!B$1:B$32,MATCH(COUNTIF(P27:R27,PIV!A$17),ETAPP!A$1:A$32,0))&amp;INDEX(ETAPP!B$1:B$32,MATCH(COUNTIF(P27:R27,PIV!A$18),ETAPP!A$1:A$32,0))&amp;INDEX(ETAPP!B$1:B$32,MATCH(COUNTIF(P27:R27,PIV!A$19),ETAPP!A$1:A$32,0))</f>
        <v>000000A000A00000A00</v>
      </c>
      <c r="K27" s="604" t="str">
        <f t="shared" si="6"/>
        <v>033,0-000000A000A00000A00</v>
      </c>
      <c r="L27" s="605">
        <f t="shared" si="7"/>
        <v>21</v>
      </c>
      <c r="M27" s="605">
        <f t="shared" si="8"/>
        <v>1</v>
      </c>
      <c r="N27" s="604" t="str">
        <f t="shared" si="9"/>
        <v>033,0-000000A000A00000A00-001</v>
      </c>
      <c r="O27" s="606">
        <f t="shared" si="10"/>
        <v>27</v>
      </c>
      <c r="P27" s="607">
        <f>IFERROR(INDEX('1'!C$300:C$400,MATCH("*"&amp;F27&amp;"*",'1'!B$300:B$400,0)),"  ")</f>
        <v>20</v>
      </c>
      <c r="Q27" s="608">
        <f>IFERROR(INDEX('2'!C$300:C$400,MATCH("*"&amp;F27&amp;"*",'2'!B$300:B$400,0)),"  ")</f>
        <v>12</v>
      </c>
      <c r="R27" s="608">
        <f>IFERROR(INDEX('3'!C$300:C$400,MATCH("*"&amp;F27&amp;"*",'3'!B$300:B$400,0)),"  ")</f>
        <v>1</v>
      </c>
      <c r="S27" s="609">
        <f t="shared" si="11"/>
        <v>3</v>
      </c>
      <c r="T27" s="609">
        <f t="shared" si="12"/>
        <v>0</v>
      </c>
      <c r="U27" s="609">
        <f t="shared" si="13"/>
        <v>0</v>
      </c>
      <c r="V27" s="616"/>
    </row>
    <row r="28" spans="1:22" x14ac:dyDescent="0.2">
      <c r="A28" s="596" t="str">
        <f t="shared" si="0"/>
        <v/>
      </c>
      <c r="B28" s="597" t="str">
        <f t="shared" si="1"/>
        <v/>
      </c>
      <c r="C28" s="598" t="str">
        <f t="shared" si="2"/>
        <v/>
      </c>
      <c r="D28" s="599" t="str">
        <f t="shared" si="3"/>
        <v/>
      </c>
      <c r="E28" s="600">
        <f t="shared" si="4"/>
        <v>22</v>
      </c>
      <c r="F28" s="563" t="s">
        <v>276</v>
      </c>
      <c r="G28" s="601"/>
      <c r="H28" s="602"/>
      <c r="I28" s="603">
        <f t="shared" si="5"/>
        <v>28</v>
      </c>
      <c r="J28" s="604" t="str">
        <f>INDEX(ETAPP!B$1:B$32,MATCH(COUNTIF(P28:R28,PIV!A$1),ETAPP!A$1:A$32,0))&amp;INDEX(ETAPP!B$1:B$32,MATCH(COUNTIF(P28:R28,PIV!A$2),ETAPP!A$1:A$32,0))&amp;INDEX(ETAPP!B$1:B$32,MATCH(COUNTIF(P28:R28,PIV!A$3),ETAPP!A$1:A$32,0))&amp;INDEX(ETAPP!B$1:B$32,MATCH(COUNTIF(P28:R28,PIV!A$4),ETAPP!A$1:A$32,0))&amp;INDEX(ETAPP!B$1:B$32,MATCH(COUNTIF(P28:R28,PIV!A$5),ETAPP!A$1:A$32,0))&amp;INDEX(ETAPP!B$1:B$32,MATCH(COUNTIF(P28:R28,PIV!A$6),ETAPP!A$1:A$32,0))&amp;INDEX(ETAPP!B$1:B$32,MATCH(COUNTIF(P28:R28,PIV!A$7),ETAPP!A$1:A$32,0))&amp;INDEX(ETAPP!B$1:B$32,MATCH(COUNTIF(P28:R28,PIV!A$8),ETAPP!A$1:A$32,0))&amp;INDEX(ETAPP!B$1:B$32,MATCH(COUNTIF(P28:R28,PIV!A$9),ETAPP!A$1:A$32,0))&amp;INDEX(ETAPP!B$1:B$32,MATCH(COUNTIF(P28:R28,PIV!A$10),ETAPP!A$1:A$32,0))&amp;INDEX(ETAPP!B$1:B$32,MATCH(COUNTIF(P28:R28,PIV!A$11),ETAPP!A$1:A$32,0))&amp;INDEX(ETAPP!B$1:B$32,MATCH(COUNTIF(P28:R28,PIV!A$12),ETAPP!A$1:A$32,0))&amp;INDEX(ETAPP!B$1:B$32,MATCH(COUNTIF(P28:R28,PIV!A$13),ETAPP!A$1:A$32,0))&amp;INDEX(ETAPP!B$1:B$32,MATCH(COUNTIF(P28:R28,PIV!A$14),ETAPP!A$1:A$32,0))&amp;INDEX(ETAPP!B$1:B$32,MATCH(COUNTIF(P28:R28,PIV!A$15),ETAPP!A$1:A$32,0))&amp;INDEX(ETAPP!B$1:B$32,MATCH(COUNTIF(P28:R28,PIV!A$16),ETAPP!A$1:A$32,0))&amp;INDEX(ETAPP!B$1:B$32,MATCH(COUNTIF(P28:R28,PIV!A$17),ETAPP!A$1:A$32,0))&amp;INDEX(ETAPP!B$1:B$32,MATCH(COUNTIF(P28:R28,PIV!A$18),ETAPP!A$1:A$32,0))&amp;INDEX(ETAPP!B$1:B$32,MATCH(COUNTIF(P28:R28,PIV!A$19),ETAPP!A$1:A$32,0))</f>
        <v>0000000A0000A00A000</v>
      </c>
      <c r="K28" s="604" t="str">
        <f t="shared" si="6"/>
        <v>028,0-0000000A0000A00A000</v>
      </c>
      <c r="L28" s="605">
        <f t="shared" si="7"/>
        <v>22</v>
      </c>
      <c r="M28" s="605">
        <f t="shared" si="8"/>
        <v>2</v>
      </c>
      <c r="N28" s="604" t="str">
        <f t="shared" si="9"/>
        <v>028,0-0000000A0000A00A000-002</v>
      </c>
      <c r="O28" s="606">
        <f t="shared" si="10"/>
        <v>26</v>
      </c>
      <c r="P28" s="607">
        <f>IFERROR(INDEX('1'!C$300:C$400,MATCH("*"&amp;F28&amp;"*",'1'!B$300:B$400,0)),"  ")</f>
        <v>18</v>
      </c>
      <c r="Q28" s="608">
        <f>IFERROR(INDEX('2'!C$300:C$400,MATCH("*"&amp;F28&amp;"*",'2'!B$300:B$400,0)),"  ")</f>
        <v>8</v>
      </c>
      <c r="R28" s="608">
        <f>IFERROR(INDEX('3'!C$300:C$400,MATCH("*"&amp;F28&amp;"*",'3'!B$300:B$400,0)),"  ")</f>
        <v>2</v>
      </c>
      <c r="S28" s="609">
        <f t="shared" si="11"/>
        <v>3</v>
      </c>
      <c r="T28" s="609">
        <f t="shared" si="12"/>
        <v>0</v>
      </c>
      <c r="U28" s="609">
        <f t="shared" si="13"/>
        <v>0</v>
      </c>
      <c r="V28" s="546"/>
    </row>
    <row r="29" spans="1:22" x14ac:dyDescent="0.2">
      <c r="A29" s="596" t="str">
        <f t="shared" si="0"/>
        <v/>
      </c>
      <c r="B29" s="597" t="str">
        <f t="shared" si="1"/>
        <v/>
      </c>
      <c r="C29" s="598" t="str">
        <f t="shared" si="2"/>
        <v/>
      </c>
      <c r="D29" s="599" t="str">
        <f t="shared" si="3"/>
        <v/>
      </c>
      <c r="E29" s="600">
        <f t="shared" si="4"/>
        <v>23</v>
      </c>
      <c r="F29" s="615" t="s">
        <v>241</v>
      </c>
      <c r="G29" s="601"/>
      <c r="H29" s="602"/>
      <c r="I29" s="603">
        <f t="shared" si="5"/>
        <v>26</v>
      </c>
      <c r="J29" s="604" t="str">
        <f>INDEX(ETAPP!B$1:B$32,MATCH(COUNTIF(P29:R29,PIV!A$1),ETAPP!A$1:A$32,0))&amp;INDEX(ETAPP!B$1:B$32,MATCH(COUNTIF(P29:R29,PIV!A$2),ETAPP!A$1:A$32,0))&amp;INDEX(ETAPP!B$1:B$32,MATCH(COUNTIF(P29:R29,PIV!A$3),ETAPP!A$1:A$32,0))&amp;INDEX(ETAPP!B$1:B$32,MATCH(COUNTIF(P29:R29,PIV!A$4),ETAPP!A$1:A$32,0))&amp;INDEX(ETAPP!B$1:B$32,MATCH(COUNTIF(P29:R29,PIV!A$5),ETAPP!A$1:A$32,0))&amp;INDEX(ETAPP!B$1:B$32,MATCH(COUNTIF(P29:R29,PIV!A$6),ETAPP!A$1:A$32,0))&amp;INDEX(ETAPP!B$1:B$32,MATCH(COUNTIF(P29:R29,PIV!A$7),ETAPP!A$1:A$32,0))&amp;INDEX(ETAPP!B$1:B$32,MATCH(COUNTIF(P29:R29,PIV!A$8),ETAPP!A$1:A$32,0))&amp;INDEX(ETAPP!B$1:B$32,MATCH(COUNTIF(P29:R29,PIV!A$9),ETAPP!A$1:A$32,0))&amp;INDEX(ETAPP!B$1:B$32,MATCH(COUNTIF(P29:R29,PIV!A$10),ETAPP!A$1:A$32,0))&amp;INDEX(ETAPP!B$1:B$32,MATCH(COUNTIF(P29:R29,PIV!A$11),ETAPP!A$1:A$32,0))&amp;INDEX(ETAPP!B$1:B$32,MATCH(COUNTIF(P29:R29,PIV!A$12),ETAPP!A$1:A$32,0))&amp;INDEX(ETAPP!B$1:B$32,MATCH(COUNTIF(P29:R29,PIV!A$13),ETAPP!A$1:A$32,0))&amp;INDEX(ETAPP!B$1:B$32,MATCH(COUNTIF(P29:R29,PIV!A$14),ETAPP!A$1:A$32,0))&amp;INDEX(ETAPP!B$1:B$32,MATCH(COUNTIF(P29:R29,PIV!A$15),ETAPP!A$1:A$32,0))&amp;INDEX(ETAPP!B$1:B$32,MATCH(COUNTIF(P29:R29,PIV!A$16),ETAPP!A$1:A$32,0))&amp;INDEX(ETAPP!B$1:B$32,MATCH(COUNTIF(P29:R29,PIV!A$17),ETAPP!A$1:A$32,0))&amp;INDEX(ETAPP!B$1:B$32,MATCH(COUNTIF(P29:R29,PIV!A$18),ETAPP!A$1:A$32,0))&amp;INDEX(ETAPP!B$1:B$32,MATCH(COUNTIF(P29:R29,PIV!A$19),ETAPP!A$1:A$32,0))</f>
        <v>000A00000000000000B</v>
      </c>
      <c r="K29" s="604" t="str">
        <f t="shared" si="6"/>
        <v>026,0-000A00000000000000B</v>
      </c>
      <c r="L29" s="605">
        <f t="shared" si="7"/>
        <v>23</v>
      </c>
      <c r="M29" s="605">
        <f t="shared" si="8"/>
        <v>4</v>
      </c>
      <c r="N29" s="604" t="str">
        <f t="shared" si="9"/>
        <v>026,0-000A00000000000000B-004</v>
      </c>
      <c r="O29" s="606">
        <f t="shared" si="10"/>
        <v>25</v>
      </c>
      <c r="P29" s="607">
        <f>IFERROR(INDEX('1'!C$300:C$400,MATCH("*"&amp;F29&amp;"*",'1'!B$300:B$400,0)),"  ")</f>
        <v>26</v>
      </c>
      <c r="Q29" s="608" t="str">
        <f>IFERROR(INDEX('2'!C$300:C$400,MATCH("*"&amp;F29&amp;"*",'2'!B$300:B$400,0)),"  ")</f>
        <v xml:space="preserve">  </v>
      </c>
      <c r="R29" s="608" t="str">
        <f>IFERROR(INDEX('3'!C$300:C$400,MATCH("*"&amp;F29&amp;"*",'3'!B$300:B$400,0)),"  ")</f>
        <v xml:space="preserve">  </v>
      </c>
      <c r="S29" s="609">
        <f t="shared" si="11"/>
        <v>1</v>
      </c>
      <c r="T29" s="609">
        <f t="shared" si="12"/>
        <v>0</v>
      </c>
      <c r="U29" s="609">
        <f t="shared" si="13"/>
        <v>0</v>
      </c>
      <c r="V29" s="546"/>
    </row>
    <row r="30" spans="1:22" x14ac:dyDescent="0.2">
      <c r="A30" s="596">
        <f t="shared" si="0"/>
        <v>3</v>
      </c>
      <c r="B30" s="597">
        <f t="shared" si="1"/>
        <v>24</v>
      </c>
      <c r="C30" s="598" t="str">
        <f t="shared" si="2"/>
        <v/>
      </c>
      <c r="D30" s="599" t="str">
        <f t="shared" si="3"/>
        <v/>
      </c>
      <c r="E30" s="600">
        <f t="shared" si="4"/>
        <v>24</v>
      </c>
      <c r="F30" s="615" t="s">
        <v>273</v>
      </c>
      <c r="G30" s="601" t="s">
        <v>218</v>
      </c>
      <c r="H30" s="602"/>
      <c r="I30" s="603">
        <f t="shared" si="5"/>
        <v>23</v>
      </c>
      <c r="J30" s="604" t="str">
        <f>INDEX(ETAPP!B$1:B$32,MATCH(COUNTIF(P30:R30,PIV!A$1),ETAPP!A$1:A$32,0))&amp;INDEX(ETAPP!B$1:B$32,MATCH(COUNTIF(P30:R30,PIV!A$2),ETAPP!A$1:A$32,0))&amp;INDEX(ETAPP!B$1:B$32,MATCH(COUNTIF(P30:R30,PIV!A$3),ETAPP!A$1:A$32,0))&amp;INDEX(ETAPP!B$1:B$32,MATCH(COUNTIF(P30:R30,PIV!A$4),ETAPP!A$1:A$32,0))&amp;INDEX(ETAPP!B$1:B$32,MATCH(COUNTIF(P30:R30,PIV!A$5),ETAPP!A$1:A$32,0))&amp;INDEX(ETAPP!B$1:B$32,MATCH(COUNTIF(P30:R30,PIV!A$6),ETAPP!A$1:A$32,0))&amp;INDEX(ETAPP!B$1:B$32,MATCH(COUNTIF(P30:R30,PIV!A$7),ETAPP!A$1:A$32,0))&amp;INDEX(ETAPP!B$1:B$32,MATCH(COUNTIF(P30:R30,PIV!A$8),ETAPP!A$1:A$32,0))&amp;INDEX(ETAPP!B$1:B$32,MATCH(COUNTIF(P30:R30,PIV!A$9),ETAPP!A$1:A$32,0))&amp;INDEX(ETAPP!B$1:B$32,MATCH(COUNTIF(P30:R30,PIV!A$10),ETAPP!A$1:A$32,0))&amp;INDEX(ETAPP!B$1:B$32,MATCH(COUNTIF(P30:R30,PIV!A$11),ETAPP!A$1:A$32,0))&amp;INDEX(ETAPP!B$1:B$32,MATCH(COUNTIF(P30:R30,PIV!A$12),ETAPP!A$1:A$32,0))&amp;INDEX(ETAPP!B$1:B$32,MATCH(COUNTIF(P30:R30,PIV!A$13),ETAPP!A$1:A$32,0))&amp;INDEX(ETAPP!B$1:B$32,MATCH(COUNTIF(P30:R30,PIV!A$14),ETAPP!A$1:A$32,0))&amp;INDEX(ETAPP!B$1:B$32,MATCH(COUNTIF(P30:R30,PIV!A$15),ETAPP!A$1:A$32,0))&amp;INDEX(ETAPP!B$1:B$32,MATCH(COUNTIF(P30:R30,PIV!A$16),ETAPP!A$1:A$32,0))&amp;INDEX(ETAPP!B$1:B$32,MATCH(COUNTIF(P30:R30,PIV!A$17),ETAPP!A$1:A$32,0))&amp;INDEX(ETAPP!B$1:B$32,MATCH(COUNTIF(P30:R30,PIV!A$18),ETAPP!A$1:A$32,0))&amp;INDEX(ETAPP!B$1:B$32,MATCH(COUNTIF(P30:R30,PIV!A$19),ETAPP!A$1:A$32,0))</f>
        <v>00000A0000000000A0A</v>
      </c>
      <c r="K30" s="604" t="str">
        <f t="shared" si="6"/>
        <v>023,0-00000A0000000000A0A</v>
      </c>
      <c r="L30" s="605">
        <f t="shared" si="7"/>
        <v>24</v>
      </c>
      <c r="M30" s="605">
        <f t="shared" si="8"/>
        <v>10</v>
      </c>
      <c r="N30" s="604" t="str">
        <f t="shared" si="9"/>
        <v>023,0-00000A0000000000A0A-010</v>
      </c>
      <c r="O30" s="606">
        <f t="shared" si="10"/>
        <v>24</v>
      </c>
      <c r="P30" s="607" t="str">
        <f>IFERROR(INDEX('1'!C$300:C$400,MATCH("*"&amp;F30&amp;"*",'1'!B$300:B$400,0)),"  ")</f>
        <v xml:space="preserve">  </v>
      </c>
      <c r="Q30" s="608">
        <f>IFERROR(INDEX('2'!C$300:C$400,MATCH("*"&amp;F30&amp;"*",'2'!B$300:B$400,0)),"  ")</f>
        <v>22</v>
      </c>
      <c r="R30" s="608">
        <f>IFERROR(INDEX('3'!C$300:C$400,MATCH("*"&amp;F30&amp;"*",'3'!B$300:B$400,0)),"  ")</f>
        <v>1</v>
      </c>
      <c r="S30" s="609">
        <f t="shared" si="11"/>
        <v>2</v>
      </c>
      <c r="T30" s="609">
        <f t="shared" si="12"/>
        <v>0</v>
      </c>
      <c r="U30" s="609">
        <f t="shared" si="13"/>
        <v>0</v>
      </c>
      <c r="V30" s="546"/>
    </row>
    <row r="31" spans="1:22" x14ac:dyDescent="0.2">
      <c r="A31" s="596" t="str">
        <f t="shared" si="0"/>
        <v/>
      </c>
      <c r="B31" s="597" t="str">
        <f t="shared" si="1"/>
        <v/>
      </c>
      <c r="C31" s="598" t="str">
        <f t="shared" si="2"/>
        <v/>
      </c>
      <c r="D31" s="599" t="str">
        <f t="shared" si="3"/>
        <v/>
      </c>
      <c r="E31" s="600">
        <f t="shared" si="4"/>
        <v>25</v>
      </c>
      <c r="F31" s="615" t="s">
        <v>331</v>
      </c>
      <c r="G31" s="601"/>
      <c r="H31" s="602"/>
      <c r="I31" s="603">
        <f t="shared" si="5"/>
        <v>22</v>
      </c>
      <c r="J31" s="604" t="str">
        <f>INDEX(ETAPP!B$1:B$32,MATCH(COUNTIF(P31:R31,PIV!A$1),ETAPP!A$1:A$32,0))&amp;INDEX(ETAPP!B$1:B$32,MATCH(COUNTIF(P31:R31,PIV!A$2),ETAPP!A$1:A$32,0))&amp;INDEX(ETAPP!B$1:B$32,MATCH(COUNTIF(P31:R31,PIV!A$3),ETAPP!A$1:A$32,0))&amp;INDEX(ETAPP!B$1:B$32,MATCH(COUNTIF(P31:R31,PIV!A$4),ETAPP!A$1:A$32,0))&amp;INDEX(ETAPP!B$1:B$32,MATCH(COUNTIF(P31:R31,PIV!A$5),ETAPP!A$1:A$32,0))&amp;INDEX(ETAPP!B$1:B$32,MATCH(COUNTIF(P31:R31,PIV!A$6),ETAPP!A$1:A$32,0))&amp;INDEX(ETAPP!B$1:B$32,MATCH(COUNTIF(P31:R31,PIV!A$7),ETAPP!A$1:A$32,0))&amp;INDEX(ETAPP!B$1:B$32,MATCH(COUNTIF(P31:R31,PIV!A$8),ETAPP!A$1:A$32,0))&amp;INDEX(ETAPP!B$1:B$32,MATCH(COUNTIF(P31:R31,PIV!A$9),ETAPP!A$1:A$32,0))&amp;INDEX(ETAPP!B$1:B$32,MATCH(COUNTIF(P31:R31,PIV!A$10),ETAPP!A$1:A$32,0))&amp;INDEX(ETAPP!B$1:B$32,MATCH(COUNTIF(P31:R31,PIV!A$11),ETAPP!A$1:A$32,0))&amp;INDEX(ETAPP!B$1:B$32,MATCH(COUNTIF(P31:R31,PIV!A$12),ETAPP!A$1:A$32,0))&amp;INDEX(ETAPP!B$1:B$32,MATCH(COUNTIF(P31:R31,PIV!A$13),ETAPP!A$1:A$32,0))&amp;INDEX(ETAPP!B$1:B$32,MATCH(COUNTIF(P31:R31,PIV!A$14),ETAPP!A$1:A$32,0))&amp;INDEX(ETAPP!B$1:B$32,MATCH(COUNTIF(P31:R31,PIV!A$15),ETAPP!A$1:A$32,0))&amp;INDEX(ETAPP!B$1:B$32,MATCH(COUNTIF(P31:R31,PIV!A$16),ETAPP!A$1:A$32,0))&amp;INDEX(ETAPP!B$1:B$32,MATCH(COUNTIF(P31:R31,PIV!A$17),ETAPP!A$1:A$32,0))&amp;INDEX(ETAPP!B$1:B$32,MATCH(COUNTIF(P31:R31,PIV!A$18),ETAPP!A$1:A$32,0))&amp;INDEX(ETAPP!B$1:B$32,MATCH(COUNTIF(P31:R31,PIV!A$19),ETAPP!A$1:A$32,0))</f>
        <v>00000A000000000000B</v>
      </c>
      <c r="K31" s="604" t="str">
        <f t="shared" si="6"/>
        <v>022,0-00000A000000000000B</v>
      </c>
      <c r="L31" s="605">
        <f t="shared" si="7"/>
        <v>25</v>
      </c>
      <c r="M31" s="605">
        <f t="shared" si="8"/>
        <v>41</v>
      </c>
      <c r="N31" s="604" t="str">
        <f t="shared" si="9"/>
        <v>022,0-00000A000000000000B-041</v>
      </c>
      <c r="O31" s="606">
        <f t="shared" si="10"/>
        <v>23</v>
      </c>
      <c r="P31" s="607">
        <f>IFERROR(INDEX('1'!C$300:C$400,MATCH("*"&amp;F31&amp;"*",'1'!B$300:B$400,0)),"  ")</f>
        <v>22</v>
      </c>
      <c r="Q31" s="608" t="str">
        <f>IFERROR(INDEX('2'!C$300:C$400,MATCH("*"&amp;F31&amp;"*",'2'!B$300:B$400,0)),"  ")</f>
        <v xml:space="preserve">  </v>
      </c>
      <c r="R31" s="608" t="str">
        <f>IFERROR(INDEX('3'!C$300:C$400,MATCH("*"&amp;F31&amp;"*",'3'!B$300:B$400,0)),"  ")</f>
        <v xml:space="preserve">  </v>
      </c>
      <c r="S31" s="609">
        <f t="shared" si="11"/>
        <v>1</v>
      </c>
      <c r="T31" s="609">
        <f t="shared" si="12"/>
        <v>0</v>
      </c>
      <c r="U31" s="609">
        <f t="shared" si="13"/>
        <v>0</v>
      </c>
      <c r="V31" s="546"/>
    </row>
    <row r="32" spans="1:22" x14ac:dyDescent="0.2">
      <c r="A32" s="596" t="str">
        <f t="shared" si="0"/>
        <v/>
      </c>
      <c r="B32" s="597" t="str">
        <f t="shared" si="1"/>
        <v/>
      </c>
      <c r="C32" s="598" t="str">
        <f t="shared" si="2"/>
        <v/>
      </c>
      <c r="D32" s="599" t="str">
        <f t="shared" si="3"/>
        <v/>
      </c>
      <c r="E32" s="600">
        <f t="shared" si="4"/>
        <v>26</v>
      </c>
      <c r="F32" s="615" t="s">
        <v>230</v>
      </c>
      <c r="G32" s="601"/>
      <c r="H32" s="602"/>
      <c r="I32" s="603">
        <f t="shared" si="5"/>
        <v>21</v>
      </c>
      <c r="J32" s="604" t="str">
        <f>INDEX(ETAPP!B$1:B$32,MATCH(COUNTIF(P32:R32,PIV!A$1),ETAPP!A$1:A$32,0))&amp;INDEX(ETAPP!B$1:B$32,MATCH(COUNTIF(P32:R32,PIV!A$2),ETAPP!A$1:A$32,0))&amp;INDEX(ETAPP!B$1:B$32,MATCH(COUNTIF(P32:R32,PIV!A$3),ETAPP!A$1:A$32,0))&amp;INDEX(ETAPP!B$1:B$32,MATCH(COUNTIF(P32:R32,PIV!A$4),ETAPP!A$1:A$32,0))&amp;INDEX(ETAPP!B$1:B$32,MATCH(COUNTIF(P32:R32,PIV!A$5),ETAPP!A$1:A$32,0))&amp;INDEX(ETAPP!B$1:B$32,MATCH(COUNTIF(P32:R32,PIV!A$6),ETAPP!A$1:A$32,0))&amp;INDEX(ETAPP!B$1:B$32,MATCH(COUNTIF(P32:R32,PIV!A$7),ETAPP!A$1:A$32,0))&amp;INDEX(ETAPP!B$1:B$32,MATCH(COUNTIF(P32:R32,PIV!A$8),ETAPP!A$1:A$32,0))&amp;INDEX(ETAPP!B$1:B$32,MATCH(COUNTIF(P32:R32,PIV!A$9),ETAPP!A$1:A$32,0))&amp;INDEX(ETAPP!B$1:B$32,MATCH(COUNTIF(P32:R32,PIV!A$10),ETAPP!A$1:A$32,0))&amp;INDEX(ETAPP!B$1:B$32,MATCH(COUNTIF(P32:R32,PIV!A$11),ETAPP!A$1:A$32,0))&amp;INDEX(ETAPP!B$1:B$32,MATCH(COUNTIF(P32:R32,PIV!A$12),ETAPP!A$1:A$32,0))&amp;INDEX(ETAPP!B$1:B$32,MATCH(COUNTIF(P32:R32,PIV!A$13),ETAPP!A$1:A$32,0))&amp;INDEX(ETAPP!B$1:B$32,MATCH(COUNTIF(P32:R32,PIV!A$14),ETAPP!A$1:A$32,0))&amp;INDEX(ETAPP!B$1:B$32,MATCH(COUNTIF(P32:R32,PIV!A$15),ETAPP!A$1:A$32,0))&amp;INDEX(ETAPP!B$1:B$32,MATCH(COUNTIF(P32:R32,PIV!A$16),ETAPP!A$1:A$32,0))&amp;INDEX(ETAPP!B$1:B$32,MATCH(COUNTIF(P32:R32,PIV!A$17),ETAPP!A$1:A$32,0))&amp;INDEX(ETAPP!B$1:B$32,MATCH(COUNTIF(P32:R32,PIV!A$18),ETAPP!A$1:A$32,0))&amp;INDEX(ETAPP!B$1:B$32,MATCH(COUNTIF(P32:R32,PIV!A$19),ETAPP!A$1:A$32,0))</f>
        <v>000000A000000000A0A</v>
      </c>
      <c r="K32" s="604" t="str">
        <f t="shared" si="6"/>
        <v>021,0-000000A000000000A0A</v>
      </c>
      <c r="L32" s="605">
        <f t="shared" si="7"/>
        <v>27</v>
      </c>
      <c r="M32" s="605">
        <f t="shared" si="8"/>
        <v>26</v>
      </c>
      <c r="N32" s="604" t="str">
        <f t="shared" si="9"/>
        <v>021,0-000000A000000000A0A-026</v>
      </c>
      <c r="O32" s="606">
        <f t="shared" si="10"/>
        <v>22</v>
      </c>
      <c r="P32" s="607">
        <f>IFERROR(INDEX('1'!C$300:C$400,MATCH("*"&amp;F32&amp;"*",'1'!B$300:B$400,0)),"  ")</f>
        <v>20</v>
      </c>
      <c r="Q32" s="608" t="str">
        <f>IFERROR(INDEX('2'!C$300:C$400,MATCH("*"&amp;F32&amp;"*",'2'!B$300:B$400,0)),"  ")</f>
        <v xml:space="preserve">  </v>
      </c>
      <c r="R32" s="608">
        <f>IFERROR(INDEX('3'!C$300:C$400,MATCH("*"&amp;F32&amp;"*",'3'!B$300:B$400,0)),"  ")</f>
        <v>1</v>
      </c>
      <c r="S32" s="609">
        <f t="shared" si="11"/>
        <v>2</v>
      </c>
      <c r="T32" s="609">
        <f t="shared" si="12"/>
        <v>0</v>
      </c>
      <c r="U32" s="609">
        <f t="shared" si="13"/>
        <v>0</v>
      </c>
      <c r="V32" s="546"/>
    </row>
    <row r="33" spans="1:22" x14ac:dyDescent="0.2">
      <c r="A33" s="596" t="str">
        <f t="shared" si="0"/>
        <v/>
      </c>
      <c r="B33" s="597" t="str">
        <f t="shared" si="1"/>
        <v/>
      </c>
      <c r="C33" s="598" t="str">
        <f t="shared" si="2"/>
        <v/>
      </c>
      <c r="D33" s="599" t="str">
        <f t="shared" si="3"/>
        <v/>
      </c>
      <c r="E33" s="600">
        <f t="shared" si="4"/>
        <v>26</v>
      </c>
      <c r="F33" s="612" t="s">
        <v>238</v>
      </c>
      <c r="G33" s="601"/>
      <c r="H33" s="602"/>
      <c r="I33" s="603">
        <f t="shared" si="5"/>
        <v>21</v>
      </c>
      <c r="J33" s="604" t="str">
        <f>INDEX(ETAPP!B$1:B$32,MATCH(COUNTIF(P33:R33,PIV!A$1),ETAPP!A$1:A$32,0))&amp;INDEX(ETAPP!B$1:B$32,MATCH(COUNTIF(P33:R33,PIV!A$2),ETAPP!A$1:A$32,0))&amp;INDEX(ETAPP!B$1:B$32,MATCH(COUNTIF(P33:R33,PIV!A$3),ETAPP!A$1:A$32,0))&amp;INDEX(ETAPP!B$1:B$32,MATCH(COUNTIF(P33:R33,PIV!A$4),ETAPP!A$1:A$32,0))&amp;INDEX(ETAPP!B$1:B$32,MATCH(COUNTIF(P33:R33,PIV!A$5),ETAPP!A$1:A$32,0))&amp;INDEX(ETAPP!B$1:B$32,MATCH(COUNTIF(P33:R33,PIV!A$6),ETAPP!A$1:A$32,0))&amp;INDEX(ETAPP!B$1:B$32,MATCH(COUNTIF(P33:R33,PIV!A$7),ETAPP!A$1:A$32,0))&amp;INDEX(ETAPP!B$1:B$32,MATCH(COUNTIF(P33:R33,PIV!A$8),ETAPP!A$1:A$32,0))&amp;INDEX(ETAPP!B$1:B$32,MATCH(COUNTIF(P33:R33,PIV!A$9),ETAPP!A$1:A$32,0))&amp;INDEX(ETAPP!B$1:B$32,MATCH(COUNTIF(P33:R33,PIV!A$10),ETAPP!A$1:A$32,0))&amp;INDEX(ETAPP!B$1:B$32,MATCH(COUNTIF(P33:R33,PIV!A$11),ETAPP!A$1:A$32,0))&amp;INDEX(ETAPP!B$1:B$32,MATCH(COUNTIF(P33:R33,PIV!A$12),ETAPP!A$1:A$32,0))&amp;INDEX(ETAPP!B$1:B$32,MATCH(COUNTIF(P33:R33,PIV!A$13),ETAPP!A$1:A$32,0))&amp;INDEX(ETAPP!B$1:B$32,MATCH(COUNTIF(P33:R33,PIV!A$14),ETAPP!A$1:A$32,0))&amp;INDEX(ETAPP!B$1:B$32,MATCH(COUNTIF(P33:R33,PIV!A$15),ETAPP!A$1:A$32,0))&amp;INDEX(ETAPP!B$1:B$32,MATCH(COUNTIF(P33:R33,PIV!A$16),ETAPP!A$1:A$32,0))&amp;INDEX(ETAPP!B$1:B$32,MATCH(COUNTIF(P33:R33,PIV!A$17),ETAPP!A$1:A$32,0))&amp;INDEX(ETAPP!B$1:B$32,MATCH(COUNTIF(P33:R33,PIV!A$18),ETAPP!A$1:A$32,0))&amp;INDEX(ETAPP!B$1:B$32,MATCH(COUNTIF(P33:R33,PIV!A$19),ETAPP!A$1:A$32,0))</f>
        <v>000000A000000000A0A</v>
      </c>
      <c r="K33" s="604" t="str">
        <f t="shared" si="6"/>
        <v>021,0-000000A000000000A0A</v>
      </c>
      <c r="L33" s="605">
        <f t="shared" si="7"/>
        <v>27</v>
      </c>
      <c r="M33" s="605">
        <f t="shared" si="8"/>
        <v>3</v>
      </c>
      <c r="N33" s="604" t="str">
        <f t="shared" si="9"/>
        <v>021,0-000000A000000000A0A-003</v>
      </c>
      <c r="O33" s="606">
        <f t="shared" si="10"/>
        <v>21</v>
      </c>
      <c r="P33" s="607">
        <f>IFERROR(INDEX('1'!C$300:C$400,MATCH("*"&amp;F33&amp;"*",'1'!B$300:B$400,0)),"  ")</f>
        <v>20</v>
      </c>
      <c r="Q33" s="608" t="str">
        <f>IFERROR(INDEX('2'!C$300:C$400,MATCH("*"&amp;F33&amp;"*",'2'!B$300:B$400,0)),"  ")</f>
        <v xml:space="preserve">  </v>
      </c>
      <c r="R33" s="608">
        <f>IFERROR(INDEX('3'!C$300:C$400,MATCH("*"&amp;F33&amp;"*",'3'!B$300:B$400,0)),"  ")</f>
        <v>1</v>
      </c>
      <c r="S33" s="609">
        <f t="shared" si="11"/>
        <v>2</v>
      </c>
      <c r="T33" s="609">
        <f t="shared" si="12"/>
        <v>0</v>
      </c>
      <c r="U33" s="609">
        <f t="shared" si="13"/>
        <v>0</v>
      </c>
      <c r="V33" s="546"/>
    </row>
    <row r="34" spans="1:22" x14ac:dyDescent="0.2">
      <c r="A34" s="596" t="str">
        <f t="shared" si="0"/>
        <v/>
      </c>
      <c r="B34" s="597" t="str">
        <f t="shared" si="1"/>
        <v/>
      </c>
      <c r="C34" s="598" t="str">
        <f t="shared" si="2"/>
        <v/>
      </c>
      <c r="D34" s="599" t="str">
        <f t="shared" si="3"/>
        <v/>
      </c>
      <c r="E34" s="600">
        <f t="shared" si="4"/>
        <v>28</v>
      </c>
      <c r="F34" s="615" t="s">
        <v>246</v>
      </c>
      <c r="G34" s="601"/>
      <c r="H34" s="602"/>
      <c r="I34" s="603">
        <f t="shared" si="5"/>
        <v>20</v>
      </c>
      <c r="J34" s="604" t="str">
        <f>INDEX(ETAPP!B$1:B$32,MATCH(COUNTIF(P34:R34,PIV!A$1),ETAPP!A$1:A$32,0))&amp;INDEX(ETAPP!B$1:B$32,MATCH(COUNTIF(P34:R34,PIV!A$2),ETAPP!A$1:A$32,0))&amp;INDEX(ETAPP!B$1:B$32,MATCH(COUNTIF(P34:R34,PIV!A$3),ETAPP!A$1:A$32,0))&amp;INDEX(ETAPP!B$1:B$32,MATCH(COUNTIF(P34:R34,PIV!A$4),ETAPP!A$1:A$32,0))&amp;INDEX(ETAPP!B$1:B$32,MATCH(COUNTIF(P34:R34,PIV!A$5),ETAPP!A$1:A$32,0))&amp;INDEX(ETAPP!B$1:B$32,MATCH(COUNTIF(P34:R34,PIV!A$6),ETAPP!A$1:A$32,0))&amp;INDEX(ETAPP!B$1:B$32,MATCH(COUNTIF(P34:R34,PIV!A$7),ETAPP!A$1:A$32,0))&amp;INDEX(ETAPP!B$1:B$32,MATCH(COUNTIF(P34:R34,PIV!A$8),ETAPP!A$1:A$32,0))&amp;INDEX(ETAPP!B$1:B$32,MATCH(COUNTIF(P34:R34,PIV!A$9),ETAPP!A$1:A$32,0))&amp;INDEX(ETAPP!B$1:B$32,MATCH(COUNTIF(P34:R34,PIV!A$10),ETAPP!A$1:A$32,0))&amp;INDEX(ETAPP!B$1:B$32,MATCH(COUNTIF(P34:R34,PIV!A$11),ETAPP!A$1:A$32,0))&amp;INDEX(ETAPP!B$1:B$32,MATCH(COUNTIF(P34:R34,PIV!A$12),ETAPP!A$1:A$32,0))&amp;INDEX(ETAPP!B$1:B$32,MATCH(COUNTIF(P34:R34,PIV!A$13),ETAPP!A$1:A$32,0))&amp;INDEX(ETAPP!B$1:B$32,MATCH(COUNTIF(P34:R34,PIV!A$14),ETAPP!A$1:A$32,0))&amp;INDEX(ETAPP!B$1:B$32,MATCH(COUNTIF(P34:R34,PIV!A$15),ETAPP!A$1:A$32,0))&amp;INDEX(ETAPP!B$1:B$32,MATCH(COUNTIF(P34:R34,PIV!A$16),ETAPP!A$1:A$32,0))&amp;INDEX(ETAPP!B$1:B$32,MATCH(COUNTIF(P34:R34,PIV!A$17),ETAPP!A$1:A$32,0))&amp;INDEX(ETAPP!B$1:B$32,MATCH(COUNTIF(P34:R34,PIV!A$18),ETAPP!A$1:A$32,0))&amp;INDEX(ETAPP!B$1:B$32,MATCH(COUNTIF(P34:R34,PIV!A$19),ETAPP!A$1:A$32,0))</f>
        <v>000000A00000000000B</v>
      </c>
      <c r="K34" s="604" t="str">
        <f t="shared" si="6"/>
        <v>020,0-000000A00000000000B</v>
      </c>
      <c r="L34" s="605">
        <f t="shared" si="7"/>
        <v>28</v>
      </c>
      <c r="M34" s="605">
        <f t="shared" si="8"/>
        <v>19</v>
      </c>
      <c r="N34" s="604" t="str">
        <f t="shared" si="9"/>
        <v>020,0-000000A00000000000B-019</v>
      </c>
      <c r="O34" s="606">
        <f t="shared" si="10"/>
        <v>20</v>
      </c>
      <c r="P34" s="607" t="str">
        <f>IFERROR(INDEX('1'!C$300:C$400,MATCH("*"&amp;F34&amp;"*",'1'!B$300:B$400,0)),"  ")</f>
        <v xml:space="preserve">  </v>
      </c>
      <c r="Q34" s="608" t="str">
        <f>IFERROR(INDEX('2'!C$300:C$400,MATCH("*"&amp;F34&amp;"*",'2'!B$300:B$400,0)),"  ")</f>
        <v xml:space="preserve">  </v>
      </c>
      <c r="R34" s="608">
        <f>IFERROR(INDEX('3'!C$300:C$400,MATCH("*"&amp;F34&amp;"*",'3'!B$300:B$400,0)),"  ")</f>
        <v>20</v>
      </c>
      <c r="S34" s="609">
        <f t="shared" si="11"/>
        <v>1</v>
      </c>
      <c r="T34" s="609">
        <f t="shared" si="12"/>
        <v>0</v>
      </c>
      <c r="U34" s="609">
        <f t="shared" si="13"/>
        <v>0</v>
      </c>
      <c r="V34" s="546"/>
    </row>
    <row r="35" spans="1:22" x14ac:dyDescent="0.2">
      <c r="A35" s="596" t="str">
        <f t="shared" si="0"/>
        <v/>
      </c>
      <c r="B35" s="597" t="str">
        <f t="shared" si="1"/>
        <v/>
      </c>
      <c r="C35" s="598" t="str">
        <f t="shared" si="2"/>
        <v/>
      </c>
      <c r="D35" s="599" t="str">
        <f t="shared" si="3"/>
        <v/>
      </c>
      <c r="E35" s="600">
        <f t="shared" si="4"/>
        <v>29</v>
      </c>
      <c r="F35" s="615" t="s">
        <v>260</v>
      </c>
      <c r="G35" s="601"/>
      <c r="H35" s="602"/>
      <c r="I35" s="603">
        <f t="shared" si="5"/>
        <v>18</v>
      </c>
      <c r="J35" s="604" t="str">
        <f>INDEX(ETAPP!B$1:B$32,MATCH(COUNTIF(P35:R35,PIV!A$1),ETAPP!A$1:A$32,0))&amp;INDEX(ETAPP!B$1:B$32,MATCH(COUNTIF(P35:R35,PIV!A$2),ETAPP!A$1:A$32,0))&amp;INDEX(ETAPP!B$1:B$32,MATCH(COUNTIF(P35:R35,PIV!A$3),ETAPP!A$1:A$32,0))&amp;INDEX(ETAPP!B$1:B$32,MATCH(COUNTIF(P35:R35,PIV!A$4),ETAPP!A$1:A$32,0))&amp;INDEX(ETAPP!B$1:B$32,MATCH(COUNTIF(P35:R35,PIV!A$5),ETAPP!A$1:A$32,0))&amp;INDEX(ETAPP!B$1:B$32,MATCH(COUNTIF(P35:R35,PIV!A$6),ETAPP!A$1:A$32,0))&amp;INDEX(ETAPP!B$1:B$32,MATCH(COUNTIF(P35:R35,PIV!A$7),ETAPP!A$1:A$32,0))&amp;INDEX(ETAPP!B$1:B$32,MATCH(COUNTIF(P35:R35,PIV!A$8),ETAPP!A$1:A$32,0))&amp;INDEX(ETAPP!B$1:B$32,MATCH(COUNTIF(P35:R35,PIV!A$9),ETAPP!A$1:A$32,0))&amp;INDEX(ETAPP!B$1:B$32,MATCH(COUNTIF(P35:R35,PIV!A$10),ETAPP!A$1:A$32,0))&amp;INDEX(ETAPP!B$1:B$32,MATCH(COUNTIF(P35:R35,PIV!A$11),ETAPP!A$1:A$32,0))&amp;INDEX(ETAPP!B$1:B$32,MATCH(COUNTIF(P35:R35,PIV!A$12),ETAPP!A$1:A$32,0))&amp;INDEX(ETAPP!B$1:B$32,MATCH(COUNTIF(P35:R35,PIV!A$13),ETAPP!A$1:A$32,0))&amp;INDEX(ETAPP!B$1:B$32,MATCH(COUNTIF(P35:R35,PIV!A$14),ETAPP!A$1:A$32,0))&amp;INDEX(ETAPP!B$1:B$32,MATCH(COUNTIF(P35:R35,PIV!A$15),ETAPP!A$1:A$32,0))&amp;INDEX(ETAPP!B$1:B$32,MATCH(COUNTIF(P35:R35,PIV!A$16),ETAPP!A$1:A$32,0))&amp;INDEX(ETAPP!B$1:B$32,MATCH(COUNTIF(P35:R35,PIV!A$17),ETAPP!A$1:A$32,0))&amp;INDEX(ETAPP!B$1:B$32,MATCH(COUNTIF(P35:R35,PIV!A$18),ETAPP!A$1:A$32,0))&amp;INDEX(ETAPP!B$1:B$32,MATCH(COUNTIF(P35:R35,PIV!A$19),ETAPP!A$1:A$32,0))</f>
        <v>0000000A0000000000B</v>
      </c>
      <c r="K35" s="604" t="str">
        <f t="shared" si="6"/>
        <v>018,0-0000000A0000000000B</v>
      </c>
      <c r="L35" s="605">
        <f t="shared" si="7"/>
        <v>30</v>
      </c>
      <c r="M35" s="605">
        <f t="shared" si="8"/>
        <v>42</v>
      </c>
      <c r="N35" s="604" t="str">
        <f t="shared" si="9"/>
        <v>018,0-0000000A0000000000B-042</v>
      </c>
      <c r="O35" s="606">
        <f t="shared" si="10"/>
        <v>19</v>
      </c>
      <c r="P35" s="607" t="str">
        <f>IFERROR(INDEX('1'!C$300:C$400,MATCH("*"&amp;F35&amp;"*",'1'!B$300:B$400,0)),"  ")</f>
        <v xml:space="preserve">  </v>
      </c>
      <c r="Q35" s="608">
        <f>IFERROR(INDEX('2'!C$300:C$400,MATCH("*"&amp;F35&amp;"*",'2'!B$300:B$400,0)),"  ")</f>
        <v>18</v>
      </c>
      <c r="R35" s="608" t="str">
        <f>IFERROR(INDEX('3'!C$300:C$400,MATCH("*"&amp;F35&amp;"*",'3'!B$300:B$400,0)),"  ")</f>
        <v xml:space="preserve">  </v>
      </c>
      <c r="S35" s="609">
        <f t="shared" si="11"/>
        <v>1</v>
      </c>
      <c r="T35" s="609">
        <f t="shared" si="12"/>
        <v>0</v>
      </c>
      <c r="U35" s="609">
        <f t="shared" si="13"/>
        <v>0</v>
      </c>
      <c r="V35" s="546"/>
    </row>
    <row r="36" spans="1:22" x14ac:dyDescent="0.2">
      <c r="A36" s="596" t="str">
        <f t="shared" si="0"/>
        <v/>
      </c>
      <c r="B36" s="597" t="str">
        <f t="shared" si="1"/>
        <v/>
      </c>
      <c r="C36" s="598" t="str">
        <f t="shared" si="2"/>
        <v/>
      </c>
      <c r="D36" s="599" t="str">
        <f t="shared" si="3"/>
        <v/>
      </c>
      <c r="E36" s="600">
        <f t="shared" si="4"/>
        <v>29</v>
      </c>
      <c r="F36" s="615" t="s">
        <v>408</v>
      </c>
      <c r="G36" s="601"/>
      <c r="H36" s="602"/>
      <c r="I36" s="603">
        <f t="shared" si="5"/>
        <v>18</v>
      </c>
      <c r="J36" s="604" t="str">
        <f>INDEX(ETAPP!B$1:B$32,MATCH(COUNTIF(P36:R36,PIV!A$1),ETAPP!A$1:A$32,0))&amp;INDEX(ETAPP!B$1:B$32,MATCH(COUNTIF(P36:R36,PIV!A$2),ETAPP!A$1:A$32,0))&amp;INDEX(ETAPP!B$1:B$32,MATCH(COUNTIF(P36:R36,PIV!A$3),ETAPP!A$1:A$32,0))&amp;INDEX(ETAPP!B$1:B$32,MATCH(COUNTIF(P36:R36,PIV!A$4),ETAPP!A$1:A$32,0))&amp;INDEX(ETAPP!B$1:B$32,MATCH(COUNTIF(P36:R36,PIV!A$5),ETAPP!A$1:A$32,0))&amp;INDEX(ETAPP!B$1:B$32,MATCH(COUNTIF(P36:R36,PIV!A$6),ETAPP!A$1:A$32,0))&amp;INDEX(ETAPP!B$1:B$32,MATCH(COUNTIF(P36:R36,PIV!A$7),ETAPP!A$1:A$32,0))&amp;INDEX(ETAPP!B$1:B$32,MATCH(COUNTIF(P36:R36,PIV!A$8),ETAPP!A$1:A$32,0))&amp;INDEX(ETAPP!B$1:B$32,MATCH(COUNTIF(P36:R36,PIV!A$9),ETAPP!A$1:A$32,0))&amp;INDEX(ETAPP!B$1:B$32,MATCH(COUNTIF(P36:R36,PIV!A$10),ETAPP!A$1:A$32,0))&amp;INDEX(ETAPP!B$1:B$32,MATCH(COUNTIF(P36:R36,PIV!A$11),ETAPP!A$1:A$32,0))&amp;INDEX(ETAPP!B$1:B$32,MATCH(COUNTIF(P36:R36,PIV!A$12),ETAPP!A$1:A$32,0))&amp;INDEX(ETAPP!B$1:B$32,MATCH(COUNTIF(P36:R36,PIV!A$13),ETAPP!A$1:A$32,0))&amp;INDEX(ETAPP!B$1:B$32,MATCH(COUNTIF(P36:R36,PIV!A$14),ETAPP!A$1:A$32,0))&amp;INDEX(ETAPP!B$1:B$32,MATCH(COUNTIF(P36:R36,PIV!A$15),ETAPP!A$1:A$32,0))&amp;INDEX(ETAPP!B$1:B$32,MATCH(COUNTIF(P36:R36,PIV!A$16),ETAPP!A$1:A$32,0))&amp;INDEX(ETAPP!B$1:B$32,MATCH(COUNTIF(P36:R36,PIV!A$17),ETAPP!A$1:A$32,0))&amp;INDEX(ETAPP!B$1:B$32,MATCH(COUNTIF(P36:R36,PIV!A$18),ETAPP!A$1:A$32,0))&amp;INDEX(ETAPP!B$1:B$32,MATCH(COUNTIF(P36:R36,PIV!A$19),ETAPP!A$1:A$32,0))</f>
        <v>0000000A0000000000B</v>
      </c>
      <c r="K36" s="604" t="str">
        <f t="shared" si="6"/>
        <v>018,0-0000000A0000000000B</v>
      </c>
      <c r="L36" s="605">
        <f t="shared" si="7"/>
        <v>30</v>
      </c>
      <c r="M36" s="605">
        <f t="shared" si="8"/>
        <v>11</v>
      </c>
      <c r="N36" s="604" t="str">
        <f t="shared" si="9"/>
        <v>018,0-0000000A0000000000B-011</v>
      </c>
      <c r="O36" s="606">
        <f t="shared" si="10"/>
        <v>18</v>
      </c>
      <c r="P36" s="607" t="str">
        <f>IFERROR(INDEX('1'!C$300:C$400,MATCH("*"&amp;F36&amp;"*",'1'!B$300:B$400,0)),"  ")</f>
        <v xml:space="preserve">  </v>
      </c>
      <c r="Q36" s="608">
        <f>IFERROR(INDEX('2'!C$300:C$400,MATCH("*"&amp;F36&amp;"*",'2'!B$300:B$400,0)),"  ")</f>
        <v>18</v>
      </c>
      <c r="R36" s="608" t="str">
        <f>IFERROR(INDEX('3'!C$300:C$400,MATCH("*"&amp;F36&amp;"*",'3'!B$300:B$400,0)),"  ")</f>
        <v xml:space="preserve">  </v>
      </c>
      <c r="S36" s="609">
        <f t="shared" si="11"/>
        <v>1</v>
      </c>
      <c r="T36" s="609">
        <f t="shared" si="12"/>
        <v>0</v>
      </c>
      <c r="U36" s="609">
        <f t="shared" si="13"/>
        <v>0</v>
      </c>
      <c r="V36" s="546"/>
    </row>
    <row r="37" spans="1:22" x14ac:dyDescent="0.2">
      <c r="A37" s="596" t="str">
        <f t="shared" si="0"/>
        <v/>
      </c>
      <c r="B37" s="597" t="str">
        <f t="shared" si="1"/>
        <v/>
      </c>
      <c r="C37" s="598" t="str">
        <f t="shared" si="2"/>
        <v/>
      </c>
      <c r="D37" s="599" t="str">
        <f t="shared" si="3"/>
        <v/>
      </c>
      <c r="E37" s="600">
        <f t="shared" si="4"/>
        <v>31</v>
      </c>
      <c r="F37" s="612" t="s">
        <v>136</v>
      </c>
      <c r="G37" s="601"/>
      <c r="H37" s="602"/>
      <c r="I37" s="603">
        <f t="shared" si="5"/>
        <v>14</v>
      </c>
      <c r="J37" s="604" t="str">
        <f>INDEX(ETAPP!B$1:B$32,MATCH(COUNTIF(P37:R37,PIV!A$1),ETAPP!A$1:A$32,0))&amp;INDEX(ETAPP!B$1:B$32,MATCH(COUNTIF(P37:R37,PIV!A$2),ETAPP!A$1:A$32,0))&amp;INDEX(ETAPP!B$1:B$32,MATCH(COUNTIF(P37:R37,PIV!A$3),ETAPP!A$1:A$32,0))&amp;INDEX(ETAPP!B$1:B$32,MATCH(COUNTIF(P37:R37,PIV!A$4),ETAPP!A$1:A$32,0))&amp;INDEX(ETAPP!B$1:B$32,MATCH(COUNTIF(P37:R37,PIV!A$5),ETAPP!A$1:A$32,0))&amp;INDEX(ETAPP!B$1:B$32,MATCH(COUNTIF(P37:R37,PIV!A$6),ETAPP!A$1:A$32,0))&amp;INDEX(ETAPP!B$1:B$32,MATCH(COUNTIF(P37:R37,PIV!A$7),ETAPP!A$1:A$32,0))&amp;INDEX(ETAPP!B$1:B$32,MATCH(COUNTIF(P37:R37,PIV!A$8),ETAPP!A$1:A$32,0))&amp;INDEX(ETAPP!B$1:B$32,MATCH(COUNTIF(P37:R37,PIV!A$9),ETAPP!A$1:A$32,0))&amp;INDEX(ETAPP!B$1:B$32,MATCH(COUNTIF(P37:R37,PIV!A$10),ETAPP!A$1:A$32,0))&amp;INDEX(ETAPP!B$1:B$32,MATCH(COUNTIF(P37:R37,PIV!A$11),ETAPP!A$1:A$32,0))&amp;INDEX(ETAPP!B$1:B$32,MATCH(COUNTIF(P37:R37,PIV!A$12),ETAPP!A$1:A$32,0))&amp;INDEX(ETAPP!B$1:B$32,MATCH(COUNTIF(P37:R37,PIV!A$13),ETAPP!A$1:A$32,0))&amp;INDEX(ETAPP!B$1:B$32,MATCH(COUNTIF(P37:R37,PIV!A$14),ETAPP!A$1:A$32,0))&amp;INDEX(ETAPP!B$1:B$32,MATCH(COUNTIF(P37:R37,PIV!A$15),ETAPP!A$1:A$32,0))&amp;INDEX(ETAPP!B$1:B$32,MATCH(COUNTIF(P37:R37,PIV!A$16),ETAPP!A$1:A$32,0))&amp;INDEX(ETAPP!B$1:B$32,MATCH(COUNTIF(P37:R37,PIV!A$17),ETAPP!A$1:A$32,0))&amp;INDEX(ETAPP!B$1:B$32,MATCH(COUNTIF(P37:R37,PIV!A$18),ETAPP!A$1:A$32,0))&amp;INDEX(ETAPP!B$1:B$32,MATCH(COUNTIF(P37:R37,PIV!A$19),ETAPP!A$1:A$32,0))</f>
        <v>000000000A00000000B</v>
      </c>
      <c r="K37" s="604" t="str">
        <f t="shared" si="6"/>
        <v>014,0-000000000A00000000B</v>
      </c>
      <c r="L37" s="605">
        <f t="shared" si="7"/>
        <v>31</v>
      </c>
      <c r="M37" s="605">
        <f t="shared" si="8"/>
        <v>32</v>
      </c>
      <c r="N37" s="604" t="str">
        <f t="shared" si="9"/>
        <v>014,0-000000000A00000000B-032</v>
      </c>
      <c r="O37" s="606">
        <f t="shared" si="10"/>
        <v>17</v>
      </c>
      <c r="P37" s="607" t="str">
        <f>IFERROR(INDEX('1'!C$300:C$400,MATCH("*"&amp;F37&amp;"*",'1'!B$300:B$400,0)),"  ")</f>
        <v xml:space="preserve">  </v>
      </c>
      <c r="Q37" s="608">
        <f>IFERROR(INDEX('2'!C$300:C$400,MATCH("*"&amp;F37&amp;"*",'2'!B$300:B$400,0)),"  ")</f>
        <v>14</v>
      </c>
      <c r="R37" s="608" t="str">
        <f>IFERROR(INDEX('3'!C$300:C$400,MATCH("*"&amp;F37&amp;"*",'3'!B$300:B$400,0)),"  ")</f>
        <v xml:space="preserve">  </v>
      </c>
      <c r="S37" s="609">
        <f t="shared" si="11"/>
        <v>1</v>
      </c>
      <c r="T37" s="609">
        <f t="shared" si="12"/>
        <v>0</v>
      </c>
      <c r="U37" s="609">
        <f t="shared" si="13"/>
        <v>0</v>
      </c>
      <c r="V37" s="546"/>
    </row>
    <row r="38" spans="1:22" x14ac:dyDescent="0.2">
      <c r="A38" s="596" t="str">
        <f t="shared" si="0"/>
        <v/>
      </c>
      <c r="B38" s="597" t="str">
        <f t="shared" si="1"/>
        <v/>
      </c>
      <c r="C38" s="598" t="str">
        <f t="shared" si="2"/>
        <v/>
      </c>
      <c r="D38" s="599" t="str">
        <f t="shared" si="3"/>
        <v/>
      </c>
      <c r="E38" s="600">
        <f t="shared" si="4"/>
        <v>32</v>
      </c>
      <c r="F38" s="563" t="s">
        <v>261</v>
      </c>
      <c r="G38" s="601"/>
      <c r="H38" s="602"/>
      <c r="I38" s="603">
        <f t="shared" si="5"/>
        <v>10</v>
      </c>
      <c r="J38" s="604" t="str">
        <f>INDEX(ETAPP!B$1:B$32,MATCH(COUNTIF(P38:R38,PIV!A$1),ETAPP!A$1:A$32,0))&amp;INDEX(ETAPP!B$1:B$32,MATCH(COUNTIF(P38:R38,PIV!A$2),ETAPP!A$1:A$32,0))&amp;INDEX(ETAPP!B$1:B$32,MATCH(COUNTIF(P38:R38,PIV!A$3),ETAPP!A$1:A$32,0))&amp;INDEX(ETAPP!B$1:B$32,MATCH(COUNTIF(P38:R38,PIV!A$4),ETAPP!A$1:A$32,0))&amp;INDEX(ETAPP!B$1:B$32,MATCH(COUNTIF(P38:R38,PIV!A$5),ETAPP!A$1:A$32,0))&amp;INDEX(ETAPP!B$1:B$32,MATCH(COUNTIF(P38:R38,PIV!A$6),ETAPP!A$1:A$32,0))&amp;INDEX(ETAPP!B$1:B$32,MATCH(COUNTIF(P38:R38,PIV!A$7),ETAPP!A$1:A$32,0))&amp;INDEX(ETAPP!B$1:B$32,MATCH(COUNTIF(P38:R38,PIV!A$8),ETAPP!A$1:A$32,0))&amp;INDEX(ETAPP!B$1:B$32,MATCH(COUNTIF(P38:R38,PIV!A$9),ETAPP!A$1:A$32,0))&amp;INDEX(ETAPP!B$1:B$32,MATCH(COUNTIF(P38:R38,PIV!A$10),ETAPP!A$1:A$32,0))&amp;INDEX(ETAPP!B$1:B$32,MATCH(COUNTIF(P38:R38,PIV!A$11),ETAPP!A$1:A$32,0))&amp;INDEX(ETAPP!B$1:B$32,MATCH(COUNTIF(P38:R38,PIV!A$12),ETAPP!A$1:A$32,0))&amp;INDEX(ETAPP!B$1:B$32,MATCH(COUNTIF(P38:R38,PIV!A$13),ETAPP!A$1:A$32,0))&amp;INDEX(ETAPP!B$1:B$32,MATCH(COUNTIF(P38:R38,PIV!A$14),ETAPP!A$1:A$32,0))&amp;INDEX(ETAPP!B$1:B$32,MATCH(COUNTIF(P38:R38,PIV!A$15),ETAPP!A$1:A$32,0))&amp;INDEX(ETAPP!B$1:B$32,MATCH(COUNTIF(P38:R38,PIV!A$16),ETAPP!A$1:A$32,0))&amp;INDEX(ETAPP!B$1:B$32,MATCH(COUNTIF(P38:R38,PIV!A$17),ETAPP!A$1:A$32,0))&amp;INDEX(ETAPP!B$1:B$32,MATCH(COUNTIF(P38:R38,PIV!A$18),ETAPP!A$1:A$32,0))&amp;INDEX(ETAPP!B$1:B$32,MATCH(COUNTIF(P38:R38,PIV!A$19),ETAPP!A$1:A$32,0))</f>
        <v>00000000000A000000B</v>
      </c>
      <c r="K38" s="604" t="str">
        <f t="shared" si="6"/>
        <v>010,0-00000000000A000000B</v>
      </c>
      <c r="L38" s="605">
        <f t="shared" si="7"/>
        <v>32</v>
      </c>
      <c r="M38" s="605">
        <f t="shared" si="8"/>
        <v>39</v>
      </c>
      <c r="N38" s="604" t="str">
        <f t="shared" si="9"/>
        <v>010,0-00000000000A000000B-039</v>
      </c>
      <c r="O38" s="606">
        <f t="shared" si="10"/>
        <v>16</v>
      </c>
      <c r="P38" s="607" t="str">
        <f>IFERROR(INDEX('1'!C$300:C$400,MATCH("*"&amp;F38&amp;"*",'1'!B$300:B$400,0)),"  ")</f>
        <v xml:space="preserve">  </v>
      </c>
      <c r="Q38" s="608">
        <f>IFERROR(INDEX('2'!C$300:C$400,MATCH("*"&amp;F38&amp;"*",'2'!B$300:B$400,0)),"  ")</f>
        <v>10</v>
      </c>
      <c r="R38" s="608" t="str">
        <f>IFERROR(INDEX('3'!C$300:C$400,MATCH("*"&amp;F38&amp;"*",'3'!B$300:B$400,0)),"  ")</f>
        <v xml:space="preserve">  </v>
      </c>
      <c r="S38" s="609">
        <f t="shared" si="11"/>
        <v>1</v>
      </c>
      <c r="T38" s="609">
        <f t="shared" si="12"/>
        <v>0</v>
      </c>
      <c r="U38" s="609">
        <f t="shared" si="13"/>
        <v>0</v>
      </c>
      <c r="V38" s="546"/>
    </row>
    <row r="39" spans="1:22" x14ac:dyDescent="0.2">
      <c r="A39" s="596">
        <f t="shared" si="0"/>
        <v>4</v>
      </c>
      <c r="B39" s="597">
        <f t="shared" si="1"/>
        <v>34</v>
      </c>
      <c r="C39" s="598" t="str">
        <f t="shared" si="2"/>
        <v/>
      </c>
      <c r="D39" s="599" t="str">
        <f t="shared" si="3"/>
        <v/>
      </c>
      <c r="E39" s="600">
        <f t="shared" si="4"/>
        <v>33</v>
      </c>
      <c r="F39" s="615" t="s">
        <v>239</v>
      </c>
      <c r="G39" s="601" t="s">
        <v>218</v>
      </c>
      <c r="H39" s="602"/>
      <c r="I39" s="603">
        <f t="shared" si="5"/>
        <v>7</v>
      </c>
      <c r="J39" s="604" t="str">
        <f>INDEX(ETAPP!B$1:B$32,MATCH(COUNTIF(P39:R39,PIV!A$1),ETAPP!A$1:A$32,0))&amp;INDEX(ETAPP!B$1:B$32,MATCH(COUNTIF(P39:R39,PIV!A$2),ETAPP!A$1:A$32,0))&amp;INDEX(ETAPP!B$1:B$32,MATCH(COUNTIF(P39:R39,PIV!A$3),ETAPP!A$1:A$32,0))&amp;INDEX(ETAPP!B$1:B$32,MATCH(COUNTIF(P39:R39,PIV!A$4),ETAPP!A$1:A$32,0))&amp;INDEX(ETAPP!B$1:B$32,MATCH(COUNTIF(P39:R39,PIV!A$5),ETAPP!A$1:A$32,0))&amp;INDEX(ETAPP!B$1:B$32,MATCH(COUNTIF(P39:R39,PIV!A$6),ETAPP!A$1:A$32,0))&amp;INDEX(ETAPP!B$1:B$32,MATCH(COUNTIF(P39:R39,PIV!A$7),ETAPP!A$1:A$32,0))&amp;INDEX(ETAPP!B$1:B$32,MATCH(COUNTIF(P39:R39,PIV!A$8),ETAPP!A$1:A$32,0))&amp;INDEX(ETAPP!B$1:B$32,MATCH(COUNTIF(P39:R39,PIV!A$9),ETAPP!A$1:A$32,0))&amp;INDEX(ETAPP!B$1:B$32,MATCH(COUNTIF(P39:R39,PIV!A$10),ETAPP!A$1:A$32,0))&amp;INDEX(ETAPP!B$1:B$32,MATCH(COUNTIF(P39:R39,PIV!A$11),ETAPP!A$1:A$32,0))&amp;INDEX(ETAPP!B$1:B$32,MATCH(COUNTIF(P39:R39,PIV!A$12),ETAPP!A$1:A$32,0))&amp;INDEX(ETAPP!B$1:B$32,MATCH(COUNTIF(P39:R39,PIV!A$13),ETAPP!A$1:A$32,0))&amp;INDEX(ETAPP!B$1:B$32,MATCH(COUNTIF(P39:R39,PIV!A$14),ETAPP!A$1:A$32,0))&amp;INDEX(ETAPP!B$1:B$32,MATCH(COUNTIF(P39:R39,PIV!A$15),ETAPP!A$1:A$32,0))&amp;INDEX(ETAPP!B$1:B$32,MATCH(COUNTIF(P39:R39,PIV!A$16),ETAPP!A$1:A$32,0))&amp;INDEX(ETAPP!B$1:B$32,MATCH(COUNTIF(P39:R39,PIV!A$17),ETAPP!A$1:A$32,0))&amp;INDEX(ETAPP!B$1:B$32,MATCH(COUNTIF(P39:R39,PIV!A$18),ETAPP!A$1:A$32,0))&amp;INDEX(ETAPP!B$1:B$32,MATCH(COUNTIF(P39:R39,PIV!A$19),ETAPP!A$1:A$32,0))</f>
        <v>0000000000000A00A0A</v>
      </c>
      <c r="K39" s="604" t="str">
        <f t="shared" si="6"/>
        <v>007,0-0000000000000A00A0A</v>
      </c>
      <c r="L39" s="605">
        <f t="shared" si="7"/>
        <v>34</v>
      </c>
      <c r="M39" s="605">
        <f t="shared" si="8"/>
        <v>25</v>
      </c>
      <c r="N39" s="604" t="str">
        <f t="shared" si="9"/>
        <v>007,0-0000000000000A00A0A-025</v>
      </c>
      <c r="O39" s="606">
        <f t="shared" si="10"/>
        <v>15</v>
      </c>
      <c r="P39" s="607" t="str">
        <f>IFERROR(INDEX('1'!C$300:C$400,MATCH("*"&amp;F39&amp;"*",'1'!B$300:B$400,0)),"  ")</f>
        <v xml:space="preserve">  </v>
      </c>
      <c r="Q39" s="608">
        <f>IFERROR(INDEX('2'!C$300:C$400,MATCH("*"&amp;F39&amp;"*",'2'!B$300:B$400,0)),"  ")</f>
        <v>6</v>
      </c>
      <c r="R39" s="608">
        <f>IFERROR(INDEX('3'!C$300:C$400,MATCH("*"&amp;F39&amp;"*",'3'!B$300:B$400,0)),"  ")</f>
        <v>1</v>
      </c>
      <c r="S39" s="609">
        <f t="shared" si="11"/>
        <v>2</v>
      </c>
      <c r="T39" s="609">
        <f t="shared" si="12"/>
        <v>0</v>
      </c>
      <c r="U39" s="609">
        <f t="shared" si="13"/>
        <v>0</v>
      </c>
      <c r="V39" s="546"/>
    </row>
    <row r="40" spans="1:22" x14ac:dyDescent="0.2">
      <c r="A40" s="596" t="str">
        <f t="shared" si="0"/>
        <v/>
      </c>
      <c r="B40" s="597" t="str">
        <f t="shared" si="1"/>
        <v/>
      </c>
      <c r="C40" s="598" t="str">
        <f t="shared" si="2"/>
        <v/>
      </c>
      <c r="D40" s="599" t="str">
        <f t="shared" si="3"/>
        <v/>
      </c>
      <c r="E40" s="600">
        <f t="shared" si="4"/>
        <v>35</v>
      </c>
      <c r="F40" s="615" t="s">
        <v>233</v>
      </c>
      <c r="G40" s="601"/>
      <c r="H40" s="619"/>
      <c r="I40" s="603">
        <f t="shared" si="5"/>
        <v>6</v>
      </c>
      <c r="J40" s="604" t="str">
        <f>INDEX(ETAPP!B$1:B$32,MATCH(COUNTIF(P40:R40,PIV!A$1),ETAPP!A$1:A$32,0))&amp;INDEX(ETAPP!B$1:B$32,MATCH(COUNTIF(P40:R40,PIV!A$2),ETAPP!A$1:A$32,0))&amp;INDEX(ETAPP!B$1:B$32,MATCH(COUNTIF(P40:R40,PIV!A$3),ETAPP!A$1:A$32,0))&amp;INDEX(ETAPP!B$1:B$32,MATCH(COUNTIF(P40:R40,PIV!A$4),ETAPP!A$1:A$32,0))&amp;INDEX(ETAPP!B$1:B$32,MATCH(COUNTIF(P40:R40,PIV!A$5),ETAPP!A$1:A$32,0))&amp;INDEX(ETAPP!B$1:B$32,MATCH(COUNTIF(P40:R40,PIV!A$6),ETAPP!A$1:A$32,0))&amp;INDEX(ETAPP!B$1:B$32,MATCH(COUNTIF(P40:R40,PIV!A$7),ETAPP!A$1:A$32,0))&amp;INDEX(ETAPP!B$1:B$32,MATCH(COUNTIF(P40:R40,PIV!A$8),ETAPP!A$1:A$32,0))&amp;INDEX(ETAPP!B$1:B$32,MATCH(COUNTIF(P40:R40,PIV!A$9),ETAPP!A$1:A$32,0))&amp;INDEX(ETAPP!B$1:B$32,MATCH(COUNTIF(P40:R40,PIV!A$10),ETAPP!A$1:A$32,0))&amp;INDEX(ETAPP!B$1:B$32,MATCH(COUNTIF(P40:R40,PIV!A$11),ETAPP!A$1:A$32,0))&amp;INDEX(ETAPP!B$1:B$32,MATCH(COUNTIF(P40:R40,PIV!A$12),ETAPP!A$1:A$32,0))&amp;INDEX(ETAPP!B$1:B$32,MATCH(COUNTIF(P40:R40,PIV!A$13),ETAPP!A$1:A$32,0))&amp;INDEX(ETAPP!B$1:B$32,MATCH(COUNTIF(P40:R40,PIV!A$14),ETAPP!A$1:A$32,0))&amp;INDEX(ETAPP!B$1:B$32,MATCH(COUNTIF(P40:R40,PIV!A$15),ETAPP!A$1:A$32,0))&amp;INDEX(ETAPP!B$1:B$32,MATCH(COUNTIF(P40:R40,PIV!A$16),ETAPP!A$1:A$32,0))&amp;INDEX(ETAPP!B$1:B$32,MATCH(COUNTIF(P40:R40,PIV!A$17),ETAPP!A$1:A$32,0))&amp;INDEX(ETAPP!B$1:B$32,MATCH(COUNTIF(P40:R40,PIV!A$18),ETAPP!A$1:A$32,0))&amp;INDEX(ETAPP!B$1:B$32,MATCH(COUNTIF(P40:R40,PIV!A$19),ETAPP!A$1:A$32,0))</f>
        <v>0000000000000A0000B</v>
      </c>
      <c r="K40" s="604" t="str">
        <f t="shared" si="6"/>
        <v>006,0-0000000000000A0000B</v>
      </c>
      <c r="L40" s="605">
        <f t="shared" si="7"/>
        <v>35</v>
      </c>
      <c r="M40" s="605">
        <f t="shared" si="8"/>
        <v>38</v>
      </c>
      <c r="N40" s="604" t="str">
        <f t="shared" si="9"/>
        <v>006,0-0000000000000A0000B-038</v>
      </c>
      <c r="O40" s="606">
        <f t="shared" si="10"/>
        <v>13</v>
      </c>
      <c r="P40" s="607" t="str">
        <f>IFERROR(INDEX('1'!C$300:C$400,MATCH("*"&amp;F40&amp;"*",'1'!B$300:B$400,0)),"  ")</f>
        <v xml:space="preserve">  </v>
      </c>
      <c r="Q40" s="608" t="str">
        <f>IFERROR(INDEX('2'!C$300:C$400,MATCH("*"&amp;F40&amp;"*",'2'!B$300:B$400,0)),"  ")</f>
        <v xml:space="preserve">  </v>
      </c>
      <c r="R40" s="608">
        <f>IFERROR(INDEX('3'!C$300:C$400,MATCH("*"&amp;F40&amp;"*",'3'!B$300:B$400,0)),"  ")</f>
        <v>6</v>
      </c>
      <c r="S40" s="609">
        <f t="shared" si="11"/>
        <v>1</v>
      </c>
      <c r="T40" s="609">
        <f t="shared" si="12"/>
        <v>0</v>
      </c>
      <c r="U40" s="609">
        <f t="shared" si="13"/>
        <v>0</v>
      </c>
      <c r="V40" s="546"/>
    </row>
    <row r="41" spans="1:22" x14ac:dyDescent="0.2">
      <c r="A41" s="596" t="str">
        <f t="shared" si="0"/>
        <v/>
      </c>
      <c r="B41" s="597" t="str">
        <f t="shared" si="1"/>
        <v/>
      </c>
      <c r="C41" s="598">
        <f t="shared" si="2"/>
        <v>3</v>
      </c>
      <c r="D41" s="599">
        <f t="shared" si="3"/>
        <v>34</v>
      </c>
      <c r="E41" s="600">
        <f t="shared" si="4"/>
        <v>33</v>
      </c>
      <c r="F41" s="615" t="s">
        <v>330</v>
      </c>
      <c r="G41" s="601"/>
      <c r="H41" s="619" t="s">
        <v>229</v>
      </c>
      <c r="I41" s="603">
        <f t="shared" si="5"/>
        <v>7</v>
      </c>
      <c r="J41" s="604" t="str">
        <f>INDEX(ETAPP!B$1:B$32,MATCH(COUNTIF(P41:R41,PIV!A$1),ETAPP!A$1:A$32,0))&amp;INDEX(ETAPP!B$1:B$32,MATCH(COUNTIF(P41:R41,PIV!A$2),ETAPP!A$1:A$32,0))&amp;INDEX(ETAPP!B$1:B$32,MATCH(COUNTIF(P41:R41,PIV!A$3),ETAPP!A$1:A$32,0))&amp;INDEX(ETAPP!B$1:B$32,MATCH(COUNTIF(P41:R41,PIV!A$4),ETAPP!A$1:A$32,0))&amp;INDEX(ETAPP!B$1:B$32,MATCH(COUNTIF(P41:R41,PIV!A$5),ETAPP!A$1:A$32,0))&amp;INDEX(ETAPP!B$1:B$32,MATCH(COUNTIF(P41:R41,PIV!A$6),ETAPP!A$1:A$32,0))&amp;INDEX(ETAPP!B$1:B$32,MATCH(COUNTIF(P41:R41,PIV!A$7),ETAPP!A$1:A$32,0))&amp;INDEX(ETAPP!B$1:B$32,MATCH(COUNTIF(P41:R41,PIV!A$8),ETAPP!A$1:A$32,0))&amp;INDEX(ETAPP!B$1:B$32,MATCH(COUNTIF(P41:R41,PIV!A$9),ETAPP!A$1:A$32,0))&amp;INDEX(ETAPP!B$1:B$32,MATCH(COUNTIF(P41:R41,PIV!A$10),ETAPP!A$1:A$32,0))&amp;INDEX(ETAPP!B$1:B$32,MATCH(COUNTIF(P41:R41,PIV!A$11),ETAPP!A$1:A$32,0))&amp;INDEX(ETAPP!B$1:B$32,MATCH(COUNTIF(P41:R41,PIV!A$12),ETAPP!A$1:A$32,0))&amp;INDEX(ETAPP!B$1:B$32,MATCH(COUNTIF(P41:R41,PIV!A$13),ETAPP!A$1:A$32,0))&amp;INDEX(ETAPP!B$1:B$32,MATCH(COUNTIF(P41:R41,PIV!A$14),ETAPP!A$1:A$32,0))&amp;INDEX(ETAPP!B$1:B$32,MATCH(COUNTIF(P41:R41,PIV!A$15),ETAPP!A$1:A$32,0))&amp;INDEX(ETAPP!B$1:B$32,MATCH(COUNTIF(P41:R41,PIV!A$16),ETAPP!A$1:A$32,0))&amp;INDEX(ETAPP!B$1:B$32,MATCH(COUNTIF(P41:R41,PIV!A$17),ETAPP!A$1:A$32,0))&amp;INDEX(ETAPP!B$1:B$32,MATCH(COUNTIF(P41:R41,PIV!A$18),ETAPP!A$1:A$32,0))&amp;INDEX(ETAPP!B$1:B$32,MATCH(COUNTIF(P41:R41,PIV!A$19),ETAPP!A$1:A$32,0))</f>
        <v>0000000000000A00A0A</v>
      </c>
      <c r="K41" s="604" t="str">
        <f t="shared" si="6"/>
        <v>007,0-0000000000000A00A0A</v>
      </c>
      <c r="L41" s="605">
        <f t="shared" si="7"/>
        <v>34</v>
      </c>
      <c r="M41" s="605">
        <f t="shared" si="8"/>
        <v>12</v>
      </c>
      <c r="N41" s="604" t="str">
        <f t="shared" si="9"/>
        <v>007,0-0000000000000A00A0A-012</v>
      </c>
      <c r="O41" s="606">
        <f t="shared" si="10"/>
        <v>14</v>
      </c>
      <c r="P41" s="607" t="str">
        <f>IFERROR(INDEX('1'!C$300:C$400,MATCH("*"&amp;F41&amp;"*",'1'!B$300:B$400,0)),"  ")</f>
        <v xml:space="preserve">  </v>
      </c>
      <c r="Q41" s="608">
        <f>IFERROR(INDEX('2'!C$300:C$400,MATCH("*"&amp;F41&amp;"*",'2'!B$300:B$400,0)),"  ")</f>
        <v>6</v>
      </c>
      <c r="R41" s="608">
        <f>IFERROR(INDEX('3'!C$300:C$400,MATCH("*"&amp;F41&amp;"*",'3'!B$300:B$400,0)),"  ")</f>
        <v>1</v>
      </c>
      <c r="S41" s="609">
        <f t="shared" si="11"/>
        <v>2</v>
      </c>
      <c r="T41" s="609">
        <f t="shared" si="12"/>
        <v>0</v>
      </c>
      <c r="U41" s="609">
        <f t="shared" si="13"/>
        <v>0</v>
      </c>
      <c r="V41" s="546"/>
    </row>
    <row r="42" spans="1:22" x14ac:dyDescent="0.2">
      <c r="A42" s="596">
        <f t="shared" si="0"/>
        <v>5</v>
      </c>
      <c r="B42" s="597">
        <f t="shared" si="1"/>
        <v>37</v>
      </c>
      <c r="C42" s="598" t="str">
        <f t="shared" si="2"/>
        <v/>
      </c>
      <c r="D42" s="599" t="str">
        <f t="shared" si="3"/>
        <v/>
      </c>
      <c r="E42" s="600">
        <f t="shared" si="4"/>
        <v>36</v>
      </c>
      <c r="F42" s="615" t="s">
        <v>270</v>
      </c>
      <c r="G42" s="601" t="s">
        <v>218</v>
      </c>
      <c r="H42" s="602"/>
      <c r="I42" s="603">
        <f t="shared" si="5"/>
        <v>1</v>
      </c>
      <c r="J42" s="604" t="str">
        <f>INDEX(ETAPP!B$1:B$32,MATCH(COUNTIF(P42:R42,PIV!A$1),ETAPP!A$1:A$32,0))&amp;INDEX(ETAPP!B$1:B$32,MATCH(COUNTIF(P42:R42,PIV!A$2),ETAPP!A$1:A$32,0))&amp;INDEX(ETAPP!B$1:B$32,MATCH(COUNTIF(P42:R42,PIV!A$3),ETAPP!A$1:A$32,0))&amp;INDEX(ETAPP!B$1:B$32,MATCH(COUNTIF(P42:R42,PIV!A$4),ETAPP!A$1:A$32,0))&amp;INDEX(ETAPP!B$1:B$32,MATCH(COUNTIF(P42:R42,PIV!A$5),ETAPP!A$1:A$32,0))&amp;INDEX(ETAPP!B$1:B$32,MATCH(COUNTIF(P42:R42,PIV!A$6),ETAPP!A$1:A$32,0))&amp;INDEX(ETAPP!B$1:B$32,MATCH(COUNTIF(P42:R42,PIV!A$7),ETAPP!A$1:A$32,0))&amp;INDEX(ETAPP!B$1:B$32,MATCH(COUNTIF(P42:R42,PIV!A$8),ETAPP!A$1:A$32,0))&amp;INDEX(ETAPP!B$1:B$32,MATCH(COUNTIF(P42:R42,PIV!A$9),ETAPP!A$1:A$32,0))&amp;INDEX(ETAPP!B$1:B$32,MATCH(COUNTIF(P42:R42,PIV!A$10),ETAPP!A$1:A$32,0))&amp;INDEX(ETAPP!B$1:B$32,MATCH(COUNTIF(P42:R42,PIV!A$11),ETAPP!A$1:A$32,0))&amp;INDEX(ETAPP!B$1:B$32,MATCH(COUNTIF(P42:R42,PIV!A$12),ETAPP!A$1:A$32,0))&amp;INDEX(ETAPP!B$1:B$32,MATCH(COUNTIF(P42:R42,PIV!A$13),ETAPP!A$1:A$32,0))&amp;INDEX(ETAPP!B$1:B$32,MATCH(COUNTIF(P42:R42,PIV!A$14),ETAPP!A$1:A$32,0))&amp;INDEX(ETAPP!B$1:B$32,MATCH(COUNTIF(P42:R42,PIV!A$15),ETAPP!A$1:A$32,0))&amp;INDEX(ETAPP!B$1:B$32,MATCH(COUNTIF(P42:R42,PIV!A$16),ETAPP!A$1:A$32,0))&amp;INDEX(ETAPP!B$1:B$32,MATCH(COUNTIF(P42:R42,PIV!A$17),ETAPP!A$1:A$32,0))&amp;INDEX(ETAPP!B$1:B$32,MATCH(COUNTIF(P42:R42,PIV!A$18),ETAPP!A$1:A$32,0))&amp;INDEX(ETAPP!B$1:B$32,MATCH(COUNTIF(P42:R42,PIV!A$19),ETAPP!A$1:A$32,0))</f>
        <v>0000000000000000A0B</v>
      </c>
      <c r="K42" s="604" t="str">
        <f t="shared" si="6"/>
        <v>001,0-0000000000000000A0B</v>
      </c>
      <c r="L42" s="605">
        <f t="shared" si="7"/>
        <v>37</v>
      </c>
      <c r="M42" s="605">
        <f t="shared" si="8"/>
        <v>21</v>
      </c>
      <c r="N42" s="604" t="str">
        <f t="shared" si="9"/>
        <v>001,0-0000000000000000A0B-021</v>
      </c>
      <c r="O42" s="606">
        <f t="shared" si="10"/>
        <v>12</v>
      </c>
      <c r="P42" s="607" t="str">
        <f>IFERROR(INDEX('1'!C$300:C$400,MATCH("*"&amp;F42&amp;"*",'1'!B$300:B$400,0)),"  ")</f>
        <v xml:space="preserve">  </v>
      </c>
      <c r="Q42" s="608" t="str">
        <f>IFERROR(INDEX('2'!C$300:C$400,MATCH("*"&amp;F42&amp;"*",'2'!B$300:B$400,0)),"  ")</f>
        <v xml:space="preserve">  </v>
      </c>
      <c r="R42" s="608">
        <f>IFERROR(INDEX('3'!C$300:C$400,MATCH("*"&amp;F42&amp;"*",'3'!B$300:B$400,0)),"  ")</f>
        <v>1</v>
      </c>
      <c r="S42" s="609">
        <f t="shared" si="11"/>
        <v>1</v>
      </c>
      <c r="T42" s="609">
        <f t="shared" si="12"/>
        <v>0</v>
      </c>
      <c r="U42" s="609">
        <f t="shared" si="13"/>
        <v>0</v>
      </c>
      <c r="V42" s="546"/>
    </row>
    <row r="43" spans="1:22" x14ac:dyDescent="0.2">
      <c r="A43" s="596" t="str">
        <f t="shared" si="0"/>
        <v/>
      </c>
      <c r="B43" s="597" t="str">
        <f t="shared" si="1"/>
        <v/>
      </c>
      <c r="C43" s="598" t="str">
        <f t="shared" si="2"/>
        <v/>
      </c>
      <c r="D43" s="599" t="str">
        <f t="shared" si="3"/>
        <v/>
      </c>
      <c r="E43" s="600">
        <f t="shared" si="4"/>
        <v>38</v>
      </c>
      <c r="F43" s="615" t="s">
        <v>247</v>
      </c>
      <c r="G43" s="590"/>
      <c r="H43" s="611"/>
      <c r="I43" s="603">
        <f t="shared" si="5"/>
        <v>0</v>
      </c>
      <c r="J43" s="604" t="str">
        <f>INDEX(ETAPP!B$1:B$32,MATCH(COUNTIF(P43:R43,PIV!A$1),ETAPP!A$1:A$32,0))&amp;INDEX(ETAPP!B$1:B$32,MATCH(COUNTIF(P43:R43,PIV!A$2),ETAPP!A$1:A$32,0))&amp;INDEX(ETAPP!B$1:B$32,MATCH(COUNTIF(P43:R43,PIV!A$3),ETAPP!A$1:A$32,0))&amp;INDEX(ETAPP!B$1:B$32,MATCH(COUNTIF(P43:R43,PIV!A$4),ETAPP!A$1:A$32,0))&amp;INDEX(ETAPP!B$1:B$32,MATCH(COUNTIF(P43:R43,PIV!A$5),ETAPP!A$1:A$32,0))&amp;INDEX(ETAPP!B$1:B$32,MATCH(COUNTIF(P43:R43,PIV!A$6),ETAPP!A$1:A$32,0))&amp;INDEX(ETAPP!B$1:B$32,MATCH(COUNTIF(P43:R43,PIV!A$7),ETAPP!A$1:A$32,0))&amp;INDEX(ETAPP!B$1:B$32,MATCH(COUNTIF(P43:R43,PIV!A$8),ETAPP!A$1:A$32,0))&amp;INDEX(ETAPP!B$1:B$32,MATCH(COUNTIF(P43:R43,PIV!A$9),ETAPP!A$1:A$32,0))&amp;INDEX(ETAPP!B$1:B$32,MATCH(COUNTIF(P43:R43,PIV!A$10),ETAPP!A$1:A$32,0))&amp;INDEX(ETAPP!B$1:B$32,MATCH(COUNTIF(P43:R43,PIV!A$11),ETAPP!A$1:A$32,0))&amp;INDEX(ETAPP!B$1:B$32,MATCH(COUNTIF(P43:R43,PIV!A$12),ETAPP!A$1:A$32,0))&amp;INDEX(ETAPP!B$1:B$32,MATCH(COUNTIF(P43:R43,PIV!A$13),ETAPP!A$1:A$32,0))&amp;INDEX(ETAPP!B$1:B$32,MATCH(COUNTIF(P43:R43,PIV!A$14),ETAPP!A$1:A$32,0))&amp;INDEX(ETAPP!B$1:B$32,MATCH(COUNTIF(P43:R43,PIV!A$15),ETAPP!A$1:A$32,0))&amp;INDEX(ETAPP!B$1:B$32,MATCH(COUNTIF(P43:R43,PIV!A$16),ETAPP!A$1:A$32,0))&amp;INDEX(ETAPP!B$1:B$32,MATCH(COUNTIF(P43:R43,PIV!A$17),ETAPP!A$1:A$32,0))&amp;INDEX(ETAPP!B$1:B$32,MATCH(COUNTIF(P43:R43,PIV!A$18),ETAPP!A$1:A$32,0))&amp;INDEX(ETAPP!B$1:B$32,MATCH(COUNTIF(P43:R43,PIV!A$19),ETAPP!A$1:A$32,0))</f>
        <v>000000000000000000C</v>
      </c>
      <c r="K43" s="604" t="str">
        <f t="shared" si="6"/>
        <v>000,0-000000000000000000C</v>
      </c>
      <c r="L43" s="605">
        <f t="shared" si="7"/>
        <v>47</v>
      </c>
      <c r="M43" s="605">
        <f t="shared" si="8"/>
        <v>13</v>
      </c>
      <c r="N43" s="604" t="str">
        <f t="shared" si="9"/>
        <v>000,0-000000000000000000C-013</v>
      </c>
      <c r="O43" s="606">
        <f t="shared" si="10"/>
        <v>3</v>
      </c>
      <c r="P43" s="607" t="str">
        <f>IFERROR(INDEX('1'!C$300:C$400,MATCH("*"&amp;F43&amp;"*",'1'!B$300:B$400,0)),"  ")</f>
        <v xml:space="preserve">  </v>
      </c>
      <c r="Q43" s="608" t="str">
        <f>IFERROR(INDEX('2'!C$300:C$400,MATCH("*"&amp;F43&amp;"*",'2'!B$300:B$400,0)),"  ")</f>
        <v xml:space="preserve">  </v>
      </c>
      <c r="R43" s="608" t="str">
        <f>IFERROR(INDEX('3'!C$300:C$400,MATCH("*"&amp;F43&amp;"*",'3'!B$300:B$400,0)),"  ")</f>
        <v xml:space="preserve">  </v>
      </c>
      <c r="S43" s="609">
        <f t="shared" si="11"/>
        <v>0</v>
      </c>
      <c r="T43" s="609">
        <f t="shared" si="12"/>
        <v>0</v>
      </c>
      <c r="U43" s="609">
        <f t="shared" si="13"/>
        <v>0</v>
      </c>
      <c r="V43" s="546"/>
    </row>
    <row r="44" spans="1:22" x14ac:dyDescent="0.2">
      <c r="A44" s="596" t="str">
        <f t="shared" si="0"/>
        <v/>
      </c>
      <c r="B44" s="597" t="str">
        <f t="shared" si="1"/>
        <v/>
      </c>
      <c r="C44" s="598" t="str">
        <f t="shared" si="2"/>
        <v/>
      </c>
      <c r="D44" s="599" t="str">
        <f t="shared" si="3"/>
        <v/>
      </c>
      <c r="E44" s="600">
        <f t="shared" si="4"/>
        <v>36</v>
      </c>
      <c r="F44" s="615" t="s">
        <v>274</v>
      </c>
      <c r="G44" s="590"/>
      <c r="H44" s="611"/>
      <c r="I44" s="603">
        <f t="shared" si="5"/>
        <v>1</v>
      </c>
      <c r="J44" s="604" t="str">
        <f>INDEX(ETAPP!B$1:B$32,MATCH(COUNTIF(P44:R44,PIV!A$1),ETAPP!A$1:A$32,0))&amp;INDEX(ETAPP!B$1:B$32,MATCH(COUNTIF(P44:R44,PIV!A$2),ETAPP!A$1:A$32,0))&amp;INDEX(ETAPP!B$1:B$32,MATCH(COUNTIF(P44:R44,PIV!A$3),ETAPP!A$1:A$32,0))&amp;INDEX(ETAPP!B$1:B$32,MATCH(COUNTIF(P44:R44,PIV!A$4),ETAPP!A$1:A$32,0))&amp;INDEX(ETAPP!B$1:B$32,MATCH(COUNTIF(P44:R44,PIV!A$5),ETAPP!A$1:A$32,0))&amp;INDEX(ETAPP!B$1:B$32,MATCH(COUNTIF(P44:R44,PIV!A$6),ETAPP!A$1:A$32,0))&amp;INDEX(ETAPP!B$1:B$32,MATCH(COUNTIF(P44:R44,PIV!A$7),ETAPP!A$1:A$32,0))&amp;INDEX(ETAPP!B$1:B$32,MATCH(COUNTIF(P44:R44,PIV!A$8),ETAPP!A$1:A$32,0))&amp;INDEX(ETAPP!B$1:B$32,MATCH(COUNTIF(P44:R44,PIV!A$9),ETAPP!A$1:A$32,0))&amp;INDEX(ETAPP!B$1:B$32,MATCH(COUNTIF(P44:R44,PIV!A$10),ETAPP!A$1:A$32,0))&amp;INDEX(ETAPP!B$1:B$32,MATCH(COUNTIF(P44:R44,PIV!A$11),ETAPP!A$1:A$32,0))&amp;INDEX(ETAPP!B$1:B$32,MATCH(COUNTIF(P44:R44,PIV!A$12),ETAPP!A$1:A$32,0))&amp;INDEX(ETAPP!B$1:B$32,MATCH(COUNTIF(P44:R44,PIV!A$13),ETAPP!A$1:A$32,0))&amp;INDEX(ETAPP!B$1:B$32,MATCH(COUNTIF(P44:R44,PIV!A$14),ETAPP!A$1:A$32,0))&amp;INDEX(ETAPP!B$1:B$32,MATCH(COUNTIF(P44:R44,PIV!A$15),ETAPP!A$1:A$32,0))&amp;INDEX(ETAPP!B$1:B$32,MATCH(COUNTIF(P44:R44,PIV!A$16),ETAPP!A$1:A$32,0))&amp;INDEX(ETAPP!B$1:B$32,MATCH(COUNTIF(P44:R44,PIV!A$17),ETAPP!A$1:A$32,0))&amp;INDEX(ETAPP!B$1:B$32,MATCH(COUNTIF(P44:R44,PIV!A$18),ETAPP!A$1:A$32,0))&amp;INDEX(ETAPP!B$1:B$32,MATCH(COUNTIF(P44:R44,PIV!A$19),ETAPP!A$1:A$32,0))</f>
        <v>0000000000000000A0B</v>
      </c>
      <c r="K44" s="604" t="str">
        <f t="shared" si="6"/>
        <v>001,0-0000000000000000A0B</v>
      </c>
      <c r="L44" s="605">
        <f t="shared" si="7"/>
        <v>37</v>
      </c>
      <c r="M44" s="605">
        <f t="shared" si="8"/>
        <v>8</v>
      </c>
      <c r="N44" s="604" t="str">
        <f t="shared" si="9"/>
        <v>001,0-0000000000000000A0B-008</v>
      </c>
      <c r="O44" s="606">
        <f t="shared" si="10"/>
        <v>11</v>
      </c>
      <c r="P44" s="607" t="str">
        <f>IFERROR(INDEX('1'!C$300:C$400,MATCH("*"&amp;F44&amp;"*",'1'!B$300:B$400,0)),"  ")</f>
        <v xml:space="preserve">  </v>
      </c>
      <c r="Q44" s="608" t="str">
        <f>IFERROR(INDEX('2'!C$300:C$400,MATCH("*"&amp;F44&amp;"*",'2'!B$300:B$400,0)),"  ")</f>
        <v xml:space="preserve">  </v>
      </c>
      <c r="R44" s="608">
        <f>IFERROR(INDEX('3'!C$300:C$400,MATCH("*"&amp;F44&amp;"*",'3'!B$300:B$400,0)),"  ")</f>
        <v>1</v>
      </c>
      <c r="S44" s="609">
        <f t="shared" si="11"/>
        <v>1</v>
      </c>
      <c r="T44" s="609">
        <f t="shared" si="12"/>
        <v>0</v>
      </c>
      <c r="U44" s="609">
        <f t="shared" si="13"/>
        <v>0</v>
      </c>
      <c r="V44" s="546"/>
    </row>
    <row r="45" spans="1:22" x14ac:dyDescent="0.2">
      <c r="A45" s="596" t="str">
        <f t="shared" si="0"/>
        <v/>
      </c>
      <c r="B45" s="597" t="str">
        <f t="shared" si="1"/>
        <v/>
      </c>
      <c r="C45" s="598" t="str">
        <f t="shared" si="2"/>
        <v/>
      </c>
      <c r="D45" s="599" t="str">
        <f t="shared" si="3"/>
        <v/>
      </c>
      <c r="E45" s="600">
        <f t="shared" si="4"/>
        <v>38</v>
      </c>
      <c r="F45" s="615" t="s">
        <v>235</v>
      </c>
      <c r="G45" s="601"/>
      <c r="H45" s="602"/>
      <c r="I45" s="603">
        <f t="shared" si="5"/>
        <v>0</v>
      </c>
      <c r="J45" s="604" t="str">
        <f>INDEX(ETAPP!B$1:B$32,MATCH(COUNTIF(P45:R45,PIV!A$1),ETAPP!A$1:A$32,0))&amp;INDEX(ETAPP!B$1:B$32,MATCH(COUNTIF(P45:R45,PIV!A$2),ETAPP!A$1:A$32,0))&amp;INDEX(ETAPP!B$1:B$32,MATCH(COUNTIF(P45:R45,PIV!A$3),ETAPP!A$1:A$32,0))&amp;INDEX(ETAPP!B$1:B$32,MATCH(COUNTIF(P45:R45,PIV!A$4),ETAPP!A$1:A$32,0))&amp;INDEX(ETAPP!B$1:B$32,MATCH(COUNTIF(P45:R45,PIV!A$5),ETAPP!A$1:A$32,0))&amp;INDEX(ETAPP!B$1:B$32,MATCH(COUNTIF(P45:R45,PIV!A$6),ETAPP!A$1:A$32,0))&amp;INDEX(ETAPP!B$1:B$32,MATCH(COUNTIF(P45:R45,PIV!A$7),ETAPP!A$1:A$32,0))&amp;INDEX(ETAPP!B$1:B$32,MATCH(COUNTIF(P45:R45,PIV!A$8),ETAPP!A$1:A$32,0))&amp;INDEX(ETAPP!B$1:B$32,MATCH(COUNTIF(P45:R45,PIV!A$9),ETAPP!A$1:A$32,0))&amp;INDEX(ETAPP!B$1:B$32,MATCH(COUNTIF(P45:R45,PIV!A$10),ETAPP!A$1:A$32,0))&amp;INDEX(ETAPP!B$1:B$32,MATCH(COUNTIF(P45:R45,PIV!A$11),ETAPP!A$1:A$32,0))&amp;INDEX(ETAPP!B$1:B$32,MATCH(COUNTIF(P45:R45,PIV!A$12),ETAPP!A$1:A$32,0))&amp;INDEX(ETAPP!B$1:B$32,MATCH(COUNTIF(P45:R45,PIV!A$13),ETAPP!A$1:A$32,0))&amp;INDEX(ETAPP!B$1:B$32,MATCH(COUNTIF(P45:R45,PIV!A$14),ETAPP!A$1:A$32,0))&amp;INDEX(ETAPP!B$1:B$32,MATCH(COUNTIF(P45:R45,PIV!A$15),ETAPP!A$1:A$32,0))&amp;INDEX(ETAPP!B$1:B$32,MATCH(COUNTIF(P45:R45,PIV!A$16),ETAPP!A$1:A$32,0))&amp;INDEX(ETAPP!B$1:B$32,MATCH(COUNTIF(P45:R45,PIV!A$17),ETAPP!A$1:A$32,0))&amp;INDEX(ETAPP!B$1:B$32,MATCH(COUNTIF(P45:R45,PIV!A$18),ETAPP!A$1:A$32,0))&amp;INDEX(ETAPP!B$1:B$32,MATCH(COUNTIF(P45:R45,PIV!A$19),ETAPP!A$1:A$32,0))</f>
        <v>000000000000000000C</v>
      </c>
      <c r="K45" s="604" t="str">
        <f t="shared" si="6"/>
        <v>000,0-000000000000000000C</v>
      </c>
      <c r="L45" s="605">
        <f t="shared" si="7"/>
        <v>47</v>
      </c>
      <c r="M45" s="605">
        <f t="shared" si="8"/>
        <v>35</v>
      </c>
      <c r="N45" s="604" t="str">
        <f t="shared" si="9"/>
        <v>000,0-000000000000000000C-035</v>
      </c>
      <c r="O45" s="606">
        <f t="shared" si="10"/>
        <v>10</v>
      </c>
      <c r="P45" s="607" t="str">
        <f>IFERROR(INDEX('1'!C$300:C$400,MATCH("*"&amp;F45&amp;"*",'1'!B$300:B$400,0)),"  ")</f>
        <v xml:space="preserve">  </v>
      </c>
      <c r="Q45" s="608" t="str">
        <f>IFERROR(INDEX('2'!C$300:C$400,MATCH("*"&amp;F45&amp;"*",'2'!B$300:B$400,0)),"  ")</f>
        <v xml:space="preserve">  </v>
      </c>
      <c r="R45" s="608" t="str">
        <f>IFERROR(INDEX('3'!C$300:C$400,MATCH("*"&amp;F45&amp;"*",'3'!B$300:B$400,0)),"  ")</f>
        <v xml:space="preserve">  </v>
      </c>
      <c r="S45" s="609">
        <f t="shared" si="11"/>
        <v>0</v>
      </c>
      <c r="T45" s="609">
        <f t="shared" si="12"/>
        <v>0</v>
      </c>
      <c r="U45" s="609">
        <f t="shared" si="13"/>
        <v>0</v>
      </c>
      <c r="V45" s="546"/>
    </row>
    <row r="46" spans="1:22" x14ac:dyDescent="0.2">
      <c r="A46" s="596" t="str">
        <f t="shared" si="0"/>
        <v/>
      </c>
      <c r="B46" s="597" t="str">
        <f t="shared" si="1"/>
        <v/>
      </c>
      <c r="C46" s="598" t="str">
        <f t="shared" si="2"/>
        <v/>
      </c>
      <c r="D46" s="599" t="str">
        <f t="shared" si="3"/>
        <v/>
      </c>
      <c r="E46" s="600">
        <f t="shared" si="4"/>
        <v>38</v>
      </c>
      <c r="F46" s="563" t="s">
        <v>224</v>
      </c>
      <c r="G46" s="601"/>
      <c r="H46" s="602"/>
      <c r="I46" s="603">
        <f t="shared" si="5"/>
        <v>0</v>
      </c>
      <c r="J46" s="604" t="str">
        <f>INDEX(ETAPP!B$1:B$32,MATCH(COUNTIF(P46:R46,PIV!A$1),ETAPP!A$1:A$32,0))&amp;INDEX(ETAPP!B$1:B$32,MATCH(COUNTIF(P46:R46,PIV!A$2),ETAPP!A$1:A$32,0))&amp;INDEX(ETAPP!B$1:B$32,MATCH(COUNTIF(P46:R46,PIV!A$3),ETAPP!A$1:A$32,0))&amp;INDEX(ETAPP!B$1:B$32,MATCH(COUNTIF(P46:R46,PIV!A$4),ETAPP!A$1:A$32,0))&amp;INDEX(ETAPP!B$1:B$32,MATCH(COUNTIF(P46:R46,PIV!A$5),ETAPP!A$1:A$32,0))&amp;INDEX(ETAPP!B$1:B$32,MATCH(COUNTIF(P46:R46,PIV!A$6),ETAPP!A$1:A$32,0))&amp;INDEX(ETAPP!B$1:B$32,MATCH(COUNTIF(P46:R46,PIV!A$7),ETAPP!A$1:A$32,0))&amp;INDEX(ETAPP!B$1:B$32,MATCH(COUNTIF(P46:R46,PIV!A$8),ETAPP!A$1:A$32,0))&amp;INDEX(ETAPP!B$1:B$32,MATCH(COUNTIF(P46:R46,PIV!A$9),ETAPP!A$1:A$32,0))&amp;INDEX(ETAPP!B$1:B$32,MATCH(COUNTIF(P46:R46,PIV!A$10),ETAPP!A$1:A$32,0))&amp;INDEX(ETAPP!B$1:B$32,MATCH(COUNTIF(P46:R46,PIV!A$11),ETAPP!A$1:A$32,0))&amp;INDEX(ETAPP!B$1:B$32,MATCH(COUNTIF(P46:R46,PIV!A$12),ETAPP!A$1:A$32,0))&amp;INDEX(ETAPP!B$1:B$32,MATCH(COUNTIF(P46:R46,PIV!A$13),ETAPP!A$1:A$32,0))&amp;INDEX(ETAPP!B$1:B$32,MATCH(COUNTIF(P46:R46,PIV!A$14),ETAPP!A$1:A$32,0))&amp;INDEX(ETAPP!B$1:B$32,MATCH(COUNTIF(P46:R46,PIV!A$15),ETAPP!A$1:A$32,0))&amp;INDEX(ETAPP!B$1:B$32,MATCH(COUNTIF(P46:R46,PIV!A$16),ETAPP!A$1:A$32,0))&amp;INDEX(ETAPP!B$1:B$32,MATCH(COUNTIF(P46:R46,PIV!A$17),ETAPP!A$1:A$32,0))&amp;INDEX(ETAPP!B$1:B$32,MATCH(COUNTIF(P46:R46,PIV!A$18),ETAPP!A$1:A$32,0))&amp;INDEX(ETAPP!B$1:B$32,MATCH(COUNTIF(P46:R46,PIV!A$19),ETAPP!A$1:A$32,0))</f>
        <v>000000000000000000C</v>
      </c>
      <c r="K46" s="604" t="str">
        <f t="shared" si="6"/>
        <v>000,0-000000000000000000C</v>
      </c>
      <c r="L46" s="605">
        <f t="shared" si="7"/>
        <v>47</v>
      </c>
      <c r="M46" s="605">
        <f t="shared" si="8"/>
        <v>31</v>
      </c>
      <c r="N46" s="604" t="str">
        <f t="shared" si="9"/>
        <v>000,0-000000000000000000C-031</v>
      </c>
      <c r="O46" s="606">
        <f t="shared" si="10"/>
        <v>9</v>
      </c>
      <c r="P46" s="607" t="str">
        <f>IFERROR(INDEX('1'!C$300:C$400,MATCH("*"&amp;F46&amp;"*",'1'!B$300:B$400,0)),"  ")</f>
        <v xml:space="preserve">  </v>
      </c>
      <c r="Q46" s="608" t="str">
        <f>IFERROR(INDEX('2'!C$300:C$400,MATCH("*"&amp;F46&amp;"*",'2'!B$300:B$400,0)),"  ")</f>
        <v xml:space="preserve">  </v>
      </c>
      <c r="R46" s="608" t="str">
        <f>IFERROR(INDEX('3'!C$300:C$400,MATCH("*"&amp;F46&amp;"*",'3'!B$300:B$400,0)),"  ")</f>
        <v xml:space="preserve">  </v>
      </c>
      <c r="S46" s="609">
        <f t="shared" si="11"/>
        <v>0</v>
      </c>
      <c r="T46" s="609">
        <f t="shared" si="12"/>
        <v>0</v>
      </c>
      <c r="U46" s="609">
        <f t="shared" si="13"/>
        <v>0</v>
      </c>
      <c r="V46" s="546"/>
    </row>
    <row r="47" spans="1:22" x14ac:dyDescent="0.2">
      <c r="A47" s="596">
        <f t="shared" si="0"/>
        <v>6</v>
      </c>
      <c r="B47" s="597">
        <f t="shared" si="1"/>
        <v>47</v>
      </c>
      <c r="C47" s="598" t="str">
        <f t="shared" si="2"/>
        <v/>
      </c>
      <c r="D47" s="599" t="str">
        <f t="shared" si="3"/>
        <v/>
      </c>
      <c r="E47" s="600">
        <f t="shared" si="4"/>
        <v>38</v>
      </c>
      <c r="F47" s="612" t="s">
        <v>257</v>
      </c>
      <c r="G47" s="601" t="s">
        <v>218</v>
      </c>
      <c r="H47" s="602"/>
      <c r="I47" s="603">
        <f t="shared" si="5"/>
        <v>0</v>
      </c>
      <c r="J47" s="604" t="str">
        <f>INDEX(ETAPP!B$1:B$32,MATCH(COUNTIF(P47:R47,PIV!A$1),ETAPP!A$1:A$32,0))&amp;INDEX(ETAPP!B$1:B$32,MATCH(COUNTIF(P47:R47,PIV!A$2),ETAPP!A$1:A$32,0))&amp;INDEX(ETAPP!B$1:B$32,MATCH(COUNTIF(P47:R47,PIV!A$3),ETAPP!A$1:A$32,0))&amp;INDEX(ETAPP!B$1:B$32,MATCH(COUNTIF(P47:R47,PIV!A$4),ETAPP!A$1:A$32,0))&amp;INDEX(ETAPP!B$1:B$32,MATCH(COUNTIF(P47:R47,PIV!A$5),ETAPP!A$1:A$32,0))&amp;INDEX(ETAPP!B$1:B$32,MATCH(COUNTIF(P47:R47,PIV!A$6),ETAPP!A$1:A$32,0))&amp;INDEX(ETAPP!B$1:B$32,MATCH(COUNTIF(P47:R47,PIV!A$7),ETAPP!A$1:A$32,0))&amp;INDEX(ETAPP!B$1:B$32,MATCH(COUNTIF(P47:R47,PIV!A$8),ETAPP!A$1:A$32,0))&amp;INDEX(ETAPP!B$1:B$32,MATCH(COUNTIF(P47:R47,PIV!A$9),ETAPP!A$1:A$32,0))&amp;INDEX(ETAPP!B$1:B$32,MATCH(COUNTIF(P47:R47,PIV!A$10),ETAPP!A$1:A$32,0))&amp;INDEX(ETAPP!B$1:B$32,MATCH(COUNTIF(P47:R47,PIV!A$11),ETAPP!A$1:A$32,0))&amp;INDEX(ETAPP!B$1:B$32,MATCH(COUNTIF(P47:R47,PIV!A$12),ETAPP!A$1:A$32,0))&amp;INDEX(ETAPP!B$1:B$32,MATCH(COUNTIF(P47:R47,PIV!A$13),ETAPP!A$1:A$32,0))&amp;INDEX(ETAPP!B$1:B$32,MATCH(COUNTIF(P47:R47,PIV!A$14),ETAPP!A$1:A$32,0))&amp;INDEX(ETAPP!B$1:B$32,MATCH(COUNTIF(P47:R47,PIV!A$15),ETAPP!A$1:A$32,0))&amp;INDEX(ETAPP!B$1:B$32,MATCH(COUNTIF(P47:R47,PIV!A$16),ETAPP!A$1:A$32,0))&amp;INDEX(ETAPP!B$1:B$32,MATCH(COUNTIF(P47:R47,PIV!A$17),ETAPP!A$1:A$32,0))&amp;INDEX(ETAPP!B$1:B$32,MATCH(COUNTIF(P47:R47,PIV!A$18),ETAPP!A$1:A$32,0))&amp;INDEX(ETAPP!B$1:B$32,MATCH(COUNTIF(P47:R47,PIV!A$19),ETAPP!A$1:A$32,0))</f>
        <v>000000000000000000C</v>
      </c>
      <c r="K47" s="604" t="str">
        <f t="shared" si="6"/>
        <v>000,0-000000000000000000C</v>
      </c>
      <c r="L47" s="605">
        <f t="shared" si="7"/>
        <v>47</v>
      </c>
      <c r="M47" s="605">
        <f t="shared" si="8"/>
        <v>28</v>
      </c>
      <c r="N47" s="604" t="str">
        <f t="shared" si="9"/>
        <v>000,0-000000000000000000C-028</v>
      </c>
      <c r="O47" s="606">
        <f t="shared" si="10"/>
        <v>8</v>
      </c>
      <c r="P47" s="607" t="str">
        <f>IFERROR(INDEX('1'!C$300:C$400,MATCH("*"&amp;F47&amp;"*",'1'!B$300:B$400,0)),"  ")</f>
        <v xml:space="preserve">  </v>
      </c>
      <c r="Q47" s="608" t="str">
        <f>IFERROR(INDEX('2'!C$300:C$400,MATCH("*"&amp;F47&amp;"*",'2'!B$300:B$400,0)),"  ")</f>
        <v xml:space="preserve">  </v>
      </c>
      <c r="R47" s="608" t="str">
        <f>IFERROR(INDEX('3'!C$300:C$400,MATCH("*"&amp;F47&amp;"*",'3'!B$300:B$400,0)),"  ")</f>
        <v xml:space="preserve">  </v>
      </c>
      <c r="S47" s="609">
        <f t="shared" si="11"/>
        <v>0</v>
      </c>
      <c r="T47" s="609">
        <f t="shared" si="12"/>
        <v>0</v>
      </c>
      <c r="U47" s="609">
        <f t="shared" si="13"/>
        <v>0</v>
      </c>
      <c r="V47" s="546"/>
    </row>
    <row r="48" spans="1:22" x14ac:dyDescent="0.2">
      <c r="A48" s="596" t="str">
        <f t="shared" si="0"/>
        <v/>
      </c>
      <c r="B48" s="597" t="str">
        <f t="shared" si="1"/>
        <v/>
      </c>
      <c r="C48" s="598" t="str">
        <f t="shared" si="2"/>
        <v/>
      </c>
      <c r="D48" s="599" t="str">
        <f t="shared" si="3"/>
        <v/>
      </c>
      <c r="E48" s="600">
        <f t="shared" si="4"/>
        <v>38</v>
      </c>
      <c r="F48" s="615" t="s">
        <v>328</v>
      </c>
      <c r="G48" s="601"/>
      <c r="H48" s="602"/>
      <c r="I48" s="603">
        <f t="shared" si="5"/>
        <v>0</v>
      </c>
      <c r="J48" s="604" t="str">
        <f>INDEX(ETAPP!B$1:B$32,MATCH(COUNTIF(P48:R48,PIV!A$1),ETAPP!A$1:A$32,0))&amp;INDEX(ETAPP!B$1:B$32,MATCH(COUNTIF(P48:R48,PIV!A$2),ETAPP!A$1:A$32,0))&amp;INDEX(ETAPP!B$1:B$32,MATCH(COUNTIF(P48:R48,PIV!A$3),ETAPP!A$1:A$32,0))&amp;INDEX(ETAPP!B$1:B$32,MATCH(COUNTIF(P48:R48,PIV!A$4),ETAPP!A$1:A$32,0))&amp;INDEX(ETAPP!B$1:B$32,MATCH(COUNTIF(P48:R48,PIV!A$5),ETAPP!A$1:A$32,0))&amp;INDEX(ETAPP!B$1:B$32,MATCH(COUNTIF(P48:R48,PIV!A$6),ETAPP!A$1:A$32,0))&amp;INDEX(ETAPP!B$1:B$32,MATCH(COUNTIF(P48:R48,PIV!A$7),ETAPP!A$1:A$32,0))&amp;INDEX(ETAPP!B$1:B$32,MATCH(COUNTIF(P48:R48,PIV!A$8),ETAPP!A$1:A$32,0))&amp;INDEX(ETAPP!B$1:B$32,MATCH(COUNTIF(P48:R48,PIV!A$9),ETAPP!A$1:A$32,0))&amp;INDEX(ETAPP!B$1:B$32,MATCH(COUNTIF(P48:R48,PIV!A$10),ETAPP!A$1:A$32,0))&amp;INDEX(ETAPP!B$1:B$32,MATCH(COUNTIF(P48:R48,PIV!A$11),ETAPP!A$1:A$32,0))&amp;INDEX(ETAPP!B$1:B$32,MATCH(COUNTIF(P48:R48,PIV!A$12),ETAPP!A$1:A$32,0))&amp;INDEX(ETAPP!B$1:B$32,MATCH(COUNTIF(P48:R48,PIV!A$13),ETAPP!A$1:A$32,0))&amp;INDEX(ETAPP!B$1:B$32,MATCH(COUNTIF(P48:R48,PIV!A$14),ETAPP!A$1:A$32,0))&amp;INDEX(ETAPP!B$1:B$32,MATCH(COUNTIF(P48:R48,PIV!A$15),ETAPP!A$1:A$32,0))&amp;INDEX(ETAPP!B$1:B$32,MATCH(COUNTIF(P48:R48,PIV!A$16),ETAPP!A$1:A$32,0))&amp;INDEX(ETAPP!B$1:B$32,MATCH(COUNTIF(P48:R48,PIV!A$17),ETAPP!A$1:A$32,0))&amp;INDEX(ETAPP!B$1:B$32,MATCH(COUNTIF(P48:R48,PIV!A$18),ETAPP!A$1:A$32,0))&amp;INDEX(ETAPP!B$1:B$32,MATCH(COUNTIF(P48:R48,PIV!A$19),ETAPP!A$1:A$32,0))</f>
        <v>000000000000000000C</v>
      </c>
      <c r="K48" s="604" t="str">
        <f t="shared" si="6"/>
        <v>000,0-000000000000000000C</v>
      </c>
      <c r="L48" s="605">
        <f t="shared" si="7"/>
        <v>47</v>
      </c>
      <c r="M48" s="605">
        <f t="shared" si="8"/>
        <v>22</v>
      </c>
      <c r="N48" s="604" t="str">
        <f t="shared" si="9"/>
        <v>000,0-000000000000000000C-022</v>
      </c>
      <c r="O48" s="606">
        <f t="shared" si="10"/>
        <v>7</v>
      </c>
      <c r="P48" s="607" t="str">
        <f>IFERROR(INDEX('1'!C$300:C$400,MATCH("*"&amp;F48&amp;"*",'1'!B$300:B$400,0)),"  ")</f>
        <v xml:space="preserve">  </v>
      </c>
      <c r="Q48" s="608" t="str">
        <f>IFERROR(INDEX('2'!C$300:C$400,MATCH("*"&amp;F48&amp;"*",'2'!B$300:B$400,0)),"  ")</f>
        <v xml:space="preserve">  </v>
      </c>
      <c r="R48" s="608" t="str">
        <f>IFERROR(INDEX('3'!C$300:C$400,MATCH("*"&amp;F48&amp;"*",'3'!B$300:B$400,0)),"  ")</f>
        <v xml:space="preserve">  </v>
      </c>
      <c r="S48" s="609">
        <f t="shared" si="11"/>
        <v>0</v>
      </c>
      <c r="T48" s="609">
        <f t="shared" si="12"/>
        <v>0</v>
      </c>
      <c r="U48" s="609">
        <f t="shared" si="13"/>
        <v>0</v>
      </c>
      <c r="V48" s="546"/>
    </row>
    <row r="49" spans="1:22" x14ac:dyDescent="0.2">
      <c r="A49" s="596" t="str">
        <f t="shared" si="0"/>
        <v/>
      </c>
      <c r="B49" s="597" t="str">
        <f t="shared" si="1"/>
        <v/>
      </c>
      <c r="C49" s="598" t="str">
        <f t="shared" si="2"/>
        <v/>
      </c>
      <c r="D49" s="599" t="str">
        <f t="shared" si="3"/>
        <v/>
      </c>
      <c r="E49" s="600">
        <f t="shared" si="4"/>
        <v>38</v>
      </c>
      <c r="F49" s="615" t="s">
        <v>329</v>
      </c>
      <c r="G49" s="601"/>
      <c r="H49" s="602"/>
      <c r="I49" s="603">
        <f t="shared" si="5"/>
        <v>0</v>
      </c>
      <c r="J49" s="604" t="str">
        <f>INDEX(ETAPP!B$1:B$32,MATCH(COUNTIF(P49:R49,PIV!A$1),ETAPP!A$1:A$32,0))&amp;INDEX(ETAPP!B$1:B$32,MATCH(COUNTIF(P49:R49,PIV!A$2),ETAPP!A$1:A$32,0))&amp;INDEX(ETAPP!B$1:B$32,MATCH(COUNTIF(P49:R49,PIV!A$3),ETAPP!A$1:A$32,0))&amp;INDEX(ETAPP!B$1:B$32,MATCH(COUNTIF(P49:R49,PIV!A$4),ETAPP!A$1:A$32,0))&amp;INDEX(ETAPP!B$1:B$32,MATCH(COUNTIF(P49:R49,PIV!A$5),ETAPP!A$1:A$32,0))&amp;INDEX(ETAPP!B$1:B$32,MATCH(COUNTIF(P49:R49,PIV!A$6),ETAPP!A$1:A$32,0))&amp;INDEX(ETAPP!B$1:B$32,MATCH(COUNTIF(P49:R49,PIV!A$7),ETAPP!A$1:A$32,0))&amp;INDEX(ETAPP!B$1:B$32,MATCH(COUNTIF(P49:R49,PIV!A$8),ETAPP!A$1:A$32,0))&amp;INDEX(ETAPP!B$1:B$32,MATCH(COUNTIF(P49:R49,PIV!A$9),ETAPP!A$1:A$32,0))&amp;INDEX(ETAPP!B$1:B$32,MATCH(COUNTIF(P49:R49,PIV!A$10),ETAPP!A$1:A$32,0))&amp;INDEX(ETAPP!B$1:B$32,MATCH(COUNTIF(P49:R49,PIV!A$11),ETAPP!A$1:A$32,0))&amp;INDEX(ETAPP!B$1:B$32,MATCH(COUNTIF(P49:R49,PIV!A$12),ETAPP!A$1:A$32,0))&amp;INDEX(ETAPP!B$1:B$32,MATCH(COUNTIF(P49:R49,PIV!A$13),ETAPP!A$1:A$32,0))&amp;INDEX(ETAPP!B$1:B$32,MATCH(COUNTIF(P49:R49,PIV!A$14),ETAPP!A$1:A$32,0))&amp;INDEX(ETAPP!B$1:B$32,MATCH(COUNTIF(P49:R49,PIV!A$15),ETAPP!A$1:A$32,0))&amp;INDEX(ETAPP!B$1:B$32,MATCH(COUNTIF(P49:R49,PIV!A$16),ETAPP!A$1:A$32,0))&amp;INDEX(ETAPP!B$1:B$32,MATCH(COUNTIF(P49:R49,PIV!A$17),ETAPP!A$1:A$32,0))&amp;INDEX(ETAPP!B$1:B$32,MATCH(COUNTIF(P49:R49,PIV!A$18),ETAPP!A$1:A$32,0))&amp;INDEX(ETAPP!B$1:B$32,MATCH(COUNTIF(P49:R49,PIV!A$19),ETAPP!A$1:A$32,0))</f>
        <v>000000000000000000C</v>
      </c>
      <c r="K49" s="604" t="str">
        <f t="shared" si="6"/>
        <v>000,0-000000000000000000C</v>
      </c>
      <c r="L49" s="605">
        <f t="shared" si="7"/>
        <v>47</v>
      </c>
      <c r="M49" s="605">
        <f t="shared" si="8"/>
        <v>18</v>
      </c>
      <c r="N49" s="604" t="str">
        <f t="shared" si="9"/>
        <v>000,0-000000000000000000C-018</v>
      </c>
      <c r="O49" s="606">
        <f t="shared" si="10"/>
        <v>6</v>
      </c>
      <c r="P49" s="607" t="str">
        <f>IFERROR(INDEX('1'!C$300:C$400,MATCH("*"&amp;F49&amp;"*",'1'!B$300:B$400,0)),"  ")</f>
        <v xml:space="preserve">  </v>
      </c>
      <c r="Q49" s="608" t="str">
        <f>IFERROR(INDEX('2'!C$300:C$400,MATCH("*"&amp;F49&amp;"*",'2'!B$300:B$400,0)),"  ")</f>
        <v xml:space="preserve">  </v>
      </c>
      <c r="R49" s="608" t="str">
        <f>IFERROR(INDEX('3'!C$300:C$400,MATCH("*"&amp;F49&amp;"*",'3'!B$300:B$400,0)),"  ")</f>
        <v xml:space="preserve">  </v>
      </c>
      <c r="S49" s="609">
        <f t="shared" si="11"/>
        <v>0</v>
      </c>
      <c r="T49" s="609">
        <f t="shared" si="12"/>
        <v>0</v>
      </c>
      <c r="U49" s="609">
        <f t="shared" si="13"/>
        <v>0</v>
      </c>
      <c r="V49" s="546"/>
    </row>
    <row r="50" spans="1:22" x14ac:dyDescent="0.2">
      <c r="A50" s="596">
        <f t="shared" si="0"/>
        <v>6</v>
      </c>
      <c r="B50" s="597">
        <f t="shared" si="1"/>
        <v>47</v>
      </c>
      <c r="C50" s="598" t="str">
        <f t="shared" si="2"/>
        <v/>
      </c>
      <c r="D50" s="599" t="str">
        <f t="shared" si="3"/>
        <v/>
      </c>
      <c r="E50" s="600">
        <f t="shared" si="4"/>
        <v>38</v>
      </c>
      <c r="F50" s="613" t="s">
        <v>217</v>
      </c>
      <c r="G50" s="601" t="s">
        <v>218</v>
      </c>
      <c r="H50" s="602"/>
      <c r="I50" s="603">
        <f t="shared" si="5"/>
        <v>0</v>
      </c>
      <c r="J50" s="604" t="str">
        <f>INDEX(ETAPP!B$1:B$32,MATCH(COUNTIF(P50:R50,PIV!A$1),ETAPP!A$1:A$32,0))&amp;INDEX(ETAPP!B$1:B$32,MATCH(COUNTIF(P50:R50,PIV!A$2),ETAPP!A$1:A$32,0))&amp;INDEX(ETAPP!B$1:B$32,MATCH(COUNTIF(P50:R50,PIV!A$3),ETAPP!A$1:A$32,0))&amp;INDEX(ETAPP!B$1:B$32,MATCH(COUNTIF(P50:R50,PIV!A$4),ETAPP!A$1:A$32,0))&amp;INDEX(ETAPP!B$1:B$32,MATCH(COUNTIF(P50:R50,PIV!A$5),ETAPP!A$1:A$32,0))&amp;INDEX(ETAPP!B$1:B$32,MATCH(COUNTIF(P50:R50,PIV!A$6),ETAPP!A$1:A$32,0))&amp;INDEX(ETAPP!B$1:B$32,MATCH(COUNTIF(P50:R50,PIV!A$7),ETAPP!A$1:A$32,0))&amp;INDEX(ETAPP!B$1:B$32,MATCH(COUNTIF(P50:R50,PIV!A$8),ETAPP!A$1:A$32,0))&amp;INDEX(ETAPP!B$1:B$32,MATCH(COUNTIF(P50:R50,PIV!A$9),ETAPP!A$1:A$32,0))&amp;INDEX(ETAPP!B$1:B$32,MATCH(COUNTIF(P50:R50,PIV!A$10),ETAPP!A$1:A$32,0))&amp;INDEX(ETAPP!B$1:B$32,MATCH(COUNTIF(P50:R50,PIV!A$11),ETAPP!A$1:A$32,0))&amp;INDEX(ETAPP!B$1:B$32,MATCH(COUNTIF(P50:R50,PIV!A$12),ETAPP!A$1:A$32,0))&amp;INDEX(ETAPP!B$1:B$32,MATCH(COUNTIF(P50:R50,PIV!A$13),ETAPP!A$1:A$32,0))&amp;INDEX(ETAPP!B$1:B$32,MATCH(COUNTIF(P50:R50,PIV!A$14),ETAPP!A$1:A$32,0))&amp;INDEX(ETAPP!B$1:B$32,MATCH(COUNTIF(P50:R50,PIV!A$15),ETAPP!A$1:A$32,0))&amp;INDEX(ETAPP!B$1:B$32,MATCH(COUNTIF(P50:R50,PIV!A$16),ETAPP!A$1:A$32,0))&amp;INDEX(ETAPP!B$1:B$32,MATCH(COUNTIF(P50:R50,PIV!A$17),ETAPP!A$1:A$32,0))&amp;INDEX(ETAPP!B$1:B$32,MATCH(COUNTIF(P50:R50,PIV!A$18),ETAPP!A$1:A$32,0))&amp;INDEX(ETAPP!B$1:B$32,MATCH(COUNTIF(P50:R50,PIV!A$19),ETAPP!A$1:A$32,0))</f>
        <v>000000000000000000C</v>
      </c>
      <c r="K50" s="604" t="str">
        <f t="shared" si="6"/>
        <v>000,0-000000000000000000C</v>
      </c>
      <c r="L50" s="605">
        <f t="shared" si="7"/>
        <v>47</v>
      </c>
      <c r="M50" s="605">
        <f t="shared" si="8"/>
        <v>17</v>
      </c>
      <c r="N50" s="604" t="str">
        <f t="shared" si="9"/>
        <v>000,0-000000000000000000C-017</v>
      </c>
      <c r="O50" s="606">
        <f t="shared" si="10"/>
        <v>5</v>
      </c>
      <c r="P50" s="607" t="str">
        <f>IFERROR(INDEX('1'!C$300:C$400,MATCH("*"&amp;F50&amp;"*",'1'!B$300:B$400,0)),"  ")</f>
        <v xml:space="preserve">  </v>
      </c>
      <c r="Q50" s="608" t="str">
        <f>IFERROR(INDEX('2'!C$300:C$400,MATCH("*"&amp;F50&amp;"*",'2'!B$300:B$400,0)),"  ")</f>
        <v xml:space="preserve">  </v>
      </c>
      <c r="R50" s="608" t="str">
        <f>IFERROR(INDEX('3'!C$300:C$400,MATCH("*"&amp;F50&amp;"*",'3'!B$300:B$400,0)),"  ")</f>
        <v xml:space="preserve">  </v>
      </c>
      <c r="S50" s="609">
        <f t="shared" si="11"/>
        <v>0</v>
      </c>
      <c r="T50" s="609">
        <f t="shared" si="12"/>
        <v>0</v>
      </c>
      <c r="U50" s="609">
        <f t="shared" si="13"/>
        <v>0</v>
      </c>
      <c r="V50" s="546"/>
    </row>
    <row r="51" spans="1:22" x14ac:dyDescent="0.2">
      <c r="A51" s="596" t="str">
        <f t="shared" si="0"/>
        <v/>
      </c>
      <c r="B51" s="597" t="str">
        <f t="shared" si="1"/>
        <v/>
      </c>
      <c r="C51" s="598">
        <f t="shared" si="2"/>
        <v>4</v>
      </c>
      <c r="D51" s="599">
        <f t="shared" si="3"/>
        <v>47</v>
      </c>
      <c r="E51" s="600">
        <f t="shared" si="4"/>
        <v>38</v>
      </c>
      <c r="F51" s="615" t="s">
        <v>271</v>
      </c>
      <c r="G51" s="590"/>
      <c r="H51" s="611" t="s">
        <v>229</v>
      </c>
      <c r="I51" s="603">
        <f t="shared" si="5"/>
        <v>0</v>
      </c>
      <c r="J51" s="604" t="str">
        <f>INDEX(ETAPP!B$1:B$32,MATCH(COUNTIF(P51:R51,PIV!A$1),ETAPP!A$1:A$32,0))&amp;INDEX(ETAPP!B$1:B$32,MATCH(COUNTIF(P51:R51,PIV!A$2),ETAPP!A$1:A$32,0))&amp;INDEX(ETAPP!B$1:B$32,MATCH(COUNTIF(P51:R51,PIV!A$3),ETAPP!A$1:A$32,0))&amp;INDEX(ETAPP!B$1:B$32,MATCH(COUNTIF(P51:R51,PIV!A$4),ETAPP!A$1:A$32,0))&amp;INDEX(ETAPP!B$1:B$32,MATCH(COUNTIF(P51:R51,PIV!A$5),ETAPP!A$1:A$32,0))&amp;INDEX(ETAPP!B$1:B$32,MATCH(COUNTIF(P51:R51,PIV!A$6),ETAPP!A$1:A$32,0))&amp;INDEX(ETAPP!B$1:B$32,MATCH(COUNTIF(P51:R51,PIV!A$7),ETAPP!A$1:A$32,0))&amp;INDEX(ETAPP!B$1:B$32,MATCH(COUNTIF(P51:R51,PIV!A$8),ETAPP!A$1:A$32,0))&amp;INDEX(ETAPP!B$1:B$32,MATCH(COUNTIF(P51:R51,PIV!A$9),ETAPP!A$1:A$32,0))&amp;INDEX(ETAPP!B$1:B$32,MATCH(COUNTIF(P51:R51,PIV!A$10),ETAPP!A$1:A$32,0))&amp;INDEX(ETAPP!B$1:B$32,MATCH(COUNTIF(P51:R51,PIV!A$11),ETAPP!A$1:A$32,0))&amp;INDEX(ETAPP!B$1:B$32,MATCH(COUNTIF(P51:R51,PIV!A$12),ETAPP!A$1:A$32,0))&amp;INDEX(ETAPP!B$1:B$32,MATCH(COUNTIF(P51:R51,PIV!A$13),ETAPP!A$1:A$32,0))&amp;INDEX(ETAPP!B$1:B$32,MATCH(COUNTIF(P51:R51,PIV!A$14),ETAPP!A$1:A$32,0))&amp;INDEX(ETAPP!B$1:B$32,MATCH(COUNTIF(P51:R51,PIV!A$15),ETAPP!A$1:A$32,0))&amp;INDEX(ETAPP!B$1:B$32,MATCH(COUNTIF(P51:R51,PIV!A$16),ETAPP!A$1:A$32,0))&amp;INDEX(ETAPP!B$1:B$32,MATCH(COUNTIF(P51:R51,PIV!A$17),ETAPP!A$1:A$32,0))&amp;INDEX(ETAPP!B$1:B$32,MATCH(COUNTIF(P51:R51,PIV!A$18),ETAPP!A$1:A$32,0))&amp;INDEX(ETAPP!B$1:B$32,MATCH(COUNTIF(P51:R51,PIV!A$19),ETAPP!A$1:A$32,0))</f>
        <v>000000000000000000C</v>
      </c>
      <c r="K51" s="604" t="str">
        <f t="shared" si="6"/>
        <v>000,0-000000000000000000C</v>
      </c>
      <c r="L51" s="605">
        <f t="shared" si="7"/>
        <v>47</v>
      </c>
      <c r="M51" s="605">
        <f t="shared" si="8"/>
        <v>14</v>
      </c>
      <c r="N51" s="604" t="str">
        <f t="shared" si="9"/>
        <v>000,0-000000000000000000C-014</v>
      </c>
      <c r="O51" s="606">
        <f t="shared" si="10"/>
        <v>4</v>
      </c>
      <c r="P51" s="607" t="str">
        <f>IFERROR(INDEX('1'!C$300:C$400,MATCH("*"&amp;F51&amp;"*",'1'!B$300:B$400,0)),"  ")</f>
        <v xml:space="preserve">  </v>
      </c>
      <c r="Q51" s="608" t="str">
        <f>IFERROR(INDEX('2'!C$300:C$400,MATCH("*"&amp;F51&amp;"*",'2'!B$300:B$400,0)),"  ")</f>
        <v xml:space="preserve">  </v>
      </c>
      <c r="R51" s="608" t="str">
        <f>IFERROR(INDEX('3'!C$300:C$400,MATCH("*"&amp;F51&amp;"*",'3'!B$300:B$400,0)),"  ")</f>
        <v xml:space="preserve">  </v>
      </c>
      <c r="S51" s="609">
        <f t="shared" si="11"/>
        <v>0</v>
      </c>
      <c r="T51" s="609">
        <f t="shared" si="12"/>
        <v>0</v>
      </c>
      <c r="U51" s="609">
        <f t="shared" si="13"/>
        <v>0</v>
      </c>
      <c r="V51" s="546"/>
    </row>
    <row r="52" spans="1:22" x14ac:dyDescent="0.2">
      <c r="A52" s="596" t="str">
        <f t="shared" si="0"/>
        <v/>
      </c>
      <c r="B52" s="597" t="str">
        <f t="shared" si="1"/>
        <v/>
      </c>
      <c r="C52" s="598" t="str">
        <f t="shared" si="2"/>
        <v/>
      </c>
      <c r="D52" s="599" t="str">
        <f t="shared" si="3"/>
        <v/>
      </c>
      <c r="E52" s="600">
        <f t="shared" si="4"/>
        <v>38</v>
      </c>
      <c r="F52" s="615" t="s">
        <v>221</v>
      </c>
      <c r="G52" s="601"/>
      <c r="H52" s="602"/>
      <c r="I52" s="603">
        <f t="shared" si="5"/>
        <v>0</v>
      </c>
      <c r="J52" s="604" t="str">
        <f>INDEX(ETAPP!B$1:B$32,MATCH(COUNTIF(P52:R52,PIV!A$1),ETAPP!A$1:A$32,0))&amp;INDEX(ETAPP!B$1:B$32,MATCH(COUNTIF(P52:R52,PIV!A$2),ETAPP!A$1:A$32,0))&amp;INDEX(ETAPP!B$1:B$32,MATCH(COUNTIF(P52:R52,PIV!A$3),ETAPP!A$1:A$32,0))&amp;INDEX(ETAPP!B$1:B$32,MATCH(COUNTIF(P52:R52,PIV!A$4),ETAPP!A$1:A$32,0))&amp;INDEX(ETAPP!B$1:B$32,MATCH(COUNTIF(P52:R52,PIV!A$5),ETAPP!A$1:A$32,0))&amp;INDEX(ETAPP!B$1:B$32,MATCH(COUNTIF(P52:R52,PIV!A$6),ETAPP!A$1:A$32,0))&amp;INDEX(ETAPP!B$1:B$32,MATCH(COUNTIF(P52:R52,PIV!A$7),ETAPP!A$1:A$32,0))&amp;INDEX(ETAPP!B$1:B$32,MATCH(COUNTIF(P52:R52,PIV!A$8),ETAPP!A$1:A$32,0))&amp;INDEX(ETAPP!B$1:B$32,MATCH(COUNTIF(P52:R52,PIV!A$9),ETAPP!A$1:A$32,0))&amp;INDEX(ETAPP!B$1:B$32,MATCH(COUNTIF(P52:R52,PIV!A$10),ETAPP!A$1:A$32,0))&amp;INDEX(ETAPP!B$1:B$32,MATCH(COUNTIF(P52:R52,PIV!A$11),ETAPP!A$1:A$32,0))&amp;INDEX(ETAPP!B$1:B$32,MATCH(COUNTIF(P52:R52,PIV!A$12),ETAPP!A$1:A$32,0))&amp;INDEX(ETAPP!B$1:B$32,MATCH(COUNTIF(P52:R52,PIV!A$13),ETAPP!A$1:A$32,0))&amp;INDEX(ETAPP!B$1:B$32,MATCH(COUNTIF(P52:R52,PIV!A$14),ETAPP!A$1:A$32,0))&amp;INDEX(ETAPP!B$1:B$32,MATCH(COUNTIF(P52:R52,PIV!A$15),ETAPP!A$1:A$32,0))&amp;INDEX(ETAPP!B$1:B$32,MATCH(COUNTIF(P52:R52,PIV!A$16),ETAPP!A$1:A$32,0))&amp;INDEX(ETAPP!B$1:B$32,MATCH(COUNTIF(P52:R52,PIV!A$17),ETAPP!A$1:A$32,0))&amp;INDEX(ETAPP!B$1:B$32,MATCH(COUNTIF(P52:R52,PIV!A$18),ETAPP!A$1:A$32,0))&amp;INDEX(ETAPP!B$1:B$32,MATCH(COUNTIF(P52:R52,PIV!A$19),ETAPP!A$1:A$32,0))</f>
        <v>000000000000000000C</v>
      </c>
      <c r="K52" s="604" t="str">
        <f t="shared" si="6"/>
        <v>000,0-000000000000000000C</v>
      </c>
      <c r="L52" s="605">
        <f t="shared" si="7"/>
        <v>47</v>
      </c>
      <c r="M52" s="605">
        <f t="shared" si="8"/>
        <v>6</v>
      </c>
      <c r="N52" s="604" t="str">
        <f t="shared" si="9"/>
        <v>000,0-000000000000000000C-006</v>
      </c>
      <c r="O52" s="606">
        <f t="shared" si="10"/>
        <v>2</v>
      </c>
      <c r="P52" s="607" t="str">
        <f>IFERROR(INDEX('1'!C$300:C$400,MATCH("*"&amp;F52&amp;"*",'1'!B$300:B$400,0)),"  ")</f>
        <v xml:space="preserve">  </v>
      </c>
      <c r="Q52" s="608" t="str">
        <f>IFERROR(INDEX('2'!C$300:C$400,MATCH("*"&amp;F52&amp;"*",'2'!B$300:B$400,0)),"  ")</f>
        <v xml:space="preserve">  </v>
      </c>
      <c r="R52" s="608" t="str">
        <f>IFERROR(INDEX('3'!C$300:C$400,MATCH("*"&amp;F52&amp;"*",'3'!B$300:B$400,0)),"  ")</f>
        <v xml:space="preserve">  </v>
      </c>
      <c r="S52" s="609">
        <f t="shared" si="11"/>
        <v>0</v>
      </c>
      <c r="T52" s="609">
        <f t="shared" si="12"/>
        <v>0</v>
      </c>
      <c r="U52" s="609">
        <f t="shared" si="13"/>
        <v>0</v>
      </c>
      <c r="V52" s="546"/>
    </row>
    <row r="53" spans="1:22" x14ac:dyDescent="0.2">
      <c r="A53" s="596" t="str">
        <f t="shared" si="0"/>
        <v/>
      </c>
      <c r="B53" s="597" t="str">
        <f t="shared" si="1"/>
        <v/>
      </c>
      <c r="C53" s="598" t="str">
        <f t="shared" si="2"/>
        <v/>
      </c>
      <c r="D53" s="599" t="str">
        <f t="shared" si="3"/>
        <v/>
      </c>
      <c r="E53" s="600">
        <f t="shared" si="4"/>
        <v>38</v>
      </c>
      <c r="F53" s="615" t="s">
        <v>245</v>
      </c>
      <c r="G53" s="601"/>
      <c r="H53" s="602"/>
      <c r="I53" s="603">
        <f t="shared" si="5"/>
        <v>0</v>
      </c>
      <c r="J53" s="604" t="str">
        <f>INDEX(ETAPP!B$1:B$32,MATCH(COUNTIF(P53:R53,PIV!A$1),ETAPP!A$1:A$32,0))&amp;INDEX(ETAPP!B$1:B$32,MATCH(COUNTIF(P53:R53,PIV!A$2),ETAPP!A$1:A$32,0))&amp;INDEX(ETAPP!B$1:B$32,MATCH(COUNTIF(P53:R53,PIV!A$3),ETAPP!A$1:A$32,0))&amp;INDEX(ETAPP!B$1:B$32,MATCH(COUNTIF(P53:R53,PIV!A$4),ETAPP!A$1:A$32,0))&amp;INDEX(ETAPP!B$1:B$32,MATCH(COUNTIF(P53:R53,PIV!A$5),ETAPP!A$1:A$32,0))&amp;INDEX(ETAPP!B$1:B$32,MATCH(COUNTIF(P53:R53,PIV!A$6),ETAPP!A$1:A$32,0))&amp;INDEX(ETAPP!B$1:B$32,MATCH(COUNTIF(P53:R53,PIV!A$7),ETAPP!A$1:A$32,0))&amp;INDEX(ETAPP!B$1:B$32,MATCH(COUNTIF(P53:R53,PIV!A$8),ETAPP!A$1:A$32,0))&amp;INDEX(ETAPP!B$1:B$32,MATCH(COUNTIF(P53:R53,PIV!A$9),ETAPP!A$1:A$32,0))&amp;INDEX(ETAPP!B$1:B$32,MATCH(COUNTIF(P53:R53,PIV!A$10),ETAPP!A$1:A$32,0))&amp;INDEX(ETAPP!B$1:B$32,MATCH(COUNTIF(P53:R53,PIV!A$11),ETAPP!A$1:A$32,0))&amp;INDEX(ETAPP!B$1:B$32,MATCH(COUNTIF(P53:R53,PIV!A$12),ETAPP!A$1:A$32,0))&amp;INDEX(ETAPP!B$1:B$32,MATCH(COUNTIF(P53:R53,PIV!A$13),ETAPP!A$1:A$32,0))&amp;INDEX(ETAPP!B$1:B$32,MATCH(COUNTIF(P53:R53,PIV!A$14),ETAPP!A$1:A$32,0))&amp;INDEX(ETAPP!B$1:B$32,MATCH(COUNTIF(P53:R53,PIV!A$15),ETAPP!A$1:A$32,0))&amp;INDEX(ETAPP!B$1:B$32,MATCH(COUNTIF(P53:R53,PIV!A$16),ETAPP!A$1:A$32,0))&amp;INDEX(ETAPP!B$1:B$32,MATCH(COUNTIF(P53:R53,PIV!A$17),ETAPP!A$1:A$32,0))&amp;INDEX(ETAPP!B$1:B$32,MATCH(COUNTIF(P53:R53,PIV!A$18),ETAPP!A$1:A$32,0))&amp;INDEX(ETAPP!B$1:B$32,MATCH(COUNTIF(P53:R53,PIV!A$19),ETAPP!A$1:A$32,0))</f>
        <v>000000000000000000C</v>
      </c>
      <c r="K53" s="604" t="str">
        <f t="shared" si="6"/>
        <v>000,0-000000000000000000C</v>
      </c>
      <c r="L53" s="605">
        <f t="shared" si="7"/>
        <v>47</v>
      </c>
      <c r="M53" s="605">
        <f t="shared" si="8"/>
        <v>5</v>
      </c>
      <c r="N53" s="604" t="str">
        <f t="shared" si="9"/>
        <v>000,0-000000000000000000C-005</v>
      </c>
      <c r="O53" s="606">
        <f t="shared" si="10"/>
        <v>1</v>
      </c>
      <c r="P53" s="607" t="str">
        <f>IFERROR(INDEX('1'!C$300:C$400,MATCH("*"&amp;F53&amp;"*",'1'!B$300:B$400,0)),"  ")</f>
        <v xml:space="preserve">  </v>
      </c>
      <c r="Q53" s="608" t="str">
        <f>IFERROR(INDEX('2'!C$300:C$400,MATCH("*"&amp;F53&amp;"*",'2'!B$300:B$400,0)),"  ")</f>
        <v xml:space="preserve">  </v>
      </c>
      <c r="R53" s="608" t="str">
        <f>IFERROR(INDEX('3'!C$300:C$400,MATCH("*"&amp;F53&amp;"*",'3'!B$300:B$400,0)),"  ")</f>
        <v xml:space="preserve">  </v>
      </c>
      <c r="S53" s="609">
        <f t="shared" si="11"/>
        <v>0</v>
      </c>
      <c r="T53" s="609">
        <f t="shared" si="12"/>
        <v>0</v>
      </c>
      <c r="U53" s="609">
        <f t="shared" si="13"/>
        <v>0</v>
      </c>
      <c r="V53" s="620"/>
    </row>
    <row r="54" spans="1:22" x14ac:dyDescent="0.2">
      <c r="A54" s="622">
        <f>COUNT(A7:A53)</f>
        <v>7</v>
      </c>
      <c r="B54" s="622"/>
      <c r="C54" s="623">
        <f>COUNT(C7:C53)</f>
        <v>4</v>
      </c>
      <c r="D54" s="623"/>
      <c r="E54" s="624">
        <f>COUNT(E7:E53)</f>
        <v>47</v>
      </c>
      <c r="F54" s="625" t="s">
        <v>278</v>
      </c>
      <c r="G54" s="547"/>
      <c r="H54" s="547"/>
      <c r="I54" s="626"/>
      <c r="J54" s="626"/>
      <c r="K54" s="626"/>
      <c r="L54" s="626"/>
      <c r="M54" s="626"/>
      <c r="N54" s="626"/>
      <c r="O54" s="626"/>
      <c r="P54" s="627">
        <f>COUNTIF(P7:P53,"&gt;=0")</f>
        <v>25</v>
      </c>
      <c r="Q54" s="627">
        <f>COUNTIF(Q7:Q53,"&gt;=0")</f>
        <v>28</v>
      </c>
      <c r="R54" s="627">
        <f>COUNTIF(R7:R53,"&gt;=0")</f>
        <v>28</v>
      </c>
      <c r="S54" s="547"/>
      <c r="T54" s="628">
        <f>SUM(T7:T53)</f>
        <v>18</v>
      </c>
      <c r="U54" s="628">
        <f>SUM(U7:U53)</f>
        <v>6</v>
      </c>
      <c r="V54" s="546"/>
    </row>
    <row r="55" spans="1:22" x14ac:dyDescent="0.2">
      <c r="A55" s="547"/>
      <c r="B55" s="547"/>
      <c r="C55" s="629"/>
      <c r="D55" s="629"/>
      <c r="E55" s="547"/>
      <c r="F55" s="625" t="s">
        <v>279</v>
      </c>
      <c r="G55" s="547"/>
      <c r="H55" s="547"/>
      <c r="I55" s="626"/>
      <c r="J55" s="626"/>
      <c r="K55" s="626"/>
      <c r="L55" s="626"/>
      <c r="M55" s="626"/>
      <c r="N55" s="626"/>
      <c r="O55" s="626"/>
      <c r="P55" s="630">
        <f>IF((P54/(LEN(P5)-LEN(SUBSTITUTE(P5,"*","")))-0.5)&lt;0,"",P54/(LEN(P5)-LEN(SUBSTITUTE(P5,"*","")))-0.5)</f>
        <v>7.8333333333333339</v>
      </c>
      <c r="Q55" s="630">
        <f>IF((Q54/(LEN(Q5)-LEN(SUBSTITUTE(Q5,"*","")))-0.5)&lt;0,"",Q54/(LEN(Q5)-LEN(SUBSTITUTE(Q5,"*","")))-0.5)</f>
        <v>13.5</v>
      </c>
      <c r="R55" s="630">
        <f>IF((R54/(LEN(R5)-LEN(SUBSTITUTE(R5,"*","")))-0.5)&lt;0,"",R54/(LEN(R5)-LEN(SUBSTITUTE(R5,"*","")))-0.5)</f>
        <v>27.5</v>
      </c>
      <c r="S55" s="547"/>
      <c r="T55" s="547"/>
      <c r="U55" s="547"/>
      <c r="V55" s="546"/>
    </row>
    <row r="56" spans="1:22" x14ac:dyDescent="0.2">
      <c r="A56" s="546"/>
      <c r="B56" s="546"/>
      <c r="C56" s="553"/>
      <c r="D56" s="553"/>
      <c r="E56" s="546"/>
      <c r="F56" s="546"/>
      <c r="G56" s="546"/>
      <c r="H56" s="546"/>
      <c r="I56" s="620"/>
      <c r="J56" s="620"/>
      <c r="K56" s="620"/>
      <c r="L56" s="620"/>
      <c r="M56" s="620"/>
      <c r="N56" s="620"/>
      <c r="O56" s="620"/>
      <c r="P56" s="553"/>
      <c r="Q56" s="553"/>
      <c r="R56" s="553"/>
      <c r="S56" s="546"/>
      <c r="T56" s="546"/>
      <c r="U56" s="546"/>
      <c r="V56" s="546"/>
    </row>
    <row r="57" spans="1:22" x14ac:dyDescent="0.2">
      <c r="A57" s="553"/>
      <c r="B57" s="553"/>
      <c r="C57" s="546"/>
      <c r="D57" s="546"/>
    </row>
    <row r="58" spans="1:22" x14ac:dyDescent="0.2">
      <c r="A58" s="553"/>
      <c r="B58" s="553"/>
      <c r="C58" s="546"/>
      <c r="D58" s="546"/>
    </row>
    <row r="59" spans="1:22" x14ac:dyDescent="0.2">
      <c r="A59" s="553"/>
      <c r="B59" s="553"/>
      <c r="C59" s="546"/>
      <c r="D59" s="546"/>
    </row>
    <row r="60" spans="1:22" x14ac:dyDescent="0.2">
      <c r="A60" s="553"/>
      <c r="B60" s="553"/>
      <c r="C60" s="546"/>
      <c r="D60" s="546"/>
    </row>
    <row r="61" spans="1:22" x14ac:dyDescent="0.2">
      <c r="A61" s="553"/>
      <c r="B61" s="553"/>
      <c r="C61" s="546"/>
      <c r="D61" s="546"/>
    </row>
  </sheetData>
  <sortState ref="A7:V53">
    <sortCondition descending="1" ref="O7:O53"/>
  </sortState>
  <mergeCells count="3">
    <mergeCell ref="S4:S5"/>
    <mergeCell ref="T4:T5"/>
    <mergeCell ref="U4:U5"/>
  </mergeCells>
  <conditionalFormatting sqref="P54:R54">
    <cfRule type="top10" dxfId="1174" priority="1" stopIfTrue="1" rank="1"/>
  </conditionalFormatting>
  <conditionalFormatting sqref="T7:T53">
    <cfRule type="top10" dxfId="1173" priority="353" stopIfTrue="1" rank="1"/>
  </conditionalFormatting>
  <conditionalFormatting sqref="U7:U53">
    <cfRule type="top10" dxfId="1172" priority="355" stopIfTrue="1" rank="1"/>
  </conditionalFormatting>
  <conditionalFormatting sqref="S7:S53">
    <cfRule type="top10" dxfId="1171" priority="357" stopIfTrue="1" rank="1"/>
  </conditionalFormatting>
  <conditionalFormatting sqref="E7:E53">
    <cfRule type="expression" dxfId="1170" priority="359">
      <formula>I7=0</formula>
    </cfRule>
    <cfRule type="duplicateValues" dxfId="1169" priority="360" stopIfTrue="1"/>
  </conditionalFormatting>
  <conditionalFormatting sqref="I7:I53">
    <cfRule type="duplicateValues" dxfId="1168" priority="363" stopIfTrue="1"/>
  </conditionalFormatting>
  <conditionalFormatting sqref="A7:A53">
    <cfRule type="expression" dxfId="1167" priority="365">
      <formula>I7=0</formula>
    </cfRule>
    <cfRule type="duplicateValues" dxfId="1166" priority="366"/>
  </conditionalFormatting>
  <conditionalFormatting sqref="C7:C53">
    <cfRule type="expression" dxfId="1165" priority="369">
      <formula>I7=0</formula>
    </cfRule>
    <cfRule type="duplicateValues" dxfId="1164" priority="370"/>
  </conditionalFormatting>
  <conditionalFormatting sqref="F7:F53">
    <cfRule type="expression" dxfId="1163" priority="373">
      <formula>H7="j"</formula>
    </cfRule>
    <cfRule type="expression" dxfId="1162" priority="374">
      <formula>G7="n"</formula>
    </cfRule>
    <cfRule type="duplicateValues" dxfId="1161" priority="375" stopIfTrue="1"/>
  </conditionalFormatting>
  <conditionalFormatting sqref="P7:R53">
    <cfRule type="expression" dxfId="1160" priority="379" stopIfTrue="1">
      <formula>COUNTIF(P$7:P$57,"&gt;0")=0</formula>
    </cfRule>
    <cfRule type="cellIs" dxfId="1159" priority="384" operator="equal">
      <formula>30</formula>
    </cfRule>
    <cfRule type="cellIs" dxfId="1158" priority="385" operator="equal">
      <formula>34</formula>
    </cfRule>
    <cfRule type="cellIs" dxfId="1157" priority="386" operator="equal">
      <formula>40</formula>
    </cfRule>
  </conditionalFormatting>
  <pageMargins left="0.78740157480314965" right="0.39370078740157483" top="0.78740157480314965" bottom="0.39370078740157483" header="0.78740157480314965" footer="0"/>
  <pageSetup paperSize="9" fitToHeight="0" orientation="portrait" r:id="rId1"/>
  <headerFooter>
    <oddHeader>&amp;R&amp;9&amp;P. leht &amp;N&amp; -st</odd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309"/>
  <sheetViews>
    <sheetView showGridLines="0" showRowColHeaders="0" zoomScaleNormal="100" workbookViewId="0">
      <pane ySplit="2" topLeftCell="A3" activePane="bottomLeft" state="frozen"/>
      <selection pane="bottomLeft" activeCell="A5" sqref="A5"/>
    </sheetView>
  </sheetViews>
  <sheetFormatPr defaultRowHeight="12.75" x14ac:dyDescent="0.2"/>
  <cols>
    <col min="1" max="1" width="3.28515625" customWidth="1"/>
    <col min="2" max="2" width="52.2851562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19.140625" hidden="1" customWidth="1"/>
    <col min="33" max="33" width="9.140625" hidden="1" customWidth="1"/>
    <col min="34" max="34" width="40.7109375" hidden="1" customWidth="1"/>
    <col min="35" max="35" width="9.140625" hidden="1" customWidth="1"/>
    <col min="36" max="36" width="18.7109375" hidden="1" customWidth="1"/>
    <col min="37" max="37" width="9.140625" hidden="1" customWidth="1"/>
    <col min="38" max="38" width="28.42578125" hidden="1" customWidth="1"/>
    <col min="39" max="39" width="9.140625" hidden="1" customWidth="1"/>
    <col min="40" max="40" width="17.28515625" hidden="1" customWidth="1"/>
    <col min="41" max="41" width="9.140625" hidden="1" customWidth="1"/>
    <col min="42" max="42" width="15.28515625" hidden="1" customWidth="1"/>
  </cols>
  <sheetData>
    <row r="1" spans="1:42" x14ac:dyDescent="0.2">
      <c r="A1" s="1155" t="str">
        <f>UPPER((Kalend!E35)&amp;" - "&amp;(Kalend!C35))&amp;" - "&amp;LOWER(Kalend!D35)&amp;" - "&amp;(Kalend!A35)&amp;" kell "&amp;(Kalend!B35)&amp;" - "&amp;(Kalend!F35)</f>
        <v>12 - TOILA VALLA LAHTISED MV - trio - P, 30.08.2020 kell 11:00 - Voka staadion</v>
      </c>
      <c r="O1" s="105"/>
      <c r="P1" s="105"/>
      <c r="Q1" s="108"/>
      <c r="R1" s="108"/>
      <c r="S1" s="108"/>
      <c r="T1" s="109"/>
      <c r="U1" s="109"/>
      <c r="V1" s="109"/>
      <c r="W1" s="105"/>
      <c r="X1" s="334"/>
      <c r="Y1" s="105"/>
      <c r="Z1" s="105"/>
      <c r="AD1" s="99" t="s">
        <v>25</v>
      </c>
      <c r="AE1" s="111"/>
      <c r="AF1" s="111"/>
      <c r="AG1" s="111"/>
      <c r="AH1" s="111"/>
      <c r="AI1" s="111"/>
      <c r="AJ1" s="111"/>
      <c r="AK1" s="111"/>
      <c r="AL1" s="111"/>
      <c r="AM1" s="334"/>
      <c r="AN1" s="334"/>
      <c r="AO1" s="334"/>
      <c r="AP1" s="334"/>
    </row>
    <row r="2" spans="1:42" hidden="1" x14ac:dyDescent="0.2">
      <c r="F2" s="105"/>
      <c r="L2" s="110"/>
      <c r="M2" s="110"/>
      <c r="N2" s="110"/>
      <c r="O2" s="105"/>
      <c r="P2" s="105"/>
      <c r="Q2" s="105"/>
      <c r="R2" s="115" t="s">
        <v>61</v>
      </c>
      <c r="S2" s="105"/>
      <c r="T2" s="110"/>
      <c r="U2" s="110"/>
      <c r="W2" s="116">
        <v>1</v>
      </c>
      <c r="Y2" s="117" t="s">
        <v>62</v>
      </c>
      <c r="Z2" s="105"/>
      <c r="AD2" s="105"/>
      <c r="AE2" s="105"/>
      <c r="AF2" s="105"/>
      <c r="AG2" s="105"/>
      <c r="AH2" s="117"/>
      <c r="AI2" s="105"/>
      <c r="AJ2" s="105"/>
      <c r="AK2" s="105"/>
      <c r="AL2" s="105"/>
    </row>
    <row r="3" spans="1:42" hidden="1" x14ac:dyDescent="0.2">
      <c r="F3" s="105"/>
      <c r="L3" s="110"/>
      <c r="M3" s="110"/>
      <c r="N3" s="110"/>
      <c r="O3" s="105"/>
      <c r="P3" s="105"/>
      <c r="Q3" s="105"/>
      <c r="R3" s="119" t="s">
        <v>63</v>
      </c>
      <c r="S3" s="105"/>
      <c r="T3" s="110"/>
      <c r="U3" s="110"/>
      <c r="W3" s="116">
        <v>0.5</v>
      </c>
      <c r="Y3" s="117" t="s">
        <v>62</v>
      </c>
      <c r="Z3" s="105"/>
      <c r="AE3" s="105"/>
      <c r="AF3" s="105"/>
      <c r="AG3" s="105"/>
      <c r="AH3" s="105"/>
      <c r="AI3" s="105"/>
      <c r="AJ3" s="105"/>
      <c r="AK3" s="105"/>
      <c r="AL3" s="105"/>
    </row>
    <row r="4" spans="1:42" hidden="1" x14ac:dyDescent="0.2">
      <c r="F4" s="105"/>
      <c r="L4" s="105"/>
      <c r="M4" s="105"/>
      <c r="N4" s="105"/>
      <c r="O4" s="105"/>
      <c r="P4" s="105"/>
      <c r="Q4" s="105"/>
      <c r="R4" s="122" t="s">
        <v>65</v>
      </c>
      <c r="S4" s="105"/>
      <c r="T4" s="105"/>
      <c r="U4" s="105"/>
      <c r="W4" s="116">
        <v>0</v>
      </c>
      <c r="Y4" s="117" t="s">
        <v>62</v>
      </c>
      <c r="Z4" s="105"/>
      <c r="AA4" s="105"/>
      <c r="AE4" s="110"/>
      <c r="AF4" s="342"/>
      <c r="AG4" s="110"/>
      <c r="AH4" s="110"/>
      <c r="AI4" s="110"/>
      <c r="AJ4" s="110"/>
      <c r="AK4" s="110"/>
      <c r="AL4" s="110"/>
      <c r="AM4" s="110"/>
      <c r="AN4" s="110"/>
    </row>
    <row r="5" spans="1:42" x14ac:dyDescent="0.2">
      <c r="F5" s="105"/>
      <c r="L5" s="105"/>
      <c r="M5" s="105"/>
      <c r="N5" s="105"/>
      <c r="O5" s="105"/>
      <c r="P5" s="105"/>
      <c r="Q5" s="105"/>
      <c r="R5" s="105"/>
      <c r="S5" s="105"/>
      <c r="T5" s="105"/>
      <c r="U5" s="105"/>
      <c r="V5" s="105"/>
      <c r="W5" s="105"/>
      <c r="X5" s="105"/>
      <c r="Y5" s="105"/>
      <c r="Z5" s="105"/>
      <c r="AA5" s="343"/>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335" t="s">
        <v>572</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6"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C7" s="160"/>
      <c r="AD7" s="157">
        <f t="shared" ref="AD7:AD16" si="1">SUM(AE7:AP7)</f>
        <v>691</v>
      </c>
      <c r="AE7" s="158">
        <f>IFERROR(INDEX(Reit!$J:$J,MATCH(AF7,Reit!$F:$F,0)),"")</f>
        <v>294</v>
      </c>
      <c r="AF7" s="159" t="str">
        <f>IFERROR(LEFT($B7,(FIND(",",$B7,1)-1)),"")</f>
        <v>Ivar Viljaste</v>
      </c>
      <c r="AG7" s="158" t="str">
        <f>IFERROR(INDEX(Reit!$J:$J,MATCH(AH7,Reit!$F:$F,0)),"")</f>
        <v/>
      </c>
      <c r="AH7" s="159" t="str">
        <f>IFERROR(MID($B7,FIND(", ",$B7)+2,256),"")</f>
        <v>Kristo Viljaste, Meelis Luud</v>
      </c>
      <c r="AI7" s="158">
        <f>IFERROR(INDEX(Reit!$J:$J,MATCH(AJ7,Reit!$F:$F,0)),"")</f>
        <v>196</v>
      </c>
      <c r="AJ7" s="159" t="str">
        <f>IFERROR(MID($B7,FIND("^",SUBSTITUTE($B7,", ","^",1))+2,FIND("^",SUBSTITUTE($B7,", ","^",2))-FIND("^",SUBSTITUTE($B7,", ","^",1))-2),"")</f>
        <v>Kristo Viljaste</v>
      </c>
      <c r="AK7" s="158">
        <f>IFERROR(INDEX(Reit!$J:$J,MATCH(AL7,Reit!$F:$F,0)),"")</f>
        <v>201</v>
      </c>
      <c r="AL7" s="159" t="str">
        <f>IFERROR(MID($B7,FIND(", ",$B7,FIND(", ",$B7,FIND(", ",$B7))+1)+2,30000),"")</f>
        <v>Meelis Luud</v>
      </c>
      <c r="AM7" s="158" t="str">
        <f>IFERROR(INDEX(Reit!$J:$J,MATCH(AN7,Reit!$F:$F,0)),"")</f>
        <v/>
      </c>
      <c r="AN7" s="159" t="str">
        <f>IFERROR(MID($B7,FIND(", ",$B7,FIND(", ",$B7)+1)+2,FIND(", ",$B7,FIND(", ",$B7,FIND(", ",$B7)+1)+1)-FIND(", ",$B7,FIND(", ",$B7)+1)-2),"")</f>
        <v/>
      </c>
      <c r="AO7" s="158" t="str">
        <f>IFERROR(INDEX(Reit!$J:$J,MATCH(AP7,Reit!$F:$F,0)),"")</f>
        <v/>
      </c>
      <c r="AP7" s="159" t="str">
        <f>IFERROR(MID($B7,FIND(", ",$B7,FIND(", ",$B7,FIND(", ",$B7)+1)+1)+2,30000),"")</f>
        <v/>
      </c>
    </row>
    <row r="8" spans="1:42" x14ac:dyDescent="0.2">
      <c r="A8" s="138">
        <v>2</v>
      </c>
      <c r="B8" s="335" t="s">
        <v>409</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6" si="2">C8+G8+K8+O8+S8</f>
        <v>0</v>
      </c>
      <c r="Z8" s="141" t="s">
        <v>79</v>
      </c>
      <c r="AA8" s="146">
        <f t="shared" ref="AA8:AA16" si="3">E8+I8+M8+Q8+U8</f>
        <v>0</v>
      </c>
      <c r="AB8" s="147">
        <f t="shared" ref="AB8:AB16" si="4">Y8-AA8</f>
        <v>0</v>
      </c>
      <c r="AC8" s="762"/>
      <c r="AD8" s="157">
        <f t="shared" si="1"/>
        <v>756</v>
      </c>
      <c r="AE8" s="158">
        <f>IFERROR(INDEX(Reit!$J:$J,MATCH(AF8,Reit!$F:$F,0)),"")</f>
        <v>234</v>
      </c>
      <c r="AF8" s="159" t="str">
        <f t="shared" ref="AF8:AF16" si="5">IFERROR(LEFT($B8,(FIND(",",$B8,1)-1)),"")</f>
        <v>Aarne Välja</v>
      </c>
      <c r="AG8" s="158" t="str">
        <f>IFERROR(INDEX(Reit!$J:$J,MATCH(AH8,Reit!$F:$F,0)),"")</f>
        <v/>
      </c>
      <c r="AH8" s="159" t="str">
        <f t="shared" ref="AH8:AH16" si="6">IFERROR(MID($B8,FIND(", ",$B8)+2,256),"")</f>
        <v>Janek Tarto, Oleg Rõndenkov</v>
      </c>
      <c r="AI8" s="158">
        <f>IFERROR(INDEX(Reit!$J:$J,MATCH(AJ8,Reit!$F:$F,0)),"")</f>
        <v>300</v>
      </c>
      <c r="AJ8" s="159" t="str">
        <f t="shared" ref="AJ8:AJ16" si="7">IFERROR(MID($B8,FIND("^",SUBSTITUTE($B8,", ","^",1))+2,FIND("^",SUBSTITUTE($B8,", ","^",2))-FIND("^",SUBSTITUTE($B8,", ","^",1))-2),"")</f>
        <v>Janek Tarto</v>
      </c>
      <c r="AK8" s="158">
        <f>IFERROR(INDEX(Reit!$J:$J,MATCH(AL8,Reit!$F:$F,0)),"")</f>
        <v>222</v>
      </c>
      <c r="AL8" s="159" t="str">
        <f t="shared" ref="AL8:AL16" si="8">IFERROR(MID($B8,FIND(", ",$B8,FIND(", ",$B8,FIND(", ",$B8))+1)+2,30000),"")</f>
        <v>Oleg Rõndenkov</v>
      </c>
      <c r="AM8" s="158" t="str">
        <f>IFERROR(INDEX(Reit!$J:$J,MATCH(AN8,Reit!$F:$F,0)),"")</f>
        <v/>
      </c>
      <c r="AN8" s="159" t="str">
        <f t="shared" ref="AN8:AN16" si="9">IFERROR(MID($B8,FIND(", ",$B8,FIND(", ",$B8)+1)+2,FIND(", ",$B8,FIND(", ",$B8,FIND(", ",$B8)+1)+1)-FIND(", ",$B8,FIND(", ",$B8)+1)-2),"")</f>
        <v/>
      </c>
      <c r="AO8" s="158" t="str">
        <f>IFERROR(INDEX(Reit!$J:$J,MATCH(AP8,Reit!$F:$F,0)),"")</f>
        <v/>
      </c>
      <c r="AP8" s="159" t="str">
        <f t="shared" ref="AP8:AP16" si="10">IFERROR(MID($B8,FIND(", ",$B8,FIND(", ",$B8,FIND(", ",$B8)+1)+1)+2,30000),"")</f>
        <v/>
      </c>
    </row>
    <row r="9" spans="1:42" x14ac:dyDescent="0.2">
      <c r="A9" s="138">
        <v>3</v>
      </c>
      <c r="B9" s="139" t="s">
        <v>591</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2"/>
        <v>0</v>
      </c>
      <c r="Z9" s="141" t="s">
        <v>79</v>
      </c>
      <c r="AA9" s="146">
        <f t="shared" si="3"/>
        <v>0</v>
      </c>
      <c r="AB9" s="147">
        <f t="shared" si="4"/>
        <v>0</v>
      </c>
      <c r="AC9" s="762"/>
      <c r="AD9" s="157">
        <f t="shared" si="1"/>
        <v>826</v>
      </c>
      <c r="AE9" s="158">
        <f>IFERROR(INDEX(Reit!$J:$J,MATCH(AF9,Reit!$F:$F,0)),"")</f>
        <v>244</v>
      </c>
      <c r="AF9" s="159" t="str">
        <f t="shared" si="5"/>
        <v>Jaan Sepp</v>
      </c>
      <c r="AG9" s="158" t="str">
        <f>IFERROR(INDEX(Reit!$J:$J,MATCH(AH9,Reit!$F:$F,0)),"")</f>
        <v/>
      </c>
      <c r="AH9" s="159" t="str">
        <f t="shared" si="6"/>
        <v>Mait Metsla, Oskar Sepp, Urmas Jõeäär</v>
      </c>
      <c r="AI9" s="158">
        <f>IFERROR(INDEX(Reit!$J:$J,MATCH(AJ9,Reit!$F:$F,0)),"")</f>
        <v>232</v>
      </c>
      <c r="AJ9" s="159" t="str">
        <f t="shared" si="7"/>
        <v>Mait Metsla</v>
      </c>
      <c r="AK9" s="158" t="str">
        <f>IFERROR(INDEX(Reit!$J:$J,MATCH(AL9,Reit!$F:$F,0)),"")</f>
        <v/>
      </c>
      <c r="AL9" s="159" t="str">
        <f t="shared" si="8"/>
        <v>Oskar Sepp, Urmas Jõeäär</v>
      </c>
      <c r="AM9" s="158">
        <f>IFERROR(INDEX(Reit!$J:$J,MATCH(AN9,Reit!$F:$F,0)),"")</f>
        <v>288</v>
      </c>
      <c r="AN9" s="159" t="str">
        <f t="shared" si="9"/>
        <v>Oskar Sepp</v>
      </c>
      <c r="AO9" s="158">
        <f>IFERROR(INDEX(Reit!$J:$J,MATCH(AP9,Reit!$F:$F,0)),"")</f>
        <v>62</v>
      </c>
      <c r="AP9" s="159" t="str">
        <f t="shared" si="10"/>
        <v>Urmas Jõeäär</v>
      </c>
    </row>
    <row r="10" spans="1:42" x14ac:dyDescent="0.2">
      <c r="A10" s="138">
        <v>4</v>
      </c>
      <c r="B10" s="139" t="s">
        <v>592</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2"/>
        <v>0</v>
      </c>
      <c r="Z10" s="141" t="s">
        <v>79</v>
      </c>
      <c r="AA10" s="146">
        <f t="shared" si="3"/>
        <v>0</v>
      </c>
      <c r="AB10" s="147">
        <f t="shared" si="4"/>
        <v>0</v>
      </c>
      <c r="AC10" s="762"/>
      <c r="AD10" s="157">
        <f t="shared" si="1"/>
        <v>432</v>
      </c>
      <c r="AE10" s="158">
        <f>IFERROR(INDEX(Reit!$J:$J,MATCH(AF10,Reit!$F:$F,0)),"")</f>
        <v>66</v>
      </c>
      <c r="AF10" s="159" t="str">
        <f t="shared" si="5"/>
        <v>Jaan Saar</v>
      </c>
      <c r="AG10" s="158" t="str">
        <f>IFERROR(INDEX(Reit!$J:$J,MATCH(AH10,Reit!$F:$F,0)),"")</f>
        <v/>
      </c>
      <c r="AH10" s="159" t="str">
        <f t="shared" si="6"/>
        <v>Kaspar Mänd, Matti Vinni</v>
      </c>
      <c r="AI10" s="158">
        <f>IFERROR(INDEX(Reit!$J:$J,MATCH(AJ10,Reit!$F:$F,0)),"")</f>
        <v>174</v>
      </c>
      <c r="AJ10" s="159" t="str">
        <f t="shared" si="7"/>
        <v>Kaspar Mänd</v>
      </c>
      <c r="AK10" s="158">
        <f>IFERROR(INDEX(Reit!$J:$J,MATCH(AL10,Reit!$F:$F,0)),"")</f>
        <v>192</v>
      </c>
      <c r="AL10" s="159" t="str">
        <f t="shared" si="8"/>
        <v>Matti Vinni</v>
      </c>
      <c r="AM10" s="158" t="str">
        <f>IFERROR(INDEX(Reit!$J:$J,MATCH(AN10,Reit!$F:$F,0)),"")</f>
        <v/>
      </c>
      <c r="AN10" s="159" t="str">
        <f t="shared" si="9"/>
        <v/>
      </c>
      <c r="AO10" s="158" t="str">
        <f>IFERROR(INDEX(Reit!$J:$J,MATCH(AP10,Reit!$F:$F,0)),"")</f>
        <v/>
      </c>
      <c r="AP10" s="159" t="str">
        <f t="shared" si="10"/>
        <v/>
      </c>
    </row>
    <row r="11" spans="1:42" x14ac:dyDescent="0.2">
      <c r="A11" s="138">
        <v>5</v>
      </c>
      <c r="B11" s="335" t="s">
        <v>593</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2"/>
        <v>0</v>
      </c>
      <c r="Z11" s="141" t="s">
        <v>79</v>
      </c>
      <c r="AA11" s="146">
        <f t="shared" si="3"/>
        <v>0</v>
      </c>
      <c r="AB11" s="147">
        <f t="shared" si="4"/>
        <v>0</v>
      </c>
      <c r="AC11" s="148"/>
      <c r="AD11" s="157">
        <f t="shared" si="1"/>
        <v>529</v>
      </c>
      <c r="AE11" s="158">
        <f>IFERROR(INDEX(Reit!$J:$J,MATCH(AF11,Reit!$F:$F,0)),"")</f>
        <v>192</v>
      </c>
      <c r="AF11" s="159" t="str">
        <f t="shared" si="5"/>
        <v>Henri Mitt</v>
      </c>
      <c r="AG11" s="158" t="str">
        <f>IFERROR(INDEX(Reit!$J:$J,MATCH(AH11,Reit!$F:$F,0)),"")</f>
        <v/>
      </c>
      <c r="AH11" s="159" t="str">
        <f t="shared" si="6"/>
        <v>Kenneth Muusikus, Oksana Rõndenkova</v>
      </c>
      <c r="AI11" s="158">
        <f>IFERROR(INDEX(Reit!$J:$J,MATCH(AJ11,Reit!$F:$F,0)),"")</f>
        <v>278</v>
      </c>
      <c r="AJ11" s="159" t="str">
        <f t="shared" si="7"/>
        <v>Kenneth Muusikus</v>
      </c>
      <c r="AK11" s="158">
        <f>IFERROR(INDEX(Reit!$J:$J,MATCH(AL11,Reit!$F:$F,0)),"")</f>
        <v>59</v>
      </c>
      <c r="AL11" s="159" t="str">
        <f t="shared" si="8"/>
        <v>Oksana Rõndenkova</v>
      </c>
      <c r="AM11" s="158" t="str">
        <f>IFERROR(INDEX(Reit!$J:$J,MATCH(AN11,Reit!$F:$F,0)),"")</f>
        <v/>
      </c>
      <c r="AN11" s="159" t="str">
        <f t="shared" si="9"/>
        <v/>
      </c>
      <c r="AO11" s="158" t="str">
        <f>IFERROR(INDEX(Reit!$J:$J,MATCH(AP11,Reit!$F:$F,0)),"")</f>
        <v/>
      </c>
      <c r="AP11" s="159" t="str">
        <f t="shared" si="10"/>
        <v/>
      </c>
    </row>
    <row r="12" spans="1:42" x14ac:dyDescent="0.2">
      <c r="A12" s="138">
        <v>6</v>
      </c>
      <c r="B12" s="139" t="s">
        <v>594</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2"/>
        <v>0</v>
      </c>
      <c r="Z12" s="141" t="s">
        <v>79</v>
      </c>
      <c r="AA12" s="146">
        <f t="shared" si="3"/>
        <v>0</v>
      </c>
      <c r="AB12" s="147">
        <f t="shared" si="4"/>
        <v>0</v>
      </c>
      <c r="AC12" s="148"/>
      <c r="AD12" s="157">
        <f t="shared" si="1"/>
        <v>149</v>
      </c>
      <c r="AE12" s="158">
        <f>IFERROR(INDEX(Reit!$J:$J,MATCH(AF12,Reit!$F:$F,0)),"")</f>
        <v>23</v>
      </c>
      <c r="AF12" s="159" t="str">
        <f t="shared" si="5"/>
        <v>Karla Purgats</v>
      </c>
      <c r="AG12" s="158" t="str">
        <f>IFERROR(INDEX(Reit!$J:$J,MATCH(AH12,Reit!$F:$F,0)),"")</f>
        <v/>
      </c>
      <c r="AH12" s="159" t="str">
        <f t="shared" si="6"/>
        <v>Lemmit Toomra, Tõnu Kapper</v>
      </c>
      <c r="AI12" s="158">
        <f>IFERROR(INDEX(Reit!$J:$J,MATCH(AJ12,Reit!$F:$F,0)),"")</f>
        <v>43</v>
      </c>
      <c r="AJ12" s="159" t="str">
        <f t="shared" si="7"/>
        <v>Lemmit Toomra</v>
      </c>
      <c r="AK12" s="158">
        <f>IFERROR(INDEX(Reit!$J:$J,MATCH(AL12,Reit!$F:$F,0)),"")</f>
        <v>83</v>
      </c>
      <c r="AL12" s="159" t="str">
        <f t="shared" si="8"/>
        <v>Tõnu Kapper</v>
      </c>
      <c r="AM12" s="158" t="str">
        <f>IFERROR(INDEX(Reit!$J:$J,MATCH(AN12,Reit!$F:$F,0)),"")</f>
        <v/>
      </c>
      <c r="AN12" s="159" t="str">
        <f t="shared" si="9"/>
        <v/>
      </c>
      <c r="AO12" s="158" t="str">
        <f>IFERROR(INDEX(Reit!$J:$J,MATCH(AP12,Reit!$F:$F,0)),"")</f>
        <v/>
      </c>
      <c r="AP12" s="159" t="str">
        <f t="shared" si="10"/>
        <v/>
      </c>
    </row>
    <row r="13" spans="1:42" x14ac:dyDescent="0.2">
      <c r="A13" s="138">
        <v>7</v>
      </c>
      <c r="B13" s="149" t="s">
        <v>595</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2"/>
        <v>0</v>
      </c>
      <c r="Z13" s="141" t="s">
        <v>79</v>
      </c>
      <c r="AA13" s="146">
        <f t="shared" si="3"/>
        <v>0</v>
      </c>
      <c r="AB13" s="147">
        <f t="shared" si="4"/>
        <v>0</v>
      </c>
      <c r="AC13" s="148"/>
      <c r="AD13" s="157">
        <f t="shared" si="1"/>
        <v>421</v>
      </c>
      <c r="AE13" s="158">
        <f>IFERROR(INDEX(Reit!$J:$J,MATCH(AF13,Reit!$F:$F,0)),"")</f>
        <v>182</v>
      </c>
      <c r="AF13" s="159" t="str">
        <f t="shared" si="5"/>
        <v>Elmo Lageda</v>
      </c>
      <c r="AG13" s="158" t="str">
        <f>IFERROR(INDEX(Reit!$J:$J,MATCH(AH13,Reit!$F:$F,0)),"")</f>
        <v/>
      </c>
      <c r="AH13" s="159" t="str">
        <f t="shared" si="6"/>
        <v>Enn Tokman, Vladimir Ogneštšikov</v>
      </c>
      <c r="AI13" s="158">
        <f>IFERROR(INDEX(Reit!$J:$J,MATCH(AJ13,Reit!$F:$F,0)),"")</f>
        <v>91</v>
      </c>
      <c r="AJ13" s="159" t="str">
        <f t="shared" si="7"/>
        <v>Enn Tokman</v>
      </c>
      <c r="AK13" s="158">
        <f>IFERROR(INDEX(Reit!$J:$J,MATCH(AL13,Reit!$F:$F,0)),"")</f>
        <v>148</v>
      </c>
      <c r="AL13" s="159" t="str">
        <f t="shared" si="8"/>
        <v>Vladimir Ogneštšikov</v>
      </c>
      <c r="AM13" s="158" t="str">
        <f>IFERROR(INDEX(Reit!$J:$J,MATCH(AN13,Reit!$F:$F,0)),"")</f>
        <v/>
      </c>
      <c r="AN13" s="159" t="str">
        <f t="shared" si="9"/>
        <v/>
      </c>
      <c r="AO13" s="158" t="str">
        <f>IFERROR(INDEX(Reit!$J:$J,MATCH(AP13,Reit!$F:$F,0)),"")</f>
        <v/>
      </c>
      <c r="AP13" s="159" t="str">
        <f t="shared" si="10"/>
        <v/>
      </c>
    </row>
    <row r="14" spans="1:42" x14ac:dyDescent="0.2">
      <c r="A14" s="138">
        <v>8</v>
      </c>
      <c r="B14" s="149" t="s">
        <v>596</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2"/>
        <v>0</v>
      </c>
      <c r="Z14" s="141" t="s">
        <v>79</v>
      </c>
      <c r="AA14" s="146">
        <f t="shared" si="3"/>
        <v>0</v>
      </c>
      <c r="AB14" s="147">
        <f t="shared" si="4"/>
        <v>0</v>
      </c>
      <c r="AC14" s="148"/>
      <c r="AD14" s="157">
        <f t="shared" si="1"/>
        <v>386</v>
      </c>
      <c r="AE14" s="158">
        <f>IFERROR(INDEX(Reit!$J:$J,MATCH(AF14,Reit!$F:$F,0)),"")</f>
        <v>180</v>
      </c>
      <c r="AF14" s="159" t="str">
        <f t="shared" si="5"/>
        <v>Andres Veski</v>
      </c>
      <c r="AG14" s="158" t="str">
        <f>IFERROR(INDEX(Reit!$J:$J,MATCH(AH14,Reit!$F:$F,0)),"")</f>
        <v/>
      </c>
      <c r="AH14" s="159" t="str">
        <f t="shared" si="6"/>
        <v>Svetlana Veski, Toomas Tedrekull</v>
      </c>
      <c r="AI14" s="158">
        <f>IFERROR(INDEX(Reit!$J:$J,MATCH(AJ14,Reit!$F:$F,0)),"")</f>
        <v>184</v>
      </c>
      <c r="AJ14" s="159" t="str">
        <f t="shared" si="7"/>
        <v>Svetlana Veski</v>
      </c>
      <c r="AK14" s="158">
        <f>IFERROR(INDEX(Reit!$J:$J,MATCH(AL14,Reit!$F:$F,0)),"")</f>
        <v>22</v>
      </c>
      <c r="AL14" s="159" t="str">
        <f t="shared" si="8"/>
        <v>Toomas Tedrekull</v>
      </c>
      <c r="AM14" s="158" t="str">
        <f>IFERROR(INDEX(Reit!$J:$J,MATCH(AN14,Reit!$F:$F,0)),"")</f>
        <v/>
      </c>
      <c r="AN14" s="159" t="str">
        <f t="shared" si="9"/>
        <v/>
      </c>
      <c r="AO14" s="158" t="str">
        <f>IFERROR(INDEX(Reit!$J:$J,MATCH(AP14,Reit!$F:$F,0)),"")</f>
        <v/>
      </c>
      <c r="AP14" s="159" t="str">
        <f t="shared" si="10"/>
        <v/>
      </c>
    </row>
    <row r="15" spans="1:42" x14ac:dyDescent="0.2">
      <c r="A15" s="138">
        <v>9</v>
      </c>
      <c r="B15" s="139" t="s">
        <v>597</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2"/>
        <v>0</v>
      </c>
      <c r="Z15" s="141" t="s">
        <v>79</v>
      </c>
      <c r="AA15" s="146">
        <f t="shared" si="3"/>
        <v>0</v>
      </c>
      <c r="AB15" s="147">
        <f t="shared" si="4"/>
        <v>0</v>
      </c>
      <c r="AC15" s="148"/>
      <c r="AD15" s="157">
        <f t="shared" si="1"/>
        <v>155</v>
      </c>
      <c r="AE15" s="158">
        <f>IFERROR(INDEX(Reit!$J:$J,MATCH(AF15,Reit!$F:$F,0)),"")</f>
        <v>28</v>
      </c>
      <c r="AF15" s="159" t="str">
        <f t="shared" si="5"/>
        <v>Illar Tõnurist</v>
      </c>
      <c r="AG15" s="158" t="str">
        <f>IFERROR(INDEX(Reit!$J:$J,MATCH(AH15,Reit!$F:$F,0)),"")</f>
        <v/>
      </c>
      <c r="AH15" s="159" t="str">
        <f t="shared" si="6"/>
        <v>Sander Rose, Tarmo Bombe, Urmas Randlaine</v>
      </c>
      <c r="AI15" s="158">
        <f>IFERROR(INDEX(Reit!$J:$J,MATCH(AJ15,Reit!$F:$F,0)),"")</f>
        <v>26</v>
      </c>
      <c r="AJ15" s="159" t="str">
        <f t="shared" si="7"/>
        <v>Sander Rose</v>
      </c>
      <c r="AK15" s="158" t="str">
        <f>IFERROR(INDEX(Reit!$J:$J,MATCH(AL15,Reit!$F:$F,0)),"")</f>
        <v/>
      </c>
      <c r="AL15" s="159" t="str">
        <f t="shared" si="8"/>
        <v>Tarmo Bombe, Urmas Randlaine</v>
      </c>
      <c r="AM15" s="158">
        <f>IFERROR(INDEX(Reit!$J:$J,MATCH(AN15,Reit!$F:$F,0)),"")</f>
        <v>42</v>
      </c>
      <c r="AN15" s="159" t="str">
        <f t="shared" si="9"/>
        <v>Tarmo Bombe</v>
      </c>
      <c r="AO15" s="158">
        <f>IFERROR(INDEX(Reit!$J:$J,MATCH(AP15,Reit!$F:$F,0)),"")</f>
        <v>59</v>
      </c>
      <c r="AP15" s="159" t="str">
        <f t="shared" si="10"/>
        <v>Urmas Randlaine</v>
      </c>
    </row>
    <row r="16" spans="1:42" x14ac:dyDescent="0.2">
      <c r="A16" s="138">
        <v>10</v>
      </c>
      <c r="B16" s="149" t="s">
        <v>598</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2"/>
        <v>0</v>
      </c>
      <c r="Z16" s="141" t="s">
        <v>79</v>
      </c>
      <c r="AA16" s="146">
        <f t="shared" si="3"/>
        <v>0</v>
      </c>
      <c r="AB16" s="147">
        <f t="shared" si="4"/>
        <v>0</v>
      </c>
      <c r="AD16" s="157">
        <f t="shared" si="1"/>
        <v>62</v>
      </c>
      <c r="AE16" s="158">
        <f>IFERROR(INDEX(Reit!$J:$J,MATCH(AF16,Reit!$F:$F,0)),"")</f>
        <v>16</v>
      </c>
      <c r="AF16" s="159" t="str">
        <f t="shared" si="5"/>
        <v>Imre Meller</v>
      </c>
      <c r="AG16" s="158" t="str">
        <f>IFERROR(INDEX(Reit!$J:$J,MATCH(AH16,Reit!$F:$F,0)),"")</f>
        <v/>
      </c>
      <c r="AH16" s="159" t="str">
        <f t="shared" si="6"/>
        <v>Marko Rooden, Mikk Rooden</v>
      </c>
      <c r="AI16" s="158">
        <f>IFERROR(INDEX(Reit!$J:$J,MATCH(AJ16,Reit!$F:$F,0)),"")</f>
        <v>32</v>
      </c>
      <c r="AJ16" s="159" t="str">
        <f t="shared" si="7"/>
        <v>Marko Rooden</v>
      </c>
      <c r="AK16" s="158">
        <f>IFERROR(INDEX(Reit!$J:$J,MATCH(AL16,Reit!$F:$F,0)),"")</f>
        <v>14</v>
      </c>
      <c r="AL16" s="159" t="str">
        <f t="shared" si="8"/>
        <v>Mikk Rooden</v>
      </c>
      <c r="AM16" s="158" t="str">
        <f>IFERROR(INDEX(Reit!$J:$J,MATCH(AN16,Reit!$F:$F,0)),"")</f>
        <v/>
      </c>
      <c r="AN16" s="159" t="str">
        <f t="shared" si="9"/>
        <v/>
      </c>
      <c r="AO16" s="158" t="str">
        <f>IFERROR(INDEX(Reit!$J:$J,MATCH(AP16,Reit!$F:$F,0)),"")</f>
        <v/>
      </c>
      <c r="AP16" s="159" t="str">
        <f t="shared" si="10"/>
        <v/>
      </c>
    </row>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3" hidden="1" x14ac:dyDescent="0.2"/>
    <row r="254" hidden="1" x14ac:dyDescent="0.2"/>
    <row r="255" hidden="1" x14ac:dyDescent="0.2"/>
    <row r="256"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105"/>
      <c r="B299" s="105"/>
      <c r="C299" s="151" t="s">
        <v>182</v>
      </c>
    </row>
    <row r="300" spans="1:3" x14ac:dyDescent="0.2">
      <c r="A300" s="152">
        <v>1</v>
      </c>
      <c r="B300" s="704" t="str">
        <f>IFERROR(INDEX(B$1:B$100,MATCH(A300,A$1:A$100,0)),"")</f>
        <v>Ivar Viljaste, Kristo Viljaste, Meelis Luud</v>
      </c>
      <c r="C300" s="160">
        <v>40</v>
      </c>
    </row>
    <row r="301" spans="1:3" x14ac:dyDescent="0.2">
      <c r="A301" s="152">
        <v>2</v>
      </c>
      <c r="B301" s="704" t="str">
        <f t="shared" ref="B301:B309" si="11">IFERROR(INDEX(B$1:B$100,MATCH(A301,A$1:A$100,0)),"")</f>
        <v>Aarne Välja, Janek Tarto, Oleg Rõndenkov</v>
      </c>
      <c r="C301" s="160">
        <v>34</v>
      </c>
    </row>
    <row r="302" spans="1:3" x14ac:dyDescent="0.2">
      <c r="A302" s="152">
        <v>3</v>
      </c>
      <c r="B302" s="704" t="str">
        <f t="shared" si="11"/>
        <v>Jaan Sepp, Mait Metsla, Oskar Sepp, Urmas Jõeäär</v>
      </c>
      <c r="C302" s="160">
        <v>30</v>
      </c>
    </row>
    <row r="303" spans="1:3" x14ac:dyDescent="0.2">
      <c r="A303" s="152">
        <v>4</v>
      </c>
      <c r="B303" s="704" t="str">
        <f t="shared" si="11"/>
        <v>Jaan Saar, Kaspar Mänd, Matti Vinni</v>
      </c>
      <c r="C303" s="160">
        <v>26</v>
      </c>
    </row>
    <row r="304" spans="1:3" x14ac:dyDescent="0.2">
      <c r="A304" s="152">
        <v>5</v>
      </c>
      <c r="B304" s="704" t="str">
        <f t="shared" si="11"/>
        <v>Henri Mitt, Kenneth Muusikus, Oksana Rõndenkova</v>
      </c>
      <c r="C304" s="160">
        <v>24</v>
      </c>
    </row>
    <row r="305" spans="1:3" x14ac:dyDescent="0.2">
      <c r="A305" s="152">
        <v>6</v>
      </c>
      <c r="B305" s="704" t="str">
        <f t="shared" si="11"/>
        <v>Karla Purgats, Lemmit Toomra, Tõnu Kapper</v>
      </c>
      <c r="C305" s="160">
        <v>22</v>
      </c>
    </row>
    <row r="306" spans="1:3" x14ac:dyDescent="0.2">
      <c r="A306" s="152">
        <v>7</v>
      </c>
      <c r="B306" s="704" t="str">
        <f t="shared" si="11"/>
        <v>Elmo Lageda, Enn Tokman, Vladimir Ogneštšikov</v>
      </c>
      <c r="C306" s="160">
        <v>20</v>
      </c>
    </row>
    <row r="307" spans="1:3" x14ac:dyDescent="0.2">
      <c r="A307" s="152">
        <v>8</v>
      </c>
      <c r="B307" s="704" t="str">
        <f t="shared" si="11"/>
        <v>Andres Veski, Svetlana Veski, Toomas Tedrekull</v>
      </c>
      <c r="C307" s="160">
        <v>18</v>
      </c>
    </row>
    <row r="308" spans="1:3" x14ac:dyDescent="0.2">
      <c r="A308" s="152">
        <v>9</v>
      </c>
      <c r="B308" s="704" t="str">
        <f t="shared" si="11"/>
        <v>Illar Tõnurist, Sander Rose, Tarmo Bombe, Urmas Randlaine</v>
      </c>
      <c r="C308" s="160">
        <v>16</v>
      </c>
    </row>
    <row r="309" spans="1:3" x14ac:dyDescent="0.2">
      <c r="A309" s="152">
        <v>10</v>
      </c>
      <c r="B309" s="704" t="str">
        <f t="shared" si="11"/>
        <v>Imre Meller, Marko Rooden, Mikk Rooden</v>
      </c>
      <c r="C309" s="160">
        <v>14</v>
      </c>
    </row>
  </sheetData>
  <conditionalFormatting sqref="C7:C16 G7:G16 K7:K16 O7:O16 S7:S16">
    <cfRule type="expression" dxfId="1156" priority="19">
      <formula>AND(C7=0,E7=13)</formula>
    </cfRule>
  </conditionalFormatting>
  <conditionalFormatting sqref="C7:C16">
    <cfRule type="expression" dxfId="1155" priority="33">
      <formula>IF($C7&gt;$E7,TRUE)</formula>
    </cfRule>
  </conditionalFormatting>
  <conditionalFormatting sqref="E7:E16">
    <cfRule type="expression" dxfId="1154" priority="34">
      <formula>IF($C7&lt;$E7,TRUE)</formula>
    </cfRule>
  </conditionalFormatting>
  <conditionalFormatting sqref="K7:K16">
    <cfRule type="expression" dxfId="1153" priority="41">
      <formula>IF($K7&gt;$M7,TRUE)</formula>
    </cfRule>
  </conditionalFormatting>
  <conditionalFormatting sqref="M7:M16">
    <cfRule type="expression" dxfId="1152" priority="42">
      <formula>IF($K7&lt;$M7,TRUE)</formula>
    </cfRule>
  </conditionalFormatting>
  <conditionalFormatting sqref="O7:O16">
    <cfRule type="expression" dxfId="1151" priority="45">
      <formula>IF($O7&gt;$Q7,TRUE)</formula>
    </cfRule>
  </conditionalFormatting>
  <conditionalFormatting sqref="Q7:Q16">
    <cfRule type="expression" dxfId="1150" priority="46">
      <formula>IF($O7&lt;$Q7,TRUE)</formula>
    </cfRule>
  </conditionalFormatting>
  <conditionalFormatting sqref="S7:S16">
    <cfRule type="expression" dxfId="1149" priority="49">
      <formula>IF($S7&gt;$U7,TRUE)</formula>
    </cfRule>
  </conditionalFormatting>
  <conditionalFormatting sqref="U7:U16">
    <cfRule type="expression" dxfId="1148" priority="50">
      <formula>IF($S7&lt;$U7,TRUE)</formula>
    </cfRule>
  </conditionalFormatting>
  <conditionalFormatting sqref="G7:G16">
    <cfRule type="expression" dxfId="1147" priority="37">
      <formula>IF($G7&gt;$I7,TRUE)</formula>
    </cfRule>
  </conditionalFormatting>
  <conditionalFormatting sqref="I7:I16">
    <cfRule type="expression" dxfId="1146" priority="38">
      <formula>IF($G7&lt;$I7,TRUE)</formula>
    </cfRule>
  </conditionalFormatting>
  <conditionalFormatting sqref="F7:F16">
    <cfRule type="containsText" dxfId="1145" priority="24" operator="containsText" text="vaba voor">
      <formula>NOT(ISERROR(SEARCH("vaba voor",F7)))</formula>
    </cfRule>
  </conditionalFormatting>
  <conditionalFormatting sqref="N7:N16">
    <cfRule type="containsText" dxfId="1144" priority="22" operator="containsText" text="vaba voor">
      <formula>NOT(ISERROR(SEARCH("vaba voor",N7)))</formula>
    </cfRule>
  </conditionalFormatting>
  <conditionalFormatting sqref="R7:R16">
    <cfRule type="containsText" dxfId="1143" priority="25" operator="containsText" text="vaba voor">
      <formula>NOT(ISERROR(SEARCH("vaba voor",R7)))</formula>
    </cfRule>
  </conditionalFormatting>
  <conditionalFormatting sqref="V7:V16">
    <cfRule type="containsText" dxfId="1142" priority="21" operator="containsText" text="vaba voor">
      <formula>NOT(ISERROR(SEARCH("vaba voor",V7)))</formula>
    </cfRule>
  </conditionalFormatting>
  <conditionalFormatting sqref="J7:J16">
    <cfRule type="containsText" dxfId="1141" priority="23" operator="containsText" text="vaba voor">
      <formula>NOT(ISERROR(SEARCH("vaba voor",J7)))</formula>
    </cfRule>
  </conditionalFormatting>
  <conditionalFormatting sqref="C7:F16">
    <cfRule type="expression" dxfId="1140" priority="29">
      <formula>IF(AND(ISNUMBER($C7),$C7=$E7),TRUE)</formula>
    </cfRule>
    <cfRule type="expression" dxfId="1139" priority="31">
      <formula>IF($C7&gt;$E7,TRUE)</formula>
    </cfRule>
    <cfRule type="expression" dxfId="1138" priority="32">
      <formula>IF($C7&lt;$E7,TRUE)</formula>
    </cfRule>
  </conditionalFormatting>
  <conditionalFormatting sqref="G7:J16">
    <cfRule type="expression" dxfId="1137" priority="30">
      <formula>IF(AND(ISNUMBER($G7),$G7=$I7),TRUE)</formula>
    </cfRule>
    <cfRule type="expression" dxfId="1136" priority="35">
      <formula>IF($G7&gt;$I7,TRUE)</formula>
    </cfRule>
    <cfRule type="expression" dxfId="1135" priority="36">
      <formula>IF($G7&lt;$I7,TRUE)</formula>
    </cfRule>
  </conditionalFormatting>
  <conditionalFormatting sqref="K7:N16">
    <cfRule type="expression" dxfId="1134" priority="28">
      <formula>IF(AND(ISNUMBER($K7),$K7=$M7),TRUE)</formula>
    </cfRule>
    <cfRule type="expression" dxfId="1133" priority="39">
      <formula>IF($K7&gt;$M7,TRUE)</formula>
    </cfRule>
    <cfRule type="expression" dxfId="1132" priority="40">
      <formula>IF($K7&lt;$M7,TRUE)</formula>
    </cfRule>
  </conditionalFormatting>
  <conditionalFormatting sqref="O7:R16">
    <cfRule type="expression" dxfId="1131" priority="27">
      <formula>IF(AND(ISNUMBER($O7),$O7=$Q7),TRUE)</formula>
    </cfRule>
    <cfRule type="expression" dxfId="1130" priority="43">
      <formula>IF($O7&gt;$Q7,TRUE)</formula>
    </cfRule>
    <cfRule type="expression" dxfId="1129" priority="44">
      <formula>IF($O7&lt;$Q7,TRUE)</formula>
    </cfRule>
  </conditionalFormatting>
  <conditionalFormatting sqref="S7:V16">
    <cfRule type="expression" dxfId="1128" priority="26">
      <formula>IF(AND(ISNUMBER($S7),$S7=$U7),TRUE)</formula>
    </cfRule>
    <cfRule type="expression" dxfId="1127" priority="47">
      <formula>IF($S7&gt;$U7,TRUE)</formula>
    </cfRule>
    <cfRule type="expression" dxfId="1126" priority="48">
      <formula>IF($S7&lt;$U7,TRUE)</formula>
    </cfRule>
  </conditionalFormatting>
  <conditionalFormatting sqref="E7:E16 I7:I16 M7:M16 Q7:Q16 U7:U16">
    <cfRule type="expression" dxfId="1125" priority="20">
      <formula>AND(E7=0,C7=13)</formula>
    </cfRule>
  </conditionalFormatting>
  <conditionalFormatting sqref="A7:A16">
    <cfRule type="duplicateValues" dxfId="1124" priority="51"/>
  </conditionalFormatting>
  <conditionalFormatting sqref="F267 H262:H266">
    <cfRule type="containsText" dxfId="1123" priority="18" operator="containsText" text="I-Viru">
      <formula>NOT(ISERROR(SEARCH("I-Viru",F262)))</formula>
    </cfRule>
  </conditionalFormatting>
  <conditionalFormatting sqref="AJ7:AJ16">
    <cfRule type="expression" dxfId="1122" priority="6">
      <formula>AND(AI7="",FIND(",",AJ7))</formula>
    </cfRule>
    <cfRule type="expression" dxfId="1121" priority="8">
      <formula>AND(AI7="",COUNTIF(AJ7,"*,*")=0)</formula>
    </cfRule>
  </conditionalFormatting>
  <conditionalFormatting sqref="AH7:AH16">
    <cfRule type="expression" dxfId="1120" priority="9">
      <formula>AND(AG7="",FIND(",",AH7))</formula>
    </cfRule>
    <cfRule type="expression" dxfId="1119" priority="10">
      <formula>AND(AG7="",COUNTIF(AH7,"*,*")=0)</formula>
    </cfRule>
  </conditionalFormatting>
  <conditionalFormatting sqref="AL7:AL16">
    <cfRule type="expression" dxfId="1118" priority="11">
      <formula>AND(AK7="",FIND(",",AL7))</formula>
    </cfRule>
    <cfRule type="expression" dxfId="1117" priority="12">
      <formula>AND(AK7="",COUNTIF(AL7,"*,*")=0)</formula>
    </cfRule>
  </conditionalFormatting>
  <conditionalFormatting sqref="AF7:AF16">
    <cfRule type="expression" dxfId="1116" priority="7">
      <formula>AND(AE7="",COUNTIF(AF7,"*,*")=0)</formula>
    </cfRule>
  </conditionalFormatting>
  <conditionalFormatting sqref="AN7:AN16">
    <cfRule type="expression" dxfId="1115" priority="3">
      <formula>AND(AM7="",COUNTIF(AN7,"*,*")=0)</formula>
    </cfRule>
    <cfRule type="expression" dxfId="1114" priority="5">
      <formula>AND(AM7="",FIND(",",AN7))</formula>
    </cfRule>
  </conditionalFormatting>
  <conditionalFormatting sqref="AP7:AP16">
    <cfRule type="expression" dxfId="1113" priority="2">
      <formula>AND(AO7="",COUNTIF(AP7,"*,*")=0)</formula>
    </cfRule>
    <cfRule type="expression" dxfId="1112" priority="4">
      <formula>AND(AO7="",FIND(",",AP7))</formula>
    </cfRule>
  </conditionalFormatting>
  <conditionalFormatting sqref="B300:B309">
    <cfRule type="expression" dxfId="1111" priority="402">
      <formula>A300=3</formula>
    </cfRule>
    <cfRule type="expression" dxfId="1110" priority="403">
      <formula>A300=2</formula>
    </cfRule>
    <cfRule type="expression" dxfId="1109" priority="404">
      <formula>A300=1</formula>
    </cfRule>
    <cfRule type="containsBlanks" dxfId="1108" priority="405">
      <formula>LEN(TRIM(B300))=0</formula>
    </cfRule>
    <cfRule type="duplicateValues" dxfId="1107" priority="406"/>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313"/>
  <sheetViews>
    <sheetView showGridLines="0" showRowColHeaders="0" zoomScaleNormal="100" workbookViewId="0">
      <pane ySplit="2" topLeftCell="A3" activePane="bottomLeft" state="frozen"/>
      <selection pane="bottomLeft" activeCell="A5" sqref="A5"/>
    </sheetView>
  </sheetViews>
  <sheetFormatPr defaultRowHeight="12.75" x14ac:dyDescent="0.2"/>
  <cols>
    <col min="1" max="1" width="3.28515625" customWidth="1"/>
    <col min="2" max="2" width="52.2851562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hidden="1" customWidth="1"/>
    <col min="20" max="20" width="1.140625" hidden="1" customWidth="1"/>
    <col min="21" max="21" width="2.7109375" hidden="1" customWidth="1"/>
    <col min="22" max="22" width="0" hidden="1"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19.140625" hidden="1" customWidth="1"/>
    <col min="33" max="33" width="9.140625" hidden="1" customWidth="1"/>
    <col min="34" max="34" width="20.5703125" hidden="1" customWidth="1"/>
    <col min="35" max="35" width="9.140625" hidden="1" customWidth="1"/>
    <col min="36" max="36" width="18.710937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5.28515625" hidden="1" customWidth="1"/>
  </cols>
  <sheetData>
    <row r="1" spans="1:42" x14ac:dyDescent="0.2">
      <c r="A1" s="1155" t="str">
        <f>UPPER((Kalend!E40)&amp;" - "&amp;(Kalend!C40))&amp;" - "&amp;LOWER(Kalend!D40)&amp;" - "&amp;(Kalend!A40)&amp;" kell "&amp;(Kalend!B40)&amp;" - "&amp;(Kalend!F40)</f>
        <v>13 - IDA-VIRUMAA MV - duo - P, 20.09.2020 kell 11:00 - Voka staadion</v>
      </c>
      <c r="O1" s="105"/>
      <c r="P1" s="105"/>
      <c r="Q1" s="108"/>
      <c r="R1" s="108"/>
      <c r="S1" s="108"/>
      <c r="T1" s="109"/>
      <c r="U1" s="109"/>
      <c r="V1" s="109"/>
      <c r="W1" s="105"/>
      <c r="X1" s="334"/>
      <c r="Y1" s="105"/>
      <c r="Z1" s="105"/>
      <c r="AD1" s="99" t="s">
        <v>25</v>
      </c>
      <c r="AE1" s="111"/>
      <c r="AF1" s="111"/>
      <c r="AG1" s="111"/>
      <c r="AH1" s="111"/>
      <c r="AI1" s="111"/>
      <c r="AJ1" s="111"/>
      <c r="AK1" s="111"/>
      <c r="AL1" s="111"/>
      <c r="AM1" s="334"/>
      <c r="AN1" s="334"/>
      <c r="AO1" s="334"/>
      <c r="AP1" s="334"/>
    </row>
    <row r="2" spans="1:42" hidden="1" x14ac:dyDescent="0.2">
      <c r="F2" s="105"/>
      <c r="L2" s="110"/>
      <c r="M2" s="110"/>
      <c r="N2" s="110"/>
      <c r="O2" s="105"/>
      <c r="P2" s="105"/>
      <c r="Q2" s="105"/>
      <c r="R2" s="115" t="s">
        <v>61</v>
      </c>
      <c r="S2" s="105"/>
      <c r="T2" s="110"/>
      <c r="U2" s="110"/>
      <c r="W2" s="116">
        <v>1</v>
      </c>
      <c r="Y2" s="117" t="s">
        <v>62</v>
      </c>
      <c r="Z2" s="105"/>
      <c r="AD2" s="105"/>
      <c r="AE2" s="105"/>
      <c r="AF2" s="105"/>
      <c r="AG2" s="105"/>
      <c r="AH2" s="117"/>
      <c r="AI2" s="105"/>
      <c r="AJ2" s="105"/>
      <c r="AK2" s="105"/>
      <c r="AL2" s="105"/>
    </row>
    <row r="3" spans="1:42" hidden="1" x14ac:dyDescent="0.2">
      <c r="F3" s="105"/>
      <c r="L3" s="110"/>
      <c r="M3" s="110"/>
      <c r="N3" s="110"/>
      <c r="O3" s="105"/>
      <c r="P3" s="105"/>
      <c r="Q3" s="105"/>
      <c r="R3" s="119" t="s">
        <v>63</v>
      </c>
      <c r="S3" s="105"/>
      <c r="T3" s="110"/>
      <c r="U3" s="110"/>
      <c r="W3" s="116">
        <v>0.5</v>
      </c>
      <c r="Y3" s="117" t="s">
        <v>62</v>
      </c>
      <c r="Z3" s="105"/>
      <c r="AE3" s="105"/>
      <c r="AF3" s="105"/>
      <c r="AG3" s="105"/>
      <c r="AH3" s="105"/>
      <c r="AI3" s="105"/>
      <c r="AJ3" s="105"/>
      <c r="AK3" s="105"/>
      <c r="AL3" s="105"/>
    </row>
    <row r="4" spans="1:42" hidden="1" x14ac:dyDescent="0.2">
      <c r="F4" s="105"/>
      <c r="L4" s="105"/>
      <c r="M4" s="105"/>
      <c r="N4" s="105"/>
      <c r="O4" s="105"/>
      <c r="P4" s="105"/>
      <c r="Q4" s="105"/>
      <c r="R4" s="122" t="s">
        <v>65</v>
      </c>
      <c r="S4" s="105"/>
      <c r="T4" s="105"/>
      <c r="U4" s="105"/>
      <c r="W4" s="116">
        <v>0</v>
      </c>
      <c r="Y4" s="117" t="s">
        <v>62</v>
      </c>
      <c r="Z4" s="105"/>
      <c r="AA4" s="105"/>
      <c r="AE4" s="110"/>
      <c r="AF4" s="342"/>
      <c r="AG4" s="110"/>
      <c r="AH4" s="110"/>
      <c r="AI4" s="110"/>
      <c r="AJ4" s="110"/>
      <c r="AK4" s="110"/>
      <c r="AL4" s="110"/>
      <c r="AM4" s="110"/>
      <c r="AN4" s="110"/>
    </row>
    <row r="5" spans="1:42" x14ac:dyDescent="0.2">
      <c r="F5" s="105"/>
      <c r="L5" s="105"/>
      <c r="M5" s="105"/>
      <c r="N5" s="105"/>
      <c r="O5" s="105"/>
      <c r="P5" s="105"/>
      <c r="Q5" s="105"/>
      <c r="R5" s="105"/>
      <c r="S5" s="105"/>
      <c r="T5" s="105"/>
      <c r="U5" s="105"/>
      <c r="V5" s="105"/>
      <c r="W5" s="105"/>
      <c r="X5" s="105"/>
      <c r="Y5" s="105"/>
      <c r="Z5" s="105"/>
      <c r="AA5" s="343"/>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335" t="s">
        <v>599</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6"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C7" s="160"/>
      <c r="AD7" s="157">
        <f t="shared" ref="AD7:AD16" si="1">SUM(AE7:AP7)</f>
        <v>534</v>
      </c>
      <c r="AE7" s="158">
        <f>IFERROR(INDEX(Reit!$J:$J,MATCH(AF7,Reit!$F:$F,0)),"")</f>
        <v>300</v>
      </c>
      <c r="AF7" s="159" t="str">
        <f>IFERROR(LEFT($B7,(FIND(",",$B7,1)-1)),"")</f>
        <v>Janek Tarto</v>
      </c>
      <c r="AG7" s="158">
        <f>IFERROR(INDEX(Reit!$J:$J,MATCH(AH7,Reit!$F:$F,0)),"")</f>
        <v>234</v>
      </c>
      <c r="AH7" s="159" t="str">
        <f>IFERROR(MID($B7,FIND(", ",$B7)+2,256),"")</f>
        <v>Aarne Välja</v>
      </c>
      <c r="AI7" s="158" t="str">
        <f>IFERROR(INDEX(Reit!$J:$J,MATCH(AJ7,Reit!$F:$F,0)),"")</f>
        <v/>
      </c>
      <c r="AJ7" s="159" t="str">
        <f>IFERROR(MID($B7,FIND("^",SUBSTITUTE($B7,", ","^",1))+2,FIND("^",SUBSTITUTE($B7,", ","^",2))-FIND("^",SUBSTITUTE($B7,", ","^",1))-2),"")</f>
        <v/>
      </c>
      <c r="AK7" s="158" t="str">
        <f>IFERROR(INDEX(Reit!$J:$J,MATCH(AL7,Reit!$F:$F,0)),"")</f>
        <v/>
      </c>
      <c r="AL7" s="159" t="str">
        <f>IFERROR(MID($B7,FIND(", ",$B7,FIND(", ",$B7,FIND(", ",$B7))+1)+2,30000),"")</f>
        <v/>
      </c>
      <c r="AM7" s="158" t="str">
        <f>IFERROR(INDEX(Reit!$J:$J,MATCH(AN7,Reit!$F:$F,0)),"")</f>
        <v/>
      </c>
      <c r="AN7" s="159" t="str">
        <f>IFERROR(MID($B7,FIND(", ",$B7,FIND(", ",$B7)+1)+2,FIND(", ",$B7,FIND(", ",$B7,FIND(", ",$B7)+1)+1)-FIND(", ",$B7,FIND(", ",$B7)+1)-2),"")</f>
        <v/>
      </c>
      <c r="AO7" s="158" t="str">
        <f>IFERROR(INDEX(Reit!$J:$J,MATCH(AP7,Reit!$F:$F,0)),"")</f>
        <v/>
      </c>
      <c r="AP7" s="159" t="str">
        <f>IFERROR(MID($B7,FIND(", ",$B7,FIND(", ",$B7,FIND(", ",$B7)+1)+1)+2,30000),"")</f>
        <v/>
      </c>
    </row>
    <row r="8" spans="1:42" x14ac:dyDescent="0.2">
      <c r="A8" s="138">
        <v>2</v>
      </c>
      <c r="B8" s="335" t="s">
        <v>517</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6" si="2">C8+G8+K8+O8+S8</f>
        <v>0</v>
      </c>
      <c r="Z8" s="141" t="s">
        <v>79</v>
      </c>
      <c r="AA8" s="146">
        <f t="shared" ref="AA8:AA16" si="3">E8+I8+M8+Q8+U8</f>
        <v>0</v>
      </c>
      <c r="AB8" s="147">
        <f t="shared" ref="AB8:AB16" si="4">Y8-AA8</f>
        <v>0</v>
      </c>
      <c r="AC8" s="762"/>
      <c r="AD8" s="157">
        <f t="shared" si="1"/>
        <v>490</v>
      </c>
      <c r="AE8" s="158">
        <f>IFERROR(INDEX(Reit!$J:$J,MATCH(AF8,Reit!$F:$F,0)),"")</f>
        <v>294</v>
      </c>
      <c r="AF8" s="159" t="str">
        <f t="shared" ref="AF8:AF20" si="5">IFERROR(LEFT($B8,(FIND(",",$B8,1)-1)),"")</f>
        <v>Ivar Viljaste</v>
      </c>
      <c r="AG8" s="158">
        <f>IFERROR(INDEX(Reit!$J:$J,MATCH(AH8,Reit!$F:$F,0)),"")</f>
        <v>196</v>
      </c>
      <c r="AH8" s="159" t="str">
        <f t="shared" ref="AH8:AH20" si="6">IFERROR(MID($B8,FIND(", ",$B8)+2,256),"")</f>
        <v>Kristo Viljaste</v>
      </c>
      <c r="AI8" s="158" t="str">
        <f>IFERROR(INDEX(Reit!$J:$J,MATCH(AJ8,Reit!$F:$F,0)),"")</f>
        <v/>
      </c>
      <c r="AJ8" s="159" t="str">
        <f t="shared" ref="AJ8:AJ20" si="7">IFERROR(MID($B8,FIND("^",SUBSTITUTE($B8,", ","^",1))+2,FIND("^",SUBSTITUTE($B8,", ","^",2))-FIND("^",SUBSTITUTE($B8,", ","^",1))-2),"")</f>
        <v/>
      </c>
      <c r="AK8" s="158" t="str">
        <f>IFERROR(INDEX(Reit!$J:$J,MATCH(AL8,Reit!$F:$F,0)),"")</f>
        <v/>
      </c>
      <c r="AL8" s="159" t="str">
        <f t="shared" ref="AL8:AL20" si="8">IFERROR(MID($B8,FIND(", ",$B8,FIND(", ",$B8,FIND(", ",$B8))+1)+2,30000),"")</f>
        <v/>
      </c>
      <c r="AM8" s="158" t="str">
        <f>IFERROR(INDEX(Reit!$J:$J,MATCH(AN8,Reit!$F:$F,0)),"")</f>
        <v/>
      </c>
      <c r="AN8" s="159" t="str">
        <f t="shared" ref="AN8:AN20" si="9">IFERROR(MID($B8,FIND(", ",$B8,FIND(", ",$B8)+1)+2,FIND(", ",$B8,FIND(", ",$B8,FIND(", ",$B8)+1)+1)-FIND(", ",$B8,FIND(", ",$B8)+1)-2),"")</f>
        <v/>
      </c>
      <c r="AO8" s="158" t="str">
        <f>IFERROR(INDEX(Reit!$J:$J,MATCH(AP8,Reit!$F:$F,0)),"")</f>
        <v/>
      </c>
      <c r="AP8" s="159" t="str">
        <f t="shared" ref="AP8:AP20" si="10">IFERROR(MID($B8,FIND(", ",$B8,FIND(", ",$B8,FIND(", ",$B8)+1)+1)+2,30000),"")</f>
        <v/>
      </c>
    </row>
    <row r="9" spans="1:42" x14ac:dyDescent="0.2">
      <c r="A9" s="138">
        <v>3</v>
      </c>
      <c r="B9" s="139" t="s">
        <v>600</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2"/>
        <v>0</v>
      </c>
      <c r="Z9" s="141" t="s">
        <v>79</v>
      </c>
      <c r="AA9" s="146">
        <f t="shared" si="3"/>
        <v>0</v>
      </c>
      <c r="AB9" s="147">
        <f t="shared" si="4"/>
        <v>0</v>
      </c>
      <c r="AC9" s="762"/>
      <c r="AD9" s="157">
        <f t="shared" si="1"/>
        <v>480</v>
      </c>
      <c r="AE9" s="158">
        <f>IFERROR(INDEX(Reit!$J:$J,MATCH(AF9,Reit!$F:$F,0)),"")</f>
        <v>288</v>
      </c>
      <c r="AF9" s="159" t="str">
        <f t="shared" si="5"/>
        <v>Oskar Sepp</v>
      </c>
      <c r="AG9" s="158">
        <f>IFERROR(INDEX(Reit!$J:$J,MATCH(AH9,Reit!$F:$F,0)),"")</f>
        <v>192</v>
      </c>
      <c r="AH9" s="159" t="str">
        <f t="shared" si="6"/>
        <v>Matti Vinni</v>
      </c>
      <c r="AI9" s="158" t="str">
        <f>IFERROR(INDEX(Reit!$J:$J,MATCH(AJ9,Reit!$F:$F,0)),"")</f>
        <v/>
      </c>
      <c r="AJ9" s="159" t="str">
        <f t="shared" si="7"/>
        <v/>
      </c>
      <c r="AK9" s="158" t="str">
        <f>IFERROR(INDEX(Reit!$J:$J,MATCH(AL9,Reit!$F:$F,0)),"")</f>
        <v/>
      </c>
      <c r="AL9" s="159" t="str">
        <f t="shared" si="8"/>
        <v/>
      </c>
      <c r="AM9" s="158" t="str">
        <f>IFERROR(INDEX(Reit!$J:$J,MATCH(AN9,Reit!$F:$F,0)),"")</f>
        <v/>
      </c>
      <c r="AN9" s="159" t="str">
        <f t="shared" si="9"/>
        <v/>
      </c>
      <c r="AO9" s="158" t="str">
        <f>IFERROR(INDEX(Reit!$J:$J,MATCH(AP9,Reit!$F:$F,0)),"")</f>
        <v/>
      </c>
      <c r="AP9" s="159" t="str">
        <f t="shared" si="10"/>
        <v/>
      </c>
    </row>
    <row r="10" spans="1:42" x14ac:dyDescent="0.2">
      <c r="A10" s="138">
        <v>4</v>
      </c>
      <c r="B10" s="139" t="s">
        <v>158</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2"/>
        <v>0</v>
      </c>
      <c r="Z10" s="141" t="s">
        <v>79</v>
      </c>
      <c r="AA10" s="146">
        <f t="shared" si="3"/>
        <v>0</v>
      </c>
      <c r="AB10" s="147">
        <f t="shared" si="4"/>
        <v>0</v>
      </c>
      <c r="AC10" s="762"/>
      <c r="AD10" s="157">
        <f t="shared" si="1"/>
        <v>510</v>
      </c>
      <c r="AE10" s="158">
        <f>IFERROR(INDEX(Reit!$J:$J,MATCH(AF10,Reit!$F:$F,0)),"")</f>
        <v>278</v>
      </c>
      <c r="AF10" s="159" t="str">
        <f t="shared" si="5"/>
        <v>Kenneth Muusikus</v>
      </c>
      <c r="AG10" s="158">
        <f>IFERROR(INDEX(Reit!$J:$J,MATCH(AH10,Reit!$F:$F,0)),"")</f>
        <v>232</v>
      </c>
      <c r="AH10" s="159" t="str">
        <f t="shared" si="6"/>
        <v>Mait Metsla</v>
      </c>
      <c r="AI10" s="158" t="str">
        <f>IFERROR(INDEX(Reit!$J:$J,MATCH(AJ10,Reit!$F:$F,0)),"")</f>
        <v/>
      </c>
      <c r="AJ10" s="159" t="str">
        <f t="shared" si="7"/>
        <v/>
      </c>
      <c r="AK10" s="158" t="str">
        <f>IFERROR(INDEX(Reit!$J:$J,MATCH(AL10,Reit!$F:$F,0)),"")</f>
        <v/>
      </c>
      <c r="AL10" s="159" t="str">
        <f t="shared" si="8"/>
        <v/>
      </c>
      <c r="AM10" s="158" t="str">
        <f>IFERROR(INDEX(Reit!$J:$J,MATCH(AN10,Reit!$F:$F,0)),"")</f>
        <v/>
      </c>
      <c r="AN10" s="159" t="str">
        <f t="shared" si="9"/>
        <v/>
      </c>
      <c r="AO10" s="158" t="str">
        <f>IFERROR(INDEX(Reit!$J:$J,MATCH(AP10,Reit!$F:$F,0)),"")</f>
        <v/>
      </c>
      <c r="AP10" s="159" t="str">
        <f t="shared" si="10"/>
        <v/>
      </c>
    </row>
    <row r="11" spans="1:42" x14ac:dyDescent="0.2">
      <c r="A11" s="138">
        <v>5</v>
      </c>
      <c r="B11" s="335" t="s">
        <v>601</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2"/>
        <v>0</v>
      </c>
      <c r="Z11" s="141" t="s">
        <v>79</v>
      </c>
      <c r="AA11" s="146">
        <f t="shared" si="3"/>
        <v>0</v>
      </c>
      <c r="AB11" s="147">
        <f t="shared" si="4"/>
        <v>0</v>
      </c>
      <c r="AC11" s="148"/>
      <c r="AD11" s="157">
        <f t="shared" si="1"/>
        <v>396</v>
      </c>
      <c r="AE11" s="158">
        <f>IFERROR(INDEX(Reit!$J:$J,MATCH(AF11,Reit!$F:$F,0)),"")</f>
        <v>174</v>
      </c>
      <c r="AF11" s="159" t="str">
        <f t="shared" si="5"/>
        <v>Kaspar Mänd</v>
      </c>
      <c r="AG11" s="158">
        <f>IFERROR(INDEX(Reit!$J:$J,MATCH(AH11,Reit!$F:$F,0)),"")</f>
        <v>222</v>
      </c>
      <c r="AH11" s="159" t="str">
        <f t="shared" si="6"/>
        <v>Oleg Rõndenkov</v>
      </c>
      <c r="AI11" s="158" t="str">
        <f>IFERROR(INDEX(Reit!$J:$J,MATCH(AJ11,Reit!$F:$F,0)),"")</f>
        <v/>
      </c>
      <c r="AJ11" s="159" t="str">
        <f t="shared" si="7"/>
        <v/>
      </c>
      <c r="AK11" s="158" t="str">
        <f>IFERROR(INDEX(Reit!$J:$J,MATCH(AL11,Reit!$F:$F,0)),"")</f>
        <v/>
      </c>
      <c r="AL11" s="159" t="str">
        <f t="shared" si="8"/>
        <v/>
      </c>
      <c r="AM11" s="158" t="str">
        <f>IFERROR(INDEX(Reit!$J:$J,MATCH(AN11,Reit!$F:$F,0)),"")</f>
        <v/>
      </c>
      <c r="AN11" s="159" t="str">
        <f t="shared" si="9"/>
        <v/>
      </c>
      <c r="AO11" s="158" t="str">
        <f>IFERROR(INDEX(Reit!$J:$J,MATCH(AP11,Reit!$F:$F,0)),"")</f>
        <v/>
      </c>
      <c r="AP11" s="159" t="str">
        <f t="shared" si="10"/>
        <v/>
      </c>
    </row>
    <row r="12" spans="1:42" x14ac:dyDescent="0.2">
      <c r="A12" s="138">
        <v>6</v>
      </c>
      <c r="B12" s="139" t="s">
        <v>602</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2"/>
        <v>0</v>
      </c>
      <c r="Z12" s="141" t="s">
        <v>79</v>
      </c>
      <c r="AA12" s="146">
        <f t="shared" si="3"/>
        <v>0</v>
      </c>
      <c r="AB12" s="147">
        <f t="shared" si="4"/>
        <v>0</v>
      </c>
      <c r="AC12" s="148"/>
      <c r="AD12" s="157">
        <f t="shared" si="1"/>
        <v>335</v>
      </c>
      <c r="AE12" s="158">
        <f>IFERROR(INDEX(Reit!$J:$J,MATCH(AF12,Reit!$F:$F,0)),"")</f>
        <v>244</v>
      </c>
      <c r="AF12" s="159" t="str">
        <f t="shared" si="5"/>
        <v>Jaan Sepp</v>
      </c>
      <c r="AG12" s="158">
        <f>IFERROR(INDEX(Reit!$J:$J,MATCH(AH12,Reit!$F:$F,0)),"")</f>
        <v>91</v>
      </c>
      <c r="AH12" s="159" t="str">
        <f t="shared" si="6"/>
        <v>Enn Tokman</v>
      </c>
      <c r="AI12" s="158" t="str">
        <f>IFERROR(INDEX(Reit!$J:$J,MATCH(AJ12,Reit!$F:$F,0)),"")</f>
        <v/>
      </c>
      <c r="AJ12" s="159" t="str">
        <f t="shared" si="7"/>
        <v/>
      </c>
      <c r="AK12" s="158" t="str">
        <f>IFERROR(INDEX(Reit!$J:$J,MATCH(AL12,Reit!$F:$F,0)),"")</f>
        <v/>
      </c>
      <c r="AL12" s="159" t="str">
        <f t="shared" si="8"/>
        <v/>
      </c>
      <c r="AM12" s="158" t="str">
        <f>IFERROR(INDEX(Reit!$J:$J,MATCH(AN12,Reit!$F:$F,0)),"")</f>
        <v/>
      </c>
      <c r="AN12" s="159" t="str">
        <f t="shared" si="9"/>
        <v/>
      </c>
      <c r="AO12" s="158" t="str">
        <f>IFERROR(INDEX(Reit!$J:$J,MATCH(AP12,Reit!$F:$F,0)),"")</f>
        <v/>
      </c>
      <c r="AP12" s="159" t="str">
        <f t="shared" si="10"/>
        <v/>
      </c>
    </row>
    <row r="13" spans="1:42" x14ac:dyDescent="0.2">
      <c r="A13" s="138">
        <v>7</v>
      </c>
      <c r="B13" s="149" t="s">
        <v>161</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2"/>
        <v>0</v>
      </c>
      <c r="Z13" s="141" t="s">
        <v>79</v>
      </c>
      <c r="AA13" s="146">
        <f t="shared" si="3"/>
        <v>0</v>
      </c>
      <c r="AB13" s="147">
        <f t="shared" si="4"/>
        <v>0</v>
      </c>
      <c r="AC13" s="148"/>
      <c r="AD13" s="157">
        <f t="shared" si="1"/>
        <v>288</v>
      </c>
      <c r="AE13" s="158">
        <f>IFERROR(INDEX(Reit!$J:$J,MATCH(AF13,Reit!$F:$F,0)),"")</f>
        <v>148</v>
      </c>
      <c r="AF13" s="159" t="str">
        <f t="shared" si="5"/>
        <v>Ljudmila Varendi</v>
      </c>
      <c r="AG13" s="158">
        <f>IFERROR(INDEX(Reit!$J:$J,MATCH(AH13,Reit!$F:$F,0)),"")</f>
        <v>140</v>
      </c>
      <c r="AH13" s="159" t="str">
        <f t="shared" si="6"/>
        <v>Viktor Švarõgin</v>
      </c>
      <c r="AI13" s="158" t="str">
        <f>IFERROR(INDEX(Reit!$J:$J,MATCH(AJ13,Reit!$F:$F,0)),"")</f>
        <v/>
      </c>
      <c r="AJ13" s="159" t="str">
        <f t="shared" si="7"/>
        <v/>
      </c>
      <c r="AK13" s="158" t="str">
        <f>IFERROR(INDEX(Reit!$J:$J,MATCH(AL13,Reit!$F:$F,0)),"")</f>
        <v/>
      </c>
      <c r="AL13" s="159" t="str">
        <f t="shared" si="8"/>
        <v/>
      </c>
      <c r="AM13" s="158" t="str">
        <f>IFERROR(INDEX(Reit!$J:$J,MATCH(AN13,Reit!$F:$F,0)),"")</f>
        <v/>
      </c>
      <c r="AN13" s="159" t="str">
        <f t="shared" si="9"/>
        <v/>
      </c>
      <c r="AO13" s="158" t="str">
        <f>IFERROR(INDEX(Reit!$J:$J,MATCH(AP13,Reit!$F:$F,0)),"")</f>
        <v/>
      </c>
      <c r="AP13" s="159" t="str">
        <f t="shared" si="10"/>
        <v/>
      </c>
    </row>
    <row r="14" spans="1:42" x14ac:dyDescent="0.2">
      <c r="A14" s="138">
        <v>8</v>
      </c>
      <c r="B14" s="149" t="s">
        <v>286</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2"/>
        <v>0</v>
      </c>
      <c r="Z14" s="141" t="s">
        <v>79</v>
      </c>
      <c r="AA14" s="146">
        <f t="shared" si="3"/>
        <v>0</v>
      </c>
      <c r="AB14" s="147">
        <f t="shared" si="4"/>
        <v>0</v>
      </c>
      <c r="AC14" s="148"/>
      <c r="AD14" s="157">
        <f t="shared" si="1"/>
        <v>123</v>
      </c>
      <c r="AE14" s="158">
        <f>IFERROR(INDEX(Reit!$J:$J,MATCH(AF14,Reit!$F:$F,0)),"")</f>
        <v>18</v>
      </c>
      <c r="AF14" s="159" t="str">
        <f t="shared" si="5"/>
        <v>Heili Vasser</v>
      </c>
      <c r="AG14" s="158">
        <f>IFERROR(INDEX(Reit!$J:$J,MATCH(AH14,Reit!$F:$F,0)),"")</f>
        <v>105</v>
      </c>
      <c r="AH14" s="159" t="str">
        <f t="shared" si="6"/>
        <v>Vello Vasser</v>
      </c>
      <c r="AI14" s="158" t="str">
        <f>IFERROR(INDEX(Reit!$J:$J,MATCH(AJ14,Reit!$F:$F,0)),"")</f>
        <v/>
      </c>
      <c r="AJ14" s="159" t="str">
        <f t="shared" si="7"/>
        <v/>
      </c>
      <c r="AK14" s="158" t="str">
        <f>IFERROR(INDEX(Reit!$J:$J,MATCH(AL14,Reit!$F:$F,0)),"")</f>
        <v/>
      </c>
      <c r="AL14" s="159" t="str">
        <f t="shared" si="8"/>
        <v/>
      </c>
      <c r="AM14" s="158" t="str">
        <f>IFERROR(INDEX(Reit!$J:$J,MATCH(AN14,Reit!$F:$F,0)),"")</f>
        <v/>
      </c>
      <c r="AN14" s="159" t="str">
        <f t="shared" si="9"/>
        <v/>
      </c>
      <c r="AO14" s="158" t="str">
        <f>IFERROR(INDEX(Reit!$J:$J,MATCH(AP14,Reit!$F:$F,0)),"")</f>
        <v/>
      </c>
      <c r="AP14" s="159" t="str">
        <f t="shared" si="10"/>
        <v/>
      </c>
    </row>
    <row r="15" spans="1:42" x14ac:dyDescent="0.2">
      <c r="A15" s="138">
        <v>9</v>
      </c>
      <c r="B15" s="139" t="s">
        <v>287</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2"/>
        <v>0</v>
      </c>
      <c r="Z15" s="141" t="s">
        <v>79</v>
      </c>
      <c r="AA15" s="146">
        <f t="shared" si="3"/>
        <v>0</v>
      </c>
      <c r="AB15" s="147">
        <f t="shared" si="4"/>
        <v>0</v>
      </c>
      <c r="AC15" s="148"/>
      <c r="AD15" s="157">
        <f t="shared" si="1"/>
        <v>364</v>
      </c>
      <c r="AE15" s="158">
        <f>IFERROR(INDEX(Reit!$J:$J,MATCH(AF15,Reit!$F:$F,0)),"")</f>
        <v>180</v>
      </c>
      <c r="AF15" s="159" t="str">
        <f t="shared" si="5"/>
        <v>Andres Veski</v>
      </c>
      <c r="AG15" s="158">
        <f>IFERROR(INDEX(Reit!$J:$J,MATCH(AH15,Reit!$F:$F,0)),"")</f>
        <v>184</v>
      </c>
      <c r="AH15" s="159" t="str">
        <f t="shared" si="6"/>
        <v>Svetlana Veski</v>
      </c>
      <c r="AI15" s="158" t="str">
        <f>IFERROR(INDEX(Reit!$J:$J,MATCH(AJ15,Reit!$F:$F,0)),"")</f>
        <v/>
      </c>
      <c r="AJ15" s="159" t="str">
        <f t="shared" si="7"/>
        <v/>
      </c>
      <c r="AK15" s="158" t="str">
        <f>IFERROR(INDEX(Reit!$J:$J,MATCH(AL15,Reit!$F:$F,0)),"")</f>
        <v/>
      </c>
      <c r="AL15" s="159" t="str">
        <f t="shared" si="8"/>
        <v/>
      </c>
      <c r="AM15" s="158" t="str">
        <f>IFERROR(INDEX(Reit!$J:$J,MATCH(AN15,Reit!$F:$F,0)),"")</f>
        <v/>
      </c>
      <c r="AN15" s="159" t="str">
        <f t="shared" si="9"/>
        <v/>
      </c>
      <c r="AO15" s="158" t="str">
        <f>IFERROR(INDEX(Reit!$J:$J,MATCH(AP15,Reit!$F:$F,0)),"")</f>
        <v/>
      </c>
      <c r="AP15" s="159" t="str">
        <f t="shared" si="10"/>
        <v/>
      </c>
    </row>
    <row r="16" spans="1:42" x14ac:dyDescent="0.2">
      <c r="A16" s="138">
        <v>10</v>
      </c>
      <c r="B16" s="149" t="s">
        <v>603</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2"/>
        <v>0</v>
      </c>
      <c r="Z16" s="141" t="s">
        <v>79</v>
      </c>
      <c r="AA16" s="146">
        <f t="shared" si="3"/>
        <v>0</v>
      </c>
      <c r="AB16" s="147">
        <f t="shared" si="4"/>
        <v>0</v>
      </c>
      <c r="AD16" s="157">
        <f t="shared" si="1"/>
        <v>251</v>
      </c>
      <c r="AE16" s="158">
        <f>IFERROR(INDEX(Reit!$J:$J,MATCH(AF16,Reit!$F:$F,0)),"")</f>
        <v>59</v>
      </c>
      <c r="AF16" s="159" t="str">
        <f t="shared" si="5"/>
        <v>Urmas Randlaine</v>
      </c>
      <c r="AG16" s="158">
        <f>IFERROR(INDEX(Reit!$J:$J,MATCH(AH16,Reit!$F:$F,0)),"")</f>
        <v>192</v>
      </c>
      <c r="AH16" s="159" t="str">
        <f t="shared" si="6"/>
        <v>Henri Mitt</v>
      </c>
      <c r="AI16" s="158" t="str">
        <f>IFERROR(INDEX(Reit!$J:$J,MATCH(AJ16,Reit!$F:$F,0)),"")</f>
        <v/>
      </c>
      <c r="AJ16" s="159" t="str">
        <f t="shared" si="7"/>
        <v/>
      </c>
      <c r="AK16" s="158" t="str">
        <f>IFERROR(INDEX(Reit!$J:$J,MATCH(AL16,Reit!$F:$F,0)),"")</f>
        <v/>
      </c>
      <c r="AL16" s="159" t="str">
        <f t="shared" si="8"/>
        <v/>
      </c>
      <c r="AM16" s="158" t="str">
        <f>IFERROR(INDEX(Reit!$J:$J,MATCH(AN16,Reit!$F:$F,0)),"")</f>
        <v/>
      </c>
      <c r="AN16" s="159" t="str">
        <f t="shared" si="9"/>
        <v/>
      </c>
      <c r="AO16" s="158" t="str">
        <f>IFERROR(INDEX(Reit!$J:$J,MATCH(AP16,Reit!$F:$F,0)),"")</f>
        <v/>
      </c>
      <c r="AP16" s="159" t="str">
        <f t="shared" si="10"/>
        <v/>
      </c>
    </row>
    <row r="17" spans="1:42" x14ac:dyDescent="0.2">
      <c r="A17" s="138">
        <v>11</v>
      </c>
      <c r="B17" s="139" t="s">
        <v>531</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ref="W17:W20" si="11">IF(C17&gt;E17,W$2,IF(C17&lt;E17,W$4,IF(ISNUMBER(C17),W$3,0)))+IF(G17&gt;I17,W$2,IF(G17&lt;I17,W$4,IF(ISNUMBER(G17),W$3,0)))+IF(K17&gt;M17,W$2,IF(K17&lt;M17,W$4,IF(ISNUMBER(K17),W$3,0)))+IF(O17&gt;Q17,W$2,IF(O17&lt;Q17,W$4,IF(ISNUMBER(O17),W$3,0)))+IF(S17&gt;U17,W$2,IF(S17&lt;U17,W$4,IF(ISNUMBER(S17),W$3,0)))</f>
        <v>0</v>
      </c>
      <c r="X17" s="145"/>
      <c r="Y17" s="140">
        <f t="shared" ref="Y17:Y20" si="12">C17+G17+K17+O17+S17</f>
        <v>0</v>
      </c>
      <c r="Z17" s="141" t="s">
        <v>79</v>
      </c>
      <c r="AA17" s="146">
        <f t="shared" ref="AA17:AA20" si="13">E17+I17+M17+Q17+U17</f>
        <v>0</v>
      </c>
      <c r="AB17" s="147">
        <f t="shared" ref="AB17:AB20" si="14">Y17-AA17</f>
        <v>0</v>
      </c>
      <c r="AC17" s="148"/>
      <c r="AD17" s="157">
        <f t="shared" ref="AD17:AD20" si="15">SUM(AE17:AP17)</f>
        <v>330</v>
      </c>
      <c r="AE17" s="158">
        <f>IFERROR(INDEX(Reit!$J:$J,MATCH(AF17,Reit!$F:$F,0)),"")</f>
        <v>182</v>
      </c>
      <c r="AF17" s="159" t="str">
        <f t="shared" si="5"/>
        <v>Elmo Lageda</v>
      </c>
      <c r="AG17" s="158">
        <f>IFERROR(INDEX(Reit!$J:$J,MATCH(AH17,Reit!$F:$F,0)),"")</f>
        <v>148</v>
      </c>
      <c r="AH17" s="159" t="str">
        <f t="shared" si="6"/>
        <v>Vladimir Ogneštšikov</v>
      </c>
      <c r="AI17" s="158" t="str">
        <f>IFERROR(INDEX(Reit!$J:$J,MATCH(AJ17,Reit!$F:$F,0)),"")</f>
        <v/>
      </c>
      <c r="AJ17" s="159" t="str">
        <f t="shared" si="7"/>
        <v/>
      </c>
      <c r="AK17" s="158" t="str">
        <f>IFERROR(INDEX(Reit!$J:$J,MATCH(AL17,Reit!$F:$F,0)),"")</f>
        <v/>
      </c>
      <c r="AL17" s="159" t="str">
        <f t="shared" si="8"/>
        <v/>
      </c>
      <c r="AM17" s="158" t="str">
        <f>IFERROR(INDEX(Reit!$J:$J,MATCH(AN17,Reit!$F:$F,0)),"")</f>
        <v/>
      </c>
      <c r="AN17" s="159" t="str">
        <f t="shared" si="9"/>
        <v/>
      </c>
      <c r="AO17" s="158" t="str">
        <f>IFERROR(INDEX(Reit!$J:$J,MATCH(AP17,Reit!$F:$F,0)),"")</f>
        <v/>
      </c>
      <c r="AP17" s="159" t="str">
        <f t="shared" si="10"/>
        <v/>
      </c>
    </row>
    <row r="18" spans="1:42" x14ac:dyDescent="0.2">
      <c r="A18" s="138">
        <v>12</v>
      </c>
      <c r="B18" s="149" t="s">
        <v>288</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11"/>
        <v>0</v>
      </c>
      <c r="X18" s="145"/>
      <c r="Y18" s="140">
        <f t="shared" si="12"/>
        <v>0</v>
      </c>
      <c r="Z18" s="141" t="s">
        <v>79</v>
      </c>
      <c r="AA18" s="146">
        <f t="shared" si="13"/>
        <v>0</v>
      </c>
      <c r="AB18" s="147">
        <f t="shared" si="14"/>
        <v>0</v>
      </c>
      <c r="AD18" s="157">
        <f t="shared" si="15"/>
        <v>227</v>
      </c>
      <c r="AE18" s="158">
        <f>IFERROR(INDEX(Reit!$J:$J,MATCH(AF18,Reit!$F:$F,0)),"")</f>
        <v>201</v>
      </c>
      <c r="AF18" s="159" t="str">
        <f t="shared" si="5"/>
        <v>Meelis Luud</v>
      </c>
      <c r="AG18" s="158">
        <f>IFERROR(INDEX(Reit!$J:$J,MATCH(AH18,Reit!$F:$F,0)),"")</f>
        <v>26</v>
      </c>
      <c r="AH18" s="159" t="str">
        <f t="shared" si="6"/>
        <v>Sander Rose</v>
      </c>
      <c r="AI18" s="158" t="str">
        <f>IFERROR(INDEX(Reit!$J:$J,MATCH(AJ18,Reit!$F:$F,0)),"")</f>
        <v/>
      </c>
      <c r="AJ18" s="159" t="str">
        <f t="shared" si="7"/>
        <v/>
      </c>
      <c r="AK18" s="158" t="str">
        <f>IFERROR(INDEX(Reit!$J:$J,MATCH(AL18,Reit!$F:$F,0)),"")</f>
        <v/>
      </c>
      <c r="AL18" s="159" t="str">
        <f t="shared" si="8"/>
        <v/>
      </c>
      <c r="AM18" s="158" t="str">
        <f>IFERROR(INDEX(Reit!$J:$J,MATCH(AN18,Reit!$F:$F,0)),"")</f>
        <v/>
      </c>
      <c r="AN18" s="159" t="str">
        <f t="shared" si="9"/>
        <v/>
      </c>
      <c r="AO18" s="158" t="str">
        <f>IFERROR(INDEX(Reit!$J:$J,MATCH(AP18,Reit!$F:$F,0)),"")</f>
        <v/>
      </c>
      <c r="AP18" s="159" t="str">
        <f t="shared" si="10"/>
        <v/>
      </c>
    </row>
    <row r="19" spans="1:42" x14ac:dyDescent="0.2">
      <c r="A19" s="138">
        <v>13</v>
      </c>
      <c r="B19" s="139" t="s">
        <v>604</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11"/>
        <v>0</v>
      </c>
      <c r="X19" s="145"/>
      <c r="Y19" s="140">
        <f t="shared" si="12"/>
        <v>0</v>
      </c>
      <c r="Z19" s="141" t="s">
        <v>79</v>
      </c>
      <c r="AA19" s="146">
        <f t="shared" si="13"/>
        <v>0</v>
      </c>
      <c r="AB19" s="147">
        <f t="shared" si="14"/>
        <v>0</v>
      </c>
      <c r="AC19" s="148"/>
      <c r="AD19" s="157">
        <f t="shared" si="15"/>
        <v>191</v>
      </c>
      <c r="AE19" s="158">
        <f>IFERROR(INDEX(Reit!$J:$J,MATCH(AF19,Reit!$F:$F,0)),"")</f>
        <v>59</v>
      </c>
      <c r="AF19" s="159" t="str">
        <f t="shared" si="5"/>
        <v>Oksana Rõndenkova</v>
      </c>
      <c r="AG19" s="158">
        <f>IFERROR(INDEX(Reit!$J:$J,MATCH(AH19,Reit!$F:$F,0)),"")</f>
        <v>132</v>
      </c>
      <c r="AH19" s="159" t="str">
        <f t="shared" si="6"/>
        <v>Andrei Grintšak</v>
      </c>
      <c r="AI19" s="158" t="str">
        <f>IFERROR(INDEX(Reit!$J:$J,MATCH(AJ19,Reit!$F:$F,0)),"")</f>
        <v/>
      </c>
      <c r="AJ19" s="159" t="str">
        <f t="shared" si="7"/>
        <v/>
      </c>
      <c r="AK19" s="158" t="str">
        <f>IFERROR(INDEX(Reit!$J:$J,MATCH(AL19,Reit!$F:$F,0)),"")</f>
        <v/>
      </c>
      <c r="AL19" s="159" t="str">
        <f t="shared" si="8"/>
        <v/>
      </c>
      <c r="AM19" s="158" t="str">
        <f>IFERROR(INDEX(Reit!$J:$J,MATCH(AN19,Reit!$F:$F,0)),"")</f>
        <v/>
      </c>
      <c r="AN19" s="159" t="str">
        <f t="shared" si="9"/>
        <v/>
      </c>
      <c r="AO19" s="158" t="str">
        <f>IFERROR(INDEX(Reit!$J:$J,MATCH(AP19,Reit!$F:$F,0)),"")</f>
        <v/>
      </c>
      <c r="AP19" s="159" t="str">
        <f t="shared" si="10"/>
        <v/>
      </c>
    </row>
    <row r="20" spans="1:42" x14ac:dyDescent="0.2">
      <c r="A20" s="138">
        <v>14</v>
      </c>
      <c r="B20" s="149" t="s">
        <v>605</v>
      </c>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11"/>
        <v>0</v>
      </c>
      <c r="X20" s="145"/>
      <c r="Y20" s="140">
        <f t="shared" si="12"/>
        <v>0</v>
      </c>
      <c r="Z20" s="141" t="s">
        <v>79</v>
      </c>
      <c r="AA20" s="146">
        <f t="shared" si="13"/>
        <v>0</v>
      </c>
      <c r="AB20" s="147">
        <f t="shared" si="14"/>
        <v>0</v>
      </c>
      <c r="AD20" s="157">
        <f t="shared" si="15"/>
        <v>76</v>
      </c>
      <c r="AE20" s="158">
        <f>IFERROR(INDEX(Reit!$J:$J,MATCH(AF20,Reit!$F:$F,0)),"")</f>
        <v>28</v>
      </c>
      <c r="AF20" s="159" t="str">
        <f t="shared" si="5"/>
        <v>Illar Tõnurist</v>
      </c>
      <c r="AG20" s="158" t="str">
        <f>IFERROR(INDEX(Reit!$J:$J,MATCH(AH20,Reit!$F:$F,0)),"")</f>
        <v/>
      </c>
      <c r="AH20" s="159" t="str">
        <f t="shared" si="6"/>
        <v>Jüri Mitt, Tarmo Bombe</v>
      </c>
      <c r="AI20" s="158">
        <f>IFERROR(INDEX(Reit!$J:$J,MATCH(AJ20,Reit!$F:$F,0)),"")</f>
        <v>6</v>
      </c>
      <c r="AJ20" s="159" t="str">
        <f t="shared" si="7"/>
        <v>Jüri Mitt</v>
      </c>
      <c r="AK20" s="158">
        <f>IFERROR(INDEX(Reit!$J:$J,MATCH(AL20,Reit!$F:$F,0)),"")</f>
        <v>42</v>
      </c>
      <c r="AL20" s="159" t="str">
        <f t="shared" si="8"/>
        <v>Tarmo Bombe</v>
      </c>
      <c r="AM20" s="158" t="str">
        <f>IFERROR(INDEX(Reit!$J:$J,MATCH(AN20,Reit!$F:$F,0)),"")</f>
        <v/>
      </c>
      <c r="AN20" s="159" t="str">
        <f t="shared" si="9"/>
        <v/>
      </c>
      <c r="AO20" s="158" t="str">
        <f>IFERROR(INDEX(Reit!$J:$J,MATCH(AP20,Reit!$F:$F,0)),"")</f>
        <v/>
      </c>
      <c r="AP20" s="159" t="str">
        <f t="shared" si="10"/>
        <v/>
      </c>
    </row>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3" hidden="1" x14ac:dyDescent="0.2"/>
    <row r="254" hidden="1" x14ac:dyDescent="0.2"/>
    <row r="255" hidden="1" x14ac:dyDescent="0.2"/>
    <row r="256" hidden="1" x14ac:dyDescent="0.2"/>
    <row r="257" spans="6:8" hidden="1" x14ac:dyDescent="0.2"/>
    <row r="258" spans="6:8" hidden="1" x14ac:dyDescent="0.2"/>
    <row r="259" spans="6:8" hidden="1" x14ac:dyDescent="0.2"/>
    <row r="260" spans="6:8" hidden="1" x14ac:dyDescent="0.2"/>
    <row r="261" spans="6:8" hidden="1" x14ac:dyDescent="0.2"/>
    <row r="262" spans="6:8" hidden="1" x14ac:dyDescent="0.2">
      <c r="H262" s="838"/>
    </row>
    <row r="263" spans="6:8" hidden="1" x14ac:dyDescent="0.2">
      <c r="H263" s="838"/>
    </row>
    <row r="264" spans="6:8" hidden="1" x14ac:dyDescent="0.2">
      <c r="H264" s="838"/>
    </row>
    <row r="265" spans="6:8" hidden="1" x14ac:dyDescent="0.2">
      <c r="H265" s="808"/>
    </row>
    <row r="266" spans="6:8" hidden="1" x14ac:dyDescent="0.2">
      <c r="H266" s="155"/>
    </row>
    <row r="267" spans="6:8" hidden="1" x14ac:dyDescent="0.2">
      <c r="F267" s="810"/>
    </row>
    <row r="268" spans="6:8" hidden="1" x14ac:dyDescent="0.2"/>
    <row r="269" spans="6:8" hidden="1" x14ac:dyDescent="0.2"/>
    <row r="270" spans="6:8" hidden="1" x14ac:dyDescent="0.2"/>
    <row r="271" spans="6:8" hidden="1" x14ac:dyDescent="0.2"/>
    <row r="272" spans="6: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105"/>
      <c r="B299" s="105"/>
      <c r="C299" s="151" t="s">
        <v>182</v>
      </c>
    </row>
    <row r="300" spans="1:3" x14ac:dyDescent="0.2">
      <c r="A300" s="152">
        <v>1</v>
      </c>
      <c r="B300" s="704" t="str">
        <f>IFERROR(INDEX(B$1:B$100,MATCH(A300,A$1:A$100,0)),"")</f>
        <v>Janek Tarto, Aarne Välja</v>
      </c>
      <c r="C300" s="160">
        <v>40</v>
      </c>
    </row>
    <row r="301" spans="1:3" x14ac:dyDescent="0.2">
      <c r="A301" s="152">
        <v>2</v>
      </c>
      <c r="B301" s="704" t="str">
        <f t="shared" ref="B301:B309" si="16">IFERROR(INDEX(B$1:B$100,MATCH(A301,A$1:A$100,0)),"")</f>
        <v>Ivar Viljaste, Kristo Viljaste</v>
      </c>
      <c r="C301" s="160">
        <v>34</v>
      </c>
    </row>
    <row r="302" spans="1:3" x14ac:dyDescent="0.2">
      <c r="A302" s="152">
        <v>3</v>
      </c>
      <c r="B302" s="704" t="str">
        <f t="shared" si="16"/>
        <v>Oskar Sepp, Matti Vinni</v>
      </c>
      <c r="C302" s="160">
        <v>30</v>
      </c>
    </row>
    <row r="303" spans="1:3" x14ac:dyDescent="0.2">
      <c r="A303" s="152">
        <v>4</v>
      </c>
      <c r="B303" s="704" t="str">
        <f t="shared" si="16"/>
        <v>Kenneth Muusikus, Mait Metsla</v>
      </c>
      <c r="C303" s="160">
        <v>26</v>
      </c>
    </row>
    <row r="304" spans="1:3" x14ac:dyDescent="0.2">
      <c r="A304" s="152">
        <v>5</v>
      </c>
      <c r="B304" s="704" t="str">
        <f t="shared" si="16"/>
        <v>Kaspar Mänd, Oleg Rõndenkov</v>
      </c>
      <c r="C304" s="160">
        <v>24</v>
      </c>
    </row>
    <row r="305" spans="1:3" x14ac:dyDescent="0.2">
      <c r="A305" s="152">
        <v>6</v>
      </c>
      <c r="B305" s="704" t="str">
        <f t="shared" si="16"/>
        <v>Jaan Sepp, Enn Tokman</v>
      </c>
      <c r="C305" s="160">
        <v>22</v>
      </c>
    </row>
    <row r="306" spans="1:3" x14ac:dyDescent="0.2">
      <c r="A306" s="152">
        <v>7</v>
      </c>
      <c r="B306" s="704" t="str">
        <f t="shared" si="16"/>
        <v>Ljudmila Varendi, Viktor Švarõgin</v>
      </c>
      <c r="C306" s="160">
        <v>20</v>
      </c>
    </row>
    <row r="307" spans="1:3" x14ac:dyDescent="0.2">
      <c r="A307" s="152">
        <v>8</v>
      </c>
      <c r="B307" s="704" t="str">
        <f t="shared" si="16"/>
        <v>Heili Vasser, Vello Vasser</v>
      </c>
      <c r="C307" s="160">
        <v>18</v>
      </c>
    </row>
    <row r="308" spans="1:3" x14ac:dyDescent="0.2">
      <c r="A308" s="152">
        <v>9</v>
      </c>
      <c r="B308" s="704" t="str">
        <f t="shared" si="16"/>
        <v>Andres Veski, Svetlana Veski</v>
      </c>
      <c r="C308" s="160">
        <v>16</v>
      </c>
    </row>
    <row r="309" spans="1:3" x14ac:dyDescent="0.2">
      <c r="A309" s="152">
        <v>10</v>
      </c>
      <c r="B309" s="704" t="str">
        <f t="shared" si="16"/>
        <v>Urmas Randlaine, Henri Mitt</v>
      </c>
      <c r="C309" s="160">
        <v>14</v>
      </c>
    </row>
    <row r="310" spans="1:3" x14ac:dyDescent="0.2">
      <c r="A310" s="152">
        <v>11</v>
      </c>
      <c r="B310" s="704" t="str">
        <f t="shared" ref="B310:B313" si="17">IFERROR(INDEX(B$1:B$100,MATCH(A310,A$1:A$100,0)),"")</f>
        <v>Elmo Lageda, Vladimir Ogneštšikov</v>
      </c>
      <c r="C310" s="160">
        <v>12</v>
      </c>
    </row>
    <row r="311" spans="1:3" x14ac:dyDescent="0.2">
      <c r="A311" s="152">
        <v>12</v>
      </c>
      <c r="B311" s="704" t="str">
        <f t="shared" si="17"/>
        <v>Meelis Luud, Sander Rose</v>
      </c>
      <c r="C311" s="160">
        <v>10</v>
      </c>
    </row>
    <row r="312" spans="1:3" x14ac:dyDescent="0.2">
      <c r="A312" s="152">
        <v>13</v>
      </c>
      <c r="B312" s="704" t="str">
        <f t="shared" si="17"/>
        <v>Oksana Rõndenkova, Andrei Grintšak</v>
      </c>
      <c r="C312" s="160">
        <v>8</v>
      </c>
    </row>
    <row r="313" spans="1:3" x14ac:dyDescent="0.2">
      <c r="A313" s="152">
        <v>14</v>
      </c>
      <c r="B313" s="704" t="str">
        <f t="shared" si="17"/>
        <v>Illar Tõnurist, Jüri Mitt, Tarmo Bombe</v>
      </c>
      <c r="C313" s="160">
        <v>6</v>
      </c>
    </row>
  </sheetData>
  <conditionalFormatting sqref="C7:C20 G7:G20 K7:K20 O7:O20 S7:S20">
    <cfRule type="expression" dxfId="1106" priority="13">
      <formula>AND(C7=0,E7=13)</formula>
    </cfRule>
  </conditionalFormatting>
  <conditionalFormatting sqref="C7:C20">
    <cfRule type="expression" dxfId="1105" priority="27">
      <formula>IF($C7&gt;$E7,TRUE)</formula>
    </cfRule>
  </conditionalFormatting>
  <conditionalFormatting sqref="E7:E20">
    <cfRule type="expression" dxfId="1104" priority="28">
      <formula>IF($C7&lt;$E7,TRUE)</formula>
    </cfRule>
  </conditionalFormatting>
  <conditionalFormatting sqref="K7:K20">
    <cfRule type="expression" dxfId="1103" priority="35">
      <formula>IF($K7&gt;$M7,TRUE)</formula>
    </cfRule>
  </conditionalFormatting>
  <conditionalFormatting sqref="M7:M20">
    <cfRule type="expression" dxfId="1102" priority="36">
      <formula>IF($K7&lt;$M7,TRUE)</formula>
    </cfRule>
  </conditionalFormatting>
  <conditionalFormatting sqref="O7:O20">
    <cfRule type="expression" dxfId="1101" priority="39">
      <formula>IF($O7&gt;$Q7,TRUE)</formula>
    </cfRule>
  </conditionalFormatting>
  <conditionalFormatting sqref="Q7:Q20">
    <cfRule type="expression" dxfId="1100" priority="40">
      <formula>IF($O7&lt;$Q7,TRUE)</formula>
    </cfRule>
  </conditionalFormatting>
  <conditionalFormatting sqref="S7:S20">
    <cfRule type="expression" dxfId="1099" priority="43">
      <formula>IF($S7&gt;$U7,TRUE)</formula>
    </cfRule>
  </conditionalFormatting>
  <conditionalFormatting sqref="U7:U20">
    <cfRule type="expression" dxfId="1098" priority="44">
      <formula>IF($S7&lt;$U7,TRUE)</formula>
    </cfRule>
  </conditionalFormatting>
  <conditionalFormatting sqref="G7:G20">
    <cfRule type="expression" dxfId="1097" priority="31">
      <formula>IF($G7&gt;$I7,TRUE)</formula>
    </cfRule>
  </conditionalFormatting>
  <conditionalFormatting sqref="I7:I20">
    <cfRule type="expression" dxfId="1096" priority="32">
      <formula>IF($G7&lt;$I7,TRUE)</formula>
    </cfRule>
  </conditionalFormatting>
  <conditionalFormatting sqref="F7:F20">
    <cfRule type="containsText" dxfId="1095" priority="18" operator="containsText" text="vaba voor">
      <formula>NOT(ISERROR(SEARCH("vaba voor",F7)))</formula>
    </cfRule>
  </conditionalFormatting>
  <conditionalFormatting sqref="N7:N20">
    <cfRule type="containsText" dxfId="1094" priority="16" operator="containsText" text="vaba voor">
      <formula>NOT(ISERROR(SEARCH("vaba voor",N7)))</formula>
    </cfRule>
  </conditionalFormatting>
  <conditionalFormatting sqref="R7:R20">
    <cfRule type="containsText" dxfId="1093" priority="19" operator="containsText" text="vaba voor">
      <formula>NOT(ISERROR(SEARCH("vaba voor",R7)))</formula>
    </cfRule>
  </conditionalFormatting>
  <conditionalFormatting sqref="V7:V20">
    <cfRule type="containsText" dxfId="1092" priority="15" operator="containsText" text="vaba voor">
      <formula>NOT(ISERROR(SEARCH("vaba voor",V7)))</formula>
    </cfRule>
  </conditionalFormatting>
  <conditionalFormatting sqref="J7:J20">
    <cfRule type="containsText" dxfId="1091" priority="17" operator="containsText" text="vaba voor">
      <formula>NOT(ISERROR(SEARCH("vaba voor",J7)))</formula>
    </cfRule>
  </conditionalFormatting>
  <conditionalFormatting sqref="C7:F20">
    <cfRule type="expression" dxfId="1090" priority="23">
      <formula>IF(AND(ISNUMBER($C7),$C7=$E7),TRUE)</formula>
    </cfRule>
    <cfRule type="expression" dxfId="1089" priority="25">
      <formula>IF($C7&gt;$E7,TRUE)</formula>
    </cfRule>
    <cfRule type="expression" dxfId="1088" priority="26">
      <formula>IF($C7&lt;$E7,TRUE)</formula>
    </cfRule>
  </conditionalFormatting>
  <conditionalFormatting sqref="G7:J20">
    <cfRule type="expression" dxfId="1087" priority="24">
      <formula>IF(AND(ISNUMBER($G7),$G7=$I7),TRUE)</formula>
    </cfRule>
    <cfRule type="expression" dxfId="1086" priority="29">
      <formula>IF($G7&gt;$I7,TRUE)</formula>
    </cfRule>
    <cfRule type="expression" dxfId="1085" priority="30">
      <formula>IF($G7&lt;$I7,TRUE)</formula>
    </cfRule>
  </conditionalFormatting>
  <conditionalFormatting sqref="K7:N20">
    <cfRule type="expression" dxfId="1084" priority="22">
      <formula>IF(AND(ISNUMBER($K7),$K7=$M7),TRUE)</formula>
    </cfRule>
    <cfRule type="expression" dxfId="1083" priority="33">
      <formula>IF($K7&gt;$M7,TRUE)</formula>
    </cfRule>
    <cfRule type="expression" dxfId="1082" priority="34">
      <formula>IF($K7&lt;$M7,TRUE)</formula>
    </cfRule>
  </conditionalFormatting>
  <conditionalFormatting sqref="O7:R20">
    <cfRule type="expression" dxfId="1081" priority="21">
      <formula>IF(AND(ISNUMBER($O7),$O7=$Q7),TRUE)</formula>
    </cfRule>
    <cfRule type="expression" dxfId="1080" priority="37">
      <formula>IF($O7&gt;$Q7,TRUE)</formula>
    </cfRule>
    <cfRule type="expression" dxfId="1079" priority="38">
      <formula>IF($O7&lt;$Q7,TRUE)</formula>
    </cfRule>
  </conditionalFormatting>
  <conditionalFormatting sqref="S7:V20">
    <cfRule type="expression" dxfId="1078" priority="20">
      <formula>IF(AND(ISNUMBER($S7),$S7=$U7),TRUE)</formula>
    </cfRule>
    <cfRule type="expression" dxfId="1077" priority="41">
      <formula>IF($S7&gt;$U7,TRUE)</formula>
    </cfRule>
    <cfRule type="expression" dxfId="1076" priority="42">
      <formula>IF($S7&lt;$U7,TRUE)</formula>
    </cfRule>
  </conditionalFormatting>
  <conditionalFormatting sqref="E7:E20 I7:I20 M7:M20 Q7:Q20 U7:U20">
    <cfRule type="expression" dxfId="1075" priority="14">
      <formula>AND(E7=0,C7=13)</formula>
    </cfRule>
  </conditionalFormatting>
  <conditionalFormatting sqref="A7:A20">
    <cfRule type="duplicateValues" dxfId="1074" priority="45"/>
  </conditionalFormatting>
  <conditionalFormatting sqref="F267 H262:H266">
    <cfRule type="containsText" dxfId="1073" priority="12" operator="containsText" text="I-Viru">
      <formula>NOT(ISERROR(SEARCH("I-Viru",F262)))</formula>
    </cfRule>
  </conditionalFormatting>
  <conditionalFormatting sqref="AJ7:AJ20">
    <cfRule type="expression" dxfId="1072" priority="5">
      <formula>AND(AI7="",FIND(",",AJ7))</formula>
    </cfRule>
    <cfRule type="expression" dxfId="1071" priority="7">
      <formula>AND(AI7="",COUNTIF(AJ7,"*,*")=0)</formula>
    </cfRule>
  </conditionalFormatting>
  <conditionalFormatting sqref="AH7:AH20">
    <cfRule type="expression" dxfId="1070" priority="8">
      <formula>AND(AG7="",FIND(",",AH7))</formula>
    </cfRule>
    <cfRule type="expression" dxfId="1069" priority="9">
      <formula>AND(AG7="",COUNTIF(AH7,"*,*")=0)</formula>
    </cfRule>
  </conditionalFormatting>
  <conditionalFormatting sqref="AL7:AL20">
    <cfRule type="expression" dxfId="1068" priority="10">
      <formula>AND(AK7="",FIND(",",AL7))</formula>
    </cfRule>
    <cfRule type="expression" dxfId="1067" priority="11">
      <formula>AND(AK7="",COUNTIF(AL7,"*,*")=0)</formula>
    </cfRule>
  </conditionalFormatting>
  <conditionalFormatting sqref="AF7:AF20">
    <cfRule type="expression" dxfId="1066" priority="6">
      <formula>AND(AE7="",COUNTIF(AF7,"*,*")=0)</formula>
    </cfRule>
  </conditionalFormatting>
  <conditionalFormatting sqref="AN7:AN20">
    <cfRule type="expression" dxfId="1065" priority="2">
      <formula>AND(AM7="",COUNTIF(AN7,"*,*")=0)</formula>
    </cfRule>
    <cfRule type="expression" dxfId="1064" priority="4">
      <formula>AND(AM7="",FIND(",",AN7))</formula>
    </cfRule>
  </conditionalFormatting>
  <conditionalFormatting sqref="AP7:AP20">
    <cfRule type="expression" dxfId="1063" priority="1">
      <formula>AND(AO7="",COUNTIF(AP7,"*,*")=0)</formula>
    </cfRule>
    <cfRule type="expression" dxfId="1062" priority="3">
      <formula>AND(AO7="",FIND(",",AP7))</formula>
    </cfRule>
  </conditionalFormatting>
  <conditionalFormatting sqref="B300:B313">
    <cfRule type="expression" dxfId="1061" priority="46">
      <formula>A300=3</formula>
    </cfRule>
    <cfRule type="expression" dxfId="1060" priority="47">
      <formula>A300=2</formula>
    </cfRule>
    <cfRule type="expression" dxfId="1059" priority="48">
      <formula>A300=1</formula>
    </cfRule>
    <cfRule type="containsBlanks" dxfId="1058" priority="49">
      <formula>LEN(TRIM(B300))=0</formula>
    </cfRule>
    <cfRule type="duplicateValues" dxfId="1057" priority="50"/>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rowBreaks count="5" manualBreakCount="5">
    <brk id="98" max="16383" man="1"/>
    <brk id="136" max="16383" man="1"/>
    <brk id="174" max="16383" man="1"/>
    <brk id="212" max="16383" man="1"/>
    <brk id="25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BC65"/>
  <sheetViews>
    <sheetView showGridLines="0" showRowColHeaders="0" zoomScaleNormal="100" workbookViewId="0">
      <pane ySplit="6" topLeftCell="A7" activePane="bottomLeft" state="frozen"/>
      <selection pane="bottomLeft" activeCell="AA1" sqref="AA1"/>
    </sheetView>
  </sheetViews>
  <sheetFormatPr defaultRowHeight="12.75" x14ac:dyDescent="0.2"/>
  <cols>
    <col min="1" max="1" width="6.28515625" customWidth="1"/>
    <col min="2" max="2" width="7.42578125" hidden="1" customWidth="1"/>
    <col min="3" max="3" width="5" hidden="1" customWidth="1"/>
    <col min="4" max="4" width="9.140625" hidden="1" customWidth="1"/>
    <col min="5" max="5" width="3" hidden="1" customWidth="1"/>
    <col min="6" max="6" width="2.140625" hidden="1" customWidth="1"/>
    <col min="7" max="7" width="3" customWidth="1"/>
    <col min="8" max="8" width="6.7109375" hidden="1" customWidth="1"/>
    <col min="9" max="9" width="3" customWidth="1"/>
    <col min="10" max="10" width="9.140625" hidden="1" customWidth="1"/>
    <col min="11" max="11" width="3.7109375" customWidth="1"/>
    <col min="12" max="12" width="18.42578125" customWidth="1"/>
    <col min="13" max="17" width="3" hidden="1" customWidth="1"/>
    <col min="18" max="18" width="6" customWidth="1"/>
    <col min="19" max="19" width="23" hidden="1" customWidth="1"/>
    <col min="20" max="20" width="28.28515625" hidden="1" customWidth="1"/>
    <col min="21" max="21" width="9" hidden="1" customWidth="1"/>
    <col min="22" max="22" width="7.5703125" hidden="1" customWidth="1"/>
    <col min="23" max="23" width="32" hidden="1" customWidth="1"/>
    <col min="24" max="24" width="11.28515625" hidden="1" customWidth="1"/>
    <col min="25" max="25" width="5" hidden="1" customWidth="1"/>
    <col min="26" max="35" width="3.7109375" customWidth="1"/>
    <col min="36" max="38" width="3.28515625" customWidth="1"/>
    <col min="45" max="55" width="9.140625" hidden="1" customWidth="1"/>
  </cols>
  <sheetData>
    <row r="1" spans="1:55" x14ac:dyDescent="0.2">
      <c r="A1" s="393"/>
      <c r="B1" s="394"/>
      <c r="C1" s="395"/>
      <c r="D1" s="395"/>
      <c r="E1" s="395"/>
      <c r="F1" s="395"/>
      <c r="G1" s="396"/>
      <c r="H1" s="395"/>
      <c r="I1" s="397" t="s">
        <v>281</v>
      </c>
      <c r="J1" s="395"/>
      <c r="K1" s="396"/>
      <c r="L1" s="393"/>
      <c r="M1" s="398"/>
      <c r="N1" s="398"/>
      <c r="O1" s="398"/>
      <c r="P1" s="399"/>
      <c r="Q1" s="399"/>
      <c r="R1" s="400"/>
      <c r="S1" s="398"/>
      <c r="T1" s="398"/>
      <c r="U1" s="398"/>
      <c r="V1" s="398"/>
      <c r="W1" s="398"/>
      <c r="X1" s="398"/>
      <c r="Y1" s="398"/>
      <c r="Z1" s="400"/>
      <c r="AA1" s="400"/>
      <c r="AB1" s="400"/>
      <c r="AC1" s="400"/>
      <c r="AD1" s="400"/>
      <c r="AE1" s="400"/>
      <c r="AF1" s="400" t="s">
        <v>32</v>
      </c>
      <c r="AG1" s="400"/>
      <c r="AH1" s="396"/>
      <c r="AI1" s="1201" t="s">
        <v>26</v>
      </c>
      <c r="AJ1" s="401" t="s">
        <v>183</v>
      </c>
      <c r="AK1" s="401"/>
      <c r="AL1" s="402"/>
      <c r="AM1" s="393"/>
      <c r="AS1" s="99" t="s">
        <v>25</v>
      </c>
      <c r="AT1" s="394"/>
      <c r="AU1" s="394"/>
      <c r="AV1" s="394"/>
      <c r="AW1" s="394"/>
      <c r="AX1" s="394"/>
      <c r="AY1" s="394"/>
      <c r="AZ1" s="394"/>
      <c r="BA1" s="394"/>
      <c r="BB1" s="394"/>
      <c r="BC1" s="394"/>
    </row>
    <row r="2" spans="1:55" x14ac:dyDescent="0.2">
      <c r="A2" s="393"/>
      <c r="B2" s="393"/>
      <c r="C2" s="396"/>
      <c r="D2" s="396"/>
      <c r="E2" s="396"/>
      <c r="F2" s="396"/>
      <c r="G2" s="396"/>
      <c r="H2" s="396"/>
      <c r="I2" s="403" t="s">
        <v>610</v>
      </c>
      <c r="J2" s="396"/>
      <c r="K2" s="396"/>
      <c r="L2" s="393"/>
      <c r="M2" s="400"/>
      <c r="N2" s="400"/>
      <c r="O2" s="400"/>
      <c r="P2" s="404"/>
      <c r="Q2" s="404"/>
      <c r="R2" s="400"/>
      <c r="S2" s="400"/>
      <c r="T2" s="400"/>
      <c r="U2" s="400"/>
      <c r="V2" s="400"/>
      <c r="W2" s="400"/>
      <c r="X2" s="400"/>
      <c r="Y2" s="400"/>
      <c r="Z2" s="400"/>
      <c r="AA2" s="400"/>
      <c r="AB2" s="400"/>
      <c r="AC2" s="400"/>
      <c r="AD2" s="400"/>
      <c r="AE2" s="400"/>
      <c r="AF2" s="400"/>
      <c r="AG2" s="405"/>
      <c r="AH2" s="405"/>
      <c r="AI2" s="405"/>
      <c r="AJ2" s="394" t="s">
        <v>184</v>
      </c>
      <c r="AK2" s="394"/>
      <c r="AL2" s="393"/>
      <c r="AM2" s="393"/>
      <c r="AS2" s="393"/>
      <c r="AT2" s="393"/>
      <c r="AU2" s="393"/>
      <c r="AV2" s="393"/>
      <c r="AW2" s="393"/>
      <c r="AX2" s="393"/>
      <c r="AY2" s="393"/>
      <c r="AZ2" s="393"/>
      <c r="BA2" s="393"/>
      <c r="BB2" s="393"/>
      <c r="BC2" s="393"/>
    </row>
    <row r="3" spans="1:55" x14ac:dyDescent="0.2">
      <c r="A3" s="393"/>
      <c r="B3" s="393"/>
      <c r="C3" s="396"/>
      <c r="D3" s="396"/>
      <c r="E3" s="396"/>
      <c r="F3" s="396"/>
      <c r="G3" s="396"/>
      <c r="H3" s="396"/>
      <c r="I3" s="406"/>
      <c r="J3" s="396"/>
      <c r="K3" s="396"/>
      <c r="L3" s="393"/>
      <c r="M3" s="400"/>
      <c r="N3" s="400"/>
      <c r="O3" s="400"/>
      <c r="P3" s="404"/>
      <c r="Q3" s="404"/>
      <c r="R3" s="400"/>
      <c r="S3" s="400"/>
      <c r="T3" s="400"/>
      <c r="U3" s="400"/>
      <c r="V3" s="400"/>
      <c r="W3" s="400"/>
      <c r="X3" s="400"/>
      <c r="Y3" s="400"/>
      <c r="Z3" s="400"/>
      <c r="AA3" s="400"/>
      <c r="AB3" s="400"/>
      <c r="AC3" s="400"/>
      <c r="AD3" s="400"/>
      <c r="AE3" s="400"/>
      <c r="AF3" s="400"/>
      <c r="AG3" s="400"/>
      <c r="AH3" s="400"/>
      <c r="AI3" s="400"/>
      <c r="AJ3" s="407" t="s">
        <v>185</v>
      </c>
      <c r="AK3" s="407"/>
      <c r="AL3" s="393"/>
      <c r="AM3" s="393"/>
      <c r="AS3" s="408">
        <v>1</v>
      </c>
      <c r="AT3" s="409" t="s">
        <v>186</v>
      </c>
      <c r="AU3" s="410"/>
      <c r="AV3" s="410"/>
      <c r="AW3" s="410"/>
      <c r="AX3" s="393"/>
      <c r="AY3" s="393"/>
      <c r="AZ3" s="393"/>
      <c r="BA3" s="393"/>
      <c r="BB3" s="393"/>
      <c r="BC3" s="393"/>
    </row>
    <row r="4" spans="1:55" ht="31.5" customHeight="1" x14ac:dyDescent="0.2">
      <c r="A4" s="411"/>
      <c r="B4" s="411"/>
      <c r="C4" s="411"/>
      <c r="D4" s="411"/>
      <c r="E4" s="411"/>
      <c r="F4" s="411"/>
      <c r="G4" s="411"/>
      <c r="H4" s="411"/>
      <c r="I4" s="411"/>
      <c r="J4" s="411"/>
      <c r="K4" s="411"/>
      <c r="L4" s="411"/>
      <c r="M4" s="411"/>
      <c r="N4" s="411"/>
      <c r="O4" s="411"/>
      <c r="P4" s="411"/>
      <c r="Q4" s="411"/>
      <c r="R4" s="411"/>
      <c r="S4" s="412" t="s">
        <v>187</v>
      </c>
      <c r="T4" s="412"/>
      <c r="U4" s="413" t="s">
        <v>188</v>
      </c>
      <c r="V4" s="412" t="s">
        <v>189</v>
      </c>
      <c r="W4" s="412" t="s">
        <v>190</v>
      </c>
      <c r="X4" s="412"/>
      <c r="Y4" s="414" t="s">
        <v>191</v>
      </c>
      <c r="Z4" s="415" t="str">
        <f>MID(Kalend!$A5,4,5)</f>
        <v>20.05</v>
      </c>
      <c r="AA4" s="415" t="str">
        <f>MID(Kalend!$A7,4,5)</f>
        <v>27.05</v>
      </c>
      <c r="AB4" s="415" t="str">
        <f>MID(Kalend!$A11,4,5)</f>
        <v>03.06</v>
      </c>
      <c r="AC4" s="415" t="str">
        <f>MID(Kalend!$A14,4,5)</f>
        <v>17.06</v>
      </c>
      <c r="AD4" s="415" t="str">
        <f>MID(Kalend!$A20,4,5)</f>
        <v>01.07</v>
      </c>
      <c r="AE4" s="415" t="str">
        <f>MID(Kalend!$A24,4,5)</f>
        <v>15.07</v>
      </c>
      <c r="AF4" s="415" t="str">
        <f>MID(Kalend!$A29,4,5)</f>
        <v>05.08</v>
      </c>
      <c r="AG4" s="415" t="str">
        <f>MID(Kalend!$A33,4,5)</f>
        <v>19.08</v>
      </c>
      <c r="AH4" s="415" t="str">
        <f>MID(Kalend!$A37,4,5)</f>
        <v>02.09</v>
      </c>
      <c r="AI4" s="415" t="str">
        <f>MID(Kalend!$A38,4,5)</f>
        <v>06.09</v>
      </c>
      <c r="AJ4" s="1214" t="s">
        <v>192</v>
      </c>
      <c r="AK4" s="1215" t="s">
        <v>193</v>
      </c>
      <c r="AL4" s="1214" t="s">
        <v>27</v>
      </c>
      <c r="AM4" s="393"/>
      <c r="AS4" s="393"/>
      <c r="AV4" s="393"/>
      <c r="AW4" s="393"/>
      <c r="AX4" s="393"/>
      <c r="AY4" s="393"/>
      <c r="AZ4" s="393"/>
      <c r="BA4" s="393"/>
      <c r="BB4" s="393"/>
      <c r="BC4" s="393"/>
    </row>
    <row r="5" spans="1:55" x14ac:dyDescent="0.2">
      <c r="A5" s="416" t="s">
        <v>3</v>
      </c>
      <c r="B5" s="417"/>
      <c r="C5" s="417"/>
      <c r="D5" s="417"/>
      <c r="E5" s="418" t="s">
        <v>3</v>
      </c>
      <c r="F5" s="417"/>
      <c r="G5" s="418" t="s">
        <v>3</v>
      </c>
      <c r="H5" s="417"/>
      <c r="I5" s="418"/>
      <c r="J5" s="417"/>
      <c r="K5" s="419" t="s">
        <v>194</v>
      </c>
      <c r="L5" s="420"/>
      <c r="M5" s="421" t="s">
        <v>3</v>
      </c>
      <c r="N5" s="421" t="s">
        <v>3</v>
      </c>
      <c r="O5" s="421" t="s">
        <v>3</v>
      </c>
      <c r="P5" s="421" t="s">
        <v>3</v>
      </c>
      <c r="Q5" s="421" t="s">
        <v>3</v>
      </c>
      <c r="R5" s="422" t="s">
        <v>195</v>
      </c>
      <c r="S5" s="423" t="s">
        <v>196</v>
      </c>
      <c r="T5" s="424"/>
      <c r="U5" s="425" t="s">
        <v>197</v>
      </c>
      <c r="V5" s="426"/>
      <c r="W5" s="426"/>
      <c r="X5" s="426"/>
      <c r="Y5" s="427" t="s">
        <v>198</v>
      </c>
      <c r="Z5" s="428" t="s">
        <v>199</v>
      </c>
      <c r="AA5" s="428" t="s">
        <v>199</v>
      </c>
      <c r="AB5" s="428" t="s">
        <v>199</v>
      </c>
      <c r="AC5" s="428" t="s">
        <v>199</v>
      </c>
      <c r="AD5" s="428" t="s">
        <v>199</v>
      </c>
      <c r="AE5" s="428" t="s">
        <v>199</v>
      </c>
      <c r="AF5" s="428" t="s">
        <v>199</v>
      </c>
      <c r="AG5" s="428" t="s">
        <v>199</v>
      </c>
      <c r="AH5" s="428" t="s">
        <v>199</v>
      </c>
      <c r="AI5" s="428" t="s">
        <v>199</v>
      </c>
      <c r="AJ5" s="1214"/>
      <c r="AK5" s="1215"/>
      <c r="AL5" s="1214"/>
      <c r="AM5" s="393"/>
      <c r="AS5" s="393"/>
      <c r="AT5" s="393"/>
      <c r="AU5" s="393"/>
      <c r="AV5" s="393"/>
      <c r="AW5" s="393"/>
      <c r="AX5" s="393"/>
      <c r="AY5" s="393"/>
      <c r="AZ5" s="393"/>
      <c r="BA5" s="393"/>
      <c r="BB5" s="393"/>
      <c r="BC5" s="393"/>
    </row>
    <row r="6" spans="1:55" x14ac:dyDescent="0.2">
      <c r="A6" s="430" t="s">
        <v>201</v>
      </c>
      <c r="B6" s="431" t="s">
        <v>201</v>
      </c>
      <c r="C6" s="432" t="s">
        <v>202</v>
      </c>
      <c r="D6" s="431" t="s">
        <v>203</v>
      </c>
      <c r="E6" s="433" t="s">
        <v>33</v>
      </c>
      <c r="F6" s="431" t="s">
        <v>204</v>
      </c>
      <c r="G6" s="434" t="s">
        <v>28</v>
      </c>
      <c r="H6" s="431" t="s">
        <v>205</v>
      </c>
      <c r="I6" s="435" t="s">
        <v>29</v>
      </c>
      <c r="J6" s="431" t="s">
        <v>206</v>
      </c>
      <c r="K6" s="436" t="s">
        <v>207</v>
      </c>
      <c r="L6" s="437" t="s">
        <v>30</v>
      </c>
      <c r="M6" s="438" t="s">
        <v>28</v>
      </c>
      <c r="N6" s="439" t="s">
        <v>33</v>
      </c>
      <c r="O6" s="440" t="s">
        <v>29</v>
      </c>
      <c r="P6" s="441" t="s">
        <v>31</v>
      </c>
      <c r="Q6" s="442" t="s">
        <v>34</v>
      </c>
      <c r="R6" s="443" t="s">
        <v>31</v>
      </c>
      <c r="S6" s="444" t="s">
        <v>208</v>
      </c>
      <c r="T6" s="444" t="s">
        <v>209</v>
      </c>
      <c r="U6" s="444" t="s">
        <v>210</v>
      </c>
      <c r="V6" s="445" t="s">
        <v>211</v>
      </c>
      <c r="W6" s="444" t="s">
        <v>212</v>
      </c>
      <c r="X6" s="444" t="s">
        <v>213</v>
      </c>
      <c r="Y6" s="444" t="s">
        <v>214</v>
      </c>
      <c r="Z6" s="429" t="str">
        <f>HYPERLINK("#V1!a5","V1")</f>
        <v>V1</v>
      </c>
      <c r="AA6" s="446" t="str">
        <f>HYPERLINK("#V2!a5","V2")</f>
        <v>V2</v>
      </c>
      <c r="AB6" s="429" t="str">
        <f>HYPERLINK("#V3!a5","V3")</f>
        <v>V3</v>
      </c>
      <c r="AC6" s="446" t="str">
        <f>HYPERLINK("#V4!a5","V4")</f>
        <v>V4</v>
      </c>
      <c r="AD6" s="446" t="str">
        <f>HYPERLINK("#V5!a5","V5")</f>
        <v>V5</v>
      </c>
      <c r="AE6" s="446" t="str">
        <f>HYPERLINK("#V6!a5","V6")</f>
        <v>V6</v>
      </c>
      <c r="AF6" s="429" t="str">
        <f>HYPERLINK("#V7!a5","V7")</f>
        <v>V7</v>
      </c>
      <c r="AG6" s="446" t="str">
        <f>HYPERLINK("#V8!a5","V8")</f>
        <v>V8</v>
      </c>
      <c r="AH6" s="446" t="str">
        <f>HYPERLINK("#V9!a5","V9")</f>
        <v>V9</v>
      </c>
      <c r="AI6" s="446" t="str">
        <f>HYPERLINK("#V10!a5","V10")</f>
        <v>V10</v>
      </c>
      <c r="AJ6" s="1154"/>
      <c r="AK6" s="1154"/>
      <c r="AL6" s="1154"/>
      <c r="AM6" s="393"/>
      <c r="AS6" s="393"/>
      <c r="AT6" s="393"/>
      <c r="AU6" s="393"/>
      <c r="AV6" s="393"/>
      <c r="AW6" s="393"/>
      <c r="AX6" s="393"/>
      <c r="AY6" s="393"/>
      <c r="AZ6" s="393"/>
      <c r="BA6" s="393"/>
      <c r="BB6" s="393"/>
      <c r="BC6" s="393"/>
    </row>
    <row r="7" spans="1:55" x14ac:dyDescent="0.2">
      <c r="A7" s="447">
        <f t="shared" ref="A7:A38" si="0">IF(R7&gt;0,IF(Q7="v",RANK(B7,B$7:B$61,1)-COUNTBLANK(Q$7:Q$61),""),"")</f>
        <v>1</v>
      </c>
      <c r="B7" s="448">
        <f t="shared" ref="B7:B38" si="1">IF((Q7="v"),U7,U7-1000)</f>
        <v>2</v>
      </c>
      <c r="C7" s="449">
        <f t="shared" ref="C7:C54" si="2">IF(R7&gt;0,IF(P7="k",RANK(D7,D$7:D$61,1)-COUNTBLANK(P$7:P$61),""),"")</f>
        <v>1</v>
      </c>
      <c r="D7" s="448">
        <f t="shared" ref="D7:D38" si="3">IF((P7="k"),U7,U7-1000)</f>
        <v>2</v>
      </c>
      <c r="E7" s="450">
        <f t="shared" ref="E7:E38" si="4">IF(R7&gt;0,IF(N7="m",RANK(F7,F$7:F$61,1)-COUNTBLANK(N$7:N$61),""),"")</f>
        <v>1</v>
      </c>
      <c r="F7" s="448">
        <f t="shared" ref="F7:F38" si="5">IF((N7="m"),U7,U7-1000)</f>
        <v>2</v>
      </c>
      <c r="G7" s="451" t="str">
        <f t="shared" ref="G7:G38" si="6">IF(R7&gt;0,IF(M7="n",RANK(H7,H$7:H$61,1)-COUNTBLANK(M$7:M$61),""),"")</f>
        <v/>
      </c>
      <c r="H7" s="448">
        <f t="shared" ref="H7:H38" si="7">IF((M7="n"),U7,U7-1000)</f>
        <v>-998</v>
      </c>
      <c r="I7" s="452" t="str">
        <f t="shared" ref="I7:I38" si="8">IF(R7&gt;0,IF(O7="j",RANK(J7,J$7:J$61,1)-COUNTBLANK(O$7:O$61),""),"")</f>
        <v/>
      </c>
      <c r="J7" s="453">
        <f t="shared" ref="J7:J38" si="9">IF((O7="j"),U7,U7-1000)</f>
        <v>-998</v>
      </c>
      <c r="K7" s="422">
        <f t="shared" ref="K7:K38" si="10">IF(R7&gt;0,RANK(U7,U$7:U$61,1),"")</f>
        <v>1</v>
      </c>
      <c r="L7" s="467" t="s">
        <v>222</v>
      </c>
      <c r="M7" s="455"/>
      <c r="N7" s="456" t="str">
        <f>IF(M7="","m","")</f>
        <v>m</v>
      </c>
      <c r="O7" s="457"/>
      <c r="P7" s="458" t="s">
        <v>223</v>
      </c>
      <c r="Q7" s="459" t="s">
        <v>216</v>
      </c>
      <c r="R7" s="460">
        <f>(IF(COUNT(Z7,AA7,AB7,AC7,AD7,AE7,AF7,AG7,AH7,AI7)&lt;9,SUM(Z7,AA7,AB7,AC7,AD7,AE7,AF7,AG7,AH7,AI7),SUM(LARGE((Z7,AA7,AB7,AC7,AD7,AE7,AF7,AG7,AH7,AI7),{1;2;3;4;5;6;7;8;9}))))</f>
        <v>169</v>
      </c>
      <c r="S7" s="461" t="str">
        <f>INDEX(ETAPP!B$1:B$32,MATCH(COUNTIF(Z7:AI7,PVO!A$1),ETAPP!A$1:A$32,0))&amp;INDEX(ETAPP!B$1:B$32,MATCH(COUNTIF(Z7:AI7,PVO!A$2),ETAPP!A$1:A$32,0))&amp;INDEX(ETAPP!B$1:B$32,MATCH(COUNTIF(Z7:AI7,PVO!A$3),ETAPP!A$1:A$32,0))&amp;INDEX(ETAPP!B$1:B$32,MATCH(COUNTIF(Z7:AI7,PVO!A$4),ETAPP!A$1:A$32,0))&amp;INDEX(ETAPP!B$1:B$32,MATCH(COUNTIF(Z7:AI7,PVO!A$5),ETAPP!A$1:A$32,0))&amp;INDEX(ETAPP!B$1:B$32,MATCH(COUNTIF(Z7:AI7,PVO!A$6),ETAPP!A$1:A$32,0))&amp;INDEX(ETAPP!B$1:B$32,MATCH(COUNTIF(Z7:AI7,PVO!A$7),ETAPP!A$1:A$32,0))&amp;INDEX(ETAPP!B$1:B$32,MATCH(COUNTIF(Z7:AI7,PVO!A$8),ETAPP!A$1:A$32,0))&amp;INDEX(ETAPP!B$1:B$32,MATCH(COUNTIF(Z7:AI7,PVO!A$9),ETAPP!A$1:A$32,0))&amp;INDEX(ETAPP!B$1:B$32,MATCH(COUNTIF(Z7:AI7,PVO!A$10),ETAPP!A$1:A$32,0))&amp;INDEX(ETAPP!B$1:B$32,MATCH(COUNTIF(Z7:AI7,PVO!A$11),ETAPP!A$1:A$32,0))&amp;INDEX(ETAPP!B$1:B$32,MATCH(COUNTIF(Z7:AI7,PVO!A$12),ETAPP!A$1:A$32,0))&amp;INDEX(ETAPP!B$1:B$32,MATCH(COUNTIF(Z7:AI7,PVO!A$13),ETAPP!A$1:A$32,0))&amp;INDEX(ETAPP!B$1:B$32,MATCH(COUNTIF(Z7:AI7,PVO!A$14),ETAPP!A$1:A$32,0))&amp;INDEX(ETAPP!B$1:B$32,MATCH(COUNTIF(Z7:AI7,PVO!A$15),ETAPP!A$1:A$32,0))&amp;INDEX(ETAPP!B$1:B$32,MATCH(COUNTIF(Z7:AI7,PVO!A$16),ETAPP!A$1:A$32,0))&amp;INDEX(ETAPP!B$1:B$32,MATCH(COUNTIF(Z7:AI7,PVO!A$17),ETAPP!A$1:A$32,0))&amp;INDEX(ETAPP!B$1:B$32,MATCH(COUNTIF(Z7:AI7,PVO!A$18),ETAPP!A$1:A$32,0))&amp;INDEX(ETAPP!B$1:B$32,MATCH(COUNTIF(Z7:AI7,PVO!A$19),ETAPP!A$1:A$32,0))</f>
        <v>DCA000B000000000000</v>
      </c>
      <c r="T7" s="461" t="str">
        <f t="shared" ref="T7:T38" si="11">TEXT(R7,"000,0")&amp;"-"&amp;S7</f>
        <v>169,0-DCA000B000000000000</v>
      </c>
      <c r="U7" s="461">
        <f t="shared" ref="U7:U38" si="12">COUNTIF(T$7:T$61,"&gt;="&amp;T7)</f>
        <v>2</v>
      </c>
      <c r="V7" s="461">
        <f t="shared" ref="V7:V38" si="13">COUNTIF(L$7:L$61,"&gt;="&amp;L7)</f>
        <v>31</v>
      </c>
      <c r="W7" s="461" t="str">
        <f t="shared" ref="W7:W38" si="14">TEXT(R7,"000,0")&amp;"-"&amp;S7&amp;"-"&amp;TEXT(V7,"000")</f>
        <v>169,0-DCA000B000000000000-031</v>
      </c>
      <c r="X7" s="461">
        <f t="shared" ref="X7:X38" si="15">COUNTIF(W$7:W$61,"&gt;="&amp;W7)</f>
        <v>1</v>
      </c>
      <c r="Y7" s="462">
        <f t="shared" ref="Y7:Y38" si="16">RANK(X7,X$7:X$61,0)</f>
        <v>55</v>
      </c>
      <c r="Z7" s="463">
        <f>IFERROR(INDEX('V1'!C$300:C$400,MATCH("*"&amp;L7&amp;"*",'V1'!B$300:B$400,0)),"  ")</f>
        <v>14</v>
      </c>
      <c r="AA7" s="463">
        <f>IFERROR(INDEX('V2'!C$300:C$400,MATCH("*"&amp;L7&amp;"*",'V2'!B$300:B$400,0)),"  ")</f>
        <v>20</v>
      </c>
      <c r="AB7" s="463">
        <f>IFERROR(INDEX('V3'!C$300:C$400,MATCH("*"&amp;L7&amp;"*",'V3'!B$300:B$400,0)),"  ")</f>
        <v>18</v>
      </c>
      <c r="AC7" s="463">
        <f>IFERROR(INDEX('V4'!C$300:C$400,MATCH("*"&amp;L7&amp;"*",'V4'!B$300:B$400,0)),"  ")</f>
        <v>14</v>
      </c>
      <c r="AD7" s="463">
        <f>IFERROR(INDEX('V5'!C$300:C$400,MATCH("*"&amp;L7&amp;"*",'V5'!B$300:B$400,0)),"  ")</f>
        <v>19</v>
      </c>
      <c r="AE7" s="463">
        <f>IFERROR(INDEX('V6'!C$300:C$400,MATCH("*"&amp;L7&amp;"*",'V6'!B$300:B$400,0)),"  ")</f>
        <v>20</v>
      </c>
      <c r="AF7" s="463">
        <f>IFERROR(INDEX('V7'!C$300:C$400,MATCH("*"&amp;L7&amp;"*",'V7'!B$300:B$400,0)),"  ")</f>
        <v>19</v>
      </c>
      <c r="AG7" s="463">
        <f>IFERROR(INDEX('V8'!C$300:C$400,MATCH("*"&amp;L7&amp;"*",'V8'!B$300:B$400,0)),"  ")</f>
        <v>20</v>
      </c>
      <c r="AH7" s="463">
        <f>IFERROR(INDEX('V9'!C$300:C$400,MATCH("*"&amp;L7&amp;"*",'V9'!B$300:B$400,0)),"  ")</f>
        <v>19</v>
      </c>
      <c r="AI7" s="463">
        <f>IFERROR(INDEX('V10'!C$300:C$400,MATCH("*"&amp;L7&amp;"*",'V10'!B$300:B$400,0)),"  ")</f>
        <v>20</v>
      </c>
      <c r="AJ7" s="464">
        <f t="shared" ref="AJ7:AJ38" si="17">COUNTIF(Z7:AI7,"&gt;=0")</f>
        <v>10</v>
      </c>
      <c r="AK7" s="464">
        <f t="shared" ref="AK7:AK38" si="18">IFERROR(IF(Z7+1&gt;LARGE(Z$7:Z$61,1)-2,1),0)+IFERROR(IF(AA7+1&gt;LARGE(AA$7:AA$61,1)-2,1),0)+IFERROR(IF(AB7+1&gt;LARGE(AB$7:AB$61,1)-2,1),0)+IFERROR(IF(AC7+1&gt;LARGE(AC$7:AC$61,1)-2,1),0)+IFERROR(IF(AD7+1&gt;LARGE(AD$7:AD$61,1)-2,1),0)+IFERROR(IF(AE7+1&gt;LARGE(AE$7:AE$61,1)-2,1),0)+IFERROR(IF(AF7+1&gt;LARGE(AF$7:AF$61,1)-2,1),0)+IFERROR(IF(AG7+1&gt;LARGE(AG$7:AG$61,1)-2,1),0)+IFERROR(IF(AH7+1&gt;LARGE(AF$7:AF$61,1)-2,1),0)+IFERROR(IF(AI7+1&gt;LARGE(AI$7:AI$61,1)-2,1),0)</f>
        <v>8</v>
      </c>
      <c r="AL7" s="464">
        <f t="shared" ref="AL7:AL38" si="19">IF(Z7=0,0,IF(Z7=IFERROR(LARGE(Z$7:Z$61,1),0),1,0))+IF(AA7=0,0,IF(AA7=IFERROR(LARGE(AA$7:AA$61,1),0),1,0))+IF(AB7=0,0,IF(AB7=IFERROR(LARGE(AB$7:AB$61,1),0),1,0))+IF(AC7=0,0,IF(AC7=IFERROR(LARGE(AC$7:AC$61,1),0),1,0))+IF(AD7=0,0,IF(AD7=IFERROR(LARGE(AD$7:AD$61,1),0),1,0))+IF(AE7=0,0,IF(AE7=IFERROR(LARGE(AE$7:AE$61,1),0),1,0))+IF(AF7=0,0,IF(AF7=IFERROR(LARGE(AF$7:AF$61,1),0),1,0))+IF(AG7=0,0,IF(AG7=IFERROR(LARGE(AG$7:AG$61,1),0),1,0))+IF(AH7=0,0,IF(AH7=IFERROR(LARGE(AF$7:AF$61,1),0),1,0))+IF(AI7=0,0,IF(AI7=IFERROR(LARGE(AI$7:AI$61,1),0),1,0))</f>
        <v>4</v>
      </c>
      <c r="AM7" s="393"/>
      <c r="AN7" s="465"/>
      <c r="AO7" s="466"/>
      <c r="AP7" s="466"/>
      <c r="AQ7" s="466"/>
      <c r="AR7" s="466"/>
      <c r="AS7" s="465">
        <f t="shared" ref="AS7:AS46" si="20">SMALL(AT7:BC7,AS$3)</f>
        <v>14.0001</v>
      </c>
      <c r="AT7" s="466">
        <f t="shared" ref="AT7:AT46" si="21">IF(Z7="  ",0+MID(Z$6,FIND("V",Z$6)+1,256)/10000,Z7+MID(Z$6,FIND("V",Z$6)+1,256)/10000)</f>
        <v>14.0001</v>
      </c>
      <c r="AU7" s="466">
        <f t="shared" ref="AU7:AU46" si="22">IF(AA7="  ",0+MID(AA$6,FIND("V",AA$6)+1,256)/10000,AA7+MID(AA$6,FIND("V",AA$6)+1,256)/10000)</f>
        <v>20.0002</v>
      </c>
      <c r="AV7" s="466">
        <f t="shared" ref="AV7:AV46" si="23">IF(AB7="  ",0+MID(AB$6,FIND("V",AB$6)+1,256)/10000,AB7+MID(AB$6,FIND("V",AB$6)+1,256)/10000)</f>
        <v>18.000299999999999</v>
      </c>
      <c r="AW7" s="466">
        <f t="shared" ref="AW7:AW46" si="24">IF(AC7="  ",0+MID(AC$6,FIND("V",AC$6)+1,256)/10000,AC7+MID(AC$6,FIND("V",AC$6)+1,256)/10000)</f>
        <v>14.000400000000001</v>
      </c>
      <c r="AX7" s="466">
        <f t="shared" ref="AX7:AX46" si="25">IF(AD7="  ",0+MID(AD$6,FIND("V",AD$6)+1,256)/10000,AD7+MID(AD$6,FIND("V",AD$6)+1,256)/10000)</f>
        <v>19.000499999999999</v>
      </c>
      <c r="AY7" s="466">
        <f t="shared" ref="AY7:AY46" si="26">IF(AE7="  ",0+MID(AE$6,FIND("V",AE$6)+1,256)/10000,AE7+MID(AE$6,FIND("V",AE$6)+1,256)/10000)</f>
        <v>20.000599999999999</v>
      </c>
      <c r="AZ7" s="466">
        <f t="shared" ref="AZ7:AZ46" si="27">IF(AF7="  ",0+MID(AF$6,FIND("V",AF$6)+1,256)/10000,AF7+MID(AF$6,FIND("V",AF$6)+1,256)/10000)</f>
        <v>19.000699999999998</v>
      </c>
      <c r="BA7" s="466">
        <f t="shared" ref="BA7:BA46" si="28">IF(AG7="  ",0+MID(AG$6,FIND("V",AG$6)+1,256)/10000,AG7+MID(AG$6,FIND("V",AG$6)+1,256)/10000)</f>
        <v>20.000800000000002</v>
      </c>
      <c r="BB7" s="466">
        <f t="shared" ref="BB7:BB46" si="29">IF(AH7="  ",0+MID(AF$6,FIND("V",AF$6)+1,256)/10000,AH7+MID(AF$6,FIND("V",AF$6)+1,256)/10000)</f>
        <v>19.000699999999998</v>
      </c>
      <c r="BC7" s="466">
        <f t="shared" ref="BC7:BC46" si="30">IF(AI7="  ",0+MID(AI$6,FIND("V",AI$6)+1,256)/10000,AI7+MID(AI$6,FIND("V",AI$6)+1,256)/10000)</f>
        <v>20.001000000000001</v>
      </c>
    </row>
    <row r="8" spans="1:55" x14ac:dyDescent="0.2">
      <c r="A8" s="447" t="str">
        <f t="shared" si="0"/>
        <v/>
      </c>
      <c r="B8" s="448">
        <f t="shared" si="1"/>
        <v>-998</v>
      </c>
      <c r="C8" s="449" t="str">
        <f t="shared" si="2"/>
        <v/>
      </c>
      <c r="D8" s="448">
        <f t="shared" si="3"/>
        <v>-998</v>
      </c>
      <c r="E8" s="450">
        <f t="shared" si="4"/>
        <v>1</v>
      </c>
      <c r="F8" s="448">
        <f t="shared" si="5"/>
        <v>2</v>
      </c>
      <c r="G8" s="451" t="str">
        <f t="shared" si="6"/>
        <v/>
      </c>
      <c r="H8" s="448">
        <f t="shared" si="7"/>
        <v>-998</v>
      </c>
      <c r="I8" s="452" t="str">
        <f t="shared" si="8"/>
        <v/>
      </c>
      <c r="J8" s="453">
        <f t="shared" si="9"/>
        <v>-998</v>
      </c>
      <c r="K8" s="422">
        <f t="shared" si="10"/>
        <v>1</v>
      </c>
      <c r="L8" s="467" t="s">
        <v>234</v>
      </c>
      <c r="M8" s="455"/>
      <c r="N8" s="456" t="str">
        <f>IF(M8="","m","")</f>
        <v>m</v>
      </c>
      <c r="O8" s="457"/>
      <c r="P8" s="458"/>
      <c r="Q8" s="459"/>
      <c r="R8" s="460">
        <f>(IF(COUNT(Z8,AA8,AB8,AC8,AD8,AE8,AF8,AG8,AH8,AI8)&lt;9,SUM(Z8,AA8,AB8,AC8,AD8,AE8,AF8,AG8,AH8,AI8),SUM(LARGE((Z8,AA8,AB8,AC8,AD8,AE8,AF8,AG8,AH8,AI8),{1;2;3;4;5;6;7;8;9}))))</f>
        <v>169</v>
      </c>
      <c r="S8" s="461" t="str">
        <f>INDEX(ETAPP!B$1:B$32,MATCH(COUNTIF(Z8:AI8,PVO!A$1),ETAPP!A$1:A$32,0))&amp;INDEX(ETAPP!B$1:B$32,MATCH(COUNTIF(Z8:AI8,PVO!A$2),ETAPP!A$1:A$32,0))&amp;INDEX(ETAPP!B$1:B$32,MATCH(COUNTIF(Z8:AI8,PVO!A$3),ETAPP!A$1:A$32,0))&amp;INDEX(ETAPP!B$1:B$32,MATCH(COUNTIF(Z8:AI8,PVO!A$4),ETAPP!A$1:A$32,0))&amp;INDEX(ETAPP!B$1:B$32,MATCH(COUNTIF(Z8:AI8,PVO!A$5),ETAPP!A$1:A$32,0))&amp;INDEX(ETAPP!B$1:B$32,MATCH(COUNTIF(Z8:AI8,PVO!A$6),ETAPP!A$1:A$32,0))&amp;INDEX(ETAPP!B$1:B$32,MATCH(COUNTIF(Z8:AI8,PVO!A$7),ETAPP!A$1:A$32,0))&amp;INDEX(ETAPP!B$1:B$32,MATCH(COUNTIF(Z8:AI8,PVO!A$8),ETAPP!A$1:A$32,0))&amp;INDEX(ETAPP!B$1:B$32,MATCH(COUNTIF(Z8:AI8,PVO!A$9),ETAPP!A$1:A$32,0))&amp;INDEX(ETAPP!B$1:B$32,MATCH(COUNTIF(Z8:AI8,PVO!A$10),ETAPP!A$1:A$32,0))&amp;INDEX(ETAPP!B$1:B$32,MATCH(COUNTIF(Z8:AI8,PVO!A$11),ETAPP!A$1:A$32,0))&amp;INDEX(ETAPP!B$1:B$32,MATCH(COUNTIF(Z8:AI8,PVO!A$12),ETAPP!A$1:A$32,0))&amp;INDEX(ETAPP!B$1:B$32,MATCH(COUNTIF(Z8:AI8,PVO!A$13),ETAPP!A$1:A$32,0))&amp;INDEX(ETAPP!B$1:B$32,MATCH(COUNTIF(Z8:AI8,PVO!A$14),ETAPP!A$1:A$32,0))&amp;INDEX(ETAPP!B$1:B$32,MATCH(COUNTIF(Z8:AI8,PVO!A$15),ETAPP!A$1:A$32,0))&amp;INDEX(ETAPP!B$1:B$32,MATCH(COUNTIF(Z8:AI8,PVO!A$16),ETAPP!A$1:A$32,0))&amp;INDEX(ETAPP!B$1:B$32,MATCH(COUNTIF(Z8:AI8,PVO!A$17),ETAPP!A$1:A$32,0))&amp;INDEX(ETAPP!B$1:B$32,MATCH(COUNTIF(Z8:AI8,PVO!A$18),ETAPP!A$1:A$32,0))&amp;INDEX(ETAPP!B$1:B$32,MATCH(COUNTIF(Z8:AI8,PVO!A$19),ETAPP!A$1:A$32,0))</f>
        <v>DCA000B000000000000</v>
      </c>
      <c r="T8" s="461" t="str">
        <f t="shared" si="11"/>
        <v>169,0-DCA000B000000000000</v>
      </c>
      <c r="U8" s="461">
        <f t="shared" si="12"/>
        <v>2</v>
      </c>
      <c r="V8" s="461">
        <f t="shared" si="13"/>
        <v>26</v>
      </c>
      <c r="W8" s="461" t="str">
        <f t="shared" si="14"/>
        <v>169,0-DCA000B000000000000-026</v>
      </c>
      <c r="X8" s="461">
        <f t="shared" si="15"/>
        <v>2</v>
      </c>
      <c r="Y8" s="462">
        <f t="shared" si="16"/>
        <v>54</v>
      </c>
      <c r="Z8" s="463">
        <f>IFERROR(INDEX('V1'!C$300:C$400,MATCH("*"&amp;L8&amp;"*",'V1'!B$300:B$400,0)),"  ")</f>
        <v>14</v>
      </c>
      <c r="AA8" s="463">
        <f>IFERROR(INDEX('V2'!C$300:C$400,MATCH("*"&amp;L8&amp;"*",'V2'!B$300:B$400,0)),"  ")</f>
        <v>20</v>
      </c>
      <c r="AB8" s="463">
        <f>IFERROR(INDEX('V3'!C$300:C$400,MATCH("*"&amp;L8&amp;"*",'V3'!B$300:B$400,0)),"  ")</f>
        <v>18</v>
      </c>
      <c r="AC8" s="463">
        <f>IFERROR(INDEX('V4'!C$300:C$400,MATCH("*"&amp;L8&amp;"*",'V4'!B$300:B$400,0)),"  ")</f>
        <v>14</v>
      </c>
      <c r="AD8" s="463">
        <f>IFERROR(INDEX('V5'!C$300:C$400,MATCH("*"&amp;L8&amp;"*",'V5'!B$300:B$400,0)),"  ")</f>
        <v>19</v>
      </c>
      <c r="AE8" s="463">
        <f>IFERROR(INDEX('V6'!C$300:C$400,MATCH("*"&amp;L8&amp;"*",'V6'!B$300:B$400,0)),"  ")</f>
        <v>20</v>
      </c>
      <c r="AF8" s="463">
        <f>IFERROR(INDEX('V7'!C$300:C$400,MATCH("*"&amp;L8&amp;"*",'V7'!B$300:B$400,0)),"  ")</f>
        <v>19</v>
      </c>
      <c r="AG8" s="463">
        <f>IFERROR(INDEX('V8'!C$300:C$400,MATCH("*"&amp;L8&amp;"*",'V8'!B$300:B$400,0)),"  ")</f>
        <v>20</v>
      </c>
      <c r="AH8" s="463">
        <f>IFERROR(INDEX('V9'!C$300:C$400,MATCH("*"&amp;L8&amp;"*",'V9'!B$300:B$400,0)),"  ")</f>
        <v>19</v>
      </c>
      <c r="AI8" s="463">
        <f>IFERROR(INDEX('V10'!C$300:C$400,MATCH("*"&amp;L8&amp;"*",'V10'!B$300:B$400,0)),"  ")</f>
        <v>20</v>
      </c>
      <c r="AJ8" s="464">
        <f t="shared" si="17"/>
        <v>10</v>
      </c>
      <c r="AK8" s="464">
        <f t="shared" si="18"/>
        <v>8</v>
      </c>
      <c r="AL8" s="464">
        <f t="shared" si="19"/>
        <v>4</v>
      </c>
      <c r="AM8" s="477"/>
      <c r="AN8" s="465"/>
      <c r="AO8" s="466"/>
      <c r="AP8" s="466"/>
      <c r="AQ8" s="466"/>
      <c r="AR8" s="466"/>
      <c r="AS8" s="465">
        <f t="shared" si="20"/>
        <v>14.0001</v>
      </c>
      <c r="AT8" s="466">
        <f t="shared" si="21"/>
        <v>14.0001</v>
      </c>
      <c r="AU8" s="466">
        <f t="shared" si="22"/>
        <v>20.0002</v>
      </c>
      <c r="AV8" s="466">
        <f t="shared" si="23"/>
        <v>18.000299999999999</v>
      </c>
      <c r="AW8" s="466">
        <f t="shared" si="24"/>
        <v>14.000400000000001</v>
      </c>
      <c r="AX8" s="466">
        <f t="shared" si="25"/>
        <v>19.000499999999999</v>
      </c>
      <c r="AY8" s="466">
        <f t="shared" si="26"/>
        <v>20.000599999999999</v>
      </c>
      <c r="AZ8" s="466">
        <f t="shared" si="27"/>
        <v>19.000699999999998</v>
      </c>
      <c r="BA8" s="466">
        <f t="shared" si="28"/>
        <v>20.000800000000002</v>
      </c>
      <c r="BB8" s="466">
        <f t="shared" si="29"/>
        <v>19.000699999999998</v>
      </c>
      <c r="BC8" s="466">
        <f t="shared" si="30"/>
        <v>20.001000000000001</v>
      </c>
    </row>
    <row r="9" spans="1:55" x14ac:dyDescent="0.2">
      <c r="A9" s="447" t="str">
        <f t="shared" si="0"/>
        <v/>
      </c>
      <c r="B9" s="448">
        <f t="shared" si="1"/>
        <v>-997</v>
      </c>
      <c r="C9" s="449" t="str">
        <f t="shared" si="2"/>
        <v/>
      </c>
      <c r="D9" s="448">
        <f t="shared" si="3"/>
        <v>-997</v>
      </c>
      <c r="E9" s="450">
        <f t="shared" si="4"/>
        <v>3</v>
      </c>
      <c r="F9" s="448">
        <f t="shared" si="5"/>
        <v>3</v>
      </c>
      <c r="G9" s="451" t="str">
        <f t="shared" si="6"/>
        <v/>
      </c>
      <c r="H9" s="448">
        <f t="shared" si="7"/>
        <v>-997</v>
      </c>
      <c r="I9" s="452" t="str">
        <f t="shared" si="8"/>
        <v/>
      </c>
      <c r="J9" s="453">
        <f t="shared" si="9"/>
        <v>-997</v>
      </c>
      <c r="K9" s="422">
        <f t="shared" si="10"/>
        <v>3</v>
      </c>
      <c r="L9" s="468" t="s">
        <v>139</v>
      </c>
      <c r="M9" s="455"/>
      <c r="N9" s="456" t="s">
        <v>227</v>
      </c>
      <c r="O9" s="457"/>
      <c r="P9" s="458"/>
      <c r="Q9" s="459"/>
      <c r="R9" s="460">
        <f>(IF(COUNT(Z9,AA9,AB9,AC9,AD9,AE9,AF9,AG9,AH9,AI9)&lt;9,SUM(Z9,AA9,AB9,AC9,AD9,AE9,AF9,AG9,AH9,AI9),SUM(LARGE((Z9,AA9,AB9,AC9,AD9,AE9,AF9,AG9,AH9,AI9),{1;2;3;4;5;6;7;8;9}))))</f>
        <v>167</v>
      </c>
      <c r="S9" s="461" t="str">
        <f>INDEX(ETAPP!B$1:B$32,MATCH(COUNTIF(Z9:AI9,PVO!A$1),ETAPP!A$1:A$32,0))&amp;INDEX(ETAPP!B$1:B$32,MATCH(COUNTIF(Z9:AI9,PVO!A$2),ETAPP!A$1:A$32,0))&amp;INDEX(ETAPP!B$1:B$32,MATCH(COUNTIF(Z9:AI9,PVO!A$3),ETAPP!A$1:A$32,0))&amp;INDEX(ETAPP!B$1:B$32,MATCH(COUNTIF(Z9:AI9,PVO!A$4),ETAPP!A$1:A$32,0))&amp;INDEX(ETAPP!B$1:B$32,MATCH(COUNTIF(Z9:AI9,PVO!A$5),ETAPP!A$1:A$32,0))&amp;INDEX(ETAPP!B$1:B$32,MATCH(COUNTIF(Z9:AI9,PVO!A$6),ETAPP!A$1:A$32,0))&amp;INDEX(ETAPP!B$1:B$32,MATCH(COUNTIF(Z9:AI9,PVO!A$7),ETAPP!A$1:A$32,0))&amp;INDEX(ETAPP!B$1:B$32,MATCH(COUNTIF(Z9:AI9,PVO!A$8),ETAPP!A$1:A$32,0))&amp;INDEX(ETAPP!B$1:B$32,MATCH(COUNTIF(Z9:AI9,PVO!A$9),ETAPP!A$1:A$32,0))&amp;INDEX(ETAPP!B$1:B$32,MATCH(COUNTIF(Z9:AI9,PVO!A$10),ETAPP!A$1:A$32,0))&amp;INDEX(ETAPP!B$1:B$32,MATCH(COUNTIF(Z9:AI9,PVO!A$11),ETAPP!A$1:A$32,0))&amp;INDEX(ETAPP!B$1:B$32,MATCH(COUNTIF(Z9:AI9,PVO!A$12),ETAPP!A$1:A$32,0))&amp;INDEX(ETAPP!B$1:B$32,MATCH(COUNTIF(Z9:AI9,PVO!A$13),ETAPP!A$1:A$32,0))&amp;INDEX(ETAPP!B$1:B$32,MATCH(COUNTIF(Z9:AI9,PVO!A$14),ETAPP!A$1:A$32,0))&amp;INDEX(ETAPP!B$1:B$32,MATCH(COUNTIF(Z9:AI9,PVO!A$15),ETAPP!A$1:A$32,0))&amp;INDEX(ETAPP!B$1:B$32,MATCH(COUNTIF(Z9:AI9,PVO!A$16),ETAPP!A$1:A$32,0))&amp;INDEX(ETAPP!B$1:B$32,MATCH(COUNTIF(Z9:AI9,PVO!A$17),ETAPP!A$1:A$32,0))&amp;INDEX(ETAPP!B$1:B$32,MATCH(COUNTIF(Z9:AI9,PVO!A$18),ETAPP!A$1:A$32,0))&amp;INDEX(ETAPP!B$1:B$32,MATCH(COUNTIF(Z9:AI9,PVO!A$19),ETAPP!A$1:A$32,0))</f>
        <v>CCAA0A000A000000000</v>
      </c>
      <c r="T9" s="461" t="str">
        <f t="shared" si="11"/>
        <v>167,0-CCAA0A000A000000000</v>
      </c>
      <c r="U9" s="461">
        <f t="shared" si="12"/>
        <v>3</v>
      </c>
      <c r="V9" s="461">
        <f t="shared" si="13"/>
        <v>40</v>
      </c>
      <c r="W9" s="461" t="str">
        <f t="shared" si="14"/>
        <v>167,0-CCAA0A000A000000000-040</v>
      </c>
      <c r="X9" s="461">
        <f t="shared" si="15"/>
        <v>3</v>
      </c>
      <c r="Y9" s="462">
        <f t="shared" si="16"/>
        <v>53</v>
      </c>
      <c r="Z9" s="463">
        <f>IFERROR(INDEX('V1'!C$300:C$400,MATCH("*"&amp;L9&amp;"*",'V1'!B$300:B$400,0)),"  ")</f>
        <v>20</v>
      </c>
      <c r="AA9" s="463">
        <f>IFERROR(INDEX('V2'!C$300:C$400,MATCH("*"&amp;L9&amp;"*",'V2'!B$300:B$400,0)),"  ")</f>
        <v>15</v>
      </c>
      <c r="AB9" s="463">
        <f>IFERROR(INDEX('V3'!C$300:C$400,MATCH("*"&amp;L9&amp;"*",'V3'!B$300:B$400,0)),"  ")</f>
        <v>19</v>
      </c>
      <c r="AC9" s="463">
        <f>IFERROR(INDEX('V4'!C$300:C$400,MATCH("*"&amp;L9&amp;"*",'V4'!B$300:B$400,0)),"  ")</f>
        <v>18</v>
      </c>
      <c r="AD9" s="463">
        <f>IFERROR(INDEX('V5'!C$300:C$400,MATCH("*"&amp;L9&amp;"*",'V5'!B$300:B$400,0)),"  ")</f>
        <v>20</v>
      </c>
      <c r="AE9" s="463">
        <f>IFERROR(INDEX('V6'!C$300:C$400,MATCH("*"&amp;L9&amp;"*",'V6'!B$300:B$400,0)),"  ")</f>
        <v>19</v>
      </c>
      <c r="AF9" s="463">
        <f>IFERROR(INDEX('V7'!C$300:C$400,MATCH("*"&amp;L9&amp;"*",'V7'!B$300:B$400,0)),"  ")</f>
        <v>11</v>
      </c>
      <c r="AG9" s="463">
        <f>IFERROR(INDEX('V8'!C$300:C$400,MATCH("*"&amp;L9&amp;"*",'V8'!B$300:B$400,0)),"  ")</f>
        <v>17</v>
      </c>
      <c r="AH9" s="463">
        <f>IFERROR(INDEX('V9'!C$300:C$400,MATCH("*"&amp;L9&amp;"*",'V9'!B$300:B$400,0)),"  ")</f>
        <v>20</v>
      </c>
      <c r="AI9" s="463">
        <f>IFERROR(INDEX('V10'!C$300:C$400,MATCH("*"&amp;L9&amp;"*",'V10'!B$300:B$400,0)),"  ")</f>
        <v>19</v>
      </c>
      <c r="AJ9" s="464">
        <f t="shared" si="17"/>
        <v>10</v>
      </c>
      <c r="AK9" s="464">
        <f t="shared" si="18"/>
        <v>7</v>
      </c>
      <c r="AL9" s="464">
        <f t="shared" si="19"/>
        <v>3</v>
      </c>
      <c r="AM9" s="393"/>
      <c r="AN9" s="465"/>
      <c r="AO9" s="466"/>
      <c r="AP9" s="466"/>
      <c r="AQ9" s="466"/>
      <c r="AR9" s="466"/>
      <c r="AS9" s="465">
        <f t="shared" si="20"/>
        <v>11.0007</v>
      </c>
      <c r="AT9" s="466">
        <f t="shared" si="21"/>
        <v>20.0001</v>
      </c>
      <c r="AU9" s="466">
        <f t="shared" si="22"/>
        <v>15.0002</v>
      </c>
      <c r="AV9" s="466">
        <f t="shared" si="23"/>
        <v>19.000299999999999</v>
      </c>
      <c r="AW9" s="466">
        <f t="shared" si="24"/>
        <v>18.000399999999999</v>
      </c>
      <c r="AX9" s="466">
        <f t="shared" si="25"/>
        <v>20.000499999999999</v>
      </c>
      <c r="AY9" s="466">
        <f t="shared" si="26"/>
        <v>19.000599999999999</v>
      </c>
      <c r="AZ9" s="466">
        <f t="shared" si="27"/>
        <v>11.0007</v>
      </c>
      <c r="BA9" s="466">
        <f t="shared" si="28"/>
        <v>17.000800000000002</v>
      </c>
      <c r="BB9" s="466">
        <f t="shared" si="29"/>
        <v>20.000699999999998</v>
      </c>
      <c r="BC9" s="466">
        <f t="shared" si="30"/>
        <v>19.001000000000001</v>
      </c>
    </row>
    <row r="10" spans="1:55" x14ac:dyDescent="0.2">
      <c r="A10" s="447" t="str">
        <f t="shared" si="0"/>
        <v/>
      </c>
      <c r="B10" s="448">
        <f t="shared" si="1"/>
        <v>-996</v>
      </c>
      <c r="C10" s="449" t="str">
        <f t="shared" si="2"/>
        <v/>
      </c>
      <c r="D10" s="448">
        <f t="shared" si="3"/>
        <v>-996</v>
      </c>
      <c r="E10" s="450">
        <f t="shared" si="4"/>
        <v>4</v>
      </c>
      <c r="F10" s="448">
        <f t="shared" si="5"/>
        <v>4</v>
      </c>
      <c r="G10" s="451" t="str">
        <f t="shared" si="6"/>
        <v/>
      </c>
      <c r="H10" s="448">
        <f t="shared" si="7"/>
        <v>-996</v>
      </c>
      <c r="I10" s="452" t="str">
        <f t="shared" si="8"/>
        <v/>
      </c>
      <c r="J10" s="453">
        <f t="shared" si="9"/>
        <v>-996</v>
      </c>
      <c r="K10" s="422">
        <f t="shared" si="10"/>
        <v>4</v>
      </c>
      <c r="L10" s="467" t="s">
        <v>219</v>
      </c>
      <c r="M10" s="455"/>
      <c r="N10" s="456" t="str">
        <f>IF(M10="","m","")</f>
        <v>m</v>
      </c>
      <c r="O10" s="457"/>
      <c r="P10" s="458"/>
      <c r="Q10" s="459"/>
      <c r="R10" s="460">
        <f>(IF(COUNT(Z10,AA10,AB10,AC10,AD10,AE10,AF10,AG10,AH10,AI10)&lt;9,SUM(Z10,AA10,AB10,AC10,AD10,AE10,AF10,AG10,AH10,AI10),SUM(LARGE((Z10,AA10,AB10,AC10,AD10,AE10,AF10,AG10,AH10,AI10),{1;2;3;4;5;6;7;8;9}))))</f>
        <v>160</v>
      </c>
      <c r="S10" s="461" t="str">
        <f>INDEX(ETAPP!B$1:B$32,MATCH(COUNTIF(Z10:AI10,PVO!A$1),ETAPP!A$1:A$32,0))&amp;INDEX(ETAPP!B$1:B$32,MATCH(COUNTIF(Z10:AI10,PVO!A$2),ETAPP!A$1:A$32,0))&amp;INDEX(ETAPP!B$1:B$32,MATCH(COUNTIF(Z10:AI10,PVO!A$3),ETAPP!A$1:A$32,0))&amp;INDEX(ETAPP!B$1:B$32,MATCH(COUNTIF(Z10:AI10,PVO!A$4),ETAPP!A$1:A$32,0))&amp;INDEX(ETAPP!B$1:B$32,MATCH(COUNTIF(Z10:AI10,PVO!A$5),ETAPP!A$1:A$32,0))&amp;INDEX(ETAPP!B$1:B$32,MATCH(COUNTIF(Z10:AI10,PVO!A$6),ETAPP!A$1:A$32,0))&amp;INDEX(ETAPP!B$1:B$32,MATCH(COUNTIF(Z10:AI10,PVO!A$7),ETAPP!A$1:A$32,0))&amp;INDEX(ETAPP!B$1:B$32,MATCH(COUNTIF(Z10:AI10,PVO!A$8),ETAPP!A$1:A$32,0))&amp;INDEX(ETAPP!B$1:B$32,MATCH(COUNTIF(Z10:AI10,PVO!A$9),ETAPP!A$1:A$32,0))&amp;INDEX(ETAPP!B$1:B$32,MATCH(COUNTIF(Z10:AI10,PVO!A$10),ETAPP!A$1:A$32,0))&amp;INDEX(ETAPP!B$1:B$32,MATCH(COUNTIF(Z10:AI10,PVO!A$11),ETAPP!A$1:A$32,0))&amp;INDEX(ETAPP!B$1:B$32,MATCH(COUNTIF(Z10:AI10,PVO!A$12),ETAPP!A$1:A$32,0))&amp;INDEX(ETAPP!B$1:B$32,MATCH(COUNTIF(Z10:AI10,PVO!A$13),ETAPP!A$1:A$32,0))&amp;INDEX(ETAPP!B$1:B$32,MATCH(COUNTIF(Z10:AI10,PVO!A$14),ETAPP!A$1:A$32,0))&amp;INDEX(ETAPP!B$1:B$32,MATCH(COUNTIF(Z10:AI10,PVO!A$15),ETAPP!A$1:A$32,0))&amp;INDEX(ETAPP!B$1:B$32,MATCH(COUNTIF(Z10:AI10,PVO!A$16),ETAPP!A$1:A$32,0))&amp;INDEX(ETAPP!B$1:B$32,MATCH(COUNTIF(Z10:AI10,PVO!A$17),ETAPP!A$1:A$32,0))&amp;INDEX(ETAPP!B$1:B$32,MATCH(COUNTIF(Z10:AI10,PVO!A$18),ETAPP!A$1:A$32,0))&amp;INDEX(ETAPP!B$1:B$32,MATCH(COUNTIF(Z10:AI10,PVO!A$19),ETAPP!A$1:A$32,0))</f>
        <v>BABACA0000000000000</v>
      </c>
      <c r="T10" s="461" t="str">
        <f t="shared" si="11"/>
        <v>160,0-BABACA0000000000000</v>
      </c>
      <c r="U10" s="461">
        <f t="shared" si="12"/>
        <v>4</v>
      </c>
      <c r="V10" s="461">
        <f t="shared" si="13"/>
        <v>23</v>
      </c>
      <c r="W10" s="461" t="str">
        <f t="shared" si="14"/>
        <v>160,0-BABACA0000000000000-023</v>
      </c>
      <c r="X10" s="461">
        <f t="shared" si="15"/>
        <v>4</v>
      </c>
      <c r="Y10" s="462">
        <f t="shared" si="16"/>
        <v>52</v>
      </c>
      <c r="Z10" s="463">
        <f>IFERROR(INDEX('V1'!C$300:C$400,MATCH("*"&amp;L10&amp;"*",'V1'!B$300:B$400,0)),"  ")</f>
        <v>20</v>
      </c>
      <c r="AA10" s="463">
        <f>IFERROR(INDEX('V2'!C$300:C$400,MATCH("*"&amp;L10&amp;"*",'V2'!B$300:B$400,0)),"  ")</f>
        <v>15</v>
      </c>
      <c r="AB10" s="463">
        <f>IFERROR(INDEX('V3'!C$300:C$400,MATCH("*"&amp;L10&amp;"*",'V3'!B$300:B$400,0)),"  ")</f>
        <v>16</v>
      </c>
      <c r="AC10" s="463">
        <f>IFERROR(INDEX('V4'!C$300:C$400,MATCH("*"&amp;L10&amp;"*",'V4'!B$300:B$400,0)),"  ")</f>
        <v>19</v>
      </c>
      <c r="AD10" s="463">
        <f>IFERROR(INDEX('V5'!C$300:C$400,MATCH("*"&amp;L10&amp;"*",'V5'!B$300:B$400,0)),"  ")</f>
        <v>18</v>
      </c>
      <c r="AE10" s="463">
        <f>IFERROR(INDEX('V6'!C$300:C$400,MATCH("*"&amp;L10&amp;"*",'V6'!B$300:B$400,0)),"  ")</f>
        <v>18</v>
      </c>
      <c r="AF10" s="463">
        <f>IFERROR(INDEX('V7'!C$300:C$400,MATCH("*"&amp;L10&amp;"*",'V7'!B$300:B$400,0)),"  ")</f>
        <v>20</v>
      </c>
      <c r="AG10" s="463">
        <f>IFERROR(INDEX('V8'!C$300:C$400,MATCH("*"&amp;L10&amp;"*",'V8'!B$300:B$400,0)),"  ")</f>
        <v>16</v>
      </c>
      <c r="AH10" s="463">
        <f>IFERROR(INDEX('V9'!C$300:C$400,MATCH("*"&amp;L10&amp;"*",'V9'!B$300:B$400,0)),"  ")</f>
        <v>16</v>
      </c>
      <c r="AI10" s="463">
        <f>IFERROR(INDEX('V10'!C$300:C$400,MATCH("*"&amp;L10&amp;"*",'V10'!B$300:B$400,0)),"  ")</f>
        <v>17</v>
      </c>
      <c r="AJ10" s="464">
        <f t="shared" si="17"/>
        <v>10</v>
      </c>
      <c r="AK10" s="464">
        <f t="shared" si="18"/>
        <v>5</v>
      </c>
      <c r="AL10" s="464">
        <f t="shared" si="19"/>
        <v>2</v>
      </c>
      <c r="AM10" s="393"/>
      <c r="AN10" s="465"/>
      <c r="AO10" s="466"/>
      <c r="AP10" s="466"/>
      <c r="AQ10" s="466"/>
      <c r="AR10" s="466"/>
      <c r="AS10" s="465">
        <f t="shared" si="20"/>
        <v>15.0002</v>
      </c>
      <c r="AT10" s="466">
        <f t="shared" si="21"/>
        <v>20.0001</v>
      </c>
      <c r="AU10" s="466">
        <f t="shared" si="22"/>
        <v>15.0002</v>
      </c>
      <c r="AV10" s="466">
        <f t="shared" si="23"/>
        <v>16.000299999999999</v>
      </c>
      <c r="AW10" s="466">
        <f t="shared" si="24"/>
        <v>19.000399999999999</v>
      </c>
      <c r="AX10" s="466">
        <f t="shared" si="25"/>
        <v>18.000499999999999</v>
      </c>
      <c r="AY10" s="466">
        <f t="shared" si="26"/>
        <v>18.000599999999999</v>
      </c>
      <c r="AZ10" s="466">
        <f t="shared" si="27"/>
        <v>20.000699999999998</v>
      </c>
      <c r="BA10" s="466">
        <f t="shared" si="28"/>
        <v>16.000800000000002</v>
      </c>
      <c r="BB10" s="466">
        <f t="shared" si="29"/>
        <v>16.000699999999998</v>
      </c>
      <c r="BC10" s="466">
        <f t="shared" si="30"/>
        <v>17.001000000000001</v>
      </c>
    </row>
    <row r="11" spans="1:55" x14ac:dyDescent="0.2">
      <c r="A11" s="447">
        <f t="shared" si="0"/>
        <v>2</v>
      </c>
      <c r="B11" s="448">
        <f t="shared" si="1"/>
        <v>5</v>
      </c>
      <c r="C11" s="449" t="str">
        <f t="shared" si="2"/>
        <v/>
      </c>
      <c r="D11" s="448">
        <f t="shared" si="3"/>
        <v>-995</v>
      </c>
      <c r="E11" s="450">
        <f t="shared" si="4"/>
        <v>5</v>
      </c>
      <c r="F11" s="448">
        <f t="shared" si="5"/>
        <v>5</v>
      </c>
      <c r="G11" s="451" t="str">
        <f t="shared" si="6"/>
        <v/>
      </c>
      <c r="H11" s="448">
        <f t="shared" si="7"/>
        <v>-995</v>
      </c>
      <c r="I11" s="452">
        <f t="shared" si="8"/>
        <v>1</v>
      </c>
      <c r="J11" s="453">
        <f t="shared" si="9"/>
        <v>5</v>
      </c>
      <c r="K11" s="422">
        <f t="shared" si="10"/>
        <v>5</v>
      </c>
      <c r="L11" s="467" t="s">
        <v>228</v>
      </c>
      <c r="M11" s="455"/>
      <c r="N11" s="456" t="s">
        <v>227</v>
      </c>
      <c r="O11" s="470" t="s">
        <v>229</v>
      </c>
      <c r="P11" s="458"/>
      <c r="Q11" s="459" t="s">
        <v>216</v>
      </c>
      <c r="R11" s="460">
        <f>(IF(COUNT(Z11,AA11,AB11,AC11,AD11,AE11,AF11,AG11,AH11,AI11)&lt;9,SUM(Z11,AA11,AB11,AC11,AD11,AE11,AF11,AG11,AH11,AI11),SUM(LARGE((Z11,AA11,AB11,AC11,AD11,AE11,AF11,AG11,AH11,AI11),{1;2;3;4;5;6;7;8;9}))))</f>
        <v>141</v>
      </c>
      <c r="S11" s="461" t="str">
        <f>INDEX(ETAPP!B$1:B$32,MATCH(COUNTIF(Z11:AI11,PVO!A$1),ETAPP!A$1:A$32,0))&amp;INDEX(ETAPP!B$1:B$32,MATCH(COUNTIF(Z11:AI11,PVO!A$2),ETAPP!A$1:A$32,0))&amp;INDEX(ETAPP!B$1:B$32,MATCH(COUNTIF(Z11:AI11,PVO!A$3),ETAPP!A$1:A$32,0))&amp;INDEX(ETAPP!B$1:B$32,MATCH(COUNTIF(Z11:AI11,PVO!A$4),ETAPP!A$1:A$32,0))&amp;INDEX(ETAPP!B$1:B$32,MATCH(COUNTIF(Z11:AI11,PVO!A$5),ETAPP!A$1:A$32,0))&amp;INDEX(ETAPP!B$1:B$32,MATCH(COUNTIF(Z11:AI11,PVO!A$6),ETAPP!A$1:A$32,0))&amp;INDEX(ETAPP!B$1:B$32,MATCH(COUNTIF(Z11:AI11,PVO!A$7),ETAPP!A$1:A$32,0))&amp;INDEX(ETAPP!B$1:B$32,MATCH(COUNTIF(Z11:AI11,PVO!A$8),ETAPP!A$1:A$32,0))&amp;INDEX(ETAPP!B$1:B$32,MATCH(COUNTIF(Z11:AI11,PVO!A$9),ETAPP!A$1:A$32,0))&amp;INDEX(ETAPP!B$1:B$32,MATCH(COUNTIF(Z11:AI11,PVO!A$10),ETAPP!A$1:A$32,0))&amp;INDEX(ETAPP!B$1:B$32,MATCH(COUNTIF(Z11:AI11,PVO!A$11),ETAPP!A$1:A$32,0))&amp;INDEX(ETAPP!B$1:B$32,MATCH(COUNTIF(Z11:AI11,PVO!A$12),ETAPP!A$1:A$32,0))&amp;INDEX(ETAPP!B$1:B$32,MATCH(COUNTIF(Z11:AI11,PVO!A$13),ETAPP!A$1:A$32,0))&amp;INDEX(ETAPP!B$1:B$32,MATCH(COUNTIF(Z11:AI11,PVO!A$14),ETAPP!A$1:A$32,0))&amp;INDEX(ETAPP!B$1:B$32,MATCH(COUNTIF(Z11:AI11,PVO!A$15),ETAPP!A$1:A$32,0))&amp;INDEX(ETAPP!B$1:B$32,MATCH(COUNTIF(Z11:AI11,PVO!A$16),ETAPP!A$1:A$32,0))&amp;INDEX(ETAPP!B$1:B$32,MATCH(COUNTIF(Z11:AI11,PVO!A$17),ETAPP!A$1:A$32,0))&amp;INDEX(ETAPP!B$1:B$32,MATCH(COUNTIF(Z11:AI11,PVO!A$18),ETAPP!A$1:A$32,0))&amp;INDEX(ETAPP!B$1:B$32,MATCH(COUNTIF(Z11:AI11,PVO!A$19),ETAPP!A$1:A$32,0))</f>
        <v>A0B0C0A0AAA00000000</v>
      </c>
      <c r="T11" s="461" t="str">
        <f t="shared" si="11"/>
        <v>141,0-A0B0C0A0AAA00000000</v>
      </c>
      <c r="U11" s="461">
        <f t="shared" si="12"/>
        <v>5</v>
      </c>
      <c r="V11" s="461">
        <f t="shared" si="13"/>
        <v>32</v>
      </c>
      <c r="W11" s="461" t="str">
        <f t="shared" si="14"/>
        <v>141,0-A0B0C0A0AAA00000000-032</v>
      </c>
      <c r="X11" s="461">
        <f t="shared" si="15"/>
        <v>5</v>
      </c>
      <c r="Y11" s="462">
        <f t="shared" si="16"/>
        <v>51</v>
      </c>
      <c r="Z11" s="463">
        <f>IFERROR(INDEX('V1'!C$300:C$400,MATCH("*"&amp;L11&amp;"*",'V1'!B$300:B$400,0)),"  ")</f>
        <v>10</v>
      </c>
      <c r="AA11" s="463">
        <f>IFERROR(INDEX('V2'!C$300:C$400,MATCH("*"&amp;L11&amp;"*",'V2'!B$300:B$400,0)),"  ")</f>
        <v>16</v>
      </c>
      <c r="AB11" s="463">
        <f>IFERROR(INDEX('V3'!C$300:C$400,MATCH("*"&amp;L11&amp;"*",'V3'!B$300:B$400,0)),"  ")</f>
        <v>12</v>
      </c>
      <c r="AC11" s="463">
        <f>IFERROR(INDEX('V4'!C$300:C$400,MATCH("*"&amp;L11&amp;"*",'V4'!B$300:B$400,0)),"  ")</f>
        <v>11</v>
      </c>
      <c r="AD11" s="463">
        <f>IFERROR(INDEX('V5'!C$300:C$400,MATCH("*"&amp;L11&amp;"*",'V5'!B$300:B$400,0)),"  ")</f>
        <v>18</v>
      </c>
      <c r="AE11" s="463">
        <f>IFERROR(INDEX('V6'!C$300:C$400,MATCH("*"&amp;L11&amp;"*",'V6'!B$300:B$400,0)),"  ")</f>
        <v>18</v>
      </c>
      <c r="AF11" s="463">
        <f>IFERROR(INDEX('V7'!C$300:C$400,MATCH("*"&amp;L11&amp;"*",'V7'!B$300:B$400,0)),"  ")</f>
        <v>20</v>
      </c>
      <c r="AG11" s="463">
        <f>IFERROR(INDEX('V8'!C$300:C$400,MATCH("*"&amp;L11&amp;"*",'V8'!B$300:B$400,0)),"  ")</f>
        <v>16</v>
      </c>
      <c r="AH11" s="463">
        <f>IFERROR(INDEX('V9'!C$300:C$400,MATCH("*"&amp;L11&amp;"*",'V9'!B$300:B$400,0)),"  ")</f>
        <v>16</v>
      </c>
      <c r="AI11" s="463">
        <f>IFERROR(INDEX('V10'!C$300:C$400,MATCH("*"&amp;L11&amp;"*",'V10'!B$300:B$400,0)),"  ")</f>
        <v>14</v>
      </c>
      <c r="AJ11" s="464">
        <f t="shared" si="17"/>
        <v>10</v>
      </c>
      <c r="AK11" s="464">
        <f t="shared" si="18"/>
        <v>3</v>
      </c>
      <c r="AL11" s="464">
        <f t="shared" si="19"/>
        <v>1</v>
      </c>
      <c r="AM11" s="393"/>
      <c r="AN11" s="465"/>
      <c r="AO11" s="466"/>
      <c r="AP11" s="466"/>
      <c r="AQ11" s="466"/>
      <c r="AR11" s="466"/>
      <c r="AS11" s="465">
        <f t="shared" si="20"/>
        <v>10.0001</v>
      </c>
      <c r="AT11" s="466">
        <f t="shared" si="21"/>
        <v>10.0001</v>
      </c>
      <c r="AU11" s="466">
        <f t="shared" si="22"/>
        <v>16.0002</v>
      </c>
      <c r="AV11" s="466">
        <f t="shared" si="23"/>
        <v>12.000299999999999</v>
      </c>
      <c r="AW11" s="466">
        <f t="shared" si="24"/>
        <v>11.000400000000001</v>
      </c>
      <c r="AX11" s="466">
        <f t="shared" si="25"/>
        <v>18.000499999999999</v>
      </c>
      <c r="AY11" s="466">
        <f t="shared" si="26"/>
        <v>18.000599999999999</v>
      </c>
      <c r="AZ11" s="466">
        <f t="shared" si="27"/>
        <v>20.000699999999998</v>
      </c>
      <c r="BA11" s="466">
        <f t="shared" si="28"/>
        <v>16.000800000000002</v>
      </c>
      <c r="BB11" s="466">
        <f t="shared" si="29"/>
        <v>16.000699999999998</v>
      </c>
      <c r="BC11" s="466">
        <f t="shared" si="30"/>
        <v>14.000999999999999</v>
      </c>
    </row>
    <row r="12" spans="1:55" x14ac:dyDescent="0.2">
      <c r="A12" s="447">
        <f t="shared" si="0"/>
        <v>3</v>
      </c>
      <c r="B12" s="448">
        <f t="shared" si="1"/>
        <v>6</v>
      </c>
      <c r="C12" s="449" t="str">
        <f t="shared" si="2"/>
        <v/>
      </c>
      <c r="D12" s="448">
        <f t="shared" si="3"/>
        <v>-994</v>
      </c>
      <c r="E12" s="450">
        <f t="shared" si="4"/>
        <v>6</v>
      </c>
      <c r="F12" s="448">
        <f t="shared" si="5"/>
        <v>6</v>
      </c>
      <c r="G12" s="451" t="str">
        <f t="shared" si="6"/>
        <v/>
      </c>
      <c r="H12" s="448">
        <f t="shared" si="7"/>
        <v>-994</v>
      </c>
      <c r="I12" s="452" t="str">
        <f t="shared" si="8"/>
        <v/>
      </c>
      <c r="J12" s="453">
        <f t="shared" si="9"/>
        <v>-994</v>
      </c>
      <c r="K12" s="422">
        <f t="shared" si="10"/>
        <v>6</v>
      </c>
      <c r="L12" s="467" t="s">
        <v>215</v>
      </c>
      <c r="M12" s="455"/>
      <c r="N12" s="456" t="str">
        <f>IF(M12="","m","")</f>
        <v>m</v>
      </c>
      <c r="O12" s="457"/>
      <c r="P12" s="458"/>
      <c r="Q12" s="459" t="s">
        <v>216</v>
      </c>
      <c r="R12" s="460">
        <f>(IF(COUNT(Z12,AA12,AB12,AC12,AD12,AE12,AF12,AG12,AH12,AI12)&lt;9,SUM(Z12,AA12,AB12,AC12,AD12,AE12,AF12,AG12,AH12,AI12),SUM(LARGE((Z12,AA12,AB12,AC12,AD12,AE12,AF12,AG12,AH12,AI12),{1;2;3;4;5;6;7;8;9}))))</f>
        <v>133</v>
      </c>
      <c r="S12" s="461" t="str">
        <f>INDEX(ETAPP!B$1:B$32,MATCH(COUNTIF(Z12:AI12,PVO!A$1),ETAPP!A$1:A$32,0))&amp;INDEX(ETAPP!B$1:B$32,MATCH(COUNTIF(Z12:AI12,PVO!A$2),ETAPP!A$1:A$32,0))&amp;INDEX(ETAPP!B$1:B$32,MATCH(COUNTIF(Z12:AI12,PVO!A$3),ETAPP!A$1:A$32,0))&amp;INDEX(ETAPP!B$1:B$32,MATCH(COUNTIF(Z12:AI12,PVO!A$4),ETAPP!A$1:A$32,0))&amp;INDEX(ETAPP!B$1:B$32,MATCH(COUNTIF(Z12:AI12,PVO!A$5),ETAPP!A$1:A$32,0))&amp;INDEX(ETAPP!B$1:B$32,MATCH(COUNTIF(Z12:AI12,PVO!A$6),ETAPP!A$1:A$32,0))&amp;INDEX(ETAPP!B$1:B$32,MATCH(COUNTIF(Z12:AI12,PVO!A$7),ETAPP!A$1:A$32,0))&amp;INDEX(ETAPP!B$1:B$32,MATCH(COUNTIF(Z12:AI12,PVO!A$8),ETAPP!A$1:A$32,0))&amp;INDEX(ETAPP!B$1:B$32,MATCH(COUNTIF(Z12:AI12,PVO!A$9),ETAPP!A$1:A$32,0))&amp;INDEX(ETAPP!B$1:B$32,MATCH(COUNTIF(Z12:AI12,PVO!A$10),ETAPP!A$1:A$32,0))&amp;INDEX(ETAPP!B$1:B$32,MATCH(COUNTIF(Z12:AI12,PVO!A$11),ETAPP!A$1:A$32,0))&amp;INDEX(ETAPP!B$1:B$32,MATCH(COUNTIF(Z12:AI12,PVO!A$12),ETAPP!A$1:A$32,0))&amp;INDEX(ETAPP!B$1:B$32,MATCH(COUNTIF(Z12:AI12,PVO!A$13),ETAPP!A$1:A$32,0))&amp;INDEX(ETAPP!B$1:B$32,MATCH(COUNTIF(Z12:AI12,PVO!A$14),ETAPP!A$1:A$32,0))&amp;INDEX(ETAPP!B$1:B$32,MATCH(COUNTIF(Z12:AI12,PVO!A$15),ETAPP!A$1:A$32,0))&amp;INDEX(ETAPP!B$1:B$32,MATCH(COUNTIF(Z12:AI12,PVO!A$16),ETAPP!A$1:A$32,0))&amp;INDEX(ETAPP!B$1:B$32,MATCH(COUNTIF(Z12:AI12,PVO!A$17),ETAPP!A$1:A$32,0))&amp;INDEX(ETAPP!B$1:B$32,MATCH(COUNTIF(Z12:AI12,PVO!A$18),ETAPP!A$1:A$32,0))&amp;INDEX(ETAPP!B$1:B$32,MATCH(COUNTIF(Z12:AI12,PVO!A$19),ETAPP!A$1:A$32,0))</f>
        <v>A0AAAAAA0A0A0000000</v>
      </c>
      <c r="T12" s="461" t="str">
        <f t="shared" si="11"/>
        <v>133,0-A0AAAAAA0A0A0000000</v>
      </c>
      <c r="U12" s="461">
        <f t="shared" si="12"/>
        <v>6</v>
      </c>
      <c r="V12" s="461">
        <f t="shared" si="13"/>
        <v>17</v>
      </c>
      <c r="W12" s="461" t="str">
        <f t="shared" si="14"/>
        <v>133,0-A0AAAAAA0A0A0000000-017</v>
      </c>
      <c r="X12" s="461">
        <f t="shared" si="15"/>
        <v>6</v>
      </c>
      <c r="Y12" s="462">
        <f t="shared" si="16"/>
        <v>50</v>
      </c>
      <c r="Z12" s="463">
        <f>IFERROR(INDEX('V1'!C$300:C$400,MATCH("*"&amp;L12&amp;"*",'V1'!B$300:B$400,0)),"  ")</f>
        <v>13</v>
      </c>
      <c r="AA12" s="463">
        <f>IFERROR(INDEX('V2'!C$300:C$400,MATCH("*"&amp;L12&amp;"*",'V2'!B$300:B$400,0)),"  ")</f>
        <v>11</v>
      </c>
      <c r="AB12" s="463">
        <f>IFERROR(INDEX('V3'!C$300:C$400,MATCH("*"&amp;L12&amp;"*",'V3'!B$300:B$400,0)),"  ")</f>
        <v>9</v>
      </c>
      <c r="AC12" s="463">
        <f>IFERROR(INDEX('V4'!C$300:C$400,MATCH("*"&amp;L12&amp;"*",'V4'!B$300:B$400,0)),"  ")</f>
        <v>20</v>
      </c>
      <c r="AD12" s="463">
        <f>IFERROR(INDEX('V5'!C$300:C$400,MATCH("*"&amp;L12&amp;"*",'V5'!B$300:B$400,0)),"  ")</f>
        <v>16</v>
      </c>
      <c r="AE12" s="463">
        <f>IFERROR(INDEX('V6'!C$300:C$400,MATCH("*"&amp;L12&amp;"*",'V6'!B$300:B$400,0)),"  ")</f>
        <v>17</v>
      </c>
      <c r="AF12" s="463">
        <f>IFERROR(INDEX('V7'!C$300:C$400,MATCH("*"&amp;L12&amp;"*",'V7'!B$300:B$400,0)),"  ")</f>
        <v>15</v>
      </c>
      <c r="AG12" s="463">
        <f>IFERROR(INDEX('V8'!C$300:C$400,MATCH("*"&amp;L12&amp;"*",'V8'!B$300:B$400,0)),"  ")</f>
        <v>18</v>
      </c>
      <c r="AH12" s="463">
        <f>IFERROR(INDEX('V9'!C$300:C$400,MATCH("*"&amp;L12&amp;"*",'V9'!B$300:B$400,0)),"  ")</f>
        <v>14</v>
      </c>
      <c r="AI12" s="463" t="str">
        <f>IFERROR(INDEX('V10'!C$300:C$400,MATCH("*"&amp;L12&amp;"*",'V10'!B$300:B$400,0)),"  ")</f>
        <v xml:space="preserve">  </v>
      </c>
      <c r="AJ12" s="464">
        <f t="shared" si="17"/>
        <v>9</v>
      </c>
      <c r="AK12" s="464">
        <f t="shared" si="18"/>
        <v>2</v>
      </c>
      <c r="AL12" s="464">
        <f t="shared" si="19"/>
        <v>1</v>
      </c>
      <c r="AM12" s="393"/>
      <c r="AN12" s="465"/>
      <c r="AO12" s="466"/>
      <c r="AP12" s="466"/>
      <c r="AQ12" s="466"/>
      <c r="AR12" s="466"/>
      <c r="AS12" s="465">
        <f t="shared" si="20"/>
        <v>1E-3</v>
      </c>
      <c r="AT12" s="466">
        <f t="shared" si="21"/>
        <v>13.0001</v>
      </c>
      <c r="AU12" s="466">
        <f t="shared" si="22"/>
        <v>11.0002</v>
      </c>
      <c r="AV12" s="466">
        <f t="shared" si="23"/>
        <v>9.0002999999999993</v>
      </c>
      <c r="AW12" s="466">
        <f t="shared" si="24"/>
        <v>20.000399999999999</v>
      </c>
      <c r="AX12" s="466">
        <f t="shared" si="25"/>
        <v>16.000499999999999</v>
      </c>
      <c r="AY12" s="466">
        <f t="shared" si="26"/>
        <v>17.000599999999999</v>
      </c>
      <c r="AZ12" s="466">
        <f t="shared" si="27"/>
        <v>15.0007</v>
      </c>
      <c r="BA12" s="466">
        <f t="shared" si="28"/>
        <v>18.000800000000002</v>
      </c>
      <c r="BB12" s="466">
        <f t="shared" si="29"/>
        <v>14.0007</v>
      </c>
      <c r="BC12" s="466">
        <f t="shared" si="30"/>
        <v>1E-3</v>
      </c>
    </row>
    <row r="13" spans="1:55" x14ac:dyDescent="0.2">
      <c r="A13" s="447" t="str">
        <f t="shared" si="0"/>
        <v/>
      </c>
      <c r="B13" s="448">
        <f t="shared" si="1"/>
        <v>-993</v>
      </c>
      <c r="C13" s="449" t="str">
        <f t="shared" si="2"/>
        <v/>
      </c>
      <c r="D13" s="448">
        <f t="shared" si="3"/>
        <v>-993</v>
      </c>
      <c r="E13" s="450">
        <f t="shared" si="4"/>
        <v>7</v>
      </c>
      <c r="F13" s="448">
        <f t="shared" si="5"/>
        <v>7</v>
      </c>
      <c r="G13" s="451" t="str">
        <f t="shared" si="6"/>
        <v/>
      </c>
      <c r="H13" s="448">
        <f t="shared" si="7"/>
        <v>-993</v>
      </c>
      <c r="I13" s="452" t="str">
        <f t="shared" si="8"/>
        <v/>
      </c>
      <c r="J13" s="453">
        <f t="shared" si="9"/>
        <v>-993</v>
      </c>
      <c r="K13" s="422">
        <f t="shared" si="10"/>
        <v>7</v>
      </c>
      <c r="L13" s="454" t="s">
        <v>250</v>
      </c>
      <c r="M13" s="455"/>
      <c r="N13" s="456" t="str">
        <f>IF(M13="","m","")</f>
        <v>m</v>
      </c>
      <c r="O13" s="457"/>
      <c r="P13" s="458"/>
      <c r="Q13" s="459"/>
      <c r="R13" s="460">
        <f>(IF(COUNT(Z13,AA13,AB13,AC13,AD13,AE13,AF13,AG13,AH13,AI13)&lt;9,SUM(Z13,AA13,AB13,AC13,AD13,AE13,AF13,AG13,AH13,AI13),SUM(LARGE((Z13,AA13,AB13,AC13,AD13,AE13,AF13,AG13,AH13,AI13),{1;2;3;4;5;6;7;8;9}))))</f>
        <v>123</v>
      </c>
      <c r="S13" s="461" t="str">
        <f>INDEX(ETAPP!B$1:B$32,MATCH(COUNTIF(Z13:AI13,PVO!A$1),ETAPP!A$1:A$32,0))&amp;INDEX(ETAPP!B$1:B$32,MATCH(COUNTIF(Z13:AI13,PVO!A$2),ETAPP!A$1:A$32,0))&amp;INDEX(ETAPP!B$1:B$32,MATCH(COUNTIF(Z13:AI13,PVO!A$3),ETAPP!A$1:A$32,0))&amp;INDEX(ETAPP!B$1:B$32,MATCH(COUNTIF(Z13:AI13,PVO!A$4),ETAPP!A$1:A$32,0))&amp;INDEX(ETAPP!B$1:B$32,MATCH(COUNTIF(Z13:AI13,PVO!A$5),ETAPP!A$1:A$32,0))&amp;INDEX(ETAPP!B$1:B$32,MATCH(COUNTIF(Z13:AI13,PVO!A$6),ETAPP!A$1:A$32,0))&amp;INDEX(ETAPP!B$1:B$32,MATCH(COUNTIF(Z13:AI13,PVO!A$7),ETAPP!A$1:A$32,0))&amp;INDEX(ETAPP!B$1:B$32,MATCH(COUNTIF(Z13:AI13,PVO!A$8),ETAPP!A$1:A$32,0))&amp;INDEX(ETAPP!B$1:B$32,MATCH(COUNTIF(Z13:AI13,PVO!A$9),ETAPP!A$1:A$32,0))&amp;INDEX(ETAPP!B$1:B$32,MATCH(COUNTIF(Z13:AI13,PVO!A$10),ETAPP!A$1:A$32,0))&amp;INDEX(ETAPP!B$1:B$32,MATCH(COUNTIF(Z13:AI13,PVO!A$11),ETAPP!A$1:A$32,0))&amp;INDEX(ETAPP!B$1:B$32,MATCH(COUNTIF(Z13:AI13,PVO!A$12),ETAPP!A$1:A$32,0))&amp;INDEX(ETAPP!B$1:B$32,MATCH(COUNTIF(Z13:AI13,PVO!A$13),ETAPP!A$1:A$32,0))&amp;INDEX(ETAPP!B$1:B$32,MATCH(COUNTIF(Z13:AI13,PVO!A$14),ETAPP!A$1:A$32,0))&amp;INDEX(ETAPP!B$1:B$32,MATCH(COUNTIF(Z13:AI13,PVO!A$15),ETAPP!A$1:A$32,0))&amp;INDEX(ETAPP!B$1:B$32,MATCH(COUNTIF(Z13:AI13,PVO!A$16),ETAPP!A$1:A$32,0))&amp;INDEX(ETAPP!B$1:B$32,MATCH(COUNTIF(Z13:AI13,PVO!A$17),ETAPP!A$1:A$32,0))&amp;INDEX(ETAPP!B$1:B$32,MATCH(COUNTIF(Z13:AI13,PVO!A$18),ETAPP!A$1:A$32,0))&amp;INDEX(ETAPP!B$1:B$32,MATCH(COUNTIF(Z13:AI13,PVO!A$19),ETAPP!A$1:A$32,0))</f>
        <v>AA0AABA000000A00000</v>
      </c>
      <c r="T13" s="461" t="str">
        <f t="shared" si="11"/>
        <v>123,0-AA0AABA000000A00000</v>
      </c>
      <c r="U13" s="461">
        <f t="shared" si="12"/>
        <v>7</v>
      </c>
      <c r="V13" s="461">
        <f t="shared" si="13"/>
        <v>37</v>
      </c>
      <c r="W13" s="461" t="str">
        <f t="shared" si="14"/>
        <v>123,0-AA0AABA000000A00000-037</v>
      </c>
      <c r="X13" s="461">
        <f t="shared" si="15"/>
        <v>7</v>
      </c>
      <c r="Y13" s="462">
        <f t="shared" si="16"/>
        <v>49</v>
      </c>
      <c r="Z13" s="463">
        <f>IFERROR(INDEX('V1'!C$300:C$400,MATCH("*"&amp;L13&amp;"*",'V1'!B$300:B$400,0)),"  ")</f>
        <v>15</v>
      </c>
      <c r="AA13" s="463">
        <f>IFERROR(INDEX('V2'!C$300:C$400,MATCH("*"&amp;L13&amp;"*",'V2'!B$300:B$400,0)),"  ")</f>
        <v>19</v>
      </c>
      <c r="AB13" s="463">
        <f>IFERROR(INDEX('V3'!C$300:C$400,MATCH("*"&amp;L13&amp;"*",'V3'!B$300:B$400,0)),"  ")</f>
        <v>7</v>
      </c>
      <c r="AC13" s="463">
        <f>IFERROR(INDEX('V4'!C$300:C$400,MATCH("*"&amp;L13&amp;"*",'V4'!B$300:B$400,0)),"  ")</f>
        <v>20</v>
      </c>
      <c r="AD13" s="463">
        <f>IFERROR(INDEX('V5'!C$300:C$400,MATCH("*"&amp;L13&amp;"*",'V5'!B$300:B$400,0)),"  ")</f>
        <v>16</v>
      </c>
      <c r="AE13" s="463">
        <f>IFERROR(INDEX('V6'!C$300:C$400,MATCH("*"&amp;L13&amp;"*",'V6'!B$300:B$400,0)),"  ")</f>
        <v>14</v>
      </c>
      <c r="AF13" s="463">
        <f>IFERROR(INDEX('V7'!C$300:C$400,MATCH("*"&amp;L13&amp;"*",'V7'!B$300:B$400,0)),"  ")</f>
        <v>17</v>
      </c>
      <c r="AG13" s="463">
        <f>IFERROR(INDEX('V8'!C$300:C$400,MATCH("*"&amp;L13&amp;"*",'V8'!B$300:B$400,0)),"  ")</f>
        <v>15</v>
      </c>
      <c r="AH13" s="463" t="str">
        <f>IFERROR(INDEX('V9'!C$300:C$400,MATCH("*"&amp;L13&amp;"*",'V9'!B$300:B$400,0)),"  ")</f>
        <v xml:space="preserve">  </v>
      </c>
      <c r="AI13" s="463" t="str">
        <f>IFERROR(INDEX('V10'!C$300:C$400,MATCH("*"&amp;L13&amp;"*",'V10'!B$300:B$400,0)),"  ")</f>
        <v xml:space="preserve">  </v>
      </c>
      <c r="AJ13" s="464">
        <f t="shared" si="17"/>
        <v>8</v>
      </c>
      <c r="AK13" s="464">
        <f t="shared" si="18"/>
        <v>2</v>
      </c>
      <c r="AL13" s="464">
        <f t="shared" si="19"/>
        <v>1</v>
      </c>
      <c r="AM13" s="477"/>
      <c r="AN13" s="465"/>
      <c r="AO13" s="466"/>
      <c r="AP13" s="466"/>
      <c r="AQ13" s="466"/>
      <c r="AR13" s="466"/>
      <c r="AS13" s="465">
        <f t="shared" si="20"/>
        <v>6.9999999999999999E-4</v>
      </c>
      <c r="AT13" s="466">
        <f t="shared" si="21"/>
        <v>15.0001</v>
      </c>
      <c r="AU13" s="466">
        <f t="shared" si="22"/>
        <v>19.0002</v>
      </c>
      <c r="AV13" s="466">
        <f t="shared" si="23"/>
        <v>7.0003000000000002</v>
      </c>
      <c r="AW13" s="466">
        <f t="shared" si="24"/>
        <v>20.000399999999999</v>
      </c>
      <c r="AX13" s="466">
        <f t="shared" si="25"/>
        <v>16.000499999999999</v>
      </c>
      <c r="AY13" s="466">
        <f t="shared" si="26"/>
        <v>14.0006</v>
      </c>
      <c r="AZ13" s="466">
        <f t="shared" si="27"/>
        <v>17.000699999999998</v>
      </c>
      <c r="BA13" s="466">
        <f t="shared" si="28"/>
        <v>15.0008</v>
      </c>
      <c r="BB13" s="466">
        <f t="shared" si="29"/>
        <v>6.9999999999999999E-4</v>
      </c>
      <c r="BC13" s="466">
        <f t="shared" si="30"/>
        <v>1E-3</v>
      </c>
    </row>
    <row r="14" spans="1:55" x14ac:dyDescent="0.2">
      <c r="A14" s="447">
        <f t="shared" si="0"/>
        <v>4</v>
      </c>
      <c r="B14" s="448">
        <f t="shared" si="1"/>
        <v>8</v>
      </c>
      <c r="C14" s="449" t="str">
        <f t="shared" si="2"/>
        <v/>
      </c>
      <c r="D14" s="448">
        <f t="shared" si="3"/>
        <v>-992</v>
      </c>
      <c r="E14" s="450">
        <f t="shared" si="4"/>
        <v>8</v>
      </c>
      <c r="F14" s="448">
        <f t="shared" si="5"/>
        <v>8</v>
      </c>
      <c r="G14" s="451" t="str">
        <f t="shared" si="6"/>
        <v/>
      </c>
      <c r="H14" s="448">
        <f t="shared" si="7"/>
        <v>-992</v>
      </c>
      <c r="I14" s="452" t="str">
        <f t="shared" si="8"/>
        <v/>
      </c>
      <c r="J14" s="453">
        <f t="shared" si="9"/>
        <v>-992</v>
      </c>
      <c r="K14" s="422">
        <f t="shared" si="10"/>
        <v>8</v>
      </c>
      <c r="L14" s="467" t="s">
        <v>236</v>
      </c>
      <c r="M14" s="455"/>
      <c r="N14" s="456" t="str">
        <f>IF(M14="","m","")</f>
        <v>m</v>
      </c>
      <c r="O14" s="457"/>
      <c r="P14" s="458"/>
      <c r="Q14" s="459" t="s">
        <v>216</v>
      </c>
      <c r="R14" s="460">
        <f>(IF(COUNT(Z14,AA14,AB14,AC14,AD14,AE14,AF14,AG14,AH14,AI14)&lt;9,SUM(Z14,AA14,AB14,AC14,AD14,AE14,AF14,AG14,AH14,AI14),SUM(LARGE((Z14,AA14,AB14,AC14,AD14,AE14,AF14,AG14,AH14,AI14),{1;2;3;4;5;6;7;8;9}))))</f>
        <v>122</v>
      </c>
      <c r="S14" s="461" t="str">
        <f>INDEX(ETAPP!B$1:B$32,MATCH(COUNTIF(Z14:AI14,PVO!A$1),ETAPP!A$1:A$32,0))&amp;INDEX(ETAPP!B$1:B$32,MATCH(COUNTIF(Z14:AI14,PVO!A$2),ETAPP!A$1:A$32,0))&amp;INDEX(ETAPP!B$1:B$32,MATCH(COUNTIF(Z14:AI14,PVO!A$3),ETAPP!A$1:A$32,0))&amp;INDEX(ETAPP!B$1:B$32,MATCH(COUNTIF(Z14:AI14,PVO!A$4),ETAPP!A$1:A$32,0))&amp;INDEX(ETAPP!B$1:B$32,MATCH(COUNTIF(Z14:AI14,PVO!A$5),ETAPP!A$1:A$32,0))&amp;INDEX(ETAPP!B$1:B$32,MATCH(COUNTIF(Z14:AI14,PVO!A$6),ETAPP!A$1:A$32,0))&amp;INDEX(ETAPP!B$1:B$32,MATCH(COUNTIF(Z14:AI14,PVO!A$7),ETAPP!A$1:A$32,0))&amp;INDEX(ETAPP!B$1:B$32,MATCH(COUNTIF(Z14:AI14,PVO!A$8),ETAPP!A$1:A$32,0))&amp;INDEX(ETAPP!B$1:B$32,MATCH(COUNTIF(Z14:AI14,PVO!A$9),ETAPP!A$1:A$32,0))&amp;INDEX(ETAPP!B$1:B$32,MATCH(COUNTIF(Z14:AI14,PVO!A$10),ETAPP!A$1:A$32,0))&amp;INDEX(ETAPP!B$1:B$32,MATCH(COUNTIF(Z14:AI14,PVO!A$11),ETAPP!A$1:A$32,0))&amp;INDEX(ETAPP!B$1:B$32,MATCH(COUNTIF(Z14:AI14,PVO!A$12),ETAPP!A$1:A$32,0))&amp;INDEX(ETAPP!B$1:B$32,MATCH(COUNTIF(Z14:AI14,PVO!A$13),ETAPP!A$1:A$32,0))&amp;INDEX(ETAPP!B$1:B$32,MATCH(COUNTIF(Z14:AI14,PVO!A$14),ETAPP!A$1:A$32,0))&amp;INDEX(ETAPP!B$1:B$32,MATCH(COUNTIF(Z14:AI14,PVO!A$15),ETAPP!A$1:A$32,0))&amp;INDEX(ETAPP!B$1:B$32,MATCH(COUNTIF(Z14:AI14,PVO!A$16),ETAPP!A$1:A$32,0))&amp;INDEX(ETAPP!B$1:B$32,MATCH(COUNTIF(Z14:AI14,PVO!A$17),ETAPP!A$1:A$32,0))&amp;INDEX(ETAPP!B$1:B$32,MATCH(COUNTIF(Z14:AI14,PVO!A$18),ETAPP!A$1:A$32,0))&amp;INDEX(ETAPP!B$1:B$32,MATCH(COUNTIF(Z14:AI14,PVO!A$19),ETAPP!A$1:A$32,0))</f>
        <v>00BAAA0A000B0A00000</v>
      </c>
      <c r="T14" s="461" t="str">
        <f t="shared" si="11"/>
        <v>122,0-00BAAA0A000B0A00000</v>
      </c>
      <c r="U14" s="461">
        <f t="shared" si="12"/>
        <v>8</v>
      </c>
      <c r="V14" s="461">
        <f t="shared" si="13"/>
        <v>52</v>
      </c>
      <c r="W14" s="461" t="str">
        <f t="shared" si="14"/>
        <v>122,0-00BAAA0A000B0A00000-052</v>
      </c>
      <c r="X14" s="461">
        <f t="shared" si="15"/>
        <v>8</v>
      </c>
      <c r="Y14" s="462">
        <f t="shared" si="16"/>
        <v>48</v>
      </c>
      <c r="Z14" s="463">
        <f>IFERROR(INDEX('V1'!C$300:C$400,MATCH("*"&amp;L14&amp;"*",'V1'!B$300:B$400,0)),"  ")</f>
        <v>18</v>
      </c>
      <c r="AA14" s="463">
        <f>IFERROR(INDEX('V2'!C$300:C$400,MATCH("*"&amp;L14&amp;"*",'V2'!B$300:B$400,0)),"  ")</f>
        <v>7</v>
      </c>
      <c r="AB14" s="463">
        <f>IFERROR(INDEX('V3'!C$300:C$400,MATCH("*"&amp;L14&amp;"*",'V3'!B$300:B$400,0)),"  ")</f>
        <v>17</v>
      </c>
      <c r="AC14" s="463">
        <f>IFERROR(INDEX('V4'!C$300:C$400,MATCH("*"&amp;L14&amp;"*",'V4'!B$300:B$400,0)),"  ")</f>
        <v>9</v>
      </c>
      <c r="AD14" s="463" t="str">
        <f>IFERROR(INDEX('V5'!C$300:C$400,MATCH("*"&amp;L14&amp;"*",'V5'!B$300:B$400,0)),"  ")</f>
        <v xml:space="preserve">  </v>
      </c>
      <c r="AE14" s="463">
        <f>IFERROR(INDEX('V6'!C$300:C$400,MATCH("*"&amp;L14&amp;"*",'V6'!B$300:B$400,0)),"  ")</f>
        <v>16</v>
      </c>
      <c r="AF14" s="463">
        <f>IFERROR(INDEX('V7'!C$300:C$400,MATCH("*"&amp;L14&amp;"*",'V7'!B$300:B$400,0)),"  ")</f>
        <v>9</v>
      </c>
      <c r="AG14" s="463">
        <f>IFERROR(INDEX('V8'!C$300:C$400,MATCH("*"&amp;L14&amp;"*",'V8'!B$300:B$400,0)),"  ")</f>
        <v>13</v>
      </c>
      <c r="AH14" s="463">
        <f>IFERROR(INDEX('V9'!C$300:C$400,MATCH("*"&amp;L14&amp;"*",'V9'!B$300:B$400,0)),"  ")</f>
        <v>18</v>
      </c>
      <c r="AI14" s="463">
        <f>IFERROR(INDEX('V10'!C$300:C$400,MATCH("*"&amp;L14&amp;"*",'V10'!B$300:B$400,0)),"  ")</f>
        <v>15</v>
      </c>
      <c r="AJ14" s="464">
        <f t="shared" si="17"/>
        <v>9</v>
      </c>
      <c r="AK14" s="464">
        <f t="shared" si="18"/>
        <v>2</v>
      </c>
      <c r="AL14" s="464">
        <f t="shared" si="19"/>
        <v>0</v>
      </c>
      <c r="AM14" s="477"/>
      <c r="AN14" s="465"/>
      <c r="AO14" s="466"/>
      <c r="AP14" s="466"/>
      <c r="AQ14" s="466"/>
      <c r="AR14" s="466"/>
      <c r="AS14" s="465">
        <f t="shared" si="20"/>
        <v>5.0000000000000001E-4</v>
      </c>
      <c r="AT14" s="466">
        <f t="shared" si="21"/>
        <v>18.0001</v>
      </c>
      <c r="AU14" s="466">
        <f t="shared" si="22"/>
        <v>7.0002000000000004</v>
      </c>
      <c r="AV14" s="466">
        <f t="shared" si="23"/>
        <v>17.000299999999999</v>
      </c>
      <c r="AW14" s="466">
        <f t="shared" si="24"/>
        <v>9.0004000000000008</v>
      </c>
      <c r="AX14" s="466">
        <f t="shared" si="25"/>
        <v>5.0000000000000001E-4</v>
      </c>
      <c r="AY14" s="466">
        <f t="shared" si="26"/>
        <v>16.000599999999999</v>
      </c>
      <c r="AZ14" s="466">
        <f t="shared" si="27"/>
        <v>9.0007000000000001</v>
      </c>
      <c r="BA14" s="466">
        <f t="shared" si="28"/>
        <v>13.0008</v>
      </c>
      <c r="BB14" s="466">
        <f t="shared" si="29"/>
        <v>18.000699999999998</v>
      </c>
      <c r="BC14" s="466">
        <f t="shared" si="30"/>
        <v>15.000999999999999</v>
      </c>
    </row>
    <row r="15" spans="1:55" x14ac:dyDescent="0.2">
      <c r="A15" s="447">
        <f t="shared" si="0"/>
        <v>5</v>
      </c>
      <c r="B15" s="448">
        <f t="shared" si="1"/>
        <v>9</v>
      </c>
      <c r="C15" s="449">
        <f t="shared" si="2"/>
        <v>2</v>
      </c>
      <c r="D15" s="448">
        <f t="shared" si="3"/>
        <v>9</v>
      </c>
      <c r="E15" s="450">
        <f t="shared" si="4"/>
        <v>9</v>
      </c>
      <c r="F15" s="448">
        <f t="shared" si="5"/>
        <v>9</v>
      </c>
      <c r="G15" s="451" t="str">
        <f t="shared" si="6"/>
        <v/>
      </c>
      <c r="H15" s="448">
        <f t="shared" si="7"/>
        <v>-991</v>
      </c>
      <c r="I15" s="452" t="str">
        <f t="shared" si="8"/>
        <v/>
      </c>
      <c r="J15" s="453">
        <f t="shared" si="9"/>
        <v>-991</v>
      </c>
      <c r="K15" s="422">
        <f t="shared" si="10"/>
        <v>9</v>
      </c>
      <c r="L15" s="467" t="s">
        <v>241</v>
      </c>
      <c r="M15" s="455"/>
      <c r="N15" s="456" t="s">
        <v>227</v>
      </c>
      <c r="O15" s="457"/>
      <c r="P15" s="458" t="s">
        <v>223</v>
      </c>
      <c r="Q15" s="459" t="s">
        <v>216</v>
      </c>
      <c r="R15" s="460">
        <f>(IF(COUNT(Z15,AA15,AB15,AC15,AD15,AE15,AF15,AG15,AH15,AI15)&lt;9,SUM(Z15,AA15,AB15,AC15,AD15,AE15,AF15,AG15,AH15,AI15),SUM(LARGE((Z15,AA15,AB15,AC15,AD15,AE15,AF15,AG15,AH15,AI15),{1;2;3;4;5;6;7;8;9}))))</f>
        <v>121</v>
      </c>
      <c r="S15" s="461" t="str">
        <f>INDEX(ETAPP!B$1:B$32,MATCH(COUNTIF(Z15:AI15,PVO!A$1),ETAPP!A$1:A$32,0))&amp;INDEX(ETAPP!B$1:B$32,MATCH(COUNTIF(Z15:AI15,PVO!A$2),ETAPP!A$1:A$32,0))&amp;INDEX(ETAPP!B$1:B$32,MATCH(COUNTIF(Z15:AI15,PVO!A$3),ETAPP!A$1:A$32,0))&amp;INDEX(ETAPP!B$1:B$32,MATCH(COUNTIF(Z15:AI15,PVO!A$4),ETAPP!A$1:A$32,0))&amp;INDEX(ETAPP!B$1:B$32,MATCH(COUNTIF(Z15:AI15,PVO!A$5),ETAPP!A$1:A$32,0))&amp;INDEX(ETAPP!B$1:B$32,MATCH(COUNTIF(Z15:AI15,PVO!A$6),ETAPP!A$1:A$32,0))&amp;INDEX(ETAPP!B$1:B$32,MATCH(COUNTIF(Z15:AI15,PVO!A$7),ETAPP!A$1:A$32,0))&amp;INDEX(ETAPP!B$1:B$32,MATCH(COUNTIF(Z15:AI15,PVO!A$8),ETAPP!A$1:A$32,0))&amp;INDEX(ETAPP!B$1:B$32,MATCH(COUNTIF(Z15:AI15,PVO!A$9),ETAPP!A$1:A$32,0))&amp;INDEX(ETAPP!B$1:B$32,MATCH(COUNTIF(Z15:AI15,PVO!A$10),ETAPP!A$1:A$32,0))&amp;INDEX(ETAPP!B$1:B$32,MATCH(COUNTIF(Z15:AI15,PVO!A$11),ETAPP!A$1:A$32,0))&amp;INDEX(ETAPP!B$1:B$32,MATCH(COUNTIF(Z15:AI15,PVO!A$12),ETAPP!A$1:A$32,0))&amp;INDEX(ETAPP!B$1:B$32,MATCH(COUNTIF(Z15:AI15,PVO!A$13),ETAPP!A$1:A$32,0))&amp;INDEX(ETAPP!B$1:B$32,MATCH(COUNTIF(Z15:AI15,PVO!A$14),ETAPP!A$1:A$32,0))&amp;INDEX(ETAPP!B$1:B$32,MATCH(COUNTIF(Z15:AI15,PVO!A$15),ETAPP!A$1:A$32,0))&amp;INDEX(ETAPP!B$1:B$32,MATCH(COUNTIF(Z15:AI15,PVO!A$16),ETAPP!A$1:A$32,0))&amp;INDEX(ETAPP!B$1:B$32,MATCH(COUNTIF(Z15:AI15,PVO!A$17),ETAPP!A$1:A$32,0))&amp;INDEX(ETAPP!B$1:B$32,MATCH(COUNTIF(Z15:AI15,PVO!A$18),ETAPP!A$1:A$32,0))&amp;INDEX(ETAPP!B$1:B$32,MATCH(COUNTIF(Z15:AI15,PVO!A$19),ETAPP!A$1:A$32,0))</f>
        <v>00B0A0AAAAAA0000A00</v>
      </c>
      <c r="T15" s="461" t="str">
        <f t="shared" si="11"/>
        <v>121,0-00B0A0AAAAAA0000A00</v>
      </c>
      <c r="U15" s="461">
        <f t="shared" si="12"/>
        <v>9</v>
      </c>
      <c r="V15" s="461">
        <f t="shared" si="13"/>
        <v>6</v>
      </c>
      <c r="W15" s="461" t="str">
        <f t="shared" si="14"/>
        <v>121,0-00B0A0AAAAAA0000A00-006</v>
      </c>
      <c r="X15" s="461">
        <f t="shared" si="15"/>
        <v>9</v>
      </c>
      <c r="Y15" s="462">
        <f t="shared" si="16"/>
        <v>47</v>
      </c>
      <c r="Z15" s="463">
        <f>IFERROR(INDEX('V1'!C$300:C$400,MATCH("*"&amp;L15&amp;"*",'V1'!B$300:B$400,0)),"  ")</f>
        <v>10</v>
      </c>
      <c r="AA15" s="463">
        <f>IFERROR(INDEX('V2'!C$300:C$400,MATCH("*"&amp;L15&amp;"*",'V2'!B$300:B$400,0)),"  ")</f>
        <v>16</v>
      </c>
      <c r="AB15" s="463">
        <f>IFERROR(INDEX('V3'!C$300:C$400,MATCH("*"&amp;L15&amp;"*",'V3'!B$300:B$400,0)),"  ")</f>
        <v>12</v>
      </c>
      <c r="AC15" s="463">
        <f>IFERROR(INDEX('V4'!C$300:C$400,MATCH("*"&amp;L15&amp;"*",'V4'!B$300:B$400,0)),"  ")</f>
        <v>11</v>
      </c>
      <c r="AD15" s="463">
        <f>IFERROR(INDEX('V5'!C$300:C$400,MATCH("*"&amp;L15&amp;"*",'V5'!B$300:B$400,0)),"  ")</f>
        <v>13</v>
      </c>
      <c r="AE15" s="463">
        <f>IFERROR(INDEX('V6'!C$300:C$400,MATCH("*"&amp;L15&amp;"*",'V6'!B$300:B$400,0)),"  ")</f>
        <v>9</v>
      </c>
      <c r="AF15" s="463">
        <f>IFERROR(INDEX('V7'!C$300:C$400,MATCH("*"&amp;L15&amp;"*",'V7'!B$300:B$400,0)),"  ")</f>
        <v>4</v>
      </c>
      <c r="AG15" s="463">
        <f>IFERROR(INDEX('V8'!C$300:C$400,MATCH("*"&amp;L15&amp;"*",'V8'!B$300:B$400,0)),"  ")</f>
        <v>18</v>
      </c>
      <c r="AH15" s="463">
        <f>IFERROR(INDEX('V9'!C$300:C$400,MATCH("*"&amp;L15&amp;"*",'V9'!B$300:B$400,0)),"  ")</f>
        <v>14</v>
      </c>
      <c r="AI15" s="463">
        <f>IFERROR(INDEX('V10'!C$300:C$400,MATCH("*"&amp;L15&amp;"*",'V10'!B$300:B$400,0)),"  ")</f>
        <v>18</v>
      </c>
      <c r="AJ15" s="464">
        <f t="shared" si="17"/>
        <v>10</v>
      </c>
      <c r="AK15" s="464">
        <f t="shared" si="18"/>
        <v>2</v>
      </c>
      <c r="AL15" s="464">
        <f t="shared" si="19"/>
        <v>0</v>
      </c>
      <c r="AM15" s="393"/>
      <c r="AN15" s="465"/>
      <c r="AO15" s="466"/>
      <c r="AP15" s="466"/>
      <c r="AQ15" s="466"/>
      <c r="AR15" s="466"/>
      <c r="AS15" s="465">
        <f t="shared" si="20"/>
        <v>4.0007000000000001</v>
      </c>
      <c r="AT15" s="466">
        <f t="shared" si="21"/>
        <v>10.0001</v>
      </c>
      <c r="AU15" s="466">
        <f t="shared" si="22"/>
        <v>16.0002</v>
      </c>
      <c r="AV15" s="466">
        <f t="shared" si="23"/>
        <v>12.000299999999999</v>
      </c>
      <c r="AW15" s="466">
        <f t="shared" si="24"/>
        <v>11.000400000000001</v>
      </c>
      <c r="AX15" s="466">
        <f t="shared" si="25"/>
        <v>13.000500000000001</v>
      </c>
      <c r="AY15" s="466">
        <f t="shared" si="26"/>
        <v>9.0006000000000004</v>
      </c>
      <c r="AZ15" s="466">
        <f t="shared" si="27"/>
        <v>4.0007000000000001</v>
      </c>
      <c r="BA15" s="466">
        <f t="shared" si="28"/>
        <v>18.000800000000002</v>
      </c>
      <c r="BB15" s="466">
        <f t="shared" si="29"/>
        <v>14.0007</v>
      </c>
      <c r="BC15" s="466">
        <f t="shared" si="30"/>
        <v>18.001000000000001</v>
      </c>
    </row>
    <row r="16" spans="1:55" x14ac:dyDescent="0.2">
      <c r="A16" s="447">
        <f t="shared" si="0"/>
        <v>6</v>
      </c>
      <c r="B16" s="448">
        <f t="shared" si="1"/>
        <v>10</v>
      </c>
      <c r="C16" s="449" t="str">
        <f t="shared" si="2"/>
        <v/>
      </c>
      <c r="D16" s="448">
        <f t="shared" si="3"/>
        <v>-990</v>
      </c>
      <c r="E16" s="450">
        <f t="shared" si="4"/>
        <v>10</v>
      </c>
      <c r="F16" s="448">
        <f t="shared" si="5"/>
        <v>10</v>
      </c>
      <c r="G16" s="451" t="str">
        <f t="shared" si="6"/>
        <v/>
      </c>
      <c r="H16" s="448">
        <f t="shared" si="7"/>
        <v>-990</v>
      </c>
      <c r="I16" s="452" t="str">
        <f t="shared" si="8"/>
        <v/>
      </c>
      <c r="J16" s="453">
        <f t="shared" si="9"/>
        <v>-990</v>
      </c>
      <c r="K16" s="422">
        <f t="shared" si="10"/>
        <v>10</v>
      </c>
      <c r="L16" s="468" t="s">
        <v>238</v>
      </c>
      <c r="M16" s="455"/>
      <c r="N16" s="456" t="str">
        <f t="shared" ref="N16:N24" si="31">IF(M16="","m","")</f>
        <v>m</v>
      </c>
      <c r="O16" s="457"/>
      <c r="P16" s="458"/>
      <c r="Q16" s="459" t="s">
        <v>216</v>
      </c>
      <c r="R16" s="460">
        <f>(IF(COUNT(Z16,AA16,AB16,AC16,AD16,AE16,AF16,AG16,AH16,AI16)&lt;9,SUM(Z16,AA16,AB16,AC16,AD16,AE16,AF16,AG16,AH16,AI16),SUM(LARGE((Z16,AA16,AB16,AC16,AD16,AE16,AF16,AG16,AH16,AI16),{1;2;3;4;5;6;7;8;9}))))</f>
        <v>119</v>
      </c>
      <c r="S16" s="461" t="str">
        <f>INDEX(ETAPP!B$1:B$32,MATCH(COUNTIF(Z16:AI16,PVO!A$1),ETAPP!A$1:A$32,0))&amp;INDEX(ETAPP!B$1:B$32,MATCH(COUNTIF(Z16:AI16,PVO!A$2),ETAPP!A$1:A$32,0))&amp;INDEX(ETAPP!B$1:B$32,MATCH(COUNTIF(Z16:AI16,PVO!A$3),ETAPP!A$1:A$32,0))&amp;INDEX(ETAPP!B$1:B$32,MATCH(COUNTIF(Z16:AI16,PVO!A$4),ETAPP!A$1:A$32,0))&amp;INDEX(ETAPP!B$1:B$32,MATCH(COUNTIF(Z16:AI16,PVO!A$5),ETAPP!A$1:A$32,0))&amp;INDEX(ETAPP!B$1:B$32,MATCH(COUNTIF(Z16:AI16,PVO!A$6),ETAPP!A$1:A$32,0))&amp;INDEX(ETAPP!B$1:B$32,MATCH(COUNTIF(Z16:AI16,PVO!A$7),ETAPP!A$1:A$32,0))&amp;INDEX(ETAPP!B$1:B$32,MATCH(COUNTIF(Z16:AI16,PVO!A$8),ETAPP!A$1:A$32,0))&amp;INDEX(ETAPP!B$1:B$32,MATCH(COUNTIF(Z16:AI16,PVO!A$9),ETAPP!A$1:A$32,0))&amp;INDEX(ETAPP!B$1:B$32,MATCH(COUNTIF(Z16:AI16,PVO!A$10),ETAPP!A$1:A$32,0))&amp;INDEX(ETAPP!B$1:B$32,MATCH(COUNTIF(Z16:AI16,PVO!A$11),ETAPP!A$1:A$32,0))&amp;INDEX(ETAPP!B$1:B$32,MATCH(COUNTIF(Z16:AI16,PVO!A$12),ETAPP!A$1:A$32,0))&amp;INDEX(ETAPP!B$1:B$32,MATCH(COUNTIF(Z16:AI16,PVO!A$13),ETAPP!A$1:A$32,0))&amp;INDEX(ETAPP!B$1:B$32,MATCH(COUNTIF(Z16:AI16,PVO!A$14),ETAPP!A$1:A$32,0))&amp;INDEX(ETAPP!B$1:B$32,MATCH(COUNTIF(Z16:AI16,PVO!A$15),ETAPP!A$1:A$32,0))&amp;INDEX(ETAPP!B$1:B$32,MATCH(COUNTIF(Z16:AI16,PVO!A$16),ETAPP!A$1:A$32,0))&amp;INDEX(ETAPP!B$1:B$32,MATCH(COUNTIF(Z16:AI16,PVO!A$17),ETAPP!A$1:A$32,0))&amp;INDEX(ETAPP!B$1:B$32,MATCH(COUNTIF(Z16:AI16,PVO!A$18),ETAPP!A$1:A$32,0))&amp;INDEX(ETAPP!B$1:B$32,MATCH(COUNTIF(Z16:AI16,PVO!A$19),ETAPP!A$1:A$32,0))</f>
        <v>0B00AAA0AA000AA0000</v>
      </c>
      <c r="T16" s="461" t="str">
        <f t="shared" si="11"/>
        <v>119,0-0B00AAA0AA000AA0000</v>
      </c>
      <c r="U16" s="461">
        <f t="shared" si="12"/>
        <v>10</v>
      </c>
      <c r="V16" s="461">
        <f t="shared" si="13"/>
        <v>5</v>
      </c>
      <c r="W16" s="461" t="str">
        <f t="shared" si="14"/>
        <v>119,0-0B00AAA0AA000AA0000-005</v>
      </c>
      <c r="X16" s="461">
        <f t="shared" si="15"/>
        <v>10</v>
      </c>
      <c r="Y16" s="462">
        <f t="shared" si="16"/>
        <v>46</v>
      </c>
      <c r="Z16" s="463">
        <f>IFERROR(INDEX('V1'!C$300:C$400,MATCH("*"&amp;L16&amp;"*",'V1'!B$300:B$400,0)),"  ")</f>
        <v>19</v>
      </c>
      <c r="AA16" s="463">
        <f>IFERROR(INDEX('V2'!C$300:C$400,MATCH("*"&amp;L16&amp;"*",'V2'!B$300:B$400,0)),"  ")</f>
        <v>6</v>
      </c>
      <c r="AB16" s="463">
        <f>IFERROR(INDEX('V3'!C$300:C$400,MATCH("*"&amp;L16&amp;"*",'V3'!B$300:B$400,0)),"  ")</f>
        <v>16</v>
      </c>
      <c r="AC16" s="463">
        <f>IFERROR(INDEX('V4'!C$300:C$400,MATCH("*"&amp;L16&amp;"*",'V4'!B$300:B$400,0)),"  ")</f>
        <v>19</v>
      </c>
      <c r="AD16" s="463">
        <f>IFERROR(INDEX('V5'!C$300:C$400,MATCH("*"&amp;L16&amp;"*",'V5'!B$300:B$400,0)),"  ")</f>
        <v>11</v>
      </c>
      <c r="AE16" s="463">
        <f>IFERROR(INDEX('V6'!C$300:C$400,MATCH("*"&amp;L16&amp;"*",'V6'!B$300:B$400,0)),"  ")</f>
        <v>15</v>
      </c>
      <c r="AF16" s="463">
        <f>IFERROR(INDEX('V7'!C$300:C$400,MATCH("*"&amp;L16&amp;"*",'V7'!B$300:B$400,0)),"  ")</f>
        <v>7</v>
      </c>
      <c r="AG16" s="463">
        <f>IFERROR(INDEX('V8'!C$300:C$400,MATCH("*"&amp;L16&amp;"*",'V8'!B$300:B$400,0)),"  ")</f>
        <v>14</v>
      </c>
      <c r="AH16" s="463" t="str">
        <f>IFERROR(INDEX('V9'!C$300:C$400,MATCH("*"&amp;L16&amp;"*",'V9'!B$300:B$400,0)),"  ")</f>
        <v xml:space="preserve">  </v>
      </c>
      <c r="AI16" s="463">
        <f>IFERROR(INDEX('V10'!C$300:C$400,MATCH("*"&amp;L16&amp;"*",'V10'!B$300:B$400,0)),"  ")</f>
        <v>12</v>
      </c>
      <c r="AJ16" s="464">
        <f t="shared" si="17"/>
        <v>9</v>
      </c>
      <c r="AK16" s="464">
        <f t="shared" si="18"/>
        <v>2</v>
      </c>
      <c r="AL16" s="464">
        <f t="shared" si="19"/>
        <v>0</v>
      </c>
      <c r="AM16" s="393"/>
      <c r="AN16" s="465"/>
      <c r="AO16" s="466"/>
      <c r="AP16" s="466"/>
      <c r="AQ16" s="466"/>
      <c r="AR16" s="466"/>
      <c r="AS16" s="465">
        <f t="shared" si="20"/>
        <v>6.9999999999999999E-4</v>
      </c>
      <c r="AT16" s="466">
        <f t="shared" si="21"/>
        <v>19.0001</v>
      </c>
      <c r="AU16" s="466">
        <f t="shared" si="22"/>
        <v>6.0002000000000004</v>
      </c>
      <c r="AV16" s="466">
        <f t="shared" si="23"/>
        <v>16.000299999999999</v>
      </c>
      <c r="AW16" s="466">
        <f t="shared" si="24"/>
        <v>19.000399999999999</v>
      </c>
      <c r="AX16" s="466">
        <f t="shared" si="25"/>
        <v>11.000500000000001</v>
      </c>
      <c r="AY16" s="466">
        <f t="shared" si="26"/>
        <v>15.0006</v>
      </c>
      <c r="AZ16" s="466">
        <f t="shared" si="27"/>
        <v>7.0007000000000001</v>
      </c>
      <c r="BA16" s="466">
        <f t="shared" si="28"/>
        <v>14.0008</v>
      </c>
      <c r="BB16" s="466">
        <f t="shared" si="29"/>
        <v>6.9999999999999999E-4</v>
      </c>
      <c r="BC16" s="466">
        <f t="shared" si="30"/>
        <v>12.000999999999999</v>
      </c>
    </row>
    <row r="17" spans="1:55" x14ac:dyDescent="0.2">
      <c r="A17" s="447">
        <f t="shared" si="0"/>
        <v>7</v>
      </c>
      <c r="B17" s="448">
        <f t="shared" si="1"/>
        <v>11</v>
      </c>
      <c r="C17" s="449">
        <f t="shared" si="2"/>
        <v>3</v>
      </c>
      <c r="D17" s="448">
        <f t="shared" si="3"/>
        <v>11</v>
      </c>
      <c r="E17" s="450">
        <f t="shared" si="4"/>
        <v>11</v>
      </c>
      <c r="F17" s="448">
        <f t="shared" si="5"/>
        <v>11</v>
      </c>
      <c r="G17" s="451" t="str">
        <f t="shared" si="6"/>
        <v/>
      </c>
      <c r="H17" s="448">
        <f t="shared" si="7"/>
        <v>-989</v>
      </c>
      <c r="I17" s="452">
        <f t="shared" si="8"/>
        <v>2</v>
      </c>
      <c r="J17" s="453">
        <f t="shared" si="9"/>
        <v>11</v>
      </c>
      <c r="K17" s="471">
        <f t="shared" si="10"/>
        <v>11</v>
      </c>
      <c r="L17" s="1068" t="s">
        <v>231</v>
      </c>
      <c r="M17" s="472"/>
      <c r="N17" s="473" t="str">
        <f t="shared" si="31"/>
        <v>m</v>
      </c>
      <c r="O17" s="474" t="s">
        <v>229</v>
      </c>
      <c r="P17" s="475" t="s">
        <v>223</v>
      </c>
      <c r="Q17" s="476" t="s">
        <v>216</v>
      </c>
      <c r="R17" s="460">
        <f>(IF(COUNT(Z17,AA17,AB17,AC17,AD17,AE17,AF17,AG17,AH17,AI17)&lt;9,SUM(Z17,AA17,AB17,AC17,AD17,AE17,AF17,AG17,AH17,AI17),SUM(LARGE((Z17,AA17,AB17,AC17,AD17,AE17,AF17,AG17,AH17,AI17),{1;2;3;4;5;6;7;8;9}))))</f>
        <v>115</v>
      </c>
      <c r="S17" s="461" t="str">
        <f>INDEX(ETAPP!B$1:B$32,MATCH(COUNTIF(Z17:AI17,PVO!A$1),ETAPP!A$1:A$32,0))&amp;INDEX(ETAPP!B$1:B$32,MATCH(COUNTIF(Z17:AI17,PVO!A$2),ETAPP!A$1:A$32,0))&amp;INDEX(ETAPP!B$1:B$32,MATCH(COUNTIF(Z17:AI17,PVO!A$3),ETAPP!A$1:A$32,0))&amp;INDEX(ETAPP!B$1:B$32,MATCH(COUNTIF(Z17:AI17,PVO!A$4),ETAPP!A$1:A$32,0))&amp;INDEX(ETAPP!B$1:B$32,MATCH(COUNTIF(Z17:AI17,PVO!A$5),ETAPP!A$1:A$32,0))&amp;INDEX(ETAPP!B$1:B$32,MATCH(COUNTIF(Z17:AI17,PVO!A$6),ETAPP!A$1:A$32,0))&amp;INDEX(ETAPP!B$1:B$32,MATCH(COUNTIF(Z17:AI17,PVO!A$7),ETAPP!A$1:A$32,0))&amp;INDEX(ETAPP!B$1:B$32,MATCH(COUNTIF(Z17:AI17,PVO!A$8),ETAPP!A$1:A$32,0))&amp;INDEX(ETAPP!B$1:B$32,MATCH(COUNTIF(Z17:AI17,PVO!A$9),ETAPP!A$1:A$32,0))&amp;INDEX(ETAPP!B$1:B$32,MATCH(COUNTIF(Z17:AI17,PVO!A$10),ETAPP!A$1:A$32,0))&amp;INDEX(ETAPP!B$1:B$32,MATCH(COUNTIF(Z17:AI17,PVO!A$11),ETAPP!A$1:A$32,0))&amp;INDEX(ETAPP!B$1:B$32,MATCH(COUNTIF(Z17:AI17,PVO!A$12),ETAPP!A$1:A$32,0))&amp;INDEX(ETAPP!B$1:B$32,MATCH(COUNTIF(Z17:AI17,PVO!A$13),ETAPP!A$1:A$32,0))&amp;INDEX(ETAPP!B$1:B$32,MATCH(COUNTIF(Z17:AI17,PVO!A$14),ETAPP!A$1:A$32,0))&amp;INDEX(ETAPP!B$1:B$32,MATCH(COUNTIF(Z17:AI17,PVO!A$15),ETAPP!A$1:A$32,0))&amp;INDEX(ETAPP!B$1:B$32,MATCH(COUNTIF(Z17:AI17,PVO!A$16),ETAPP!A$1:A$32,0))&amp;INDEX(ETAPP!B$1:B$32,MATCH(COUNTIF(Z17:AI17,PVO!A$17),ETAPP!A$1:A$32,0))&amp;INDEX(ETAPP!B$1:B$32,MATCH(COUNTIF(Z17:AI17,PVO!A$18),ETAPP!A$1:A$32,0))&amp;INDEX(ETAPP!B$1:B$32,MATCH(COUNTIF(Z17:AI17,PVO!A$19),ETAPP!A$1:A$32,0))</f>
        <v>00AB0A0A0B0A0000A00</v>
      </c>
      <c r="T17" s="461" t="str">
        <f t="shared" si="11"/>
        <v>115,0-00AB0A0A0B0A0000A00</v>
      </c>
      <c r="U17" s="461">
        <f t="shared" si="12"/>
        <v>11</v>
      </c>
      <c r="V17" s="461">
        <f t="shared" si="13"/>
        <v>43</v>
      </c>
      <c r="W17" s="461" t="str">
        <f t="shared" si="14"/>
        <v>115,0-00AB0A0A0B0A0000A00-043</v>
      </c>
      <c r="X17" s="461">
        <f t="shared" si="15"/>
        <v>11</v>
      </c>
      <c r="Y17" s="462">
        <f t="shared" si="16"/>
        <v>45</v>
      </c>
      <c r="Z17" s="463">
        <f>IFERROR(INDEX('V1'!C$300:C$400,MATCH("*"&amp;L17&amp;"*",'V1'!B$300:B$400,0)),"  ")</f>
        <v>11</v>
      </c>
      <c r="AA17" s="463">
        <f>IFERROR(INDEX('V2'!C$300:C$400,MATCH("*"&amp;L17&amp;"*",'V2'!B$300:B$400,0)),"  ")</f>
        <v>4</v>
      </c>
      <c r="AB17" s="463">
        <f>IFERROR(INDEX('V3'!C$300:C$400,MATCH("*"&amp;L17&amp;"*",'V3'!B$300:B$400,0)),"  ")</f>
        <v>11</v>
      </c>
      <c r="AC17" s="463">
        <f>IFERROR(INDEX('V4'!C$300:C$400,MATCH("*"&amp;L17&amp;"*",'V4'!B$300:B$400,0)),"  ")</f>
        <v>15</v>
      </c>
      <c r="AD17" s="463">
        <f>IFERROR(INDEX('V5'!C$300:C$400,MATCH("*"&amp;L17&amp;"*",'V5'!B$300:B$400,0)),"  ")</f>
        <v>13</v>
      </c>
      <c r="AE17" s="463">
        <f>IFERROR(INDEX('V6'!C$300:C$400,MATCH("*"&amp;L17&amp;"*",'V6'!B$300:B$400,0)),"  ")</f>
        <v>9</v>
      </c>
      <c r="AF17" s="463" t="str">
        <f>IFERROR(INDEX('V7'!C$300:C$400,MATCH("*"&amp;L17&amp;"*",'V7'!B$300:B$400,0)),"  ")</f>
        <v xml:space="preserve">  </v>
      </c>
      <c r="AG17" s="463">
        <f>IFERROR(INDEX('V8'!C$300:C$400,MATCH("*"&amp;L17&amp;"*",'V8'!B$300:B$400,0)),"  ")</f>
        <v>17</v>
      </c>
      <c r="AH17" s="463">
        <f>IFERROR(INDEX('V9'!C$300:C$400,MATCH("*"&amp;L17&amp;"*",'V9'!B$300:B$400,0)),"  ")</f>
        <v>17</v>
      </c>
      <c r="AI17" s="463">
        <f>IFERROR(INDEX('V10'!C$300:C$400,MATCH("*"&amp;L17&amp;"*",'V10'!B$300:B$400,0)),"  ")</f>
        <v>18</v>
      </c>
      <c r="AJ17" s="464">
        <f t="shared" si="17"/>
        <v>9</v>
      </c>
      <c r="AK17" s="464">
        <f t="shared" si="18"/>
        <v>1</v>
      </c>
      <c r="AL17" s="464">
        <f t="shared" si="19"/>
        <v>0</v>
      </c>
      <c r="AM17" s="393"/>
      <c r="AN17" s="465"/>
      <c r="AO17" s="466"/>
      <c r="AP17" s="466"/>
      <c r="AQ17" s="466"/>
      <c r="AR17" s="466"/>
      <c r="AS17" s="465">
        <f t="shared" si="20"/>
        <v>6.9999999999999999E-4</v>
      </c>
      <c r="AT17" s="466">
        <f t="shared" si="21"/>
        <v>11.0001</v>
      </c>
      <c r="AU17" s="466">
        <f t="shared" si="22"/>
        <v>4.0002000000000004</v>
      </c>
      <c r="AV17" s="466">
        <f t="shared" si="23"/>
        <v>11.000299999999999</v>
      </c>
      <c r="AW17" s="466">
        <f t="shared" si="24"/>
        <v>15.000400000000001</v>
      </c>
      <c r="AX17" s="466">
        <f t="shared" si="25"/>
        <v>13.000500000000001</v>
      </c>
      <c r="AY17" s="466">
        <f t="shared" si="26"/>
        <v>9.0006000000000004</v>
      </c>
      <c r="AZ17" s="466">
        <f t="shared" si="27"/>
        <v>6.9999999999999999E-4</v>
      </c>
      <c r="BA17" s="466">
        <f t="shared" si="28"/>
        <v>17.000800000000002</v>
      </c>
      <c r="BB17" s="466">
        <f t="shared" si="29"/>
        <v>17.000699999999998</v>
      </c>
      <c r="BC17" s="466">
        <f t="shared" si="30"/>
        <v>18.001000000000001</v>
      </c>
    </row>
    <row r="18" spans="1:55" x14ac:dyDescent="0.2">
      <c r="A18" s="447">
        <f t="shared" si="0"/>
        <v>8</v>
      </c>
      <c r="B18" s="448">
        <f t="shared" si="1"/>
        <v>12</v>
      </c>
      <c r="C18" s="449" t="str">
        <f t="shared" si="2"/>
        <v/>
      </c>
      <c r="D18" s="448">
        <f t="shared" si="3"/>
        <v>-988</v>
      </c>
      <c r="E18" s="450">
        <f t="shared" si="4"/>
        <v>12</v>
      </c>
      <c r="F18" s="448">
        <f t="shared" si="5"/>
        <v>12</v>
      </c>
      <c r="G18" s="451" t="str">
        <f t="shared" si="6"/>
        <v/>
      </c>
      <c r="H18" s="448">
        <f t="shared" si="7"/>
        <v>-988</v>
      </c>
      <c r="I18" s="452" t="str">
        <f t="shared" si="8"/>
        <v/>
      </c>
      <c r="J18" s="453">
        <f t="shared" si="9"/>
        <v>-988</v>
      </c>
      <c r="K18" s="422">
        <f t="shared" si="10"/>
        <v>12</v>
      </c>
      <c r="L18" s="467" t="s">
        <v>220</v>
      </c>
      <c r="M18" s="455"/>
      <c r="N18" s="456" t="str">
        <f t="shared" si="31"/>
        <v>m</v>
      </c>
      <c r="O18" s="457"/>
      <c r="P18" s="458"/>
      <c r="Q18" s="459" t="s">
        <v>216</v>
      </c>
      <c r="R18" s="460">
        <f>(IF(COUNT(Z18,AA18,AB18,AC18,AD18,AE18,AF18,AG18,AH18,AI18)&lt;9,SUM(Z18,AA18,AB18,AC18,AD18,AE18,AF18,AG18,AH18,AI18),SUM(LARGE((Z18,AA18,AB18,AC18,AD18,AE18,AF18,AG18,AH18,AI18),{1;2;3;4;5;6;7;8;9}))))</f>
        <v>108</v>
      </c>
      <c r="S18" s="461" t="str">
        <f>INDEX(ETAPP!B$1:B$32,MATCH(COUNTIF(Z18:AI18,PVO!A$1),ETAPP!A$1:A$32,0))&amp;INDEX(ETAPP!B$1:B$32,MATCH(COUNTIF(Z18:AI18,PVO!A$2),ETAPP!A$1:A$32,0))&amp;INDEX(ETAPP!B$1:B$32,MATCH(COUNTIF(Z18:AI18,PVO!A$3),ETAPP!A$1:A$32,0))&amp;INDEX(ETAPP!B$1:B$32,MATCH(COUNTIF(Z18:AI18,PVO!A$4),ETAPP!A$1:A$32,0))&amp;INDEX(ETAPP!B$1:B$32,MATCH(COUNTIF(Z18:AI18,PVO!A$5),ETAPP!A$1:A$32,0))&amp;INDEX(ETAPP!B$1:B$32,MATCH(COUNTIF(Z18:AI18,PVO!A$6),ETAPP!A$1:A$32,0))&amp;INDEX(ETAPP!B$1:B$32,MATCH(COUNTIF(Z18:AI18,PVO!A$7),ETAPP!A$1:A$32,0))&amp;INDEX(ETAPP!B$1:B$32,MATCH(COUNTIF(Z18:AI18,PVO!A$8),ETAPP!A$1:A$32,0))&amp;INDEX(ETAPP!B$1:B$32,MATCH(COUNTIF(Z18:AI18,PVO!A$9),ETAPP!A$1:A$32,0))&amp;INDEX(ETAPP!B$1:B$32,MATCH(COUNTIF(Z18:AI18,PVO!A$10),ETAPP!A$1:A$32,0))&amp;INDEX(ETAPP!B$1:B$32,MATCH(COUNTIF(Z18:AI18,PVO!A$11),ETAPP!A$1:A$32,0))&amp;INDEX(ETAPP!B$1:B$32,MATCH(COUNTIF(Z18:AI18,PVO!A$12),ETAPP!A$1:A$32,0))&amp;INDEX(ETAPP!B$1:B$32,MATCH(COUNTIF(Z18:AI18,PVO!A$13),ETAPP!A$1:A$32,0))&amp;INDEX(ETAPP!B$1:B$32,MATCH(COUNTIF(Z18:AI18,PVO!A$14),ETAPP!A$1:A$32,0))&amp;INDEX(ETAPP!B$1:B$32,MATCH(COUNTIF(Z18:AI18,PVO!A$15),ETAPP!A$1:A$32,0))&amp;INDEX(ETAPP!B$1:B$32,MATCH(COUNTIF(Z18:AI18,PVO!A$16),ETAPP!A$1:A$32,0))&amp;INDEX(ETAPP!B$1:B$32,MATCH(COUNTIF(Z18:AI18,PVO!A$17),ETAPP!A$1:A$32,0))&amp;INDEX(ETAPP!B$1:B$32,MATCH(COUNTIF(Z18:AI18,PVO!A$18),ETAPP!A$1:A$32,0))&amp;INDEX(ETAPP!B$1:B$32,MATCH(COUNTIF(Z18:AI18,PVO!A$19),ETAPP!A$1:A$32,0))</f>
        <v>0000ABAAAA0000B0000</v>
      </c>
      <c r="T18" s="461" t="str">
        <f t="shared" si="11"/>
        <v>108,0-0000ABAAAA0000B0000</v>
      </c>
      <c r="U18" s="461">
        <f t="shared" si="12"/>
        <v>12</v>
      </c>
      <c r="V18" s="461">
        <f t="shared" si="13"/>
        <v>47</v>
      </c>
      <c r="W18" s="461" t="str">
        <f t="shared" si="14"/>
        <v>108,0-0000ABAAAA0000B0000-047</v>
      </c>
      <c r="X18" s="461">
        <f t="shared" si="15"/>
        <v>12</v>
      </c>
      <c r="Y18" s="462">
        <f t="shared" si="16"/>
        <v>44</v>
      </c>
      <c r="Z18" s="463">
        <f>IFERROR(INDEX('V1'!C$300:C$400,MATCH("*"&amp;L18&amp;"*",'V1'!B$300:B$400,0)),"  ")</f>
        <v>12</v>
      </c>
      <c r="AA18" s="463" t="str">
        <f>IFERROR(INDEX('V2'!C$300:C$400,MATCH("*"&amp;L18&amp;"*",'V2'!B$300:B$400,0)),"  ")</f>
        <v xml:space="preserve">  </v>
      </c>
      <c r="AB18" s="463">
        <f>IFERROR(INDEX('V3'!C$300:C$400,MATCH("*"&amp;L18&amp;"*",'V3'!B$300:B$400,0)),"  ")</f>
        <v>15</v>
      </c>
      <c r="AC18" s="463">
        <f>IFERROR(INDEX('V4'!C$300:C$400,MATCH("*"&amp;L18&amp;"*",'V4'!B$300:B$400,0)),"  ")</f>
        <v>16</v>
      </c>
      <c r="AD18" s="463">
        <f>IFERROR(INDEX('V5'!C$300:C$400,MATCH("*"&amp;L18&amp;"*",'V5'!B$300:B$400,0)),"  ")</f>
        <v>15</v>
      </c>
      <c r="AE18" s="463">
        <f>IFERROR(INDEX('V6'!C$300:C$400,MATCH("*"&amp;L18&amp;"*",'V6'!B$300:B$400,0)),"  ")</f>
        <v>6</v>
      </c>
      <c r="AF18" s="463">
        <f>IFERROR(INDEX('V7'!C$300:C$400,MATCH("*"&amp;L18&amp;"*",'V7'!B$300:B$400,0)),"  ")</f>
        <v>14</v>
      </c>
      <c r="AG18" s="463">
        <f>IFERROR(INDEX('V8'!C$300:C$400,MATCH("*"&amp;L18&amp;"*",'V8'!B$300:B$400,0)),"  ")</f>
        <v>11</v>
      </c>
      <c r="AH18" s="463">
        <f>IFERROR(INDEX('V9'!C$300:C$400,MATCH("*"&amp;L18&amp;"*",'V9'!B$300:B$400,0)),"  ")</f>
        <v>6</v>
      </c>
      <c r="AI18" s="463">
        <f>IFERROR(INDEX('V10'!C$300:C$400,MATCH("*"&amp;L18&amp;"*",'V10'!B$300:B$400,0)),"  ")</f>
        <v>13</v>
      </c>
      <c r="AJ18" s="464">
        <f t="shared" si="17"/>
        <v>9</v>
      </c>
      <c r="AK18" s="464">
        <f t="shared" si="18"/>
        <v>0</v>
      </c>
      <c r="AL18" s="464">
        <f t="shared" si="19"/>
        <v>0</v>
      </c>
      <c r="AM18" s="393"/>
      <c r="AN18" s="465"/>
      <c r="AO18" s="466"/>
      <c r="AP18" s="466"/>
      <c r="AQ18" s="466"/>
      <c r="AR18" s="466"/>
      <c r="AS18" s="465">
        <f t="shared" si="20"/>
        <v>2.0000000000000001E-4</v>
      </c>
      <c r="AT18" s="466">
        <f t="shared" si="21"/>
        <v>12.0001</v>
      </c>
      <c r="AU18" s="466">
        <f t="shared" si="22"/>
        <v>2.0000000000000001E-4</v>
      </c>
      <c r="AV18" s="466">
        <f t="shared" si="23"/>
        <v>15.000299999999999</v>
      </c>
      <c r="AW18" s="466">
        <f t="shared" si="24"/>
        <v>16.000399999999999</v>
      </c>
      <c r="AX18" s="466">
        <f t="shared" si="25"/>
        <v>15.000500000000001</v>
      </c>
      <c r="AY18" s="466">
        <f t="shared" si="26"/>
        <v>6.0006000000000004</v>
      </c>
      <c r="AZ18" s="466">
        <f t="shared" si="27"/>
        <v>14.0007</v>
      </c>
      <c r="BA18" s="466">
        <f t="shared" si="28"/>
        <v>11.0008</v>
      </c>
      <c r="BB18" s="466">
        <f t="shared" si="29"/>
        <v>6.0007000000000001</v>
      </c>
      <c r="BC18" s="466">
        <f t="shared" si="30"/>
        <v>13.000999999999999</v>
      </c>
    </row>
    <row r="19" spans="1:55" x14ac:dyDescent="0.2">
      <c r="A19" s="447" t="str">
        <f t="shared" si="0"/>
        <v/>
      </c>
      <c r="B19" s="448">
        <f t="shared" si="1"/>
        <v>-987</v>
      </c>
      <c r="C19" s="449" t="str">
        <f t="shared" si="2"/>
        <v/>
      </c>
      <c r="D19" s="448">
        <f t="shared" si="3"/>
        <v>-987</v>
      </c>
      <c r="E19" s="450">
        <f t="shared" si="4"/>
        <v>13</v>
      </c>
      <c r="F19" s="448">
        <f t="shared" si="5"/>
        <v>13</v>
      </c>
      <c r="G19" s="451" t="str">
        <f t="shared" si="6"/>
        <v/>
      </c>
      <c r="H19" s="448">
        <f t="shared" si="7"/>
        <v>-987</v>
      </c>
      <c r="I19" s="452" t="str">
        <f t="shared" si="8"/>
        <v/>
      </c>
      <c r="J19" s="453">
        <f t="shared" si="9"/>
        <v>-987</v>
      </c>
      <c r="K19" s="422">
        <f t="shared" si="10"/>
        <v>13</v>
      </c>
      <c r="L19" s="468" t="s">
        <v>243</v>
      </c>
      <c r="M19" s="455"/>
      <c r="N19" s="456" t="str">
        <f t="shared" si="31"/>
        <v>m</v>
      </c>
      <c r="O19" s="457"/>
      <c r="P19" s="458"/>
      <c r="Q19" s="459"/>
      <c r="R19" s="460">
        <f>(IF(COUNT(Z19,AA19,AB19,AC19,AD19,AE19,AF19,AG19,AH19,AI19)&lt;9,SUM(Z19,AA19,AB19,AC19,AD19,AE19,AF19,AG19,AH19,AI19),SUM(LARGE((Z19,AA19,AB19,AC19,AD19,AE19,AF19,AG19,AH19,AI19),{1;2;3;4;5;6;7;8;9}))))</f>
        <v>98</v>
      </c>
      <c r="S19" s="461" t="str">
        <f>INDEX(ETAPP!B$1:B$32,MATCH(COUNTIF(Z19:AI19,PVO!A$1),ETAPP!A$1:A$32,0))&amp;INDEX(ETAPP!B$1:B$32,MATCH(COUNTIF(Z19:AI19,PVO!A$2),ETAPP!A$1:A$32,0))&amp;INDEX(ETAPP!B$1:B$32,MATCH(COUNTIF(Z19:AI19,PVO!A$3),ETAPP!A$1:A$32,0))&amp;INDEX(ETAPP!B$1:B$32,MATCH(COUNTIF(Z19:AI19,PVO!A$4),ETAPP!A$1:A$32,0))&amp;INDEX(ETAPP!B$1:B$32,MATCH(COUNTIF(Z19:AI19,PVO!A$5),ETAPP!A$1:A$32,0))&amp;INDEX(ETAPP!B$1:B$32,MATCH(COUNTIF(Z19:AI19,PVO!A$6),ETAPP!A$1:A$32,0))&amp;INDEX(ETAPP!B$1:B$32,MATCH(COUNTIF(Z19:AI19,PVO!A$7),ETAPP!A$1:A$32,0))&amp;INDEX(ETAPP!B$1:B$32,MATCH(COUNTIF(Z19:AI19,PVO!A$8),ETAPP!A$1:A$32,0))&amp;INDEX(ETAPP!B$1:B$32,MATCH(COUNTIF(Z19:AI19,PVO!A$9),ETAPP!A$1:A$32,0))&amp;INDEX(ETAPP!B$1:B$32,MATCH(COUNTIF(Z19:AI19,PVO!A$10),ETAPP!A$1:A$32,0))&amp;INDEX(ETAPP!B$1:B$32,MATCH(COUNTIF(Z19:AI19,PVO!A$11),ETAPP!A$1:A$32,0))&amp;INDEX(ETAPP!B$1:B$32,MATCH(COUNTIF(Z19:AI19,PVO!A$12),ETAPP!A$1:A$32,0))&amp;INDEX(ETAPP!B$1:B$32,MATCH(COUNTIF(Z19:AI19,PVO!A$13),ETAPP!A$1:A$32,0))&amp;INDEX(ETAPP!B$1:B$32,MATCH(COUNTIF(Z19:AI19,PVO!A$14),ETAPP!A$1:A$32,0))&amp;INDEX(ETAPP!B$1:B$32,MATCH(COUNTIF(Z19:AI19,PVO!A$15),ETAPP!A$1:A$32,0))&amp;INDEX(ETAPP!B$1:B$32,MATCH(COUNTIF(Z19:AI19,PVO!A$16),ETAPP!A$1:A$32,0))&amp;INDEX(ETAPP!B$1:B$32,MATCH(COUNTIF(Z19:AI19,PVO!A$17),ETAPP!A$1:A$32,0))&amp;INDEX(ETAPP!B$1:B$32,MATCH(COUNTIF(Z19:AI19,PVO!A$18),ETAPP!A$1:A$32,0))&amp;INDEX(ETAPP!B$1:B$32,MATCH(COUNTIF(Z19:AI19,PVO!A$19),ETAPP!A$1:A$32,0))</f>
        <v>A000000ABA0AAAAA000</v>
      </c>
      <c r="T19" s="461" t="str">
        <f t="shared" si="11"/>
        <v>098,0-A000000ABA0AAAAA000</v>
      </c>
      <c r="U19" s="461">
        <f t="shared" si="12"/>
        <v>13</v>
      </c>
      <c r="V19" s="461">
        <f t="shared" si="13"/>
        <v>2</v>
      </c>
      <c r="W19" s="461" t="str">
        <f t="shared" si="14"/>
        <v>098,0-A000000ABA0AAAAA000-002</v>
      </c>
      <c r="X19" s="461">
        <f t="shared" si="15"/>
        <v>13</v>
      </c>
      <c r="Y19" s="462">
        <f t="shared" si="16"/>
        <v>43</v>
      </c>
      <c r="Z19" s="463">
        <f>IFERROR(INDEX('V1'!C$300:C$400,MATCH("*"&amp;L19&amp;"*",'V1'!B$300:B$400,0)),"  ")</f>
        <v>9</v>
      </c>
      <c r="AA19" s="463">
        <f>IFERROR(INDEX('V2'!C$300:C$400,MATCH("*"&amp;L19&amp;"*",'V2'!B$300:B$400,0)),"  ")</f>
        <v>12</v>
      </c>
      <c r="AB19" s="463">
        <f>IFERROR(INDEX('V3'!C$300:C$400,MATCH("*"&amp;L19&amp;"*",'V3'!B$300:B$400,0)),"  ")</f>
        <v>5</v>
      </c>
      <c r="AC19" s="463">
        <f>IFERROR(INDEX('V4'!C$300:C$400,MATCH("*"&amp;L19&amp;"*",'V4'!B$300:B$400,0)),"  ")</f>
        <v>8</v>
      </c>
      <c r="AD19" s="463">
        <f>IFERROR(INDEX('V5'!C$300:C$400,MATCH("*"&amp;L19&amp;"*",'V5'!B$300:B$400,0)),"  ")</f>
        <v>12</v>
      </c>
      <c r="AE19" s="463">
        <f>IFERROR(INDEX('V6'!C$300:C$400,MATCH("*"&amp;L19&amp;"*",'V6'!B$300:B$400,0)),"  ")</f>
        <v>7</v>
      </c>
      <c r="AF19" s="463">
        <f>IFERROR(INDEX('V7'!C$300:C$400,MATCH("*"&amp;L19&amp;"*",'V7'!B$300:B$400,0)),"  ")</f>
        <v>20</v>
      </c>
      <c r="AG19" s="463">
        <f>IFERROR(INDEX('V8'!C$300:C$400,MATCH("*"&amp;L19&amp;"*",'V8'!B$300:B$400,0)),"  ")</f>
        <v>11</v>
      </c>
      <c r="AH19" s="463">
        <f>IFERROR(INDEX('V9'!C$300:C$400,MATCH("*"&amp;L19&amp;"*",'V9'!B$300:B$400,0)),"  ")</f>
        <v>6</v>
      </c>
      <c r="AI19" s="463">
        <f>IFERROR(INDEX('V10'!C$300:C$400,MATCH("*"&amp;L19&amp;"*",'V10'!B$300:B$400,0)),"  ")</f>
        <v>13</v>
      </c>
      <c r="AJ19" s="464">
        <f t="shared" si="17"/>
        <v>10</v>
      </c>
      <c r="AK19" s="464">
        <f t="shared" si="18"/>
        <v>1</v>
      </c>
      <c r="AL19" s="464">
        <f t="shared" si="19"/>
        <v>1</v>
      </c>
      <c r="AM19" s="393"/>
      <c r="AN19" s="465"/>
      <c r="AO19" s="466"/>
      <c r="AP19" s="466"/>
      <c r="AQ19" s="466"/>
      <c r="AR19" s="466"/>
      <c r="AS19" s="465">
        <f t="shared" si="20"/>
        <v>5.0003000000000002</v>
      </c>
      <c r="AT19" s="466">
        <f t="shared" si="21"/>
        <v>9.0000999999999998</v>
      </c>
      <c r="AU19" s="466">
        <f t="shared" si="22"/>
        <v>12.0002</v>
      </c>
      <c r="AV19" s="466">
        <f t="shared" si="23"/>
        <v>5.0003000000000002</v>
      </c>
      <c r="AW19" s="466">
        <f t="shared" si="24"/>
        <v>8.0004000000000008</v>
      </c>
      <c r="AX19" s="466">
        <f t="shared" si="25"/>
        <v>12.000500000000001</v>
      </c>
      <c r="AY19" s="466">
        <f t="shared" si="26"/>
        <v>7.0006000000000004</v>
      </c>
      <c r="AZ19" s="466">
        <f t="shared" si="27"/>
        <v>20.000699999999998</v>
      </c>
      <c r="BA19" s="466">
        <f t="shared" si="28"/>
        <v>11.0008</v>
      </c>
      <c r="BB19" s="466">
        <f t="shared" si="29"/>
        <v>6.0007000000000001</v>
      </c>
      <c r="BC19" s="466">
        <f t="shared" si="30"/>
        <v>13.000999999999999</v>
      </c>
    </row>
    <row r="20" spans="1:55" x14ac:dyDescent="0.2">
      <c r="A20" s="447">
        <f t="shared" si="0"/>
        <v>9</v>
      </c>
      <c r="B20" s="448">
        <f t="shared" si="1"/>
        <v>14</v>
      </c>
      <c r="C20" s="449" t="str">
        <f t="shared" si="2"/>
        <v/>
      </c>
      <c r="D20" s="448">
        <f t="shared" si="3"/>
        <v>-986</v>
      </c>
      <c r="E20" s="450" t="str">
        <f t="shared" si="4"/>
        <v/>
      </c>
      <c r="F20" s="448">
        <f t="shared" si="5"/>
        <v>-986</v>
      </c>
      <c r="G20" s="451">
        <f t="shared" si="6"/>
        <v>1</v>
      </c>
      <c r="H20" s="448">
        <f t="shared" si="7"/>
        <v>14</v>
      </c>
      <c r="I20" s="452" t="str">
        <f t="shared" si="8"/>
        <v/>
      </c>
      <c r="J20" s="453">
        <f t="shared" si="9"/>
        <v>-986</v>
      </c>
      <c r="K20" s="422">
        <f t="shared" si="10"/>
        <v>14</v>
      </c>
      <c r="L20" s="469" t="s">
        <v>244</v>
      </c>
      <c r="M20" s="455" t="s">
        <v>218</v>
      </c>
      <c r="N20" s="456" t="str">
        <f t="shared" si="31"/>
        <v/>
      </c>
      <c r="O20" s="457"/>
      <c r="P20" s="458"/>
      <c r="Q20" s="459" t="s">
        <v>216</v>
      </c>
      <c r="R20" s="460">
        <f>(IF(COUNT(Z20,AA20,AB20,AC20,AD20,AE20,AF20,AG20,AH20,AI20)&lt;9,SUM(Z20,AA20,AB20,AC20,AD20,AE20,AF20,AG20,AH20,AI20),SUM(LARGE((Z20,AA20,AB20,AC20,AD20,AE20,AF20,AG20,AH20,AI20),{1;2;3;4;5;6;7;8;9}))))</f>
        <v>90</v>
      </c>
      <c r="S20" s="461" t="str">
        <f>INDEX(ETAPP!B$1:B$32,MATCH(COUNTIF(Z20:AI20,PVO!A$1),ETAPP!A$1:A$32,0))&amp;INDEX(ETAPP!B$1:B$32,MATCH(COUNTIF(Z20:AI20,PVO!A$2),ETAPP!A$1:A$32,0))&amp;INDEX(ETAPP!B$1:B$32,MATCH(COUNTIF(Z20:AI20,PVO!A$3),ETAPP!A$1:A$32,0))&amp;INDEX(ETAPP!B$1:B$32,MATCH(COUNTIF(Z20:AI20,PVO!A$4),ETAPP!A$1:A$32,0))&amp;INDEX(ETAPP!B$1:B$32,MATCH(COUNTIF(Z20:AI20,PVO!A$5),ETAPP!A$1:A$32,0))&amp;INDEX(ETAPP!B$1:B$32,MATCH(COUNTIF(Z20:AI20,PVO!A$6),ETAPP!A$1:A$32,0))&amp;INDEX(ETAPP!B$1:B$32,MATCH(COUNTIF(Z20:AI20,PVO!A$7),ETAPP!A$1:A$32,0))&amp;INDEX(ETAPP!B$1:B$32,MATCH(COUNTIF(Z20:AI20,PVO!A$8),ETAPP!A$1:A$32,0))&amp;INDEX(ETAPP!B$1:B$32,MATCH(COUNTIF(Z20:AI20,PVO!A$9),ETAPP!A$1:A$32,0))&amp;INDEX(ETAPP!B$1:B$32,MATCH(COUNTIF(Z20:AI20,PVO!A$10),ETAPP!A$1:A$32,0))&amp;INDEX(ETAPP!B$1:B$32,MATCH(COUNTIF(Z20:AI20,PVO!A$11),ETAPP!A$1:A$32,0))&amp;INDEX(ETAPP!B$1:B$32,MATCH(COUNTIF(Z20:AI20,PVO!A$12),ETAPP!A$1:A$32,0))&amp;INDEX(ETAPP!B$1:B$32,MATCH(COUNTIF(Z20:AI20,PVO!A$13),ETAPP!A$1:A$32,0))&amp;INDEX(ETAPP!B$1:B$32,MATCH(COUNTIF(Z20:AI20,PVO!A$14),ETAPP!A$1:A$32,0))&amp;INDEX(ETAPP!B$1:B$32,MATCH(COUNTIF(Z20:AI20,PVO!A$15),ETAPP!A$1:A$32,0))&amp;INDEX(ETAPP!B$1:B$32,MATCH(COUNTIF(Z20:AI20,PVO!A$16),ETAPP!A$1:A$32,0))&amp;INDEX(ETAPP!B$1:B$32,MATCH(COUNTIF(Z20:AI20,PVO!A$17),ETAPP!A$1:A$32,0))&amp;INDEX(ETAPP!B$1:B$32,MATCH(COUNTIF(Z20:AI20,PVO!A$18),ETAPP!A$1:A$32,0))&amp;INDEX(ETAPP!B$1:B$32,MATCH(COUNTIF(Z20:AI20,PVO!A$19),ETAPP!A$1:A$32,0))</f>
        <v>00B0A00A000B0A00000</v>
      </c>
      <c r="T20" s="461" t="str">
        <f t="shared" si="11"/>
        <v>090,0-00B0A00A000B0A00000</v>
      </c>
      <c r="U20" s="461">
        <f t="shared" si="12"/>
        <v>14</v>
      </c>
      <c r="V20" s="461">
        <f t="shared" si="13"/>
        <v>11</v>
      </c>
      <c r="W20" s="461" t="str">
        <f t="shared" si="14"/>
        <v>090,0-00B0A00A000B0A00000-011</v>
      </c>
      <c r="X20" s="461">
        <f t="shared" si="15"/>
        <v>14</v>
      </c>
      <c r="Y20" s="462">
        <f t="shared" si="16"/>
        <v>42</v>
      </c>
      <c r="Z20" s="463">
        <f>IFERROR(INDEX('V1'!C$300:C$400,MATCH("*"&amp;L20&amp;"*",'V1'!B$300:B$400,0)),"  ")</f>
        <v>18</v>
      </c>
      <c r="AA20" s="463">
        <f>IFERROR(INDEX('V2'!C$300:C$400,MATCH("*"&amp;L20&amp;"*",'V2'!B$300:B$400,0)),"  ")</f>
        <v>7</v>
      </c>
      <c r="AB20" s="463" t="str">
        <f>IFERROR(INDEX('V3'!C$300:C$400,MATCH("*"&amp;L20&amp;"*",'V3'!B$300:B$400,0)),"  ")</f>
        <v xml:space="preserve">  </v>
      </c>
      <c r="AC20" s="463">
        <f>IFERROR(INDEX('V4'!C$300:C$400,MATCH("*"&amp;L20&amp;"*",'V4'!B$300:B$400,0)),"  ")</f>
        <v>9</v>
      </c>
      <c r="AD20" s="463" t="str">
        <f>IFERROR(INDEX('V5'!C$300:C$400,MATCH("*"&amp;L20&amp;"*",'V5'!B$300:B$400,0)),"  ")</f>
        <v xml:space="preserve">  </v>
      </c>
      <c r="AE20" s="463">
        <f>IFERROR(INDEX('V6'!C$300:C$400,MATCH("*"&amp;L20&amp;"*",'V6'!B$300:B$400,0)),"  ")</f>
        <v>16</v>
      </c>
      <c r="AF20" s="463">
        <f>IFERROR(INDEX('V7'!C$300:C$400,MATCH("*"&amp;L20&amp;"*",'V7'!B$300:B$400,0)),"  ")</f>
        <v>9</v>
      </c>
      <c r="AG20" s="463">
        <f>IFERROR(INDEX('V8'!C$300:C$400,MATCH("*"&amp;L20&amp;"*",'V8'!B$300:B$400,0)),"  ")</f>
        <v>13</v>
      </c>
      <c r="AH20" s="463">
        <f>IFERROR(INDEX('V9'!C$300:C$400,MATCH("*"&amp;L20&amp;"*",'V9'!B$300:B$400,0)),"  ")</f>
        <v>18</v>
      </c>
      <c r="AI20" s="463" t="str">
        <f>IFERROR(INDEX('V10'!C$300:C$400,MATCH("*"&amp;L20&amp;"*",'V10'!B$300:B$400,0)),"  ")</f>
        <v xml:space="preserve">  </v>
      </c>
      <c r="AJ20" s="464">
        <f t="shared" si="17"/>
        <v>7</v>
      </c>
      <c r="AK20" s="464">
        <f t="shared" si="18"/>
        <v>2</v>
      </c>
      <c r="AL20" s="464">
        <f t="shared" si="19"/>
        <v>0</v>
      </c>
      <c r="AM20" s="393"/>
      <c r="AN20" s="465"/>
      <c r="AO20" s="466"/>
      <c r="AP20" s="466"/>
      <c r="AQ20" s="466"/>
      <c r="AR20" s="466"/>
      <c r="AS20" s="465">
        <f t="shared" si="20"/>
        <v>2.9999999999999997E-4</v>
      </c>
      <c r="AT20" s="466">
        <f t="shared" si="21"/>
        <v>18.0001</v>
      </c>
      <c r="AU20" s="466">
        <f t="shared" si="22"/>
        <v>7.0002000000000004</v>
      </c>
      <c r="AV20" s="466">
        <f t="shared" si="23"/>
        <v>2.9999999999999997E-4</v>
      </c>
      <c r="AW20" s="466">
        <f t="shared" si="24"/>
        <v>9.0004000000000008</v>
      </c>
      <c r="AX20" s="466">
        <f t="shared" si="25"/>
        <v>5.0000000000000001E-4</v>
      </c>
      <c r="AY20" s="466">
        <f t="shared" si="26"/>
        <v>16.000599999999999</v>
      </c>
      <c r="AZ20" s="466">
        <f t="shared" si="27"/>
        <v>9.0007000000000001</v>
      </c>
      <c r="BA20" s="466">
        <f t="shared" si="28"/>
        <v>13.0008</v>
      </c>
      <c r="BB20" s="466">
        <f t="shared" si="29"/>
        <v>18.000699999999998</v>
      </c>
      <c r="BC20" s="466">
        <f t="shared" si="30"/>
        <v>1E-3</v>
      </c>
    </row>
    <row r="21" spans="1:55" x14ac:dyDescent="0.2">
      <c r="A21" s="447" t="str">
        <f t="shared" si="0"/>
        <v/>
      </c>
      <c r="B21" s="448">
        <f t="shared" si="1"/>
        <v>-985</v>
      </c>
      <c r="C21" s="449" t="str">
        <f t="shared" si="2"/>
        <v/>
      </c>
      <c r="D21" s="448">
        <f t="shared" si="3"/>
        <v>-985</v>
      </c>
      <c r="E21" s="450">
        <f t="shared" si="4"/>
        <v>14</v>
      </c>
      <c r="F21" s="448">
        <f t="shared" si="5"/>
        <v>15</v>
      </c>
      <c r="G21" s="451" t="str">
        <f t="shared" si="6"/>
        <v/>
      </c>
      <c r="H21" s="448">
        <f t="shared" si="7"/>
        <v>-985</v>
      </c>
      <c r="I21" s="452" t="str">
        <f t="shared" si="8"/>
        <v/>
      </c>
      <c r="J21" s="453">
        <f t="shared" si="9"/>
        <v>-985</v>
      </c>
      <c r="K21" s="422">
        <f t="shared" si="10"/>
        <v>15</v>
      </c>
      <c r="L21" s="454" t="s">
        <v>230</v>
      </c>
      <c r="M21" s="455"/>
      <c r="N21" s="456" t="str">
        <f t="shared" si="31"/>
        <v>m</v>
      </c>
      <c r="O21" s="457"/>
      <c r="P21" s="458"/>
      <c r="Q21" s="459"/>
      <c r="R21" s="460">
        <f>(IF(COUNT(Z21,AA21,AB21,AC21,AD21,AE21,AF21,AG21,AH21,AI21)&lt;9,SUM(Z21,AA21,AB21,AC21,AD21,AE21,AF21,AG21,AH21,AI21),SUM(LARGE((Z21,AA21,AB21,AC21,AD21,AE21,AF21,AG21,AH21,AI21),{1;2;3;4;5;6;7;8;9}))))</f>
        <v>85</v>
      </c>
      <c r="S21" s="461" t="str">
        <f>INDEX(ETAPP!B$1:B$32,MATCH(COUNTIF(Z21:AI21,PVO!A$1),ETAPP!A$1:A$32,0))&amp;INDEX(ETAPP!B$1:B$32,MATCH(COUNTIF(Z21:AI21,PVO!A$2),ETAPP!A$1:A$32,0))&amp;INDEX(ETAPP!B$1:B$32,MATCH(COUNTIF(Z21:AI21,PVO!A$3),ETAPP!A$1:A$32,0))&amp;INDEX(ETAPP!B$1:B$32,MATCH(COUNTIF(Z21:AI21,PVO!A$4),ETAPP!A$1:A$32,0))&amp;INDEX(ETAPP!B$1:B$32,MATCH(COUNTIF(Z21:AI21,PVO!A$5),ETAPP!A$1:A$32,0))&amp;INDEX(ETAPP!B$1:B$32,MATCH(COUNTIF(Z21:AI21,PVO!A$6),ETAPP!A$1:A$32,0))&amp;INDEX(ETAPP!B$1:B$32,MATCH(COUNTIF(Z21:AI21,PVO!A$7),ETAPP!A$1:A$32,0))&amp;INDEX(ETAPP!B$1:B$32,MATCH(COUNTIF(Z21:AI21,PVO!A$8),ETAPP!A$1:A$32,0))&amp;INDEX(ETAPP!B$1:B$32,MATCH(COUNTIF(Z21:AI21,PVO!A$9),ETAPP!A$1:A$32,0))&amp;INDEX(ETAPP!B$1:B$32,MATCH(COUNTIF(Z21:AI21,PVO!A$10),ETAPP!A$1:A$32,0))&amp;INDEX(ETAPP!B$1:B$32,MATCH(COUNTIF(Z21:AI21,PVO!A$11),ETAPP!A$1:A$32,0))&amp;INDEX(ETAPP!B$1:B$32,MATCH(COUNTIF(Z21:AI21,PVO!A$12),ETAPP!A$1:A$32,0))&amp;INDEX(ETAPP!B$1:B$32,MATCH(COUNTIF(Z21:AI21,PVO!A$13),ETAPP!A$1:A$32,0))&amp;INDEX(ETAPP!B$1:B$32,MATCH(COUNTIF(Z21:AI21,PVO!A$14),ETAPP!A$1:A$32,0))&amp;INDEX(ETAPP!B$1:B$32,MATCH(COUNTIF(Z21:AI21,PVO!A$15),ETAPP!A$1:A$32,0))&amp;INDEX(ETAPP!B$1:B$32,MATCH(COUNTIF(Z21:AI21,PVO!A$16),ETAPP!A$1:A$32,0))&amp;INDEX(ETAPP!B$1:B$32,MATCH(COUNTIF(Z21:AI21,PVO!A$17),ETAPP!A$1:A$32,0))&amp;INDEX(ETAPP!B$1:B$32,MATCH(COUNTIF(Z21:AI21,PVO!A$18),ETAPP!A$1:A$32,0))&amp;INDEX(ETAPP!B$1:B$32,MATCH(COUNTIF(Z21:AI21,PVO!A$19),ETAPP!A$1:A$32,0))</f>
        <v>000AAA00A0A0A000AA0</v>
      </c>
      <c r="T21" s="461" t="str">
        <f t="shared" si="11"/>
        <v>085,0-000AAA00A0A0A000AA0</v>
      </c>
      <c r="U21" s="461">
        <f t="shared" si="12"/>
        <v>15</v>
      </c>
      <c r="V21" s="461">
        <f t="shared" si="13"/>
        <v>29</v>
      </c>
      <c r="W21" s="461" t="str">
        <f t="shared" si="14"/>
        <v>085,0-000AAA00A0A0A000AA0-029</v>
      </c>
      <c r="X21" s="461">
        <f t="shared" si="15"/>
        <v>15</v>
      </c>
      <c r="Y21" s="462">
        <f t="shared" si="16"/>
        <v>41</v>
      </c>
      <c r="Z21" s="463">
        <f>IFERROR(INDEX('V1'!C$300:C$400,MATCH("*"&amp;L21&amp;"*",'V1'!B$300:B$400,0)),"  ")</f>
        <v>16</v>
      </c>
      <c r="AA21" s="463">
        <f>IFERROR(INDEX('V2'!C$300:C$400,MATCH("*"&amp;L21&amp;"*",'V2'!B$300:B$400,0)),"  ")</f>
        <v>3</v>
      </c>
      <c r="AB21" s="463" t="str">
        <f>IFERROR(INDEX('V3'!C$300:C$400,MATCH("*"&amp;L21&amp;"*",'V3'!B$300:B$400,0)),"  ")</f>
        <v xml:space="preserve">  </v>
      </c>
      <c r="AC21" s="463">
        <f>IFERROR(INDEX('V4'!C$300:C$400,MATCH("*"&amp;L21&amp;"*",'V4'!B$300:B$400,0)),"  ")</f>
        <v>10</v>
      </c>
      <c r="AD21" s="463">
        <f>IFERROR(INDEX('V5'!C$300:C$400,MATCH("*"&amp;L21&amp;"*",'V5'!B$300:B$400,0)),"  ")</f>
        <v>17</v>
      </c>
      <c r="AE21" s="463">
        <f>IFERROR(INDEX('V6'!C$300:C$400,MATCH("*"&amp;L21&amp;"*",'V6'!B$300:B$400,0)),"  ")</f>
        <v>8</v>
      </c>
      <c r="AF21" s="463">
        <f>IFERROR(INDEX('V7'!C$300:C$400,MATCH("*"&amp;L21&amp;"*",'V7'!B$300:B$400,0)),"  ")</f>
        <v>12</v>
      </c>
      <c r="AG21" s="463">
        <f>IFERROR(INDEX('V8'!C$300:C$400,MATCH("*"&amp;L21&amp;"*",'V8'!B$300:B$400,0)),"  ")</f>
        <v>4</v>
      </c>
      <c r="AH21" s="463">
        <f>IFERROR(INDEX('V9'!C$300:C$400,MATCH("*"&amp;L21&amp;"*",'V9'!B$300:B$400,0)),"  ")</f>
        <v>15</v>
      </c>
      <c r="AI21" s="463" t="str">
        <f>IFERROR(INDEX('V10'!C$300:C$400,MATCH("*"&amp;L21&amp;"*",'V10'!B$300:B$400,0)),"  ")</f>
        <v xml:space="preserve">  </v>
      </c>
      <c r="AJ21" s="464">
        <f t="shared" si="17"/>
        <v>8</v>
      </c>
      <c r="AK21" s="464">
        <f t="shared" si="18"/>
        <v>0</v>
      </c>
      <c r="AL21" s="464">
        <f t="shared" si="19"/>
        <v>0</v>
      </c>
      <c r="AM21" s="393"/>
      <c r="AN21" s="465"/>
      <c r="AO21" s="466"/>
      <c r="AP21" s="466"/>
      <c r="AQ21" s="466"/>
      <c r="AR21" s="466"/>
      <c r="AS21" s="465">
        <f t="shared" si="20"/>
        <v>2.9999999999999997E-4</v>
      </c>
      <c r="AT21" s="466">
        <f t="shared" si="21"/>
        <v>16.0001</v>
      </c>
      <c r="AU21" s="466">
        <f t="shared" si="22"/>
        <v>3.0002</v>
      </c>
      <c r="AV21" s="466">
        <f t="shared" si="23"/>
        <v>2.9999999999999997E-4</v>
      </c>
      <c r="AW21" s="466">
        <f t="shared" si="24"/>
        <v>10.000400000000001</v>
      </c>
      <c r="AX21" s="466">
        <f t="shared" si="25"/>
        <v>17.000499999999999</v>
      </c>
      <c r="AY21" s="466">
        <f t="shared" si="26"/>
        <v>8.0006000000000004</v>
      </c>
      <c r="AZ21" s="466">
        <f t="shared" si="27"/>
        <v>12.0007</v>
      </c>
      <c r="BA21" s="466">
        <f t="shared" si="28"/>
        <v>4.0007999999999999</v>
      </c>
      <c r="BB21" s="466">
        <f t="shared" si="29"/>
        <v>15.0007</v>
      </c>
      <c r="BC21" s="466">
        <f t="shared" si="30"/>
        <v>1E-3</v>
      </c>
    </row>
    <row r="22" spans="1:55" x14ac:dyDescent="0.2">
      <c r="A22" s="447">
        <f t="shared" si="0"/>
        <v>10</v>
      </c>
      <c r="B22" s="448">
        <f t="shared" si="1"/>
        <v>17</v>
      </c>
      <c r="C22" s="449" t="str">
        <f t="shared" si="2"/>
        <v/>
      </c>
      <c r="D22" s="448">
        <f t="shared" si="3"/>
        <v>-983</v>
      </c>
      <c r="E22" s="450" t="str">
        <f t="shared" si="4"/>
        <v/>
      </c>
      <c r="F22" s="448">
        <f t="shared" si="5"/>
        <v>-983</v>
      </c>
      <c r="G22" s="451">
        <f t="shared" si="6"/>
        <v>2</v>
      </c>
      <c r="H22" s="448">
        <f t="shared" si="7"/>
        <v>17</v>
      </c>
      <c r="I22" s="452" t="str">
        <f t="shared" si="8"/>
        <v/>
      </c>
      <c r="J22" s="453">
        <f t="shared" si="9"/>
        <v>-983</v>
      </c>
      <c r="K22" s="422">
        <f t="shared" si="10"/>
        <v>16</v>
      </c>
      <c r="L22" s="454" t="s">
        <v>248</v>
      </c>
      <c r="M22" s="455" t="s">
        <v>218</v>
      </c>
      <c r="N22" s="456" t="str">
        <f t="shared" si="31"/>
        <v/>
      </c>
      <c r="O22" s="457"/>
      <c r="P22" s="458"/>
      <c r="Q22" s="459" t="s">
        <v>216</v>
      </c>
      <c r="R22" s="460">
        <f>(IF(COUNT(Z22,AA22,AB22,AC22,AD22,AE22,AF22,AG22,AH22,AI22)&lt;9,SUM(Z22,AA22,AB22,AC22,AD22,AE22,AF22,AG22,AH22,AI22),SUM(LARGE((Z22,AA22,AB22,AC22,AD22,AE22,AF22,AG22,AH22,AI22),{1;2;3;4;5;6;7;8;9}))))</f>
        <v>84</v>
      </c>
      <c r="S22" s="461" t="str">
        <f>INDEX(ETAPP!B$1:B$32,MATCH(COUNTIF(Z22:AI22,PVO!A$1),ETAPP!A$1:A$32,0))&amp;INDEX(ETAPP!B$1:B$32,MATCH(COUNTIF(Z22:AI22,PVO!A$2),ETAPP!A$1:A$32,0))&amp;INDEX(ETAPP!B$1:B$32,MATCH(COUNTIF(Z22:AI22,PVO!A$3),ETAPP!A$1:A$32,0))&amp;INDEX(ETAPP!B$1:B$32,MATCH(COUNTIF(Z22:AI22,PVO!A$4),ETAPP!A$1:A$32,0))&amp;INDEX(ETAPP!B$1:B$32,MATCH(COUNTIF(Z22:AI22,PVO!A$5),ETAPP!A$1:A$32,0))&amp;INDEX(ETAPP!B$1:B$32,MATCH(COUNTIF(Z22:AI22,PVO!A$6),ETAPP!A$1:A$32,0))&amp;INDEX(ETAPP!B$1:B$32,MATCH(COUNTIF(Z22:AI22,PVO!A$7),ETAPP!A$1:A$32,0))&amp;INDEX(ETAPP!B$1:B$32,MATCH(COUNTIF(Z22:AI22,PVO!A$8),ETAPP!A$1:A$32,0))&amp;INDEX(ETAPP!B$1:B$32,MATCH(COUNTIF(Z22:AI22,PVO!A$9),ETAPP!A$1:A$32,0))&amp;INDEX(ETAPP!B$1:B$32,MATCH(COUNTIF(Z22:AI22,PVO!A$10),ETAPP!A$1:A$32,0))&amp;INDEX(ETAPP!B$1:B$32,MATCH(COUNTIF(Z22:AI22,PVO!A$11),ETAPP!A$1:A$32,0))&amp;INDEX(ETAPP!B$1:B$32,MATCH(COUNTIF(Z22:AI22,PVO!A$12),ETAPP!A$1:A$32,0))&amp;INDEX(ETAPP!B$1:B$32,MATCH(COUNTIF(Z22:AI22,PVO!A$13),ETAPP!A$1:A$32,0))&amp;INDEX(ETAPP!B$1:B$32,MATCH(COUNTIF(Z22:AI22,PVO!A$14),ETAPP!A$1:A$32,0))&amp;INDEX(ETAPP!B$1:B$32,MATCH(COUNTIF(Z22:AI22,PVO!A$15),ETAPP!A$1:A$32,0))&amp;INDEX(ETAPP!B$1:B$32,MATCH(COUNTIF(Z22:AI22,PVO!A$16),ETAPP!A$1:A$32,0))&amp;INDEX(ETAPP!B$1:B$32,MATCH(COUNTIF(Z22:AI22,PVO!A$17),ETAPP!A$1:A$32,0))&amp;INDEX(ETAPP!B$1:B$32,MATCH(COUNTIF(Z22:AI22,PVO!A$18),ETAPP!A$1:A$32,0))&amp;INDEX(ETAPP!B$1:B$32,MATCH(COUNTIF(Z22:AI22,PVO!A$19),ETAPP!A$1:A$32,0))</f>
        <v>A00A00A00AA00A0A000</v>
      </c>
      <c r="T22" s="461" t="str">
        <f t="shared" si="11"/>
        <v>084,0-A00A00A00AA00A0A000</v>
      </c>
      <c r="U22" s="461">
        <f t="shared" si="12"/>
        <v>17</v>
      </c>
      <c r="V22" s="461">
        <f t="shared" si="13"/>
        <v>54</v>
      </c>
      <c r="W22" s="461" t="str">
        <f t="shared" si="14"/>
        <v>084,0-A00A00A00AA00A0A000-054</v>
      </c>
      <c r="X22" s="461">
        <f t="shared" si="15"/>
        <v>16</v>
      </c>
      <c r="Y22" s="462">
        <f t="shared" si="16"/>
        <v>40</v>
      </c>
      <c r="Z22" s="463">
        <f>IFERROR(INDEX('V1'!C$300:C$400,MATCH("*"&amp;L22&amp;"*",'V1'!B$300:B$400,0)),"  ")</f>
        <v>7</v>
      </c>
      <c r="AA22" s="463">
        <f>IFERROR(INDEX('V2'!C$300:C$400,MATCH("*"&amp;L22&amp;"*",'V2'!B$300:B$400,0)),"  ")</f>
        <v>14</v>
      </c>
      <c r="AB22" s="463">
        <f>IFERROR(INDEX('V3'!C$300:C$400,MATCH("*"&amp;L22&amp;"*",'V3'!B$300:B$400,0)),"  ")</f>
        <v>20</v>
      </c>
      <c r="AC22" s="463">
        <f>IFERROR(INDEX('V4'!C$300:C$400,MATCH("*"&amp;L22&amp;"*",'V4'!B$300:B$400,0)),"  ")</f>
        <v>17</v>
      </c>
      <c r="AD22" s="463" t="str">
        <f>IFERROR(INDEX('V5'!C$300:C$400,MATCH("*"&amp;L22&amp;"*",'V5'!B$300:B$400,0)),"  ")</f>
        <v xml:space="preserve">  </v>
      </c>
      <c r="AE22" s="463" t="str">
        <f>IFERROR(INDEX('V6'!C$300:C$400,MATCH("*"&amp;L22&amp;"*",'V6'!B$300:B$400,0)),"  ")</f>
        <v xml:space="preserve">  </v>
      </c>
      <c r="AF22" s="463">
        <f>IFERROR(INDEX('V7'!C$300:C$400,MATCH("*"&amp;L22&amp;"*",'V7'!B$300:B$400,0)),"  ")</f>
        <v>10</v>
      </c>
      <c r="AG22" s="463">
        <f>IFERROR(INDEX('V8'!C$300:C$400,MATCH("*"&amp;L22&amp;"*",'V8'!B$300:B$400,0)),"  ")</f>
        <v>5</v>
      </c>
      <c r="AH22" s="463">
        <f>IFERROR(INDEX('V9'!C$300:C$400,MATCH("*"&amp;L22&amp;"*",'V9'!B$300:B$400,0)),"  ")</f>
        <v>11</v>
      </c>
      <c r="AI22" s="463" t="str">
        <f>IFERROR(INDEX('V10'!C$300:C$400,MATCH("*"&amp;L22&amp;"*",'V10'!B$300:B$400,0)),"  ")</f>
        <v xml:space="preserve">  </v>
      </c>
      <c r="AJ22" s="464">
        <f t="shared" si="17"/>
        <v>7</v>
      </c>
      <c r="AK22" s="464">
        <f t="shared" si="18"/>
        <v>1</v>
      </c>
      <c r="AL22" s="464">
        <f t="shared" si="19"/>
        <v>1</v>
      </c>
      <c r="AM22" s="477"/>
      <c r="AS22" s="465">
        <f t="shared" si="20"/>
        <v>5.0000000000000001E-4</v>
      </c>
      <c r="AT22" s="466">
        <f t="shared" si="21"/>
        <v>7.0000999999999998</v>
      </c>
      <c r="AU22" s="466">
        <f t="shared" si="22"/>
        <v>14.0002</v>
      </c>
      <c r="AV22" s="466">
        <f t="shared" si="23"/>
        <v>20.000299999999999</v>
      </c>
      <c r="AW22" s="466">
        <f t="shared" si="24"/>
        <v>17.000399999999999</v>
      </c>
      <c r="AX22" s="466">
        <f t="shared" si="25"/>
        <v>5.0000000000000001E-4</v>
      </c>
      <c r="AY22" s="466">
        <f t="shared" si="26"/>
        <v>5.9999999999999995E-4</v>
      </c>
      <c r="AZ22" s="466">
        <f t="shared" si="27"/>
        <v>10.0007</v>
      </c>
      <c r="BA22" s="466">
        <f t="shared" si="28"/>
        <v>5.0007999999999999</v>
      </c>
      <c r="BB22" s="466">
        <f t="shared" si="29"/>
        <v>11.0007</v>
      </c>
      <c r="BC22" s="466">
        <f t="shared" si="30"/>
        <v>1E-3</v>
      </c>
    </row>
    <row r="23" spans="1:55" x14ac:dyDescent="0.2">
      <c r="A23" s="447" t="str">
        <f t="shared" si="0"/>
        <v/>
      </c>
      <c r="B23" s="448">
        <f t="shared" si="1"/>
        <v>-983</v>
      </c>
      <c r="C23" s="449" t="str">
        <f t="shared" si="2"/>
        <v/>
      </c>
      <c r="D23" s="448">
        <f t="shared" si="3"/>
        <v>-983</v>
      </c>
      <c r="E23" s="450">
        <f t="shared" si="4"/>
        <v>15</v>
      </c>
      <c r="F23" s="448">
        <f t="shared" si="5"/>
        <v>17</v>
      </c>
      <c r="G23" s="451" t="str">
        <f t="shared" si="6"/>
        <v/>
      </c>
      <c r="H23" s="448">
        <f t="shared" si="7"/>
        <v>-983</v>
      </c>
      <c r="I23" s="452" t="str">
        <f t="shared" si="8"/>
        <v/>
      </c>
      <c r="J23" s="453">
        <f t="shared" si="9"/>
        <v>-983</v>
      </c>
      <c r="K23" s="422">
        <f t="shared" si="10"/>
        <v>16</v>
      </c>
      <c r="L23" s="454" t="s">
        <v>267</v>
      </c>
      <c r="M23" s="455"/>
      <c r="N23" s="456" t="str">
        <f t="shared" si="31"/>
        <v>m</v>
      </c>
      <c r="O23" s="457"/>
      <c r="P23" s="458"/>
      <c r="Q23" s="459"/>
      <c r="R23" s="460">
        <f>(IF(COUNT(Z23,AA23,AB23,AC23,AD23,AE23,AF23,AG23,AH23,AI23)&lt;9,SUM(Z23,AA23,AB23,AC23,AD23,AE23,AF23,AG23,AH23,AI23),SUM(LARGE((Z23,AA23,AB23,AC23,AD23,AE23,AF23,AG23,AH23,AI23),{1;2;3;4;5;6;7;8;9}))))</f>
        <v>84</v>
      </c>
      <c r="S23" s="461" t="str">
        <f>INDEX(ETAPP!B$1:B$32,MATCH(COUNTIF(Z23:AI23,PVO!A$1),ETAPP!A$1:A$32,0))&amp;INDEX(ETAPP!B$1:B$32,MATCH(COUNTIF(Z23:AI23,PVO!A$2),ETAPP!A$1:A$32,0))&amp;INDEX(ETAPP!B$1:B$32,MATCH(COUNTIF(Z23:AI23,PVO!A$3),ETAPP!A$1:A$32,0))&amp;INDEX(ETAPP!B$1:B$32,MATCH(COUNTIF(Z23:AI23,PVO!A$4),ETAPP!A$1:A$32,0))&amp;INDEX(ETAPP!B$1:B$32,MATCH(COUNTIF(Z23:AI23,PVO!A$5),ETAPP!A$1:A$32,0))&amp;INDEX(ETAPP!B$1:B$32,MATCH(COUNTIF(Z23:AI23,PVO!A$6),ETAPP!A$1:A$32,0))&amp;INDEX(ETAPP!B$1:B$32,MATCH(COUNTIF(Z23:AI23,PVO!A$7),ETAPP!A$1:A$32,0))&amp;INDEX(ETAPP!B$1:B$32,MATCH(COUNTIF(Z23:AI23,PVO!A$8),ETAPP!A$1:A$32,0))&amp;INDEX(ETAPP!B$1:B$32,MATCH(COUNTIF(Z23:AI23,PVO!A$9),ETAPP!A$1:A$32,0))&amp;INDEX(ETAPP!B$1:B$32,MATCH(COUNTIF(Z23:AI23,PVO!A$10),ETAPP!A$1:A$32,0))&amp;INDEX(ETAPP!B$1:B$32,MATCH(COUNTIF(Z23:AI23,PVO!A$11),ETAPP!A$1:A$32,0))&amp;INDEX(ETAPP!B$1:B$32,MATCH(COUNTIF(Z23:AI23,PVO!A$12),ETAPP!A$1:A$32,0))&amp;INDEX(ETAPP!B$1:B$32,MATCH(COUNTIF(Z23:AI23,PVO!A$13),ETAPP!A$1:A$32,0))&amp;INDEX(ETAPP!B$1:B$32,MATCH(COUNTIF(Z23:AI23,PVO!A$14),ETAPP!A$1:A$32,0))&amp;INDEX(ETAPP!B$1:B$32,MATCH(COUNTIF(Z23:AI23,PVO!A$15),ETAPP!A$1:A$32,0))&amp;INDEX(ETAPP!B$1:B$32,MATCH(COUNTIF(Z23:AI23,PVO!A$16),ETAPP!A$1:A$32,0))&amp;INDEX(ETAPP!B$1:B$32,MATCH(COUNTIF(Z23:AI23,PVO!A$17),ETAPP!A$1:A$32,0))&amp;INDEX(ETAPP!B$1:B$32,MATCH(COUNTIF(Z23:AI23,PVO!A$18),ETAPP!A$1:A$32,0))&amp;INDEX(ETAPP!B$1:B$32,MATCH(COUNTIF(Z23:AI23,PVO!A$19),ETAPP!A$1:A$32,0))</f>
        <v>A00A00A00AA00A0A000</v>
      </c>
      <c r="T23" s="461" t="str">
        <f t="shared" si="11"/>
        <v>084,0-A00A00A00AA00A0A000</v>
      </c>
      <c r="U23" s="461">
        <f t="shared" si="12"/>
        <v>17</v>
      </c>
      <c r="V23" s="461">
        <f t="shared" si="13"/>
        <v>35</v>
      </c>
      <c r="W23" s="461" t="str">
        <f t="shared" si="14"/>
        <v>084,0-A00A00A00AA00A0A000-035</v>
      </c>
      <c r="X23" s="461">
        <f t="shared" si="15"/>
        <v>17</v>
      </c>
      <c r="Y23" s="462">
        <f t="shared" si="16"/>
        <v>39</v>
      </c>
      <c r="Z23" s="463">
        <f>IFERROR(INDEX('V1'!C$300:C$400,MATCH("*"&amp;L23&amp;"*",'V1'!B$300:B$400,0)),"  ")</f>
        <v>7</v>
      </c>
      <c r="AA23" s="463">
        <f>IFERROR(INDEX('V2'!C$300:C$400,MATCH("*"&amp;L23&amp;"*",'V2'!B$300:B$400,0)),"  ")</f>
        <v>14</v>
      </c>
      <c r="AB23" s="463">
        <f>IFERROR(INDEX('V3'!C$300:C$400,MATCH("*"&amp;L23&amp;"*",'V3'!B$300:B$400,0)),"  ")</f>
        <v>20</v>
      </c>
      <c r="AC23" s="463">
        <f>IFERROR(INDEX('V4'!C$300:C$400,MATCH("*"&amp;L23&amp;"*",'V4'!B$300:B$400,0)),"  ")</f>
        <v>17</v>
      </c>
      <c r="AD23" s="463" t="str">
        <f>IFERROR(INDEX('V5'!C$300:C$400,MATCH("*"&amp;L23&amp;"*",'V5'!B$300:B$400,0)),"  ")</f>
        <v xml:space="preserve">  </v>
      </c>
      <c r="AE23" s="463" t="str">
        <f>IFERROR(INDEX('V6'!C$300:C$400,MATCH("*"&amp;L23&amp;"*",'V6'!B$300:B$400,0)),"  ")</f>
        <v xml:space="preserve">  </v>
      </c>
      <c r="AF23" s="463">
        <f>IFERROR(INDEX('V7'!C$300:C$400,MATCH("*"&amp;L23&amp;"*",'V7'!B$300:B$400,0)),"  ")</f>
        <v>10</v>
      </c>
      <c r="AG23" s="463">
        <f>IFERROR(INDEX('V8'!C$300:C$400,MATCH("*"&amp;L23&amp;"*",'V8'!B$300:B$400,0)),"  ")</f>
        <v>5</v>
      </c>
      <c r="AH23" s="463">
        <f>IFERROR(INDEX('V9'!C$300:C$400,MATCH("*"&amp;L23&amp;"*",'V9'!B$300:B$400,0)),"  ")</f>
        <v>11</v>
      </c>
      <c r="AI23" s="463" t="str">
        <f>IFERROR(INDEX('V10'!C$300:C$400,MATCH("*"&amp;L23&amp;"*",'V10'!B$300:B$400,0)),"  ")</f>
        <v xml:space="preserve">  </v>
      </c>
      <c r="AJ23" s="464">
        <f t="shared" si="17"/>
        <v>7</v>
      </c>
      <c r="AK23" s="464">
        <f t="shared" si="18"/>
        <v>1</v>
      </c>
      <c r="AL23" s="464">
        <f t="shared" si="19"/>
        <v>1</v>
      </c>
      <c r="AM23" s="393"/>
      <c r="AN23" s="465"/>
      <c r="AO23" s="466"/>
      <c r="AP23" s="466"/>
      <c r="AQ23" s="466"/>
      <c r="AR23" s="466"/>
      <c r="AS23" s="465">
        <f t="shared" si="20"/>
        <v>5.0000000000000001E-4</v>
      </c>
      <c r="AT23" s="466">
        <f t="shared" si="21"/>
        <v>7.0000999999999998</v>
      </c>
      <c r="AU23" s="466">
        <f t="shared" si="22"/>
        <v>14.0002</v>
      </c>
      <c r="AV23" s="466">
        <f t="shared" si="23"/>
        <v>20.000299999999999</v>
      </c>
      <c r="AW23" s="466">
        <f t="shared" si="24"/>
        <v>17.000399999999999</v>
      </c>
      <c r="AX23" s="466">
        <f t="shared" si="25"/>
        <v>5.0000000000000001E-4</v>
      </c>
      <c r="AY23" s="466">
        <f t="shared" si="26"/>
        <v>5.9999999999999995E-4</v>
      </c>
      <c r="AZ23" s="466">
        <f t="shared" si="27"/>
        <v>10.0007</v>
      </c>
      <c r="BA23" s="466">
        <f t="shared" si="28"/>
        <v>5.0007999999999999</v>
      </c>
      <c r="BB23" s="466">
        <f t="shared" si="29"/>
        <v>11.0007</v>
      </c>
      <c r="BC23" s="466">
        <f t="shared" si="30"/>
        <v>1E-3</v>
      </c>
    </row>
    <row r="24" spans="1:55" x14ac:dyDescent="0.2">
      <c r="A24" s="447" t="str">
        <f t="shared" si="0"/>
        <v/>
      </c>
      <c r="B24" s="448">
        <f t="shared" si="1"/>
        <v>-982</v>
      </c>
      <c r="C24" s="449" t="str">
        <f t="shared" si="2"/>
        <v/>
      </c>
      <c r="D24" s="448">
        <f t="shared" si="3"/>
        <v>-982</v>
      </c>
      <c r="E24" s="450" t="str">
        <f t="shared" si="4"/>
        <v/>
      </c>
      <c r="F24" s="448">
        <f t="shared" si="5"/>
        <v>-982</v>
      </c>
      <c r="G24" s="451">
        <f t="shared" si="6"/>
        <v>3</v>
      </c>
      <c r="H24" s="448">
        <f t="shared" si="7"/>
        <v>18</v>
      </c>
      <c r="I24" s="452" t="str">
        <f t="shared" si="8"/>
        <v/>
      </c>
      <c r="J24" s="453">
        <f t="shared" si="9"/>
        <v>-982</v>
      </c>
      <c r="K24" s="422">
        <f t="shared" si="10"/>
        <v>18</v>
      </c>
      <c r="L24" s="454" t="s">
        <v>255</v>
      </c>
      <c r="M24" s="455" t="s">
        <v>218</v>
      </c>
      <c r="N24" s="456" t="str">
        <f t="shared" si="31"/>
        <v/>
      </c>
      <c r="O24" s="457"/>
      <c r="P24" s="458"/>
      <c r="Q24" s="459"/>
      <c r="R24" s="460">
        <f>(IF(COUNT(Z24,AA24,AB24,AC24,AD24,AE24,AF24,AG24,AH24,AI24)&lt;9,SUM(Z24,AA24,AB24,AC24,AD24,AE24,AF24,AG24,AH24,AI24),SUM(LARGE((Z24,AA24,AB24,AC24,AD24,AE24,AF24,AG24,AH24,AI24),{1;2;3;4;5;6;7;8;9}))))</f>
        <v>84</v>
      </c>
      <c r="S24" s="461" t="str">
        <f>INDEX(ETAPP!B$1:B$32,MATCH(COUNTIF(Z24:AI24,PVO!A$1),ETAPP!A$1:A$32,0))&amp;INDEX(ETAPP!B$1:B$32,MATCH(COUNTIF(Z24:AI24,PVO!A$2),ETAPP!A$1:A$32,0))&amp;INDEX(ETAPP!B$1:B$32,MATCH(COUNTIF(Z24:AI24,PVO!A$3),ETAPP!A$1:A$32,0))&amp;INDEX(ETAPP!B$1:B$32,MATCH(COUNTIF(Z24:AI24,PVO!A$4),ETAPP!A$1:A$32,0))&amp;INDEX(ETAPP!B$1:B$32,MATCH(COUNTIF(Z24:AI24,PVO!A$5),ETAPP!A$1:A$32,0))&amp;INDEX(ETAPP!B$1:B$32,MATCH(COUNTIF(Z24:AI24,PVO!A$6),ETAPP!A$1:A$32,0))&amp;INDEX(ETAPP!B$1:B$32,MATCH(COUNTIF(Z24:AI24,PVO!A$7),ETAPP!A$1:A$32,0))&amp;INDEX(ETAPP!B$1:B$32,MATCH(COUNTIF(Z24:AI24,PVO!A$8),ETAPP!A$1:A$32,0))&amp;INDEX(ETAPP!B$1:B$32,MATCH(COUNTIF(Z24:AI24,PVO!A$9),ETAPP!A$1:A$32,0))&amp;INDEX(ETAPP!B$1:B$32,MATCH(COUNTIF(Z24:AI24,PVO!A$10),ETAPP!A$1:A$32,0))&amp;INDEX(ETAPP!B$1:B$32,MATCH(COUNTIF(Z24:AI24,PVO!A$11),ETAPP!A$1:A$32,0))&amp;INDEX(ETAPP!B$1:B$32,MATCH(COUNTIF(Z24:AI24,PVO!A$12),ETAPP!A$1:A$32,0))&amp;INDEX(ETAPP!B$1:B$32,MATCH(COUNTIF(Z24:AI24,PVO!A$13),ETAPP!A$1:A$32,0))&amp;INDEX(ETAPP!B$1:B$32,MATCH(COUNTIF(Z24:AI24,PVO!A$14),ETAPP!A$1:A$32,0))&amp;INDEX(ETAPP!B$1:B$32,MATCH(COUNTIF(Z24:AI24,PVO!A$15),ETAPP!A$1:A$32,0))&amp;INDEX(ETAPP!B$1:B$32,MATCH(COUNTIF(Z24:AI24,PVO!A$16),ETAPP!A$1:A$32,0))&amp;INDEX(ETAPP!B$1:B$32,MATCH(COUNTIF(Z24:AI24,PVO!A$17),ETAPP!A$1:A$32,0))&amp;INDEX(ETAPP!B$1:B$32,MATCH(COUNTIF(Z24:AI24,PVO!A$18),ETAPP!A$1:A$32,0))&amp;INDEX(ETAPP!B$1:B$32,MATCH(COUNTIF(Z24:AI24,PVO!A$19),ETAPP!A$1:A$32,0))</f>
        <v>0A000AA0AA000AA0000</v>
      </c>
      <c r="T24" s="461" t="str">
        <f t="shared" si="11"/>
        <v>084,0-0A000AA0AA000AA0000</v>
      </c>
      <c r="U24" s="461">
        <f t="shared" si="12"/>
        <v>18</v>
      </c>
      <c r="V24" s="461">
        <f t="shared" si="13"/>
        <v>44</v>
      </c>
      <c r="W24" s="461" t="str">
        <f t="shared" si="14"/>
        <v>084,0-0A000AA0AA000AA0000-044</v>
      </c>
      <c r="X24" s="461">
        <f t="shared" si="15"/>
        <v>18</v>
      </c>
      <c r="Y24" s="462">
        <f t="shared" si="16"/>
        <v>38</v>
      </c>
      <c r="Z24" s="463">
        <f>IFERROR(INDEX('V1'!C$300:C$400,MATCH("*"&amp;L24&amp;"*",'V1'!B$300:B$400,0)),"  ")</f>
        <v>19</v>
      </c>
      <c r="AA24" s="463">
        <f>IFERROR(INDEX('V2'!C$300:C$400,MATCH("*"&amp;L24&amp;"*",'V2'!B$300:B$400,0)),"  ")</f>
        <v>6</v>
      </c>
      <c r="AB24" s="463" t="str">
        <f>IFERROR(INDEX('V3'!C$300:C$400,MATCH("*"&amp;L24&amp;"*",'V3'!B$300:B$400,0)),"  ")</f>
        <v xml:space="preserve">  </v>
      </c>
      <c r="AC24" s="463" t="str">
        <f>IFERROR(INDEX('V4'!C$300:C$400,MATCH("*"&amp;L24&amp;"*",'V4'!B$300:B$400,0)),"  ")</f>
        <v xml:space="preserve">  </v>
      </c>
      <c r="AD24" s="463">
        <f>IFERROR(INDEX('V5'!C$300:C$400,MATCH("*"&amp;L24&amp;"*",'V5'!B$300:B$400,0)),"  ")</f>
        <v>11</v>
      </c>
      <c r="AE24" s="463">
        <f>IFERROR(INDEX('V6'!C$300:C$400,MATCH("*"&amp;L24&amp;"*",'V6'!B$300:B$400,0)),"  ")</f>
        <v>15</v>
      </c>
      <c r="AF24" s="463">
        <f>IFERROR(INDEX('V7'!C$300:C$400,MATCH("*"&amp;L24&amp;"*",'V7'!B$300:B$400,0)),"  ")</f>
        <v>7</v>
      </c>
      <c r="AG24" s="463">
        <f>IFERROR(INDEX('V8'!C$300:C$400,MATCH("*"&amp;L24&amp;"*",'V8'!B$300:B$400,0)),"  ")</f>
        <v>14</v>
      </c>
      <c r="AH24" s="463" t="str">
        <f>IFERROR(INDEX('V9'!C$300:C$400,MATCH("*"&amp;L24&amp;"*",'V9'!B$300:B$400,0)),"  ")</f>
        <v xml:space="preserve">  </v>
      </c>
      <c r="AI24" s="463">
        <f>IFERROR(INDEX('V10'!C$300:C$400,MATCH("*"&amp;L24&amp;"*",'V10'!B$300:B$400,0)),"  ")</f>
        <v>12</v>
      </c>
      <c r="AJ24" s="464">
        <f t="shared" si="17"/>
        <v>7</v>
      </c>
      <c r="AK24" s="464">
        <f t="shared" si="18"/>
        <v>1</v>
      </c>
      <c r="AL24" s="464">
        <f t="shared" si="19"/>
        <v>0</v>
      </c>
      <c r="AM24" s="393"/>
      <c r="AN24" s="465"/>
      <c r="AO24" s="466"/>
      <c r="AP24" s="466"/>
      <c r="AQ24" s="466"/>
      <c r="AR24" s="466"/>
      <c r="AS24" s="465">
        <f t="shared" si="20"/>
        <v>2.9999999999999997E-4</v>
      </c>
      <c r="AT24" s="466">
        <f t="shared" si="21"/>
        <v>19.0001</v>
      </c>
      <c r="AU24" s="466">
        <f t="shared" si="22"/>
        <v>6.0002000000000004</v>
      </c>
      <c r="AV24" s="466">
        <f t="shared" si="23"/>
        <v>2.9999999999999997E-4</v>
      </c>
      <c r="AW24" s="466">
        <f t="shared" si="24"/>
        <v>4.0000000000000002E-4</v>
      </c>
      <c r="AX24" s="466">
        <f t="shared" si="25"/>
        <v>11.000500000000001</v>
      </c>
      <c r="AY24" s="466">
        <f t="shared" si="26"/>
        <v>15.0006</v>
      </c>
      <c r="AZ24" s="466">
        <f t="shared" si="27"/>
        <v>7.0007000000000001</v>
      </c>
      <c r="BA24" s="466">
        <f t="shared" si="28"/>
        <v>14.0008</v>
      </c>
      <c r="BB24" s="466">
        <f t="shared" si="29"/>
        <v>6.9999999999999999E-4</v>
      </c>
      <c r="BC24" s="466">
        <f t="shared" si="30"/>
        <v>12.000999999999999</v>
      </c>
    </row>
    <row r="25" spans="1:55" x14ac:dyDescent="0.2">
      <c r="A25" s="447" t="str">
        <f t="shared" si="0"/>
        <v/>
      </c>
      <c r="B25" s="448">
        <f t="shared" si="1"/>
        <v>-981</v>
      </c>
      <c r="C25" s="449" t="str">
        <f t="shared" si="2"/>
        <v/>
      </c>
      <c r="D25" s="448">
        <f t="shared" si="3"/>
        <v>-981</v>
      </c>
      <c r="E25" s="450">
        <f t="shared" si="4"/>
        <v>16</v>
      </c>
      <c r="F25" s="448">
        <f t="shared" si="5"/>
        <v>19</v>
      </c>
      <c r="G25" s="451" t="str">
        <f t="shared" si="6"/>
        <v/>
      </c>
      <c r="H25" s="448">
        <f t="shared" si="7"/>
        <v>-981</v>
      </c>
      <c r="I25" s="452" t="str">
        <f t="shared" si="8"/>
        <v/>
      </c>
      <c r="J25" s="453">
        <f t="shared" si="9"/>
        <v>-981</v>
      </c>
      <c r="K25" s="422">
        <f t="shared" si="10"/>
        <v>19</v>
      </c>
      <c r="L25" s="467" t="s">
        <v>252</v>
      </c>
      <c r="M25" s="455"/>
      <c r="N25" s="456" t="s">
        <v>227</v>
      </c>
      <c r="O25" s="457"/>
      <c r="P25" s="458"/>
      <c r="Q25" s="459"/>
      <c r="R25" s="460">
        <f>(IF(COUNT(Z25,AA25,AB25,AC25,AD25,AE25,AF25,AG25,AH25,AI25)&lt;9,SUM(Z25,AA25,AB25,AC25,AD25,AE25,AF25,AG25,AH25,AI25),SUM(LARGE((Z25,AA25,AB25,AC25,AD25,AE25,AF25,AG25,AH25,AI25),{1;2;3;4;5;6;7;8;9}))))</f>
        <v>80</v>
      </c>
      <c r="S25" s="461" t="str">
        <f>INDEX(ETAPP!B$1:B$32,MATCH(COUNTIF(Z25:AI25,PVO!A$1),ETAPP!A$1:A$32,0))&amp;INDEX(ETAPP!B$1:B$32,MATCH(COUNTIF(Z25:AI25,PVO!A$2),ETAPP!A$1:A$32,0))&amp;INDEX(ETAPP!B$1:B$32,MATCH(COUNTIF(Z25:AI25,PVO!A$3),ETAPP!A$1:A$32,0))&amp;INDEX(ETAPP!B$1:B$32,MATCH(COUNTIF(Z25:AI25,PVO!A$4),ETAPP!A$1:A$32,0))&amp;INDEX(ETAPP!B$1:B$32,MATCH(COUNTIF(Z25:AI25,PVO!A$5),ETAPP!A$1:A$32,0))&amp;INDEX(ETAPP!B$1:B$32,MATCH(COUNTIF(Z25:AI25,PVO!A$6),ETAPP!A$1:A$32,0))&amp;INDEX(ETAPP!B$1:B$32,MATCH(COUNTIF(Z25:AI25,PVO!A$7),ETAPP!A$1:A$32,0))&amp;INDEX(ETAPP!B$1:B$32,MATCH(COUNTIF(Z25:AI25,PVO!A$8),ETAPP!A$1:A$32,0))&amp;INDEX(ETAPP!B$1:B$32,MATCH(COUNTIF(Z25:AI25,PVO!A$9),ETAPP!A$1:A$32,0))&amp;INDEX(ETAPP!B$1:B$32,MATCH(COUNTIF(Z25:AI25,PVO!A$10),ETAPP!A$1:A$32,0))&amp;INDEX(ETAPP!B$1:B$32,MATCH(COUNTIF(Z25:AI25,PVO!A$11),ETAPP!A$1:A$32,0))&amp;INDEX(ETAPP!B$1:B$32,MATCH(COUNTIF(Z25:AI25,PVO!A$12),ETAPP!A$1:A$32,0))&amp;INDEX(ETAPP!B$1:B$32,MATCH(COUNTIF(Z25:AI25,PVO!A$13),ETAPP!A$1:A$32,0))&amp;INDEX(ETAPP!B$1:B$32,MATCH(COUNTIF(Z25:AI25,PVO!A$14),ETAPP!A$1:A$32,0))&amp;INDEX(ETAPP!B$1:B$32,MATCH(COUNTIF(Z25:AI25,PVO!A$15),ETAPP!A$1:A$32,0))&amp;INDEX(ETAPP!B$1:B$32,MATCH(COUNTIF(Z25:AI25,PVO!A$16),ETAPP!A$1:A$32,0))&amp;INDEX(ETAPP!B$1:B$32,MATCH(COUNTIF(Z25:AI25,PVO!A$17),ETAPP!A$1:A$32,0))&amp;INDEX(ETAPP!B$1:B$32,MATCH(COUNTIF(Z25:AI25,PVO!A$18),ETAPP!A$1:A$32,0))&amp;INDEX(ETAPP!B$1:B$32,MATCH(COUNTIF(Z25:AI25,PVO!A$19),ETAPP!A$1:A$32,0))</f>
        <v>0A0B00AA00000000000</v>
      </c>
      <c r="T25" s="461" t="str">
        <f t="shared" si="11"/>
        <v>080,0-0A0B00AA00000000000</v>
      </c>
      <c r="U25" s="461">
        <f t="shared" si="12"/>
        <v>19</v>
      </c>
      <c r="V25" s="461">
        <f t="shared" si="13"/>
        <v>9</v>
      </c>
      <c r="W25" s="461" t="str">
        <f t="shared" si="14"/>
        <v>080,0-0A0B00AA00000000000-009</v>
      </c>
      <c r="X25" s="461">
        <f t="shared" si="15"/>
        <v>19</v>
      </c>
      <c r="Y25" s="462">
        <f t="shared" si="16"/>
        <v>37</v>
      </c>
      <c r="Z25" s="463" t="str">
        <f>IFERROR(INDEX('V1'!C$300:C$400,MATCH("*"&amp;L25&amp;"*",'V1'!B$300:B$400,0)),"  ")</f>
        <v xml:space="preserve">  </v>
      </c>
      <c r="AA25" s="463">
        <f>IFERROR(INDEX('V2'!C$300:C$400,MATCH("*"&amp;L25&amp;"*",'V2'!B$300:B$400,0)),"  ")</f>
        <v>17</v>
      </c>
      <c r="AB25" s="463">
        <f>IFERROR(INDEX('V3'!C$300:C$400,MATCH("*"&amp;L25&amp;"*",'V3'!B$300:B$400,0)),"  ")</f>
        <v>14</v>
      </c>
      <c r="AC25" s="463" t="str">
        <f>IFERROR(INDEX('V4'!C$300:C$400,MATCH("*"&amp;L25&amp;"*",'V4'!B$300:B$400,0)),"  ")</f>
        <v xml:space="preserve">  </v>
      </c>
      <c r="AD25" s="463" t="str">
        <f>IFERROR(INDEX('V5'!C$300:C$400,MATCH("*"&amp;L25&amp;"*",'V5'!B$300:B$400,0)),"  ")</f>
        <v xml:space="preserve">  </v>
      </c>
      <c r="AE25" s="463" t="str">
        <f>IFERROR(INDEX('V6'!C$300:C$400,MATCH("*"&amp;L25&amp;"*",'V6'!B$300:B$400,0)),"  ")</f>
        <v xml:space="preserve">  </v>
      </c>
      <c r="AF25" s="463">
        <f>IFERROR(INDEX('V7'!C$300:C$400,MATCH("*"&amp;L25&amp;"*",'V7'!B$300:B$400,0)),"  ")</f>
        <v>13</v>
      </c>
      <c r="AG25" s="463">
        <f>IFERROR(INDEX('V8'!C$300:C$400,MATCH("*"&amp;L25&amp;"*",'V8'!B$300:B$400,0)),"  ")</f>
        <v>19</v>
      </c>
      <c r="AH25" s="463">
        <f>IFERROR(INDEX('V9'!C$300:C$400,MATCH("*"&amp;L25&amp;"*",'V9'!B$300:B$400,0)),"  ")</f>
        <v>17</v>
      </c>
      <c r="AI25" s="463" t="str">
        <f>IFERROR(INDEX('V10'!C$300:C$400,MATCH("*"&amp;L25&amp;"*",'V10'!B$300:B$400,0)),"  ")</f>
        <v xml:space="preserve">  </v>
      </c>
      <c r="AJ25" s="464">
        <f t="shared" si="17"/>
        <v>5</v>
      </c>
      <c r="AK25" s="464">
        <f t="shared" si="18"/>
        <v>1</v>
      </c>
      <c r="AL25" s="464">
        <f t="shared" si="19"/>
        <v>0</v>
      </c>
      <c r="AM25" s="393"/>
      <c r="AN25" s="465"/>
      <c r="AO25" s="466"/>
      <c r="AP25" s="466"/>
      <c r="AQ25" s="466"/>
      <c r="AR25" s="466"/>
      <c r="AS25" s="465">
        <f t="shared" si="20"/>
        <v>1E-4</v>
      </c>
      <c r="AT25" s="466">
        <f t="shared" si="21"/>
        <v>1E-4</v>
      </c>
      <c r="AU25" s="466">
        <f t="shared" si="22"/>
        <v>17.0002</v>
      </c>
      <c r="AV25" s="466">
        <f t="shared" si="23"/>
        <v>14.000299999999999</v>
      </c>
      <c r="AW25" s="466">
        <f t="shared" si="24"/>
        <v>4.0000000000000002E-4</v>
      </c>
      <c r="AX25" s="466">
        <f t="shared" si="25"/>
        <v>5.0000000000000001E-4</v>
      </c>
      <c r="AY25" s="466">
        <f t="shared" si="26"/>
        <v>5.9999999999999995E-4</v>
      </c>
      <c r="AZ25" s="466">
        <f t="shared" si="27"/>
        <v>13.0007</v>
      </c>
      <c r="BA25" s="466">
        <f t="shared" si="28"/>
        <v>19.000800000000002</v>
      </c>
      <c r="BB25" s="466">
        <f t="shared" si="29"/>
        <v>17.000699999999998</v>
      </c>
      <c r="BC25" s="466">
        <f t="shared" si="30"/>
        <v>1E-3</v>
      </c>
    </row>
    <row r="26" spans="1:55" x14ac:dyDescent="0.2">
      <c r="A26" s="447" t="str">
        <f t="shared" si="0"/>
        <v/>
      </c>
      <c r="B26" s="448">
        <f t="shared" si="1"/>
        <v>-980</v>
      </c>
      <c r="C26" s="449" t="str">
        <f t="shared" si="2"/>
        <v/>
      </c>
      <c r="D26" s="448">
        <f t="shared" si="3"/>
        <v>-980</v>
      </c>
      <c r="E26" s="450">
        <f t="shared" si="4"/>
        <v>17</v>
      </c>
      <c r="F26" s="448">
        <f t="shared" si="5"/>
        <v>20</v>
      </c>
      <c r="G26" s="451" t="str">
        <f t="shared" si="6"/>
        <v/>
      </c>
      <c r="H26" s="448">
        <f t="shared" si="7"/>
        <v>-980</v>
      </c>
      <c r="I26" s="452" t="str">
        <f t="shared" si="8"/>
        <v/>
      </c>
      <c r="J26" s="453">
        <f t="shared" si="9"/>
        <v>-980</v>
      </c>
      <c r="K26" s="422">
        <f t="shared" si="10"/>
        <v>20</v>
      </c>
      <c r="L26" s="469" t="s">
        <v>249</v>
      </c>
      <c r="M26" s="455"/>
      <c r="N26" s="456" t="str">
        <f t="shared" ref="N26:N32" si="32">IF(M26="","m","")</f>
        <v>m</v>
      </c>
      <c r="O26" s="457"/>
      <c r="P26" s="458"/>
      <c r="Q26" s="459"/>
      <c r="R26" s="460">
        <f>(IF(COUNT(Z26,AA26,AB26,AC26,AD26,AE26,AF26,AG26,AH26,AI26)&lt;9,SUM(Z26,AA26,AB26,AC26,AD26,AE26,AF26,AG26,AH26,AI26),SUM(LARGE((Z26,AA26,AB26,AC26,AD26,AE26,AF26,AG26,AH26,AI26),{1;2;3;4;5;6;7;8;9}))))</f>
        <v>80</v>
      </c>
      <c r="S26" s="461" t="str">
        <f>INDEX(ETAPP!B$1:B$32,MATCH(COUNTIF(Z26:AI26,PVO!A$1),ETAPP!A$1:A$32,0))&amp;INDEX(ETAPP!B$1:B$32,MATCH(COUNTIF(Z26:AI26,PVO!A$2),ETAPP!A$1:A$32,0))&amp;INDEX(ETAPP!B$1:B$32,MATCH(COUNTIF(Z26:AI26,PVO!A$3),ETAPP!A$1:A$32,0))&amp;INDEX(ETAPP!B$1:B$32,MATCH(COUNTIF(Z26:AI26,PVO!A$4),ETAPP!A$1:A$32,0))&amp;INDEX(ETAPP!B$1:B$32,MATCH(COUNTIF(Z26:AI26,PVO!A$5),ETAPP!A$1:A$32,0))&amp;INDEX(ETAPP!B$1:B$32,MATCH(COUNTIF(Z26:AI26,PVO!A$6),ETAPP!A$1:A$32,0))&amp;INDEX(ETAPP!B$1:B$32,MATCH(COUNTIF(Z26:AI26,PVO!A$7),ETAPP!A$1:A$32,0))&amp;INDEX(ETAPP!B$1:B$32,MATCH(COUNTIF(Z26:AI26,PVO!A$8),ETAPP!A$1:A$32,0))&amp;INDEX(ETAPP!B$1:B$32,MATCH(COUNTIF(Z26:AI26,PVO!A$9),ETAPP!A$1:A$32,0))&amp;INDEX(ETAPP!B$1:B$32,MATCH(COUNTIF(Z26:AI26,PVO!A$10),ETAPP!A$1:A$32,0))&amp;INDEX(ETAPP!B$1:B$32,MATCH(COUNTIF(Z26:AI26,PVO!A$11),ETAPP!A$1:A$32,0))&amp;INDEX(ETAPP!B$1:B$32,MATCH(COUNTIF(Z26:AI26,PVO!A$12),ETAPP!A$1:A$32,0))&amp;INDEX(ETAPP!B$1:B$32,MATCH(COUNTIF(Z26:AI26,PVO!A$13),ETAPP!A$1:A$32,0))&amp;INDEX(ETAPP!B$1:B$32,MATCH(COUNTIF(Z26:AI26,PVO!A$14),ETAPP!A$1:A$32,0))&amp;INDEX(ETAPP!B$1:B$32,MATCH(COUNTIF(Z26:AI26,PVO!A$15),ETAPP!A$1:A$32,0))&amp;INDEX(ETAPP!B$1:B$32,MATCH(COUNTIF(Z26:AI26,PVO!A$16),ETAPP!A$1:A$32,0))&amp;INDEX(ETAPP!B$1:B$32,MATCH(COUNTIF(Z26:AI26,PVO!A$17),ETAPP!A$1:A$32,0))&amp;INDEX(ETAPP!B$1:B$32,MATCH(COUNTIF(Z26:AI26,PVO!A$18),ETAPP!A$1:A$32,0))&amp;INDEX(ETAPP!B$1:B$32,MATCH(COUNTIF(Z26:AI26,PVO!A$19),ETAPP!A$1:A$32,0))</f>
        <v>0A0A0BA000000000000</v>
      </c>
      <c r="T26" s="461" t="str">
        <f t="shared" si="11"/>
        <v>080,0-0A0A0BA000000000000</v>
      </c>
      <c r="U26" s="461">
        <f t="shared" si="12"/>
        <v>20</v>
      </c>
      <c r="V26" s="461">
        <f t="shared" si="13"/>
        <v>55</v>
      </c>
      <c r="W26" s="461" t="str">
        <f t="shared" si="14"/>
        <v>080,0-0A0A0BA000000000000-055</v>
      </c>
      <c r="X26" s="461">
        <f t="shared" si="15"/>
        <v>20</v>
      </c>
      <c r="Y26" s="462">
        <f t="shared" si="16"/>
        <v>36</v>
      </c>
      <c r="Z26" s="463">
        <f>IFERROR(INDEX('V1'!C$300:C$400,MATCH("*"&amp;L26&amp;"*",'V1'!B$300:B$400,0)),"  ")</f>
        <v>15</v>
      </c>
      <c r="AA26" s="463">
        <f>IFERROR(INDEX('V2'!C$300:C$400,MATCH("*"&amp;L26&amp;"*",'V2'!B$300:B$400,0)),"  ")</f>
        <v>19</v>
      </c>
      <c r="AB26" s="463" t="str">
        <f>IFERROR(INDEX('V3'!C$300:C$400,MATCH("*"&amp;L26&amp;"*",'V3'!B$300:B$400,0)),"  ")</f>
        <v xml:space="preserve">  </v>
      </c>
      <c r="AC26" s="463" t="str">
        <f>IFERROR(INDEX('V4'!C$300:C$400,MATCH("*"&amp;L26&amp;"*",'V4'!B$300:B$400,0)),"  ")</f>
        <v xml:space="preserve">  </v>
      </c>
      <c r="AD26" s="463" t="str">
        <f>IFERROR(INDEX('V5'!C$300:C$400,MATCH("*"&amp;L26&amp;"*",'V5'!B$300:B$400,0)),"  ")</f>
        <v xml:space="preserve">  </v>
      </c>
      <c r="AE26" s="463">
        <f>IFERROR(INDEX('V6'!C$300:C$400,MATCH("*"&amp;L26&amp;"*",'V6'!B$300:B$400,0)),"  ")</f>
        <v>14</v>
      </c>
      <c r="AF26" s="463">
        <f>IFERROR(INDEX('V7'!C$300:C$400,MATCH("*"&amp;L26&amp;"*",'V7'!B$300:B$400,0)),"  ")</f>
        <v>17</v>
      </c>
      <c r="AG26" s="463">
        <f>IFERROR(INDEX('V8'!C$300:C$400,MATCH("*"&amp;L26&amp;"*",'V8'!B$300:B$400,0)),"  ")</f>
        <v>15</v>
      </c>
      <c r="AH26" s="463" t="str">
        <f>IFERROR(INDEX('V9'!C$300:C$400,MATCH("*"&amp;L26&amp;"*",'V9'!B$300:B$400,0)),"  ")</f>
        <v xml:space="preserve">  </v>
      </c>
      <c r="AI26" s="463" t="str">
        <f>IFERROR(INDEX('V10'!C$300:C$400,MATCH("*"&amp;L26&amp;"*",'V10'!B$300:B$400,0)),"  ")</f>
        <v xml:space="preserve">  </v>
      </c>
      <c r="AJ26" s="464">
        <f t="shared" si="17"/>
        <v>5</v>
      </c>
      <c r="AK26" s="464">
        <f t="shared" si="18"/>
        <v>1</v>
      </c>
      <c r="AL26" s="464">
        <f t="shared" si="19"/>
        <v>0</v>
      </c>
      <c r="AM26" s="393"/>
      <c r="AS26" s="465">
        <f t="shared" si="20"/>
        <v>2.9999999999999997E-4</v>
      </c>
      <c r="AT26" s="466">
        <f t="shared" si="21"/>
        <v>15.0001</v>
      </c>
      <c r="AU26" s="466">
        <f t="shared" si="22"/>
        <v>19.0002</v>
      </c>
      <c r="AV26" s="466">
        <f t="shared" si="23"/>
        <v>2.9999999999999997E-4</v>
      </c>
      <c r="AW26" s="466">
        <f t="shared" si="24"/>
        <v>4.0000000000000002E-4</v>
      </c>
      <c r="AX26" s="466">
        <f t="shared" si="25"/>
        <v>5.0000000000000001E-4</v>
      </c>
      <c r="AY26" s="466">
        <f t="shared" si="26"/>
        <v>14.0006</v>
      </c>
      <c r="AZ26" s="466">
        <f t="shared" si="27"/>
        <v>17.000699999999998</v>
      </c>
      <c r="BA26" s="466">
        <f t="shared" si="28"/>
        <v>15.0008</v>
      </c>
      <c r="BB26" s="466">
        <f t="shared" si="29"/>
        <v>6.9999999999999999E-4</v>
      </c>
      <c r="BC26" s="466">
        <f t="shared" si="30"/>
        <v>1E-3</v>
      </c>
    </row>
    <row r="27" spans="1:55" x14ac:dyDescent="0.2">
      <c r="A27" s="447">
        <f t="shared" si="0"/>
        <v>11</v>
      </c>
      <c r="B27" s="448">
        <f t="shared" si="1"/>
        <v>21</v>
      </c>
      <c r="C27" s="449" t="str">
        <f t="shared" si="2"/>
        <v/>
      </c>
      <c r="D27" s="448">
        <f t="shared" si="3"/>
        <v>-979</v>
      </c>
      <c r="E27" s="450">
        <f t="shared" si="4"/>
        <v>18</v>
      </c>
      <c r="F27" s="448">
        <f t="shared" si="5"/>
        <v>21</v>
      </c>
      <c r="G27" s="451" t="str">
        <f t="shared" si="6"/>
        <v/>
      </c>
      <c r="H27" s="448">
        <f t="shared" si="7"/>
        <v>-979</v>
      </c>
      <c r="I27" s="452" t="str">
        <f t="shared" si="8"/>
        <v/>
      </c>
      <c r="J27" s="453">
        <f t="shared" si="9"/>
        <v>-979</v>
      </c>
      <c r="K27" s="422">
        <f t="shared" si="10"/>
        <v>21</v>
      </c>
      <c r="L27" s="468" t="s">
        <v>224</v>
      </c>
      <c r="M27" s="455"/>
      <c r="N27" s="456" t="str">
        <f t="shared" si="32"/>
        <v>m</v>
      </c>
      <c r="O27" s="457"/>
      <c r="P27" s="458"/>
      <c r="Q27" s="459" t="s">
        <v>216</v>
      </c>
      <c r="R27" s="460">
        <f>(IF(COUNT(Z27,AA27,AB27,AC27,AD27,AE27,AF27,AG27,AH27,AI27)&lt;9,SUM(Z27,AA27,AB27,AC27,AD27,AE27,AF27,AG27,AH27,AI27),SUM(LARGE((Z27,AA27,AB27,AC27,AD27,AE27,AF27,AG27,AH27,AI27),{1;2;3;4;5;6;7;8;9}))))</f>
        <v>80</v>
      </c>
      <c r="S27" s="461" t="str">
        <f>INDEX(ETAPP!B$1:B$32,MATCH(COUNTIF(Z27:AI27,PVO!A$1),ETAPP!A$1:A$32,0))&amp;INDEX(ETAPP!B$1:B$32,MATCH(COUNTIF(Z27:AI27,PVO!A$2),ETAPP!A$1:A$32,0))&amp;INDEX(ETAPP!B$1:B$32,MATCH(COUNTIF(Z27:AI27,PVO!A$3),ETAPP!A$1:A$32,0))&amp;INDEX(ETAPP!B$1:B$32,MATCH(COUNTIF(Z27:AI27,PVO!A$4),ETAPP!A$1:A$32,0))&amp;INDEX(ETAPP!B$1:B$32,MATCH(COUNTIF(Z27:AI27,PVO!A$5),ETAPP!A$1:A$32,0))&amp;INDEX(ETAPP!B$1:B$32,MATCH(COUNTIF(Z27:AI27,PVO!A$6),ETAPP!A$1:A$32,0))&amp;INDEX(ETAPP!B$1:B$32,MATCH(COUNTIF(Z27:AI27,PVO!A$7),ETAPP!A$1:A$32,0))&amp;INDEX(ETAPP!B$1:B$32,MATCH(COUNTIF(Z27:AI27,PVO!A$8),ETAPP!A$1:A$32,0))&amp;INDEX(ETAPP!B$1:B$32,MATCH(COUNTIF(Z27:AI27,PVO!A$9),ETAPP!A$1:A$32,0))&amp;INDEX(ETAPP!B$1:B$32,MATCH(COUNTIF(Z27:AI27,PVO!A$10),ETAPP!A$1:A$32,0))&amp;INDEX(ETAPP!B$1:B$32,MATCH(COUNTIF(Z27:AI27,PVO!A$11),ETAPP!A$1:A$32,0))&amp;INDEX(ETAPP!B$1:B$32,MATCH(COUNTIF(Z27:AI27,PVO!A$12),ETAPP!A$1:A$32,0))&amp;INDEX(ETAPP!B$1:B$32,MATCH(COUNTIF(Z27:AI27,PVO!A$13),ETAPP!A$1:A$32,0))&amp;INDEX(ETAPP!B$1:B$32,MATCH(COUNTIF(Z27:AI27,PVO!A$14),ETAPP!A$1:A$32,0))&amp;INDEX(ETAPP!B$1:B$32,MATCH(COUNTIF(Z27:AI27,PVO!A$15),ETAPP!A$1:A$32,0))&amp;INDEX(ETAPP!B$1:B$32,MATCH(COUNTIF(Z27:AI27,PVO!A$16),ETAPP!A$1:A$32,0))&amp;INDEX(ETAPP!B$1:B$32,MATCH(COUNTIF(Z27:AI27,PVO!A$17),ETAPP!A$1:A$32,0))&amp;INDEX(ETAPP!B$1:B$32,MATCH(COUNTIF(Z27:AI27,PVO!A$18),ETAPP!A$1:A$32,0))&amp;INDEX(ETAPP!B$1:B$32,MATCH(COUNTIF(Z27:AI27,PVO!A$19),ETAPP!A$1:A$32,0))</f>
        <v>000AA000A0B0A000AA0</v>
      </c>
      <c r="T27" s="461" t="str">
        <f t="shared" si="11"/>
        <v>080,0-000AA000A0B0A000AA0</v>
      </c>
      <c r="U27" s="461">
        <f t="shared" si="12"/>
        <v>21</v>
      </c>
      <c r="V27" s="461">
        <f t="shared" si="13"/>
        <v>34</v>
      </c>
      <c r="W27" s="461" t="str">
        <f t="shared" si="14"/>
        <v>080,0-000AA000A0B0A000AA0-034</v>
      </c>
      <c r="X27" s="461">
        <f t="shared" si="15"/>
        <v>21</v>
      </c>
      <c r="Y27" s="462">
        <f t="shared" si="16"/>
        <v>35</v>
      </c>
      <c r="Z27" s="463">
        <f>IFERROR(INDEX('V1'!C$300:C$400,MATCH("*"&amp;L27&amp;"*",'V1'!B$300:B$400,0)),"  ")</f>
        <v>16</v>
      </c>
      <c r="AA27" s="463">
        <f>IFERROR(INDEX('V2'!C$300:C$400,MATCH("*"&amp;L27&amp;"*",'V2'!B$300:B$400,0)),"  ")</f>
        <v>3</v>
      </c>
      <c r="AB27" s="463" t="str">
        <f>IFERROR(INDEX('V3'!C$300:C$400,MATCH("*"&amp;L27&amp;"*",'V3'!B$300:B$400,0)),"  ")</f>
        <v xml:space="preserve">  </v>
      </c>
      <c r="AC27" s="463">
        <f>IFERROR(INDEX('V4'!C$300:C$400,MATCH("*"&amp;L27&amp;"*",'V4'!B$300:B$400,0)),"  ")</f>
        <v>10</v>
      </c>
      <c r="AD27" s="463">
        <f>IFERROR(INDEX('V5'!C$300:C$400,MATCH("*"&amp;L27&amp;"*",'V5'!B$300:B$400,0)),"  ")</f>
        <v>17</v>
      </c>
      <c r="AE27" s="463">
        <f>IFERROR(INDEX('V6'!C$300:C$400,MATCH("*"&amp;L27&amp;"*",'V6'!B$300:B$400,0)),"  ")</f>
        <v>8</v>
      </c>
      <c r="AF27" s="463">
        <f>IFERROR(INDEX('V7'!C$300:C$400,MATCH("*"&amp;L27&amp;"*",'V7'!B$300:B$400,0)),"  ")</f>
        <v>12</v>
      </c>
      <c r="AG27" s="463">
        <f>IFERROR(INDEX('V8'!C$300:C$400,MATCH("*"&amp;L27&amp;"*",'V8'!B$300:B$400,0)),"  ")</f>
        <v>4</v>
      </c>
      <c r="AH27" s="463" t="str">
        <f>IFERROR(INDEX('V9'!C$300:C$400,MATCH("*"&amp;L27&amp;"*",'V9'!B$300:B$400,0)),"  ")</f>
        <v xml:space="preserve">  </v>
      </c>
      <c r="AI27" s="463">
        <f>IFERROR(INDEX('V10'!C$300:C$400,MATCH("*"&amp;L27&amp;"*",'V10'!B$300:B$400,0)),"  ")</f>
        <v>10</v>
      </c>
      <c r="AJ27" s="464">
        <f t="shared" si="17"/>
        <v>8</v>
      </c>
      <c r="AK27" s="464">
        <f t="shared" si="18"/>
        <v>0</v>
      </c>
      <c r="AL27" s="464">
        <f t="shared" si="19"/>
        <v>0</v>
      </c>
      <c r="AM27" s="393"/>
      <c r="AN27" s="465"/>
      <c r="AO27" s="466"/>
      <c r="AP27" s="466"/>
      <c r="AQ27" s="466"/>
      <c r="AR27" s="466"/>
      <c r="AS27" s="465">
        <f t="shared" si="20"/>
        <v>2.9999999999999997E-4</v>
      </c>
      <c r="AT27" s="466">
        <f t="shared" si="21"/>
        <v>16.0001</v>
      </c>
      <c r="AU27" s="466">
        <f t="shared" si="22"/>
        <v>3.0002</v>
      </c>
      <c r="AV27" s="466">
        <f t="shared" si="23"/>
        <v>2.9999999999999997E-4</v>
      </c>
      <c r="AW27" s="466">
        <f t="shared" si="24"/>
        <v>10.000400000000001</v>
      </c>
      <c r="AX27" s="466">
        <f t="shared" si="25"/>
        <v>17.000499999999999</v>
      </c>
      <c r="AY27" s="466">
        <f t="shared" si="26"/>
        <v>8.0006000000000004</v>
      </c>
      <c r="AZ27" s="466">
        <f t="shared" si="27"/>
        <v>12.0007</v>
      </c>
      <c r="BA27" s="466">
        <f t="shared" si="28"/>
        <v>4.0007999999999999</v>
      </c>
      <c r="BB27" s="466">
        <f t="shared" si="29"/>
        <v>6.9999999999999999E-4</v>
      </c>
      <c r="BC27" s="466">
        <f t="shared" si="30"/>
        <v>10.000999999999999</v>
      </c>
    </row>
    <row r="28" spans="1:55" x14ac:dyDescent="0.2">
      <c r="A28" s="447">
        <f t="shared" si="0"/>
        <v>12</v>
      </c>
      <c r="B28" s="448">
        <f t="shared" si="1"/>
        <v>22</v>
      </c>
      <c r="C28" s="449">
        <f t="shared" si="2"/>
        <v>4</v>
      </c>
      <c r="D28" s="448">
        <f t="shared" si="3"/>
        <v>22</v>
      </c>
      <c r="E28" s="450">
        <f t="shared" si="4"/>
        <v>19</v>
      </c>
      <c r="F28" s="448">
        <f t="shared" si="5"/>
        <v>22</v>
      </c>
      <c r="G28" s="451" t="str">
        <f t="shared" si="6"/>
        <v/>
      </c>
      <c r="H28" s="448">
        <f t="shared" si="7"/>
        <v>-978</v>
      </c>
      <c r="I28" s="452" t="str">
        <f t="shared" si="8"/>
        <v/>
      </c>
      <c r="J28" s="453">
        <f t="shared" si="9"/>
        <v>-978</v>
      </c>
      <c r="K28" s="422">
        <f t="shared" si="10"/>
        <v>22</v>
      </c>
      <c r="L28" s="454" t="s">
        <v>235</v>
      </c>
      <c r="M28" s="455"/>
      <c r="N28" s="456" t="str">
        <f t="shared" si="32"/>
        <v>m</v>
      </c>
      <c r="O28" s="457"/>
      <c r="P28" s="458" t="s">
        <v>223</v>
      </c>
      <c r="Q28" s="459" t="s">
        <v>216</v>
      </c>
      <c r="R28" s="460">
        <f>(IF(COUNT(Z28,AA28,AB28,AC28,AD28,AE28,AF28,AG28,AH28,AI28)&lt;9,SUM(Z28,AA28,AB28,AC28,AD28,AE28,AF28,AG28,AH28,AI28),SUM(LARGE((Z28,AA28,AB28,AC28,AD28,AE28,AF28,AG28,AH28,AI28),{1;2;3;4;5;6;7;8;9}))))</f>
        <v>79</v>
      </c>
      <c r="S28" s="461" t="str">
        <f>INDEX(ETAPP!B$1:B$32,MATCH(COUNTIF(Z28:AI28,PVO!A$1),ETAPP!A$1:A$32,0))&amp;INDEX(ETAPP!B$1:B$32,MATCH(COUNTIF(Z28:AI28,PVO!A$2),ETAPP!A$1:A$32,0))&amp;INDEX(ETAPP!B$1:B$32,MATCH(COUNTIF(Z28:AI28,PVO!A$3),ETAPP!A$1:A$32,0))&amp;INDEX(ETAPP!B$1:B$32,MATCH(COUNTIF(Z28:AI28,PVO!A$4),ETAPP!A$1:A$32,0))&amp;INDEX(ETAPP!B$1:B$32,MATCH(COUNTIF(Z28:AI28,PVO!A$5),ETAPP!A$1:A$32,0))&amp;INDEX(ETAPP!B$1:B$32,MATCH(COUNTIF(Z28:AI28,PVO!A$6),ETAPP!A$1:A$32,0))&amp;INDEX(ETAPP!B$1:B$32,MATCH(COUNTIF(Z28:AI28,PVO!A$7),ETAPP!A$1:A$32,0))&amp;INDEX(ETAPP!B$1:B$32,MATCH(COUNTIF(Z28:AI28,PVO!A$8),ETAPP!A$1:A$32,0))&amp;INDEX(ETAPP!B$1:B$32,MATCH(COUNTIF(Z28:AI28,PVO!A$9),ETAPP!A$1:A$32,0))&amp;INDEX(ETAPP!B$1:B$32,MATCH(COUNTIF(Z28:AI28,PVO!A$10),ETAPP!A$1:A$32,0))&amp;INDEX(ETAPP!B$1:B$32,MATCH(COUNTIF(Z28:AI28,PVO!A$11),ETAPP!A$1:A$32,0))&amp;INDEX(ETAPP!B$1:B$32,MATCH(COUNTIF(Z28:AI28,PVO!A$12),ETAPP!A$1:A$32,0))&amp;INDEX(ETAPP!B$1:B$32,MATCH(COUNTIF(Z28:AI28,PVO!A$13),ETAPP!A$1:A$32,0))&amp;INDEX(ETAPP!B$1:B$32,MATCH(COUNTIF(Z28:AI28,PVO!A$14),ETAPP!A$1:A$32,0))&amp;INDEX(ETAPP!B$1:B$32,MATCH(COUNTIF(Z28:AI28,PVO!A$15),ETAPP!A$1:A$32,0))&amp;INDEX(ETAPP!B$1:B$32,MATCH(COUNTIF(Z28:AI28,PVO!A$16),ETAPP!A$1:A$32,0))&amp;INDEX(ETAPP!B$1:B$32,MATCH(COUNTIF(Z28:AI28,PVO!A$17),ETAPP!A$1:A$32,0))&amp;INDEX(ETAPP!B$1:B$32,MATCH(COUNTIF(Z28:AI28,PVO!A$18),ETAPP!A$1:A$32,0))&amp;INDEX(ETAPP!B$1:B$32,MATCH(COUNTIF(Z28:AI28,PVO!A$19),ETAPP!A$1:A$32,0))</f>
        <v>0000A000A0B0A0CA00A</v>
      </c>
      <c r="T28" s="461" t="str">
        <f t="shared" si="11"/>
        <v>079,0-0000A000A0B0A0CA00A</v>
      </c>
      <c r="U28" s="461">
        <f t="shared" si="12"/>
        <v>22</v>
      </c>
      <c r="V28" s="461">
        <f t="shared" si="13"/>
        <v>39</v>
      </c>
      <c r="W28" s="461" t="str">
        <f t="shared" si="14"/>
        <v>079,0-0000A000A0B0A0CA00A-039</v>
      </c>
      <c r="X28" s="461">
        <f t="shared" si="15"/>
        <v>22</v>
      </c>
      <c r="Y28" s="462">
        <f t="shared" si="16"/>
        <v>34</v>
      </c>
      <c r="Z28" s="463">
        <f>IFERROR(INDEX('V1'!C$300:C$400,MATCH("*"&amp;L28&amp;"*",'V1'!B$300:B$400,0)),"  ")</f>
        <v>6</v>
      </c>
      <c r="AA28" s="463">
        <f>IFERROR(INDEX('V2'!C$300:C$400,MATCH("*"&amp;L28&amp;"*",'V2'!B$300:B$400,0)),"  ")</f>
        <v>2</v>
      </c>
      <c r="AB28" s="463">
        <f>IFERROR(INDEX('V3'!C$300:C$400,MATCH("*"&amp;L28&amp;"*",'V3'!B$300:B$400,0)),"  ")</f>
        <v>6</v>
      </c>
      <c r="AC28" s="463">
        <f>IFERROR(INDEX('V4'!C$300:C$400,MATCH("*"&amp;L28&amp;"*",'V4'!B$300:B$400,0)),"  ")</f>
        <v>12</v>
      </c>
      <c r="AD28" s="463">
        <f>IFERROR(INDEX('V5'!C$300:C$400,MATCH("*"&amp;L28&amp;"*",'V5'!B$300:B$400,0)),"  ")</f>
        <v>10</v>
      </c>
      <c r="AE28" s="463">
        <f>IFERROR(INDEX('V6'!C$300:C$400,MATCH("*"&amp;L28&amp;"*",'V6'!B$300:B$400,0)),"  ")</f>
        <v>5</v>
      </c>
      <c r="AF28" s="463">
        <f>IFERROR(INDEX('V7'!C$300:C$400,MATCH("*"&amp;L28&amp;"*",'V7'!B$300:B$400,0)),"  ")</f>
        <v>6</v>
      </c>
      <c r="AG28" s="463">
        <f>IFERROR(INDEX('V8'!C$300:C$400,MATCH("*"&amp;L28&amp;"*",'V8'!B$300:B$400,0)),"  ")</f>
        <v>8</v>
      </c>
      <c r="AH28" s="463">
        <f>IFERROR(INDEX('V9'!C$300:C$400,MATCH("*"&amp;L28&amp;"*",'V9'!B$300:B$400,0)),"  ")</f>
        <v>10</v>
      </c>
      <c r="AI28" s="463">
        <f>IFERROR(INDEX('V10'!C$300:C$400,MATCH("*"&amp;L28&amp;"*",'V10'!B$300:B$400,0)),"  ")</f>
        <v>16</v>
      </c>
      <c r="AJ28" s="464">
        <f t="shared" si="17"/>
        <v>10</v>
      </c>
      <c r="AK28" s="464">
        <f t="shared" si="18"/>
        <v>0</v>
      </c>
      <c r="AL28" s="464">
        <f t="shared" si="19"/>
        <v>0</v>
      </c>
      <c r="AM28" s="477"/>
      <c r="AN28" s="465"/>
      <c r="AO28" s="466"/>
      <c r="AP28" s="466"/>
      <c r="AQ28" s="466"/>
      <c r="AR28" s="466"/>
      <c r="AS28" s="465">
        <f t="shared" si="20"/>
        <v>2.0002</v>
      </c>
      <c r="AT28" s="466">
        <f t="shared" si="21"/>
        <v>6.0000999999999998</v>
      </c>
      <c r="AU28" s="466">
        <f t="shared" si="22"/>
        <v>2.0002</v>
      </c>
      <c r="AV28" s="466">
        <f t="shared" si="23"/>
        <v>6.0003000000000002</v>
      </c>
      <c r="AW28" s="466">
        <f t="shared" si="24"/>
        <v>12.000400000000001</v>
      </c>
      <c r="AX28" s="466">
        <f t="shared" si="25"/>
        <v>10.000500000000001</v>
      </c>
      <c r="AY28" s="466">
        <f t="shared" si="26"/>
        <v>5.0006000000000004</v>
      </c>
      <c r="AZ28" s="466">
        <f t="shared" si="27"/>
        <v>6.0007000000000001</v>
      </c>
      <c r="BA28" s="466">
        <f t="shared" si="28"/>
        <v>8.0007999999999999</v>
      </c>
      <c r="BB28" s="466">
        <f t="shared" si="29"/>
        <v>10.0007</v>
      </c>
      <c r="BC28" s="466">
        <f t="shared" si="30"/>
        <v>16.001000000000001</v>
      </c>
    </row>
    <row r="29" spans="1:55" x14ac:dyDescent="0.2">
      <c r="A29" s="447" t="str">
        <f t="shared" si="0"/>
        <v/>
      </c>
      <c r="B29" s="448">
        <f t="shared" si="1"/>
        <v>-977</v>
      </c>
      <c r="C29" s="449" t="str">
        <f t="shared" si="2"/>
        <v/>
      </c>
      <c r="D29" s="448">
        <f t="shared" si="3"/>
        <v>-977</v>
      </c>
      <c r="E29" s="450">
        <f t="shared" si="4"/>
        <v>20</v>
      </c>
      <c r="F29" s="448">
        <f t="shared" si="5"/>
        <v>23</v>
      </c>
      <c r="G29" s="451" t="str">
        <f t="shared" si="6"/>
        <v/>
      </c>
      <c r="H29" s="448">
        <f t="shared" si="7"/>
        <v>-977</v>
      </c>
      <c r="I29" s="452" t="str">
        <f t="shared" si="8"/>
        <v/>
      </c>
      <c r="J29" s="453">
        <f t="shared" si="9"/>
        <v>-977</v>
      </c>
      <c r="K29" s="422">
        <f t="shared" si="10"/>
        <v>23</v>
      </c>
      <c r="L29" s="469" t="s">
        <v>240</v>
      </c>
      <c r="M29" s="455"/>
      <c r="N29" s="456" t="str">
        <f t="shared" si="32"/>
        <v>m</v>
      </c>
      <c r="O29" s="457"/>
      <c r="P29" s="458"/>
      <c r="Q29" s="459"/>
      <c r="R29" s="460">
        <f>(IF(COUNT(Z29,AA29,AB29,AC29,AD29,AE29,AF29,AG29,AH29,AI29)&lt;9,SUM(Z29,AA29,AB29,AC29,AD29,AE29,AF29,AG29,AH29,AI29),SUM(LARGE((Z29,AA29,AB29,AC29,AD29,AE29,AF29,AG29,AH29,AI29),{1;2;3;4;5;6;7;8;9}))))</f>
        <v>78</v>
      </c>
      <c r="S29" s="461" t="str">
        <f>INDEX(ETAPP!B$1:B$32,MATCH(COUNTIF(Z29:AI29,PVO!A$1),ETAPP!A$1:A$32,0))&amp;INDEX(ETAPP!B$1:B$32,MATCH(COUNTIF(Z29:AI29,PVO!A$2),ETAPP!A$1:A$32,0))&amp;INDEX(ETAPP!B$1:B$32,MATCH(COUNTIF(Z29:AI29,PVO!A$3),ETAPP!A$1:A$32,0))&amp;INDEX(ETAPP!B$1:B$32,MATCH(COUNTIF(Z29:AI29,PVO!A$4),ETAPP!A$1:A$32,0))&amp;INDEX(ETAPP!B$1:B$32,MATCH(COUNTIF(Z29:AI29,PVO!A$5),ETAPP!A$1:A$32,0))&amp;INDEX(ETAPP!B$1:B$32,MATCH(COUNTIF(Z29:AI29,PVO!A$6),ETAPP!A$1:A$32,0))&amp;INDEX(ETAPP!B$1:B$32,MATCH(COUNTIF(Z29:AI29,PVO!A$7),ETAPP!A$1:A$32,0))&amp;INDEX(ETAPP!B$1:B$32,MATCH(COUNTIF(Z29:AI29,PVO!A$8),ETAPP!A$1:A$32,0))&amp;INDEX(ETAPP!B$1:B$32,MATCH(COUNTIF(Z29:AI29,PVO!A$9),ETAPP!A$1:A$32,0))&amp;INDEX(ETAPP!B$1:B$32,MATCH(COUNTIF(Z29:AI29,PVO!A$10),ETAPP!A$1:A$32,0))&amp;INDEX(ETAPP!B$1:B$32,MATCH(COUNTIF(Z29:AI29,PVO!A$11),ETAPP!A$1:A$32,0))&amp;INDEX(ETAPP!B$1:B$32,MATCH(COUNTIF(Z29:AI29,PVO!A$12),ETAPP!A$1:A$32,0))&amp;INDEX(ETAPP!B$1:B$32,MATCH(COUNTIF(Z29:AI29,PVO!A$13),ETAPP!A$1:A$32,0))&amp;INDEX(ETAPP!B$1:B$32,MATCH(COUNTIF(Z29:AI29,PVO!A$14),ETAPP!A$1:A$32,0))&amp;INDEX(ETAPP!B$1:B$32,MATCH(COUNTIF(Z29:AI29,PVO!A$15),ETAPP!A$1:A$32,0))&amp;INDEX(ETAPP!B$1:B$32,MATCH(COUNTIF(Z29:AI29,PVO!A$16),ETAPP!A$1:A$32,0))&amp;INDEX(ETAPP!B$1:B$32,MATCH(COUNTIF(Z29:AI29,PVO!A$17),ETAPP!A$1:A$32,0))&amp;INDEX(ETAPP!B$1:B$32,MATCH(COUNTIF(Z29:AI29,PVO!A$18),ETAPP!A$1:A$32,0))&amp;INDEX(ETAPP!B$1:B$32,MATCH(COUNTIF(Z29:AI29,PVO!A$19),ETAPP!A$1:A$32,0))</f>
        <v>00000A00B0AAAA0A000</v>
      </c>
      <c r="T29" s="461" t="str">
        <f t="shared" si="11"/>
        <v>078,0-00000A00B0AAAA0A000</v>
      </c>
      <c r="U29" s="461">
        <f t="shared" si="12"/>
        <v>23</v>
      </c>
      <c r="V29" s="461">
        <f t="shared" si="13"/>
        <v>8</v>
      </c>
      <c r="W29" s="461" t="str">
        <f t="shared" si="14"/>
        <v>078,0-00000A00B0AAAA0A000-008</v>
      </c>
      <c r="X29" s="461">
        <f t="shared" si="15"/>
        <v>23</v>
      </c>
      <c r="Y29" s="462">
        <f t="shared" si="16"/>
        <v>33</v>
      </c>
      <c r="Z29" s="463">
        <f>IFERROR(INDEX('V1'!C$300:C$400,MATCH("*"&amp;L29&amp;"*",'V1'!B$300:B$400,0)),"  ")</f>
        <v>9</v>
      </c>
      <c r="AA29" s="463">
        <f>IFERROR(INDEX('V2'!C$300:C$400,MATCH("*"&amp;L29&amp;"*",'V2'!B$300:B$400,0)),"  ")</f>
        <v>12</v>
      </c>
      <c r="AB29" s="463">
        <f>IFERROR(INDEX('V3'!C$300:C$400,MATCH("*"&amp;L29&amp;"*",'V3'!B$300:B$400,0)),"  ")</f>
        <v>5</v>
      </c>
      <c r="AC29" s="463">
        <f>IFERROR(INDEX('V4'!C$300:C$400,MATCH("*"&amp;L29&amp;"*",'V4'!B$300:B$400,0)),"  ")</f>
        <v>8</v>
      </c>
      <c r="AD29" s="463">
        <f>IFERROR(INDEX('V5'!C$300:C$400,MATCH("*"&amp;L29&amp;"*",'V5'!B$300:B$400,0)),"  ")</f>
        <v>12</v>
      </c>
      <c r="AE29" s="463">
        <f>IFERROR(INDEX('V6'!C$300:C$400,MATCH("*"&amp;L29&amp;"*",'V6'!B$300:B$400,0)),"  ")</f>
        <v>7</v>
      </c>
      <c r="AF29" s="463" t="str">
        <f>IFERROR(INDEX('V7'!C$300:C$400,MATCH("*"&amp;L29&amp;"*",'V7'!B$300:B$400,0)),"  ")</f>
        <v xml:space="preserve">  </v>
      </c>
      <c r="AG29" s="463" t="str">
        <f>IFERROR(INDEX('V8'!C$300:C$400,MATCH("*"&amp;L29&amp;"*",'V8'!B$300:B$400,0)),"  ")</f>
        <v xml:space="preserve">  </v>
      </c>
      <c r="AH29" s="463">
        <f>IFERROR(INDEX('V9'!C$300:C$400,MATCH("*"&amp;L29&amp;"*",'V9'!B$300:B$400,0)),"  ")</f>
        <v>15</v>
      </c>
      <c r="AI29" s="463">
        <f>IFERROR(INDEX('V10'!C$300:C$400,MATCH("*"&amp;L29&amp;"*",'V10'!B$300:B$400,0)),"  ")</f>
        <v>10</v>
      </c>
      <c r="AJ29" s="464">
        <f t="shared" si="17"/>
        <v>8</v>
      </c>
      <c r="AK29" s="464">
        <f t="shared" si="18"/>
        <v>0</v>
      </c>
      <c r="AL29" s="464">
        <f t="shared" si="19"/>
        <v>0</v>
      </c>
      <c r="AM29" s="393"/>
      <c r="AN29" s="465"/>
      <c r="AO29" s="466"/>
      <c r="AP29" s="466"/>
      <c r="AQ29" s="466"/>
      <c r="AR29" s="466"/>
      <c r="AS29" s="465">
        <f t="shared" si="20"/>
        <v>6.9999999999999999E-4</v>
      </c>
      <c r="AT29" s="466">
        <f t="shared" si="21"/>
        <v>9.0000999999999998</v>
      </c>
      <c r="AU29" s="466">
        <f t="shared" si="22"/>
        <v>12.0002</v>
      </c>
      <c r="AV29" s="466">
        <f t="shared" si="23"/>
        <v>5.0003000000000002</v>
      </c>
      <c r="AW29" s="466">
        <f t="shared" si="24"/>
        <v>8.0004000000000008</v>
      </c>
      <c r="AX29" s="466">
        <f t="shared" si="25"/>
        <v>12.000500000000001</v>
      </c>
      <c r="AY29" s="466">
        <f t="shared" si="26"/>
        <v>7.0006000000000004</v>
      </c>
      <c r="AZ29" s="466">
        <f t="shared" si="27"/>
        <v>6.9999999999999999E-4</v>
      </c>
      <c r="BA29" s="466">
        <f t="shared" si="28"/>
        <v>8.0000000000000004E-4</v>
      </c>
      <c r="BB29" s="466">
        <f t="shared" si="29"/>
        <v>15.0007</v>
      </c>
      <c r="BC29" s="466">
        <f t="shared" si="30"/>
        <v>10.000999999999999</v>
      </c>
    </row>
    <row r="30" spans="1:55" x14ac:dyDescent="0.2">
      <c r="A30" s="447">
        <f t="shared" si="0"/>
        <v>13</v>
      </c>
      <c r="B30" s="448">
        <f t="shared" si="1"/>
        <v>25</v>
      </c>
      <c r="C30" s="449" t="str">
        <f t="shared" si="2"/>
        <v/>
      </c>
      <c r="D30" s="448">
        <f t="shared" si="3"/>
        <v>-975</v>
      </c>
      <c r="E30" s="450" t="str">
        <f t="shared" si="4"/>
        <v/>
      </c>
      <c r="F30" s="448">
        <f t="shared" si="5"/>
        <v>-975</v>
      </c>
      <c r="G30" s="451">
        <f t="shared" si="6"/>
        <v>4</v>
      </c>
      <c r="H30" s="448">
        <f t="shared" si="7"/>
        <v>25</v>
      </c>
      <c r="I30" s="452" t="str">
        <f t="shared" si="8"/>
        <v/>
      </c>
      <c r="J30" s="453">
        <f t="shared" si="9"/>
        <v>-975</v>
      </c>
      <c r="K30" s="478">
        <f t="shared" si="10"/>
        <v>24</v>
      </c>
      <c r="L30" s="1069" t="s">
        <v>269</v>
      </c>
      <c r="M30" s="479" t="s">
        <v>218</v>
      </c>
      <c r="N30" s="480" t="str">
        <f t="shared" si="32"/>
        <v/>
      </c>
      <c r="O30" s="481"/>
      <c r="P30" s="482"/>
      <c r="Q30" s="459" t="s">
        <v>216</v>
      </c>
      <c r="R30" s="460">
        <f>(IF(COUNT(Z30,AA30,AB30,AC30,AD30,AE30,AF30,AG30,AH30,AI30)&lt;9,SUM(Z30,AA30,AB30,AC30,AD30,AE30,AF30,AG30,AH30,AI30),SUM(LARGE((Z30,AA30,AB30,AC30,AD30,AE30,AF30,AG30,AH30,AI30),{1;2;3;4;5;6;7;8;9}))))</f>
        <v>77</v>
      </c>
      <c r="S30" s="461" t="str">
        <f>INDEX(ETAPP!B$1:B$32,MATCH(COUNTIF(Z30:AI30,PVO!A$1),ETAPP!A$1:A$32,0))&amp;INDEX(ETAPP!B$1:B$32,MATCH(COUNTIF(Z30:AI30,PVO!A$2),ETAPP!A$1:A$32,0))&amp;INDEX(ETAPP!B$1:B$32,MATCH(COUNTIF(Z30:AI30,PVO!A$3),ETAPP!A$1:A$32,0))&amp;INDEX(ETAPP!B$1:B$32,MATCH(COUNTIF(Z30:AI30,PVO!A$4),ETAPP!A$1:A$32,0))&amp;INDEX(ETAPP!B$1:B$32,MATCH(COUNTIF(Z30:AI30,PVO!A$5),ETAPP!A$1:A$32,0))&amp;INDEX(ETAPP!B$1:B$32,MATCH(COUNTIF(Z30:AI30,PVO!A$6),ETAPP!A$1:A$32,0))&amp;INDEX(ETAPP!B$1:B$32,MATCH(COUNTIF(Z30:AI30,PVO!A$7),ETAPP!A$1:A$32,0))&amp;INDEX(ETAPP!B$1:B$32,MATCH(COUNTIF(Z30:AI30,PVO!A$8),ETAPP!A$1:A$32,0))&amp;INDEX(ETAPP!B$1:B$32,MATCH(COUNTIF(Z30:AI30,PVO!A$9),ETAPP!A$1:A$32,0))&amp;INDEX(ETAPP!B$1:B$32,MATCH(COUNTIF(Z30:AI30,PVO!A$10),ETAPP!A$1:A$32,0))&amp;INDEX(ETAPP!B$1:B$32,MATCH(COUNTIF(Z30:AI30,PVO!A$11),ETAPP!A$1:A$32,0))&amp;INDEX(ETAPP!B$1:B$32,MATCH(COUNTIF(Z30:AI30,PVO!A$12),ETAPP!A$1:A$32,0))&amp;INDEX(ETAPP!B$1:B$32,MATCH(COUNTIF(Z30:AI30,PVO!A$13),ETAPP!A$1:A$32,0))&amp;INDEX(ETAPP!B$1:B$32,MATCH(COUNTIF(Z30:AI30,PVO!A$14),ETAPP!A$1:A$32,0))&amp;INDEX(ETAPP!B$1:B$32,MATCH(COUNTIF(Z30:AI30,PVO!A$15),ETAPP!A$1:A$32,0))&amp;INDEX(ETAPP!B$1:B$32,MATCH(COUNTIF(Z30:AI30,PVO!A$16),ETAPP!A$1:A$32,0))&amp;INDEX(ETAPP!B$1:B$32,MATCH(COUNTIF(Z30:AI30,PVO!A$17),ETAPP!A$1:A$32,0))&amp;INDEX(ETAPP!B$1:B$32,MATCH(COUNTIF(Z30:AI30,PVO!A$18),ETAPP!A$1:A$32,0))&amp;INDEX(ETAPP!B$1:B$32,MATCH(COUNTIF(Z30:AI30,PVO!A$19),ETAPP!A$1:A$32,0))</f>
        <v>00A0000AA0AAAA00000</v>
      </c>
      <c r="T30" s="461" t="str">
        <f t="shared" si="11"/>
        <v>077,0-00A0000AA0AAAA00000</v>
      </c>
      <c r="U30" s="461">
        <f t="shared" si="12"/>
        <v>25</v>
      </c>
      <c r="V30" s="461">
        <f t="shared" si="13"/>
        <v>27</v>
      </c>
      <c r="W30" s="461" t="str">
        <f t="shared" si="14"/>
        <v>077,0-00A0000AA0AAAA00000-027</v>
      </c>
      <c r="X30" s="461">
        <f t="shared" si="15"/>
        <v>24</v>
      </c>
      <c r="Y30" s="462">
        <f t="shared" si="16"/>
        <v>32</v>
      </c>
      <c r="Z30" s="463" t="str">
        <f>IFERROR(INDEX('V1'!C$300:C$400,MATCH("*"&amp;L30&amp;"*",'V1'!B$300:B$400,0)),"  ")</f>
        <v xml:space="preserve">  </v>
      </c>
      <c r="AA30" s="463">
        <f>IFERROR(INDEX('V2'!C$300:C$400,MATCH("*"&amp;L30&amp;"*",'V2'!B$300:B$400,0)),"  ")</f>
        <v>10</v>
      </c>
      <c r="AB30" s="463">
        <f>IFERROR(INDEX('V3'!C$300:C$400,MATCH("*"&amp;L30&amp;"*",'V3'!B$300:B$400,0)),"  ")</f>
        <v>8</v>
      </c>
      <c r="AC30" s="463">
        <f>IFERROR(INDEX('V4'!C$300:C$400,MATCH("*"&amp;L30&amp;"*",'V4'!B$300:B$400,0)),"  ")</f>
        <v>13</v>
      </c>
      <c r="AD30" s="463">
        <f>IFERROR(INDEX('V5'!C$300:C$400,MATCH("*"&amp;L30&amp;"*",'V5'!B$300:B$400,0)),"  ")</f>
        <v>9</v>
      </c>
      <c r="AE30" s="463">
        <f>IFERROR(INDEX('V6'!C$300:C$400,MATCH("*"&amp;L30&amp;"*",'V6'!B$300:B$400,0)),"  ")</f>
        <v>12</v>
      </c>
      <c r="AF30" s="463">
        <f>IFERROR(INDEX('V7'!C$300:C$400,MATCH("*"&amp;L30&amp;"*",'V7'!B$300:B$400,0)),"  ")</f>
        <v>18</v>
      </c>
      <c r="AG30" s="463" t="str">
        <f>IFERROR(INDEX('V8'!C$300:C$400,MATCH("*"&amp;L30&amp;"*",'V8'!B$300:B$400,0)),"  ")</f>
        <v xml:space="preserve">  </v>
      </c>
      <c r="AH30" s="463">
        <f>IFERROR(INDEX('V9'!C$300:C$400,MATCH("*"&amp;L30&amp;"*",'V9'!B$300:B$400,0)),"  ")</f>
        <v>7</v>
      </c>
      <c r="AI30" s="463" t="str">
        <f>IFERROR(INDEX('V10'!C$300:C$400,MATCH("*"&amp;L30&amp;"*",'V10'!B$300:B$400,0)),"  ")</f>
        <v xml:space="preserve">  </v>
      </c>
      <c r="AJ30" s="464">
        <f t="shared" si="17"/>
        <v>7</v>
      </c>
      <c r="AK30" s="464">
        <f t="shared" si="18"/>
        <v>1</v>
      </c>
      <c r="AL30" s="464">
        <f t="shared" si="19"/>
        <v>0</v>
      </c>
      <c r="AM30" s="477"/>
      <c r="AN30" s="465"/>
      <c r="AO30" s="466"/>
      <c r="AP30" s="466"/>
      <c r="AQ30" s="466"/>
      <c r="AR30" s="466"/>
      <c r="AS30" s="465">
        <f t="shared" si="20"/>
        <v>1E-4</v>
      </c>
      <c r="AT30" s="466">
        <f t="shared" si="21"/>
        <v>1E-4</v>
      </c>
      <c r="AU30" s="466">
        <f t="shared" si="22"/>
        <v>10.0002</v>
      </c>
      <c r="AV30" s="466">
        <f t="shared" si="23"/>
        <v>8.0002999999999993</v>
      </c>
      <c r="AW30" s="466">
        <f t="shared" si="24"/>
        <v>13.000400000000001</v>
      </c>
      <c r="AX30" s="466">
        <f t="shared" si="25"/>
        <v>9.0005000000000006</v>
      </c>
      <c r="AY30" s="466">
        <f t="shared" si="26"/>
        <v>12.0006</v>
      </c>
      <c r="AZ30" s="466">
        <f t="shared" si="27"/>
        <v>18.000699999999998</v>
      </c>
      <c r="BA30" s="466">
        <f t="shared" si="28"/>
        <v>8.0000000000000004E-4</v>
      </c>
      <c r="BB30" s="466">
        <f t="shared" si="29"/>
        <v>7.0007000000000001</v>
      </c>
      <c r="BC30" s="466">
        <f t="shared" si="30"/>
        <v>1E-3</v>
      </c>
    </row>
    <row r="31" spans="1:55" x14ac:dyDescent="0.2">
      <c r="A31" s="447">
        <f t="shared" si="0"/>
        <v>13</v>
      </c>
      <c r="B31" s="448">
        <f t="shared" si="1"/>
        <v>25</v>
      </c>
      <c r="C31" s="449" t="str">
        <f t="shared" si="2"/>
        <v/>
      </c>
      <c r="D31" s="448">
        <f t="shared" si="3"/>
        <v>-975</v>
      </c>
      <c r="E31" s="450">
        <f t="shared" si="4"/>
        <v>21</v>
      </c>
      <c r="F31" s="448">
        <f t="shared" si="5"/>
        <v>25</v>
      </c>
      <c r="G31" s="451" t="str">
        <f t="shared" si="6"/>
        <v/>
      </c>
      <c r="H31" s="448">
        <f t="shared" si="7"/>
        <v>-975</v>
      </c>
      <c r="I31" s="452" t="str">
        <f t="shared" si="8"/>
        <v/>
      </c>
      <c r="J31" s="453">
        <f t="shared" si="9"/>
        <v>-975</v>
      </c>
      <c r="K31" s="422">
        <f t="shared" si="10"/>
        <v>24</v>
      </c>
      <c r="L31" s="454" t="s">
        <v>276</v>
      </c>
      <c r="M31" s="455"/>
      <c r="N31" s="456" t="str">
        <f t="shared" si="32"/>
        <v>m</v>
      </c>
      <c r="O31" s="457"/>
      <c r="P31" s="458"/>
      <c r="Q31" s="459" t="s">
        <v>216</v>
      </c>
      <c r="R31" s="460">
        <f>(IF(COUNT(Z31,AA31,AB31,AC31,AD31,AE31,AF31,AG31,AH31,AI31)&lt;9,SUM(Z31,AA31,AB31,AC31,AD31,AE31,AF31,AG31,AH31,AI31),SUM(LARGE((Z31,AA31,AB31,AC31,AD31,AE31,AF31,AG31,AH31,AI31),{1;2;3;4;5;6;7;8;9}))))</f>
        <v>77</v>
      </c>
      <c r="S31" s="461" t="str">
        <f>INDEX(ETAPP!B$1:B$32,MATCH(COUNTIF(Z31:AI31,PVO!A$1),ETAPP!A$1:A$32,0))&amp;INDEX(ETAPP!B$1:B$32,MATCH(COUNTIF(Z31:AI31,PVO!A$2),ETAPP!A$1:A$32,0))&amp;INDEX(ETAPP!B$1:B$32,MATCH(COUNTIF(Z31:AI31,PVO!A$3),ETAPP!A$1:A$32,0))&amp;INDEX(ETAPP!B$1:B$32,MATCH(COUNTIF(Z31:AI31,PVO!A$4),ETAPP!A$1:A$32,0))&amp;INDEX(ETAPP!B$1:B$32,MATCH(COUNTIF(Z31:AI31,PVO!A$5),ETAPP!A$1:A$32,0))&amp;INDEX(ETAPP!B$1:B$32,MATCH(COUNTIF(Z31:AI31,PVO!A$6),ETAPP!A$1:A$32,0))&amp;INDEX(ETAPP!B$1:B$32,MATCH(COUNTIF(Z31:AI31,PVO!A$7),ETAPP!A$1:A$32,0))&amp;INDEX(ETAPP!B$1:B$32,MATCH(COUNTIF(Z31:AI31,PVO!A$8),ETAPP!A$1:A$32,0))&amp;INDEX(ETAPP!B$1:B$32,MATCH(COUNTIF(Z31:AI31,PVO!A$9),ETAPP!A$1:A$32,0))&amp;INDEX(ETAPP!B$1:B$32,MATCH(COUNTIF(Z31:AI31,PVO!A$10),ETAPP!A$1:A$32,0))&amp;INDEX(ETAPP!B$1:B$32,MATCH(COUNTIF(Z31:AI31,PVO!A$11),ETAPP!A$1:A$32,0))&amp;INDEX(ETAPP!B$1:B$32,MATCH(COUNTIF(Z31:AI31,PVO!A$12),ETAPP!A$1:A$32,0))&amp;INDEX(ETAPP!B$1:B$32,MATCH(COUNTIF(Z31:AI31,PVO!A$13),ETAPP!A$1:A$32,0))&amp;INDEX(ETAPP!B$1:B$32,MATCH(COUNTIF(Z31:AI31,PVO!A$14),ETAPP!A$1:A$32,0))&amp;INDEX(ETAPP!B$1:B$32,MATCH(COUNTIF(Z31:AI31,PVO!A$15),ETAPP!A$1:A$32,0))&amp;INDEX(ETAPP!B$1:B$32,MATCH(COUNTIF(Z31:AI31,PVO!A$16),ETAPP!A$1:A$32,0))&amp;INDEX(ETAPP!B$1:B$32,MATCH(COUNTIF(Z31:AI31,PVO!A$17),ETAPP!A$1:A$32,0))&amp;INDEX(ETAPP!B$1:B$32,MATCH(COUNTIF(Z31:AI31,PVO!A$18),ETAPP!A$1:A$32,0))&amp;INDEX(ETAPP!B$1:B$32,MATCH(COUNTIF(Z31:AI31,PVO!A$19),ETAPP!A$1:A$32,0))</f>
        <v>00A0000AA0AAAA00000</v>
      </c>
      <c r="T31" s="461" t="str">
        <f t="shared" si="11"/>
        <v>077,0-00A0000AA0AAAA00000</v>
      </c>
      <c r="U31" s="461">
        <f t="shared" si="12"/>
        <v>25</v>
      </c>
      <c r="V31" s="461">
        <f t="shared" si="13"/>
        <v>3</v>
      </c>
      <c r="W31" s="461" t="str">
        <f t="shared" si="14"/>
        <v>077,0-00A0000AA0AAAA00000-003</v>
      </c>
      <c r="X31" s="461">
        <f t="shared" si="15"/>
        <v>25</v>
      </c>
      <c r="Y31" s="462">
        <f t="shared" si="16"/>
        <v>31</v>
      </c>
      <c r="Z31" s="463" t="str">
        <f>IFERROR(INDEX('V1'!C$300:C$400,MATCH("*"&amp;L31&amp;"*",'V1'!B$300:B$400,0)),"  ")</f>
        <v xml:space="preserve">  </v>
      </c>
      <c r="AA31" s="463">
        <f>IFERROR(INDEX('V2'!C$300:C$400,MATCH("*"&amp;L31&amp;"*",'V2'!B$300:B$400,0)),"  ")</f>
        <v>10</v>
      </c>
      <c r="AB31" s="463">
        <f>IFERROR(INDEX('V3'!C$300:C$400,MATCH("*"&amp;L31&amp;"*",'V3'!B$300:B$400,0)),"  ")</f>
        <v>8</v>
      </c>
      <c r="AC31" s="463">
        <f>IFERROR(INDEX('V4'!C$300:C$400,MATCH("*"&amp;L31&amp;"*",'V4'!B$300:B$400,0)),"  ")</f>
        <v>13</v>
      </c>
      <c r="AD31" s="463">
        <f>IFERROR(INDEX('V5'!C$300:C$400,MATCH("*"&amp;L31&amp;"*",'V5'!B$300:B$400,0)),"  ")</f>
        <v>9</v>
      </c>
      <c r="AE31" s="463">
        <f>IFERROR(INDEX('V6'!C$300:C$400,MATCH("*"&amp;L31&amp;"*",'V6'!B$300:B$400,0)),"  ")</f>
        <v>12</v>
      </c>
      <c r="AF31" s="463">
        <f>IFERROR(INDEX('V7'!C$300:C$400,MATCH("*"&amp;L31&amp;"*",'V7'!B$300:B$400,0)),"  ")</f>
        <v>18</v>
      </c>
      <c r="AG31" s="463" t="str">
        <f>IFERROR(INDEX('V8'!C$300:C$400,MATCH("*"&amp;L31&amp;"*",'V8'!B$300:B$400,0)),"  ")</f>
        <v xml:space="preserve">  </v>
      </c>
      <c r="AH31" s="463">
        <f>IFERROR(INDEX('V9'!C$300:C$400,MATCH("*"&amp;L31&amp;"*",'V9'!B$300:B$400,0)),"  ")</f>
        <v>7</v>
      </c>
      <c r="AI31" s="463" t="str">
        <f>IFERROR(INDEX('V10'!C$300:C$400,MATCH("*"&amp;L31&amp;"*",'V10'!B$300:B$400,0)),"  ")</f>
        <v xml:space="preserve">  </v>
      </c>
      <c r="AJ31" s="464">
        <f t="shared" si="17"/>
        <v>7</v>
      </c>
      <c r="AK31" s="464">
        <f t="shared" si="18"/>
        <v>1</v>
      </c>
      <c r="AL31" s="464">
        <f t="shared" si="19"/>
        <v>0</v>
      </c>
      <c r="AM31" s="477"/>
      <c r="AN31" s="465"/>
      <c r="AO31" s="466"/>
      <c r="AP31" s="466"/>
      <c r="AQ31" s="466"/>
      <c r="AR31" s="466"/>
      <c r="AS31" s="465">
        <f t="shared" si="20"/>
        <v>1E-4</v>
      </c>
      <c r="AT31" s="466">
        <f t="shared" si="21"/>
        <v>1E-4</v>
      </c>
      <c r="AU31" s="466">
        <f t="shared" si="22"/>
        <v>10.0002</v>
      </c>
      <c r="AV31" s="466">
        <f t="shared" si="23"/>
        <v>8.0002999999999993</v>
      </c>
      <c r="AW31" s="466">
        <f t="shared" si="24"/>
        <v>13.000400000000001</v>
      </c>
      <c r="AX31" s="466">
        <f t="shared" si="25"/>
        <v>9.0005000000000006</v>
      </c>
      <c r="AY31" s="466">
        <f t="shared" si="26"/>
        <v>12.0006</v>
      </c>
      <c r="AZ31" s="466">
        <f t="shared" si="27"/>
        <v>18.000699999999998</v>
      </c>
      <c r="BA31" s="466">
        <f t="shared" si="28"/>
        <v>8.0000000000000004E-4</v>
      </c>
      <c r="BB31" s="466">
        <f t="shared" si="29"/>
        <v>7.0007000000000001</v>
      </c>
      <c r="BC31" s="466">
        <f t="shared" si="30"/>
        <v>1E-3</v>
      </c>
    </row>
    <row r="32" spans="1:55" x14ac:dyDescent="0.2">
      <c r="A32" s="447" t="str">
        <f t="shared" si="0"/>
        <v/>
      </c>
      <c r="B32" s="448">
        <f t="shared" si="1"/>
        <v>-974</v>
      </c>
      <c r="C32" s="449" t="str">
        <f t="shared" si="2"/>
        <v/>
      </c>
      <c r="D32" s="448">
        <f t="shared" si="3"/>
        <v>-974</v>
      </c>
      <c r="E32" s="450">
        <f t="shared" si="4"/>
        <v>22</v>
      </c>
      <c r="F32" s="448">
        <f t="shared" si="5"/>
        <v>26</v>
      </c>
      <c r="G32" s="451" t="str">
        <f t="shared" si="6"/>
        <v/>
      </c>
      <c r="H32" s="448">
        <f t="shared" si="7"/>
        <v>-974</v>
      </c>
      <c r="I32" s="452" t="str">
        <f t="shared" si="8"/>
        <v/>
      </c>
      <c r="J32" s="453">
        <f t="shared" si="9"/>
        <v>-974</v>
      </c>
      <c r="K32" s="422">
        <f t="shared" si="10"/>
        <v>26</v>
      </c>
      <c r="L32" s="468" t="s">
        <v>242</v>
      </c>
      <c r="M32" s="455"/>
      <c r="N32" s="456" t="str">
        <f t="shared" si="32"/>
        <v>m</v>
      </c>
      <c r="O32" s="457"/>
      <c r="P32" s="458"/>
      <c r="Q32" s="459"/>
      <c r="R32" s="460">
        <f>(IF(COUNT(Z32,AA32,AB32,AC32,AD32,AE32,AF32,AG32,AH32,AI32)&lt;9,SUM(Z32,AA32,AB32,AC32,AD32,AE32,AF32,AG32,AH32,AI32),SUM(LARGE((Z32,AA32,AB32,AC32,AD32,AE32,AF32,AG32,AH32,AI32),{1;2;3;4;5;6;7;8;9}))))</f>
        <v>76</v>
      </c>
      <c r="S32" s="461" t="str">
        <f>INDEX(ETAPP!B$1:B$32,MATCH(COUNTIF(Z32:AI32,PVO!A$1),ETAPP!A$1:A$32,0))&amp;INDEX(ETAPP!B$1:B$32,MATCH(COUNTIF(Z32:AI32,PVO!A$2),ETAPP!A$1:A$32,0))&amp;INDEX(ETAPP!B$1:B$32,MATCH(COUNTIF(Z32:AI32,PVO!A$3),ETAPP!A$1:A$32,0))&amp;INDEX(ETAPP!B$1:B$32,MATCH(COUNTIF(Z32:AI32,PVO!A$4),ETAPP!A$1:A$32,0))&amp;INDEX(ETAPP!B$1:B$32,MATCH(COUNTIF(Z32:AI32,PVO!A$5),ETAPP!A$1:A$32,0))&amp;INDEX(ETAPP!B$1:B$32,MATCH(COUNTIF(Z32:AI32,PVO!A$6),ETAPP!A$1:A$32,0))&amp;INDEX(ETAPP!B$1:B$32,MATCH(COUNTIF(Z32:AI32,PVO!A$7),ETAPP!A$1:A$32,0))&amp;INDEX(ETAPP!B$1:B$32,MATCH(COUNTIF(Z32:AI32,PVO!A$8),ETAPP!A$1:A$32,0))&amp;INDEX(ETAPP!B$1:B$32,MATCH(COUNTIF(Z32:AI32,PVO!A$9),ETAPP!A$1:A$32,0))&amp;INDEX(ETAPP!B$1:B$32,MATCH(COUNTIF(Z32:AI32,PVO!A$10),ETAPP!A$1:A$32,0))&amp;INDEX(ETAPP!B$1:B$32,MATCH(COUNTIF(Z32:AI32,PVO!A$11),ETAPP!A$1:A$32,0))&amp;INDEX(ETAPP!B$1:B$32,MATCH(COUNTIF(Z32:AI32,PVO!A$12),ETAPP!A$1:A$32,0))&amp;INDEX(ETAPP!B$1:B$32,MATCH(COUNTIF(Z32:AI32,PVO!A$13),ETAPP!A$1:A$32,0))&amp;INDEX(ETAPP!B$1:B$32,MATCH(COUNTIF(Z32:AI32,PVO!A$14),ETAPP!A$1:A$32,0))&amp;INDEX(ETAPP!B$1:B$32,MATCH(COUNTIF(Z32:AI32,PVO!A$15),ETAPP!A$1:A$32,0))&amp;INDEX(ETAPP!B$1:B$32,MATCH(COUNTIF(Z32:AI32,PVO!A$16),ETAPP!A$1:A$32,0))&amp;INDEX(ETAPP!B$1:B$32,MATCH(COUNTIF(Z32:AI32,PVO!A$17),ETAPP!A$1:A$32,0))&amp;INDEX(ETAPP!B$1:B$32,MATCH(COUNTIF(Z32:AI32,PVO!A$18),ETAPP!A$1:A$32,0))&amp;INDEX(ETAPP!B$1:B$32,MATCH(COUNTIF(Z32:AI32,PVO!A$19),ETAPP!A$1:A$32,0))</f>
        <v>0000A0ABA000A000000</v>
      </c>
      <c r="T32" s="461" t="str">
        <f t="shared" si="11"/>
        <v>076,0-0000A0ABA000A000000</v>
      </c>
      <c r="U32" s="461">
        <f t="shared" si="12"/>
        <v>26</v>
      </c>
      <c r="V32" s="461">
        <f t="shared" si="13"/>
        <v>38</v>
      </c>
      <c r="W32" s="461" t="str">
        <f t="shared" si="14"/>
        <v>076,0-0000A0ABA000A000000-038</v>
      </c>
      <c r="X32" s="461">
        <f t="shared" si="15"/>
        <v>26</v>
      </c>
      <c r="Y32" s="462">
        <f t="shared" si="16"/>
        <v>30</v>
      </c>
      <c r="Z32" s="463">
        <f>IFERROR(INDEX('V1'!C$300:C$400,MATCH("*"&amp;L32&amp;"*",'V1'!B$300:B$400,0)),"  ")</f>
        <v>13</v>
      </c>
      <c r="AA32" s="463">
        <f>IFERROR(INDEX('V2'!C$300:C$400,MATCH("*"&amp;L32&amp;"*",'V2'!B$300:B$400,0)),"  ")</f>
        <v>8</v>
      </c>
      <c r="AB32" s="463">
        <f>IFERROR(INDEX('V3'!C$300:C$400,MATCH("*"&amp;L32&amp;"*",'V3'!B$300:B$400,0)),"  ")</f>
        <v>13</v>
      </c>
      <c r="AC32" s="463">
        <f>IFERROR(INDEX('V4'!C$300:C$400,MATCH("*"&amp;L32&amp;"*",'V4'!B$300:B$400,0)),"  ")</f>
        <v>0</v>
      </c>
      <c r="AD32" s="463" t="str">
        <f>IFERROR(INDEX('V5'!C$300:C$400,MATCH("*"&amp;L32&amp;"*",'V5'!B$300:B$400,0)),"  ")</f>
        <v xml:space="preserve">  </v>
      </c>
      <c r="AE32" s="463" t="str">
        <f>IFERROR(INDEX('V6'!C$300:C$400,MATCH("*"&amp;L32&amp;"*",'V6'!B$300:B$400,0)),"  ")</f>
        <v xml:space="preserve">  </v>
      </c>
      <c r="AF32" s="463">
        <f>IFERROR(INDEX('V7'!C$300:C$400,MATCH("*"&amp;L32&amp;"*",'V7'!B$300:B$400,0)),"  ")</f>
        <v>16</v>
      </c>
      <c r="AG32" s="463" t="str">
        <f>IFERROR(INDEX('V8'!C$300:C$400,MATCH("*"&amp;L32&amp;"*",'V8'!B$300:B$400,0)),"  ")</f>
        <v xml:space="preserve">  </v>
      </c>
      <c r="AH32" s="463">
        <f>IFERROR(INDEX('V9'!C$300:C$400,MATCH("*"&amp;L32&amp;"*",'V9'!B$300:B$400,0)),"  ")</f>
        <v>12</v>
      </c>
      <c r="AI32" s="463">
        <f>IFERROR(INDEX('V10'!C$300:C$400,MATCH("*"&amp;L32&amp;"*",'V10'!B$300:B$400,0)),"  ")</f>
        <v>14</v>
      </c>
      <c r="AJ32" s="464">
        <f t="shared" si="17"/>
        <v>7</v>
      </c>
      <c r="AK32" s="464">
        <f t="shared" si="18"/>
        <v>0</v>
      </c>
      <c r="AL32" s="464">
        <f t="shared" si="19"/>
        <v>0</v>
      </c>
      <c r="AM32" s="393"/>
      <c r="AN32" s="465"/>
      <c r="AO32" s="466"/>
      <c r="AP32" s="466"/>
      <c r="AQ32" s="466"/>
      <c r="AR32" s="466"/>
      <c r="AS32" s="465">
        <f t="shared" si="20"/>
        <v>4.0000000000000002E-4</v>
      </c>
      <c r="AT32" s="466">
        <f t="shared" si="21"/>
        <v>13.0001</v>
      </c>
      <c r="AU32" s="466">
        <f t="shared" si="22"/>
        <v>8.0001999999999995</v>
      </c>
      <c r="AV32" s="466">
        <f t="shared" si="23"/>
        <v>13.000299999999999</v>
      </c>
      <c r="AW32" s="466">
        <f t="shared" si="24"/>
        <v>4.0000000000000002E-4</v>
      </c>
      <c r="AX32" s="466">
        <f t="shared" si="25"/>
        <v>5.0000000000000001E-4</v>
      </c>
      <c r="AY32" s="466">
        <f t="shared" si="26"/>
        <v>5.9999999999999995E-4</v>
      </c>
      <c r="AZ32" s="466">
        <f t="shared" si="27"/>
        <v>16.000699999999998</v>
      </c>
      <c r="BA32" s="466">
        <f t="shared" si="28"/>
        <v>8.0000000000000004E-4</v>
      </c>
      <c r="BB32" s="466">
        <f t="shared" si="29"/>
        <v>12.0007</v>
      </c>
      <c r="BC32" s="466">
        <f t="shared" si="30"/>
        <v>14.000999999999999</v>
      </c>
    </row>
    <row r="33" spans="1:55" x14ac:dyDescent="0.2">
      <c r="A33" s="447" t="str">
        <f t="shared" si="0"/>
        <v/>
      </c>
      <c r="B33" s="448">
        <f t="shared" si="1"/>
        <v>-973</v>
      </c>
      <c r="C33" s="449" t="str">
        <f t="shared" si="2"/>
        <v/>
      </c>
      <c r="D33" s="448">
        <f t="shared" si="3"/>
        <v>-973</v>
      </c>
      <c r="E33" s="450" t="str">
        <f t="shared" si="4"/>
        <v/>
      </c>
      <c r="F33" s="448">
        <f t="shared" si="5"/>
        <v>-973</v>
      </c>
      <c r="G33" s="451">
        <f t="shared" si="6"/>
        <v>5</v>
      </c>
      <c r="H33" s="448">
        <f t="shared" si="7"/>
        <v>27</v>
      </c>
      <c r="I33" s="452" t="str">
        <f t="shared" si="8"/>
        <v/>
      </c>
      <c r="J33" s="453">
        <f t="shared" si="9"/>
        <v>-973</v>
      </c>
      <c r="K33" s="422">
        <f t="shared" si="10"/>
        <v>27</v>
      </c>
      <c r="L33" s="467" t="s">
        <v>239</v>
      </c>
      <c r="M33" s="455" t="s">
        <v>218</v>
      </c>
      <c r="N33" s="456"/>
      <c r="O33" s="457"/>
      <c r="P33" s="458"/>
      <c r="Q33" s="459"/>
      <c r="R33" s="460">
        <f>(IF(COUNT(Z33,AA33,AB33,AC33,AD33,AE33,AF33,AG33,AH33,AI33)&lt;9,SUM(Z33,AA33,AB33,AC33,AD33,AE33,AF33,AG33,AH33,AI33),SUM(LARGE((Z33,AA33,AB33,AC33,AD33,AE33,AF33,AG33,AH33,AI33),{1;2;3;4;5;6;7;8;9}))))</f>
        <v>75</v>
      </c>
      <c r="S33" s="461" t="str">
        <f>INDEX(ETAPP!B$1:B$32,MATCH(COUNTIF(Z33:AI33,PVO!A$1),ETAPP!A$1:A$32,0))&amp;INDEX(ETAPP!B$1:B$32,MATCH(COUNTIF(Z33:AI33,PVO!A$2),ETAPP!A$1:A$32,0))&amp;INDEX(ETAPP!B$1:B$32,MATCH(COUNTIF(Z33:AI33,PVO!A$3),ETAPP!A$1:A$32,0))&amp;INDEX(ETAPP!B$1:B$32,MATCH(COUNTIF(Z33:AI33,PVO!A$4),ETAPP!A$1:A$32,0))&amp;INDEX(ETAPP!B$1:B$32,MATCH(COUNTIF(Z33:AI33,PVO!A$5),ETAPP!A$1:A$32,0))&amp;INDEX(ETAPP!B$1:B$32,MATCH(COUNTIF(Z33:AI33,PVO!A$6),ETAPP!A$1:A$32,0))&amp;INDEX(ETAPP!B$1:B$32,MATCH(COUNTIF(Z33:AI33,PVO!A$7),ETAPP!A$1:A$32,0))&amp;INDEX(ETAPP!B$1:B$32,MATCH(COUNTIF(Z33:AI33,PVO!A$8),ETAPP!A$1:A$32,0))&amp;INDEX(ETAPP!B$1:B$32,MATCH(COUNTIF(Z33:AI33,PVO!A$9),ETAPP!A$1:A$32,0))&amp;INDEX(ETAPP!B$1:B$32,MATCH(COUNTIF(Z33:AI33,PVO!A$10),ETAPP!A$1:A$32,0))&amp;INDEX(ETAPP!B$1:B$32,MATCH(COUNTIF(Z33:AI33,PVO!A$11),ETAPP!A$1:A$32,0))&amp;INDEX(ETAPP!B$1:B$32,MATCH(COUNTIF(Z33:AI33,PVO!A$12),ETAPP!A$1:A$32,0))&amp;INDEX(ETAPP!B$1:B$32,MATCH(COUNTIF(Z33:AI33,PVO!A$13),ETAPP!A$1:A$32,0))&amp;INDEX(ETAPP!B$1:B$32,MATCH(COUNTIF(Z33:AI33,PVO!A$14),ETAPP!A$1:A$32,0))&amp;INDEX(ETAPP!B$1:B$32,MATCH(COUNTIF(Z33:AI33,PVO!A$15),ETAPP!A$1:A$32,0))&amp;INDEX(ETAPP!B$1:B$32,MATCH(COUNTIF(Z33:AI33,PVO!A$16),ETAPP!A$1:A$32,0))&amp;INDEX(ETAPP!B$1:B$32,MATCH(COUNTIF(Z33:AI33,PVO!A$17),ETAPP!A$1:A$32,0))&amp;INDEX(ETAPP!B$1:B$32,MATCH(COUNTIF(Z33:AI33,PVO!A$18),ETAPP!A$1:A$32,0))&amp;INDEX(ETAPP!B$1:B$32,MATCH(COUNTIF(Z33:AI33,PVO!A$19),ETAPP!A$1:A$32,0))</f>
        <v>0000A000A0B0A0BA00A</v>
      </c>
      <c r="T33" s="461" t="str">
        <f t="shared" si="11"/>
        <v>075,0-0000A000A0B0A0BA00A</v>
      </c>
      <c r="U33" s="461">
        <f t="shared" si="12"/>
        <v>27</v>
      </c>
      <c r="V33" s="461">
        <f t="shared" si="13"/>
        <v>28</v>
      </c>
      <c r="W33" s="461" t="str">
        <f t="shared" si="14"/>
        <v>075,0-0000A000A0B0A0BA00A-028</v>
      </c>
      <c r="X33" s="461">
        <f t="shared" si="15"/>
        <v>27</v>
      </c>
      <c r="Y33" s="462">
        <f t="shared" si="16"/>
        <v>29</v>
      </c>
      <c r="Z33" s="463">
        <f>IFERROR(INDEX('V1'!C$300:C$400,MATCH("*"&amp;L33&amp;"*",'V1'!B$300:B$400,0)),"  ")</f>
        <v>6</v>
      </c>
      <c r="AA33" s="463">
        <f>IFERROR(INDEX('V2'!C$300:C$400,MATCH("*"&amp;L33&amp;"*",'V2'!B$300:B$400,0)),"  ")</f>
        <v>2</v>
      </c>
      <c r="AB33" s="463">
        <f>IFERROR(INDEX('V3'!C$300:C$400,MATCH("*"&amp;L33&amp;"*",'V3'!B$300:B$400,0)),"  ")</f>
        <v>6</v>
      </c>
      <c r="AC33" s="463">
        <f>IFERROR(INDEX('V4'!C$300:C$400,MATCH("*"&amp;L33&amp;"*",'V4'!B$300:B$400,0)),"  ")</f>
        <v>12</v>
      </c>
      <c r="AD33" s="463">
        <f>IFERROR(INDEX('V5'!C$300:C$400,MATCH("*"&amp;L33&amp;"*",'V5'!B$300:B$400,0)),"  ")</f>
        <v>10</v>
      </c>
      <c r="AE33" s="463">
        <f>IFERROR(INDEX('V6'!C$300:C$400,MATCH("*"&amp;L33&amp;"*",'V6'!B$300:B$400,0)),"  ")</f>
        <v>5</v>
      </c>
      <c r="AF33" s="463" t="str">
        <f>IFERROR(INDEX('V7'!C$300:C$400,MATCH("*"&amp;L33&amp;"*",'V7'!B$300:B$400,0)),"  ")</f>
        <v xml:space="preserve">  </v>
      </c>
      <c r="AG33" s="463">
        <f>IFERROR(INDEX('V8'!C$300:C$400,MATCH("*"&amp;L33&amp;"*",'V8'!B$300:B$400,0)),"  ")</f>
        <v>8</v>
      </c>
      <c r="AH33" s="463">
        <f>IFERROR(INDEX('V9'!C$300:C$400,MATCH("*"&amp;L33&amp;"*",'V9'!B$300:B$400,0)),"  ")</f>
        <v>10</v>
      </c>
      <c r="AI33" s="463">
        <f>IFERROR(INDEX('V10'!C$300:C$400,MATCH("*"&amp;L33&amp;"*",'V10'!B$300:B$400,0)),"  ")</f>
        <v>16</v>
      </c>
      <c r="AJ33" s="464">
        <f t="shared" si="17"/>
        <v>9</v>
      </c>
      <c r="AK33" s="464">
        <f t="shared" si="18"/>
        <v>0</v>
      </c>
      <c r="AL33" s="464">
        <f t="shared" si="19"/>
        <v>0</v>
      </c>
      <c r="AM33" s="393"/>
      <c r="AN33" s="465"/>
      <c r="AO33" s="466"/>
      <c r="AP33" s="466"/>
      <c r="AQ33" s="466"/>
      <c r="AR33" s="466"/>
      <c r="AS33" s="465">
        <f t="shared" si="20"/>
        <v>6.9999999999999999E-4</v>
      </c>
      <c r="AT33" s="466">
        <f t="shared" si="21"/>
        <v>6.0000999999999998</v>
      </c>
      <c r="AU33" s="466">
        <f t="shared" si="22"/>
        <v>2.0002</v>
      </c>
      <c r="AV33" s="466">
        <f t="shared" si="23"/>
        <v>6.0003000000000002</v>
      </c>
      <c r="AW33" s="466">
        <f t="shared" si="24"/>
        <v>12.000400000000001</v>
      </c>
      <c r="AX33" s="466">
        <f t="shared" si="25"/>
        <v>10.000500000000001</v>
      </c>
      <c r="AY33" s="466">
        <f t="shared" si="26"/>
        <v>5.0006000000000004</v>
      </c>
      <c r="AZ33" s="466">
        <f t="shared" si="27"/>
        <v>6.9999999999999999E-4</v>
      </c>
      <c r="BA33" s="466">
        <f t="shared" si="28"/>
        <v>8.0007999999999999</v>
      </c>
      <c r="BB33" s="466">
        <f t="shared" si="29"/>
        <v>10.0007</v>
      </c>
      <c r="BC33" s="466">
        <f t="shared" si="30"/>
        <v>16.001000000000001</v>
      </c>
    </row>
    <row r="34" spans="1:55" x14ac:dyDescent="0.2">
      <c r="A34" s="447" t="str">
        <f t="shared" si="0"/>
        <v/>
      </c>
      <c r="B34" s="448">
        <f t="shared" si="1"/>
        <v>-972</v>
      </c>
      <c r="C34" s="449">
        <f t="shared" si="2"/>
        <v>5</v>
      </c>
      <c r="D34" s="448">
        <f t="shared" si="3"/>
        <v>28</v>
      </c>
      <c r="E34" s="450">
        <f t="shared" si="4"/>
        <v>23</v>
      </c>
      <c r="F34" s="448">
        <f t="shared" si="5"/>
        <v>28</v>
      </c>
      <c r="G34" s="451" t="str">
        <f t="shared" si="6"/>
        <v/>
      </c>
      <c r="H34" s="448">
        <f t="shared" si="7"/>
        <v>-972</v>
      </c>
      <c r="I34" s="452" t="str">
        <f t="shared" si="8"/>
        <v/>
      </c>
      <c r="J34" s="453">
        <f t="shared" si="9"/>
        <v>-972</v>
      </c>
      <c r="K34" s="422">
        <f t="shared" si="10"/>
        <v>28</v>
      </c>
      <c r="L34" s="454" t="s">
        <v>246</v>
      </c>
      <c r="M34" s="455"/>
      <c r="N34" s="456" t="str">
        <f>IF(M34="","m","")</f>
        <v>m</v>
      </c>
      <c r="O34" s="457"/>
      <c r="P34" s="458" t="s">
        <v>223</v>
      </c>
      <c r="Q34" s="459"/>
      <c r="R34" s="460">
        <f>(IF(COUNT(Z34,AA34,AB34,AC34,AD34,AE34,AF34,AG34,AH34,AI34)&lt;9,SUM(Z34,AA34,AB34,AC34,AD34,AE34,AF34,AG34,AH34,AI34),SUM(LARGE((Z34,AA34,AB34,AC34,AD34,AE34,AF34,AG34,AH34,AI34),{1;2;3;4;5;6;7;8;9}))))</f>
        <v>71</v>
      </c>
      <c r="S34" s="461" t="str">
        <f>INDEX(ETAPP!B$1:B$32,MATCH(COUNTIF(Z34:AI34,PVO!A$1),ETAPP!A$1:A$32,0))&amp;INDEX(ETAPP!B$1:B$32,MATCH(COUNTIF(Z34:AI34,PVO!A$2),ETAPP!A$1:A$32,0))&amp;INDEX(ETAPP!B$1:B$32,MATCH(COUNTIF(Z34:AI34,PVO!A$3),ETAPP!A$1:A$32,0))&amp;INDEX(ETAPP!B$1:B$32,MATCH(COUNTIF(Z34:AI34,PVO!A$4),ETAPP!A$1:A$32,0))&amp;INDEX(ETAPP!B$1:B$32,MATCH(COUNTIF(Z34:AI34,PVO!A$5),ETAPP!A$1:A$32,0))&amp;INDEX(ETAPP!B$1:B$32,MATCH(COUNTIF(Z34:AI34,PVO!A$6),ETAPP!A$1:A$32,0))&amp;INDEX(ETAPP!B$1:B$32,MATCH(COUNTIF(Z34:AI34,PVO!A$7),ETAPP!A$1:A$32,0))&amp;INDEX(ETAPP!B$1:B$32,MATCH(COUNTIF(Z34:AI34,PVO!A$8),ETAPP!A$1:A$32,0))&amp;INDEX(ETAPP!B$1:B$32,MATCH(COUNTIF(Z34:AI34,PVO!A$9),ETAPP!A$1:A$32,0))&amp;INDEX(ETAPP!B$1:B$32,MATCH(COUNTIF(Z34:AI34,PVO!A$10),ETAPP!A$1:A$32,0))&amp;INDEX(ETAPP!B$1:B$32,MATCH(COUNTIF(Z34:AI34,PVO!A$11),ETAPP!A$1:A$32,0))&amp;INDEX(ETAPP!B$1:B$32,MATCH(COUNTIF(Z34:AI34,PVO!A$12),ETAPP!A$1:A$32,0))&amp;INDEX(ETAPP!B$1:B$32,MATCH(COUNTIF(Z34:AI34,PVO!A$13),ETAPP!A$1:A$32,0))&amp;INDEX(ETAPP!B$1:B$32,MATCH(COUNTIF(Z34:AI34,PVO!A$14),ETAPP!A$1:A$32,0))&amp;INDEX(ETAPP!B$1:B$32,MATCH(COUNTIF(Z34:AI34,PVO!A$15),ETAPP!A$1:A$32,0))&amp;INDEX(ETAPP!B$1:B$32,MATCH(COUNTIF(Z34:AI34,PVO!A$16),ETAPP!A$1:A$32,0))&amp;INDEX(ETAPP!B$1:B$32,MATCH(COUNTIF(Z34:AI34,PVO!A$17),ETAPP!A$1:A$32,0))&amp;INDEX(ETAPP!B$1:B$32,MATCH(COUNTIF(Z34:AI34,PVO!A$18),ETAPP!A$1:A$32,0))&amp;INDEX(ETAPP!B$1:B$32,MATCH(COUNTIF(Z34:AI34,PVO!A$19),ETAPP!A$1:A$32,0))</f>
        <v>000B0A0A000A0000000</v>
      </c>
      <c r="T34" s="461" t="str">
        <f t="shared" si="11"/>
        <v>071,0-000B0A0A000A0000000</v>
      </c>
      <c r="U34" s="461">
        <f t="shared" si="12"/>
        <v>28</v>
      </c>
      <c r="V34" s="461">
        <f t="shared" si="13"/>
        <v>22</v>
      </c>
      <c r="W34" s="461" t="str">
        <f t="shared" si="14"/>
        <v>071,0-000B0A0A000A0000000-022</v>
      </c>
      <c r="X34" s="461">
        <f t="shared" si="15"/>
        <v>28</v>
      </c>
      <c r="Y34" s="462">
        <f t="shared" si="16"/>
        <v>28</v>
      </c>
      <c r="Z34" s="463">
        <f>IFERROR(INDEX('V1'!C$300:C$400,MATCH("*"&amp;L34&amp;"*",'V1'!B$300:B$400,0)),"  ")</f>
        <v>17</v>
      </c>
      <c r="AA34" s="463">
        <f>IFERROR(INDEX('V2'!C$300:C$400,MATCH("*"&amp;L34&amp;"*",'V2'!B$300:B$400,0)),"  ")</f>
        <v>9</v>
      </c>
      <c r="AB34" s="463">
        <f>IFERROR(INDEX('V3'!C$300:C$400,MATCH("*"&amp;L34&amp;"*",'V3'!B$300:B$400,0)),"  ")</f>
        <v>17</v>
      </c>
      <c r="AC34" s="463">
        <f>IFERROR(INDEX('V4'!C$300:C$400,MATCH("*"&amp;L34&amp;"*",'V4'!B$300:B$400,0)),"  ")</f>
        <v>15</v>
      </c>
      <c r="AD34" s="463" t="str">
        <f>IFERROR(INDEX('V5'!C$300:C$400,MATCH("*"&amp;L34&amp;"*",'V5'!B$300:B$400,0)),"  ")</f>
        <v xml:space="preserve">  </v>
      </c>
      <c r="AE34" s="463" t="str">
        <f>IFERROR(INDEX('V6'!C$300:C$400,MATCH("*"&amp;L34&amp;"*",'V6'!B$300:B$400,0)),"  ")</f>
        <v xml:space="preserve">  </v>
      </c>
      <c r="AF34" s="463" t="str">
        <f>IFERROR(INDEX('V7'!C$300:C$400,MATCH("*"&amp;L34&amp;"*",'V7'!B$300:B$400,0)),"  ")</f>
        <v xml:space="preserve">  </v>
      </c>
      <c r="AG34" s="463" t="str">
        <f>IFERROR(INDEX('V8'!C$300:C$400,MATCH("*"&amp;L34&amp;"*",'V8'!B$300:B$400,0)),"  ")</f>
        <v xml:space="preserve">  </v>
      </c>
      <c r="AH34" s="463">
        <f>IFERROR(INDEX('V9'!C$300:C$400,MATCH("*"&amp;L34&amp;"*",'V9'!B$300:B$400,0)),"  ")</f>
        <v>13</v>
      </c>
      <c r="AI34" s="463" t="str">
        <f>IFERROR(INDEX('V10'!C$300:C$400,MATCH("*"&amp;L34&amp;"*",'V10'!B$300:B$400,0)),"  ")</f>
        <v xml:space="preserve">  </v>
      </c>
      <c r="AJ34" s="464">
        <f t="shared" si="17"/>
        <v>5</v>
      </c>
      <c r="AK34" s="464">
        <f t="shared" si="18"/>
        <v>0</v>
      </c>
      <c r="AL34" s="464">
        <f t="shared" si="19"/>
        <v>0</v>
      </c>
      <c r="AM34" s="393"/>
      <c r="AN34" s="465"/>
      <c r="AO34" s="466"/>
      <c r="AP34" s="466"/>
      <c r="AQ34" s="466"/>
      <c r="AR34" s="466"/>
      <c r="AS34" s="465">
        <f t="shared" si="20"/>
        <v>5.0000000000000001E-4</v>
      </c>
      <c r="AT34" s="466">
        <f t="shared" si="21"/>
        <v>17.0001</v>
      </c>
      <c r="AU34" s="466">
        <f t="shared" si="22"/>
        <v>9.0001999999999995</v>
      </c>
      <c r="AV34" s="466">
        <f t="shared" si="23"/>
        <v>17.000299999999999</v>
      </c>
      <c r="AW34" s="466">
        <f t="shared" si="24"/>
        <v>15.000400000000001</v>
      </c>
      <c r="AX34" s="466">
        <f t="shared" si="25"/>
        <v>5.0000000000000001E-4</v>
      </c>
      <c r="AY34" s="466">
        <f t="shared" si="26"/>
        <v>5.9999999999999995E-4</v>
      </c>
      <c r="AZ34" s="466">
        <f t="shared" si="27"/>
        <v>6.9999999999999999E-4</v>
      </c>
      <c r="BA34" s="466">
        <f t="shared" si="28"/>
        <v>8.0000000000000004E-4</v>
      </c>
      <c r="BB34" s="466">
        <f t="shared" si="29"/>
        <v>13.0007</v>
      </c>
      <c r="BC34" s="466">
        <f t="shared" si="30"/>
        <v>1E-3</v>
      </c>
    </row>
    <row r="35" spans="1:55" x14ac:dyDescent="0.2">
      <c r="A35" s="447" t="str">
        <f t="shared" si="0"/>
        <v/>
      </c>
      <c r="B35" s="448">
        <f t="shared" si="1"/>
        <v>-971</v>
      </c>
      <c r="C35" s="449" t="str">
        <f t="shared" si="2"/>
        <v/>
      </c>
      <c r="D35" s="448">
        <f t="shared" si="3"/>
        <v>-971</v>
      </c>
      <c r="E35" s="450" t="str">
        <f t="shared" si="4"/>
        <v/>
      </c>
      <c r="F35" s="448">
        <f t="shared" si="5"/>
        <v>-971</v>
      </c>
      <c r="G35" s="451">
        <f t="shared" si="6"/>
        <v>6</v>
      </c>
      <c r="H35" s="448">
        <f t="shared" si="7"/>
        <v>29</v>
      </c>
      <c r="I35" s="452" t="str">
        <f t="shared" si="8"/>
        <v/>
      </c>
      <c r="J35" s="453">
        <f t="shared" si="9"/>
        <v>-971</v>
      </c>
      <c r="K35" s="422">
        <f t="shared" si="10"/>
        <v>29</v>
      </c>
      <c r="L35" s="468" t="s">
        <v>273</v>
      </c>
      <c r="M35" s="455" t="s">
        <v>218</v>
      </c>
      <c r="N35" s="456"/>
      <c r="O35" s="457"/>
      <c r="P35" s="458"/>
      <c r="Q35" s="459"/>
      <c r="R35" s="460">
        <f>(IF(COUNT(Z35,AA35,AB35,AC35,AD35,AE35,AF35,AG35,AH35,AI35)&lt;9,SUM(Z35,AA35,AB35,AC35,AD35,AE35,AF35,AG35,AH35,AI35),SUM(LARGE((Z35,AA35,AB35,AC35,AD35,AE35,AF35,AG35,AH35,AI35),{1;2;3;4;5;6;7;8;9}))))</f>
        <v>68</v>
      </c>
      <c r="S35" s="461" t="str">
        <f>INDEX(ETAPP!B$1:B$32,MATCH(COUNTIF(Z35:AI35,PVO!A$1),ETAPP!A$1:A$32,0))&amp;INDEX(ETAPP!B$1:B$32,MATCH(COUNTIF(Z35:AI35,PVO!A$2),ETAPP!A$1:A$32,0))&amp;INDEX(ETAPP!B$1:B$32,MATCH(COUNTIF(Z35:AI35,PVO!A$3),ETAPP!A$1:A$32,0))&amp;INDEX(ETAPP!B$1:B$32,MATCH(COUNTIF(Z35:AI35,PVO!A$4),ETAPP!A$1:A$32,0))&amp;INDEX(ETAPP!B$1:B$32,MATCH(COUNTIF(Z35:AI35,PVO!A$5),ETAPP!A$1:A$32,0))&amp;INDEX(ETAPP!B$1:B$32,MATCH(COUNTIF(Z35:AI35,PVO!A$6),ETAPP!A$1:A$32,0))&amp;INDEX(ETAPP!B$1:B$32,MATCH(COUNTIF(Z35:AI35,PVO!A$7),ETAPP!A$1:A$32,0))&amp;INDEX(ETAPP!B$1:B$32,MATCH(COUNTIF(Z35:AI35,PVO!A$8),ETAPP!A$1:A$32,0))&amp;INDEX(ETAPP!B$1:B$32,MATCH(COUNTIF(Z35:AI35,PVO!A$9),ETAPP!A$1:A$32,0))&amp;INDEX(ETAPP!B$1:B$32,MATCH(COUNTIF(Z35:AI35,PVO!A$10),ETAPP!A$1:A$32,0))&amp;INDEX(ETAPP!B$1:B$32,MATCH(COUNTIF(Z35:AI35,PVO!A$11),ETAPP!A$1:A$32,0))&amp;INDEX(ETAPP!B$1:B$32,MATCH(COUNTIF(Z35:AI35,PVO!A$12),ETAPP!A$1:A$32,0))&amp;INDEX(ETAPP!B$1:B$32,MATCH(COUNTIF(Z35:AI35,PVO!A$13),ETAPP!A$1:A$32,0))&amp;INDEX(ETAPP!B$1:B$32,MATCH(COUNTIF(Z35:AI35,PVO!A$14),ETAPP!A$1:A$32,0))&amp;INDEX(ETAPP!B$1:B$32,MATCH(COUNTIF(Z35:AI35,PVO!A$15),ETAPP!A$1:A$32,0))&amp;INDEX(ETAPP!B$1:B$32,MATCH(COUNTIF(Z35:AI35,PVO!A$16),ETAPP!A$1:A$32,0))&amp;INDEX(ETAPP!B$1:B$32,MATCH(COUNTIF(Z35:AI35,PVO!A$17),ETAPP!A$1:A$32,0))&amp;INDEX(ETAPP!B$1:B$32,MATCH(COUNTIF(Z35:AI35,PVO!A$18),ETAPP!A$1:A$32,0))&amp;INDEX(ETAPP!B$1:B$32,MATCH(COUNTIF(Z35:AI35,PVO!A$19),ETAPP!A$1:A$32,0))</f>
        <v>AAA000000A000000000</v>
      </c>
      <c r="T35" s="461" t="str">
        <f t="shared" si="11"/>
        <v>068,0-AAA000000A000000000</v>
      </c>
      <c r="U35" s="461">
        <f t="shared" si="12"/>
        <v>29</v>
      </c>
      <c r="V35" s="461">
        <f t="shared" si="13"/>
        <v>12</v>
      </c>
      <c r="W35" s="461" t="str">
        <f t="shared" si="14"/>
        <v>068,0-AAA000000A000000000-012</v>
      </c>
      <c r="X35" s="461">
        <f t="shared" si="15"/>
        <v>29</v>
      </c>
      <c r="Y35" s="462">
        <f t="shared" si="16"/>
        <v>27</v>
      </c>
      <c r="Z35" s="463" t="str">
        <f>IFERROR(INDEX('V1'!C$300:C$400,MATCH("*"&amp;L35&amp;"*",'V1'!B$300:B$400,0)),"  ")</f>
        <v xml:space="preserve">  </v>
      </c>
      <c r="AA35" s="463" t="str">
        <f>IFERROR(INDEX('V2'!C$300:C$400,MATCH("*"&amp;L35&amp;"*",'V2'!B$300:B$400,0)),"  ")</f>
        <v xml:space="preserve">  </v>
      </c>
      <c r="AB35" s="463">
        <f>IFERROR(INDEX('V3'!C$300:C$400,MATCH("*"&amp;L35&amp;"*",'V3'!B$300:B$400,0)),"  ")</f>
        <v>19</v>
      </c>
      <c r="AC35" s="463">
        <f>IFERROR(INDEX('V4'!C$300:C$400,MATCH("*"&amp;L35&amp;"*",'V4'!B$300:B$400,0)),"  ")</f>
        <v>18</v>
      </c>
      <c r="AD35" s="463">
        <f>IFERROR(INDEX('V5'!C$300:C$400,MATCH("*"&amp;L35&amp;"*",'V5'!B$300:B$400,0)),"  ")</f>
        <v>20</v>
      </c>
      <c r="AE35" s="463" t="str">
        <f>IFERROR(INDEX('V6'!C$300:C$400,MATCH("*"&amp;L35&amp;"*",'V6'!B$300:B$400,0)),"  ")</f>
        <v xml:space="preserve">  </v>
      </c>
      <c r="AF35" s="463">
        <f>IFERROR(INDEX('V7'!C$300:C$400,MATCH("*"&amp;L35&amp;"*",'V7'!B$300:B$400,0)),"  ")</f>
        <v>11</v>
      </c>
      <c r="AG35" s="463" t="str">
        <f>IFERROR(INDEX('V8'!C$300:C$400,MATCH("*"&amp;L35&amp;"*",'V8'!B$300:B$400,0)),"  ")</f>
        <v xml:space="preserve">  </v>
      </c>
      <c r="AH35" s="463" t="str">
        <f>IFERROR(INDEX('V9'!C$300:C$400,MATCH("*"&amp;L35&amp;"*",'V9'!B$300:B$400,0)),"  ")</f>
        <v xml:space="preserve">  </v>
      </c>
      <c r="AI35" s="463" t="str">
        <f>IFERROR(INDEX('V10'!C$300:C$400,MATCH("*"&amp;L35&amp;"*",'V10'!B$300:B$400,0)),"  ")</f>
        <v xml:space="preserve">  </v>
      </c>
      <c r="AJ35" s="464">
        <f t="shared" si="17"/>
        <v>4</v>
      </c>
      <c r="AK35" s="464">
        <f t="shared" si="18"/>
        <v>3</v>
      </c>
      <c r="AL35" s="464">
        <f t="shared" si="19"/>
        <v>1</v>
      </c>
      <c r="AM35" s="477"/>
      <c r="AN35" s="465"/>
      <c r="AO35" s="466"/>
      <c r="AP35" s="466"/>
      <c r="AQ35" s="466"/>
      <c r="AR35" s="466"/>
      <c r="AS35" s="465">
        <f t="shared" si="20"/>
        <v>1E-4</v>
      </c>
      <c r="AT35" s="466">
        <f t="shared" si="21"/>
        <v>1E-4</v>
      </c>
      <c r="AU35" s="466">
        <f t="shared" si="22"/>
        <v>2.0000000000000001E-4</v>
      </c>
      <c r="AV35" s="466">
        <f t="shared" si="23"/>
        <v>19.000299999999999</v>
      </c>
      <c r="AW35" s="466">
        <f t="shared" si="24"/>
        <v>18.000399999999999</v>
      </c>
      <c r="AX35" s="466">
        <f t="shared" si="25"/>
        <v>20.000499999999999</v>
      </c>
      <c r="AY35" s="466">
        <f t="shared" si="26"/>
        <v>5.9999999999999995E-4</v>
      </c>
      <c r="AZ35" s="466">
        <f t="shared" si="27"/>
        <v>11.0007</v>
      </c>
      <c r="BA35" s="466">
        <f t="shared" si="28"/>
        <v>8.0000000000000004E-4</v>
      </c>
      <c r="BB35" s="466">
        <f t="shared" si="29"/>
        <v>6.9999999999999999E-4</v>
      </c>
      <c r="BC35" s="466">
        <f t="shared" si="30"/>
        <v>1E-3</v>
      </c>
    </row>
    <row r="36" spans="1:55" x14ac:dyDescent="0.2">
      <c r="A36" s="447">
        <f t="shared" si="0"/>
        <v>15</v>
      </c>
      <c r="B36" s="448">
        <f t="shared" si="1"/>
        <v>30</v>
      </c>
      <c r="C36" s="449" t="str">
        <f t="shared" si="2"/>
        <v/>
      </c>
      <c r="D36" s="448">
        <f t="shared" si="3"/>
        <v>-970</v>
      </c>
      <c r="E36" s="450">
        <f t="shared" si="4"/>
        <v>24</v>
      </c>
      <c r="F36" s="448">
        <f t="shared" si="5"/>
        <v>30</v>
      </c>
      <c r="G36" s="451" t="str">
        <f t="shared" si="6"/>
        <v/>
      </c>
      <c r="H36" s="448">
        <f t="shared" si="7"/>
        <v>-970</v>
      </c>
      <c r="I36" s="452" t="str">
        <f t="shared" si="8"/>
        <v/>
      </c>
      <c r="J36" s="453">
        <f t="shared" si="9"/>
        <v>-970</v>
      </c>
      <c r="K36" s="422">
        <f t="shared" si="10"/>
        <v>30</v>
      </c>
      <c r="L36" s="467" t="s">
        <v>247</v>
      </c>
      <c r="M36" s="455"/>
      <c r="N36" s="456" t="s">
        <v>227</v>
      </c>
      <c r="O36" s="457"/>
      <c r="P36" s="458"/>
      <c r="Q36" s="459" t="s">
        <v>216</v>
      </c>
      <c r="R36" s="460">
        <f>(IF(COUNT(Z36,AA36,AB36,AC36,AD36,AE36,AF36,AG36,AH36,AI36)&lt;9,SUM(Z36,AA36,AB36,AC36,AD36,AE36,AF36,AG36,AH36,AI36),SUM(LARGE((Z36,AA36,AB36,AC36,AD36,AE36,AF36,AG36,AH36,AI36),{1;2;3;4;5;6;7;8;9}))))</f>
        <v>65</v>
      </c>
      <c r="S36" s="461" t="str">
        <f>INDEX(ETAPP!B$1:B$32,MATCH(COUNTIF(Z36:AI36,PVO!A$1),ETAPP!A$1:A$32,0))&amp;INDEX(ETAPP!B$1:B$32,MATCH(COUNTIF(Z36:AI36,PVO!A$2),ETAPP!A$1:A$32,0))&amp;INDEX(ETAPP!B$1:B$32,MATCH(COUNTIF(Z36:AI36,PVO!A$3),ETAPP!A$1:A$32,0))&amp;INDEX(ETAPP!B$1:B$32,MATCH(COUNTIF(Z36:AI36,PVO!A$4),ETAPP!A$1:A$32,0))&amp;INDEX(ETAPP!B$1:B$32,MATCH(COUNTIF(Z36:AI36,PVO!A$5),ETAPP!A$1:A$32,0))&amp;INDEX(ETAPP!B$1:B$32,MATCH(COUNTIF(Z36:AI36,PVO!A$6),ETAPP!A$1:A$32,0))&amp;INDEX(ETAPP!B$1:B$32,MATCH(COUNTIF(Z36:AI36,PVO!A$7),ETAPP!A$1:A$32,0))&amp;INDEX(ETAPP!B$1:B$32,MATCH(COUNTIF(Z36:AI36,PVO!A$8),ETAPP!A$1:A$32,0))&amp;INDEX(ETAPP!B$1:B$32,MATCH(COUNTIF(Z36:AI36,PVO!A$9),ETAPP!A$1:A$32,0))&amp;INDEX(ETAPP!B$1:B$32,MATCH(COUNTIF(Z36:AI36,PVO!A$10),ETAPP!A$1:A$32,0))&amp;INDEX(ETAPP!B$1:B$32,MATCH(COUNTIF(Z36:AI36,PVO!A$11),ETAPP!A$1:A$32,0))&amp;INDEX(ETAPP!B$1:B$32,MATCH(COUNTIF(Z36:AI36,PVO!A$12),ETAPP!A$1:A$32,0))&amp;INDEX(ETAPP!B$1:B$32,MATCH(COUNTIF(Z36:AI36,PVO!A$13),ETAPP!A$1:A$32,0))&amp;INDEX(ETAPP!B$1:B$32,MATCH(COUNTIF(Z36:AI36,PVO!A$14),ETAPP!A$1:A$32,0))&amp;INDEX(ETAPP!B$1:B$32,MATCH(COUNTIF(Z36:AI36,PVO!A$15),ETAPP!A$1:A$32,0))&amp;INDEX(ETAPP!B$1:B$32,MATCH(COUNTIF(Z36:AI36,PVO!A$16),ETAPP!A$1:A$32,0))&amp;INDEX(ETAPP!B$1:B$32,MATCH(COUNTIF(Z36:AI36,PVO!A$17),ETAPP!A$1:A$32,0))&amp;INDEX(ETAPP!B$1:B$32,MATCH(COUNTIF(Z36:AI36,PVO!A$18),ETAPP!A$1:A$32,0))&amp;INDEX(ETAPP!B$1:B$32,MATCH(COUNTIF(Z36:AI36,PVO!A$19),ETAPP!A$1:A$32,0))</f>
        <v>000A0A0A0A0A0000000</v>
      </c>
      <c r="T36" s="461" t="str">
        <f t="shared" si="11"/>
        <v>065,0-000A0A0A0A0A0000000</v>
      </c>
      <c r="U36" s="461">
        <f t="shared" si="12"/>
        <v>30</v>
      </c>
      <c r="V36" s="461">
        <f t="shared" si="13"/>
        <v>14</v>
      </c>
      <c r="W36" s="461" t="str">
        <f t="shared" si="14"/>
        <v>065,0-000A0A0A0A0A0000000-014</v>
      </c>
      <c r="X36" s="461">
        <f t="shared" si="15"/>
        <v>30</v>
      </c>
      <c r="Y36" s="462">
        <f t="shared" si="16"/>
        <v>26</v>
      </c>
      <c r="Z36" s="463">
        <f>IFERROR(INDEX('V1'!C$300:C$400,MATCH("*"&amp;L36&amp;"*",'V1'!B$300:B$400,0)),"  ")</f>
        <v>17</v>
      </c>
      <c r="AA36" s="463">
        <f>IFERROR(INDEX('V2'!C$300:C$400,MATCH("*"&amp;L36&amp;"*",'V2'!B$300:B$400,0)),"  ")</f>
        <v>9</v>
      </c>
      <c r="AB36" s="463">
        <f>IFERROR(INDEX('V3'!C$300:C$400,MATCH("*"&amp;L36&amp;"*",'V3'!B$300:B$400,0)),"  ")</f>
        <v>15</v>
      </c>
      <c r="AC36" s="463" t="str">
        <f>IFERROR(INDEX('V4'!C$300:C$400,MATCH("*"&amp;L36&amp;"*",'V4'!B$300:B$400,0)),"  ")</f>
        <v xml:space="preserve">  </v>
      </c>
      <c r="AD36" s="463" t="str">
        <f>IFERROR(INDEX('V5'!C$300:C$400,MATCH("*"&amp;L36&amp;"*",'V5'!B$300:B$400,0)),"  ")</f>
        <v xml:space="preserve">  </v>
      </c>
      <c r="AE36" s="463" t="str">
        <f>IFERROR(INDEX('V6'!C$300:C$400,MATCH("*"&amp;L36&amp;"*",'V6'!B$300:B$400,0)),"  ")</f>
        <v xml:space="preserve">  </v>
      </c>
      <c r="AF36" s="463" t="str">
        <f>IFERROR(INDEX('V7'!C$300:C$400,MATCH("*"&amp;L36&amp;"*",'V7'!B$300:B$400,0)),"  ")</f>
        <v xml:space="preserve">  </v>
      </c>
      <c r="AG36" s="463" t="str">
        <f>IFERROR(INDEX('V8'!C$300:C$400,MATCH("*"&amp;L36&amp;"*",'V8'!B$300:B$400,0)),"  ")</f>
        <v xml:space="preserve">  </v>
      </c>
      <c r="AH36" s="463">
        <f>IFERROR(INDEX('V9'!C$300:C$400,MATCH("*"&amp;L36&amp;"*",'V9'!B$300:B$400,0)),"  ")</f>
        <v>13</v>
      </c>
      <c r="AI36" s="463">
        <f>IFERROR(INDEX('V10'!C$300:C$400,MATCH("*"&amp;L36&amp;"*",'V10'!B$300:B$400,0)),"  ")</f>
        <v>11</v>
      </c>
      <c r="AJ36" s="464">
        <f t="shared" si="17"/>
        <v>5</v>
      </c>
      <c r="AK36" s="464">
        <f t="shared" si="18"/>
        <v>0</v>
      </c>
      <c r="AL36" s="464">
        <f t="shared" si="19"/>
        <v>0</v>
      </c>
      <c r="AM36" s="393"/>
      <c r="AN36" s="465"/>
      <c r="AO36" s="466"/>
      <c r="AP36" s="466"/>
      <c r="AQ36" s="466"/>
      <c r="AR36" s="466"/>
      <c r="AS36" s="465">
        <f t="shared" si="20"/>
        <v>4.0000000000000002E-4</v>
      </c>
      <c r="AT36" s="466">
        <f t="shared" si="21"/>
        <v>17.0001</v>
      </c>
      <c r="AU36" s="466">
        <f t="shared" si="22"/>
        <v>9.0001999999999995</v>
      </c>
      <c r="AV36" s="466">
        <f t="shared" si="23"/>
        <v>15.000299999999999</v>
      </c>
      <c r="AW36" s="466">
        <f t="shared" si="24"/>
        <v>4.0000000000000002E-4</v>
      </c>
      <c r="AX36" s="466">
        <f t="shared" si="25"/>
        <v>5.0000000000000001E-4</v>
      </c>
      <c r="AY36" s="466">
        <f t="shared" si="26"/>
        <v>5.9999999999999995E-4</v>
      </c>
      <c r="AZ36" s="466">
        <f t="shared" si="27"/>
        <v>6.9999999999999999E-4</v>
      </c>
      <c r="BA36" s="466">
        <f t="shared" si="28"/>
        <v>8.0000000000000004E-4</v>
      </c>
      <c r="BB36" s="466">
        <f t="shared" si="29"/>
        <v>13.0007</v>
      </c>
      <c r="BC36" s="466">
        <f t="shared" si="30"/>
        <v>11.000999999999999</v>
      </c>
    </row>
    <row r="37" spans="1:55" x14ac:dyDescent="0.2">
      <c r="A37" s="447">
        <f t="shared" si="0"/>
        <v>16</v>
      </c>
      <c r="B37" s="448">
        <f t="shared" si="1"/>
        <v>31</v>
      </c>
      <c r="C37" s="449">
        <f t="shared" si="2"/>
        <v>6</v>
      </c>
      <c r="D37" s="448">
        <f t="shared" si="3"/>
        <v>31</v>
      </c>
      <c r="E37" s="450">
        <f t="shared" si="4"/>
        <v>25</v>
      </c>
      <c r="F37" s="448">
        <f t="shared" si="5"/>
        <v>31</v>
      </c>
      <c r="G37" s="451" t="str">
        <f t="shared" si="6"/>
        <v/>
      </c>
      <c r="H37" s="448">
        <f t="shared" si="7"/>
        <v>-969</v>
      </c>
      <c r="I37" s="452" t="str">
        <f t="shared" si="8"/>
        <v/>
      </c>
      <c r="J37" s="453">
        <f t="shared" si="9"/>
        <v>-969</v>
      </c>
      <c r="K37" s="422">
        <f t="shared" si="10"/>
        <v>31</v>
      </c>
      <c r="L37" s="454" t="s">
        <v>136</v>
      </c>
      <c r="M37" s="455"/>
      <c r="N37" s="456" t="str">
        <f>IF(M37="","m","")</f>
        <v>m</v>
      </c>
      <c r="O37" s="457"/>
      <c r="P37" s="458" t="s">
        <v>223</v>
      </c>
      <c r="Q37" s="459" t="s">
        <v>216</v>
      </c>
      <c r="R37" s="460">
        <f>(IF(COUNT(Z37,AA37,AB37,AC37,AD37,AE37,AF37,AG37,AH37,AI37)&lt;9,SUM(Z37,AA37,AB37,AC37,AD37,AE37,AF37,AG37,AH37,AI37),SUM(LARGE((Z37,AA37,AB37,AC37,AD37,AE37,AF37,AG37,AH37,AI37),{1;2;3;4;5;6;7;8;9}))))</f>
        <v>64</v>
      </c>
      <c r="S37" s="461" t="str">
        <f>INDEX(ETAPP!B$1:B$32,MATCH(COUNTIF(Z37:AI37,PVO!A$1),ETAPP!A$1:A$32,0))&amp;INDEX(ETAPP!B$1:B$32,MATCH(COUNTIF(Z37:AI37,PVO!A$2),ETAPP!A$1:A$32,0))&amp;INDEX(ETAPP!B$1:B$32,MATCH(COUNTIF(Z37:AI37,PVO!A$3),ETAPP!A$1:A$32,0))&amp;INDEX(ETAPP!B$1:B$32,MATCH(COUNTIF(Z37:AI37,PVO!A$4),ETAPP!A$1:A$32,0))&amp;INDEX(ETAPP!B$1:B$32,MATCH(COUNTIF(Z37:AI37,PVO!A$5),ETAPP!A$1:A$32,0))&amp;INDEX(ETAPP!B$1:B$32,MATCH(COUNTIF(Z37:AI37,PVO!A$6),ETAPP!A$1:A$32,0))&amp;INDEX(ETAPP!B$1:B$32,MATCH(COUNTIF(Z37:AI37,PVO!A$7),ETAPP!A$1:A$32,0))&amp;INDEX(ETAPP!B$1:B$32,MATCH(COUNTIF(Z37:AI37,PVO!A$8),ETAPP!A$1:A$32,0))&amp;INDEX(ETAPP!B$1:B$32,MATCH(COUNTIF(Z37:AI37,PVO!A$9),ETAPP!A$1:A$32,0))&amp;INDEX(ETAPP!B$1:B$32,MATCH(COUNTIF(Z37:AI37,PVO!A$10),ETAPP!A$1:A$32,0))&amp;INDEX(ETAPP!B$1:B$32,MATCH(COUNTIF(Z37:AI37,PVO!A$11),ETAPP!A$1:A$32,0))&amp;INDEX(ETAPP!B$1:B$32,MATCH(COUNTIF(Z37:AI37,PVO!A$12),ETAPP!A$1:A$32,0))&amp;INDEX(ETAPP!B$1:B$32,MATCH(COUNTIF(Z37:AI37,PVO!A$13),ETAPP!A$1:A$32,0))&amp;INDEX(ETAPP!B$1:B$32,MATCH(COUNTIF(Z37:AI37,PVO!A$14),ETAPP!A$1:A$32,0))&amp;INDEX(ETAPP!B$1:B$32,MATCH(COUNTIF(Z37:AI37,PVO!A$15),ETAPP!A$1:A$32,0))&amp;INDEX(ETAPP!B$1:B$32,MATCH(COUNTIF(Z37:AI37,PVO!A$16),ETAPP!A$1:A$32,0))&amp;INDEX(ETAPP!B$1:B$32,MATCH(COUNTIF(Z37:AI37,PVO!A$17),ETAPP!A$1:A$32,0))&amp;INDEX(ETAPP!B$1:B$32,MATCH(COUNTIF(Z37:AI37,PVO!A$18),ETAPP!A$1:A$32,0))&amp;INDEX(ETAPP!B$1:B$32,MATCH(COUNTIF(Z37:AI37,PVO!A$19),ETAPP!A$1:A$32,0))</f>
        <v>0A0A00B000000000000</v>
      </c>
      <c r="T37" s="461" t="str">
        <f t="shared" si="11"/>
        <v>064,0-0A0A00B000000000000</v>
      </c>
      <c r="U37" s="461">
        <f t="shared" si="12"/>
        <v>31</v>
      </c>
      <c r="V37" s="461">
        <f t="shared" si="13"/>
        <v>36</v>
      </c>
      <c r="W37" s="461" t="str">
        <f t="shared" si="14"/>
        <v>064,0-0A0A00B000000000000-036</v>
      </c>
      <c r="X37" s="461">
        <f t="shared" si="15"/>
        <v>31</v>
      </c>
      <c r="Y37" s="462">
        <f t="shared" si="16"/>
        <v>25</v>
      </c>
      <c r="Z37" s="463" t="str">
        <f>IFERROR(INDEX('V1'!C$300:C$400,MATCH("*"&amp;L37&amp;"*",'V1'!B$300:B$400,0)),"  ")</f>
        <v xml:space="preserve">  </v>
      </c>
      <c r="AA37" s="463">
        <f>IFERROR(INDEX('V2'!C$300:C$400,MATCH("*"&amp;L37&amp;"*",'V2'!B$300:B$400,0)),"  ")</f>
        <v>17</v>
      </c>
      <c r="AB37" s="463">
        <f>IFERROR(INDEX('V3'!C$300:C$400,MATCH("*"&amp;L37&amp;"*",'V3'!B$300:B$400,0)),"  ")</f>
        <v>14</v>
      </c>
      <c r="AC37" s="463" t="str">
        <f>IFERROR(INDEX('V4'!C$300:C$400,MATCH("*"&amp;L37&amp;"*",'V4'!B$300:B$400,0)),"  ")</f>
        <v xml:space="preserve">  </v>
      </c>
      <c r="AD37" s="463">
        <f>IFERROR(INDEX('V5'!C$300:C$400,MATCH("*"&amp;L37&amp;"*",'V5'!B$300:B$400,0)),"  ")</f>
        <v>14</v>
      </c>
      <c r="AE37" s="463" t="str">
        <f>IFERROR(INDEX('V6'!C$300:C$400,MATCH("*"&amp;L37&amp;"*",'V6'!B$300:B$400,0)),"  ")</f>
        <v xml:space="preserve">  </v>
      </c>
      <c r="AF37" s="463" t="str">
        <f>IFERROR(INDEX('V7'!C$300:C$400,MATCH("*"&amp;L37&amp;"*",'V7'!B$300:B$400,0)),"  ")</f>
        <v xml:space="preserve">  </v>
      </c>
      <c r="AG37" s="463">
        <f>IFERROR(INDEX('V8'!C$300:C$400,MATCH("*"&amp;L37&amp;"*",'V8'!B$300:B$400,0)),"  ")</f>
        <v>19</v>
      </c>
      <c r="AH37" s="463" t="str">
        <f>IFERROR(INDEX('V9'!C$300:C$400,MATCH("*"&amp;L37&amp;"*",'V9'!B$300:B$400,0)),"  ")</f>
        <v xml:space="preserve">  </v>
      </c>
      <c r="AI37" s="463" t="str">
        <f>IFERROR(INDEX('V10'!C$300:C$400,MATCH("*"&amp;L37&amp;"*",'V10'!B$300:B$400,0)),"  ")</f>
        <v xml:space="preserve">  </v>
      </c>
      <c r="AJ37" s="464">
        <f t="shared" si="17"/>
        <v>4</v>
      </c>
      <c r="AK37" s="464">
        <f t="shared" si="18"/>
        <v>1</v>
      </c>
      <c r="AL37" s="464">
        <f t="shared" si="19"/>
        <v>0</v>
      </c>
      <c r="AM37" s="477"/>
      <c r="AN37" s="465"/>
      <c r="AO37" s="466"/>
      <c r="AP37" s="466"/>
      <c r="AQ37" s="466"/>
      <c r="AR37" s="466"/>
      <c r="AS37" s="465">
        <f t="shared" si="20"/>
        <v>1E-4</v>
      </c>
      <c r="AT37" s="466">
        <f t="shared" si="21"/>
        <v>1E-4</v>
      </c>
      <c r="AU37" s="466">
        <f t="shared" si="22"/>
        <v>17.0002</v>
      </c>
      <c r="AV37" s="466">
        <f t="shared" si="23"/>
        <v>14.000299999999999</v>
      </c>
      <c r="AW37" s="466">
        <f t="shared" si="24"/>
        <v>4.0000000000000002E-4</v>
      </c>
      <c r="AX37" s="466">
        <f t="shared" si="25"/>
        <v>14.000500000000001</v>
      </c>
      <c r="AY37" s="466">
        <f t="shared" si="26"/>
        <v>5.9999999999999995E-4</v>
      </c>
      <c r="AZ37" s="466">
        <f t="shared" si="27"/>
        <v>6.9999999999999999E-4</v>
      </c>
      <c r="BA37" s="466">
        <f t="shared" si="28"/>
        <v>19.000800000000002</v>
      </c>
      <c r="BB37" s="466">
        <f t="shared" si="29"/>
        <v>6.9999999999999999E-4</v>
      </c>
      <c r="BC37" s="466">
        <f t="shared" si="30"/>
        <v>1E-3</v>
      </c>
    </row>
    <row r="38" spans="1:55" x14ac:dyDescent="0.2">
      <c r="A38" s="447">
        <f t="shared" si="0"/>
        <v>17</v>
      </c>
      <c r="B38" s="448">
        <f t="shared" si="1"/>
        <v>32</v>
      </c>
      <c r="C38" s="449" t="str">
        <f t="shared" si="2"/>
        <v/>
      </c>
      <c r="D38" s="448">
        <f t="shared" si="3"/>
        <v>-968</v>
      </c>
      <c r="E38" s="450">
        <f t="shared" si="4"/>
        <v>26</v>
      </c>
      <c r="F38" s="448">
        <f t="shared" si="5"/>
        <v>32</v>
      </c>
      <c r="G38" s="451" t="str">
        <f t="shared" si="6"/>
        <v/>
      </c>
      <c r="H38" s="448">
        <f t="shared" si="7"/>
        <v>-968</v>
      </c>
      <c r="I38" s="452" t="str">
        <f t="shared" si="8"/>
        <v/>
      </c>
      <c r="J38" s="453">
        <f t="shared" si="9"/>
        <v>-968</v>
      </c>
      <c r="K38" s="422">
        <f t="shared" si="10"/>
        <v>32</v>
      </c>
      <c r="L38" s="454" t="s">
        <v>232</v>
      </c>
      <c r="M38" s="455"/>
      <c r="N38" s="456" t="str">
        <f>IF(M38="","m","")</f>
        <v>m</v>
      </c>
      <c r="O38" s="457"/>
      <c r="P38" s="458"/>
      <c r="Q38" s="459" t="s">
        <v>216</v>
      </c>
      <c r="R38" s="460">
        <f>(IF(COUNT(Z38,AA38,AB38,AC38,AD38,AE38,AF38,AG38,AH38,AI38)&lt;9,SUM(Z38,AA38,AB38,AC38,AD38,AE38,AF38,AG38,AH38,AI38),SUM(LARGE((Z38,AA38,AB38,AC38,AD38,AE38,AF38,AG38,AH38,AI38),{1;2;3;4;5;6;7;8;9}))))</f>
        <v>63</v>
      </c>
      <c r="S38" s="461" t="str">
        <f>INDEX(ETAPP!B$1:B$32,MATCH(COUNTIF(Z38:AI38,PVO!A$1),ETAPP!A$1:A$32,0))&amp;INDEX(ETAPP!B$1:B$32,MATCH(COUNTIF(Z38:AI38,PVO!A$2),ETAPP!A$1:A$32,0))&amp;INDEX(ETAPP!B$1:B$32,MATCH(COUNTIF(Z38:AI38,PVO!A$3),ETAPP!A$1:A$32,0))&amp;INDEX(ETAPP!B$1:B$32,MATCH(COUNTIF(Z38:AI38,PVO!A$4),ETAPP!A$1:A$32,0))&amp;INDEX(ETAPP!B$1:B$32,MATCH(COUNTIF(Z38:AI38,PVO!A$5),ETAPP!A$1:A$32,0))&amp;INDEX(ETAPP!B$1:B$32,MATCH(COUNTIF(Z38:AI38,PVO!A$6),ETAPP!A$1:A$32,0))&amp;INDEX(ETAPP!B$1:B$32,MATCH(COUNTIF(Z38:AI38,PVO!A$7),ETAPP!A$1:A$32,0))&amp;INDEX(ETAPP!B$1:B$32,MATCH(COUNTIF(Z38:AI38,PVO!A$8),ETAPP!A$1:A$32,0))&amp;INDEX(ETAPP!B$1:B$32,MATCH(COUNTIF(Z38:AI38,PVO!A$9),ETAPP!A$1:A$32,0))&amp;INDEX(ETAPP!B$1:B$32,MATCH(COUNTIF(Z38:AI38,PVO!A$10),ETAPP!A$1:A$32,0))&amp;INDEX(ETAPP!B$1:B$32,MATCH(COUNTIF(Z38:AI38,PVO!A$11),ETAPP!A$1:A$32,0))&amp;INDEX(ETAPP!B$1:B$32,MATCH(COUNTIF(Z38:AI38,PVO!A$12),ETAPP!A$1:A$32,0))&amp;INDEX(ETAPP!B$1:B$32,MATCH(COUNTIF(Z38:AI38,PVO!A$13),ETAPP!A$1:A$32,0))&amp;INDEX(ETAPP!B$1:B$32,MATCH(COUNTIF(Z38:AI38,PVO!A$14),ETAPP!A$1:A$32,0))&amp;INDEX(ETAPP!B$1:B$32,MATCH(COUNTIF(Z38:AI38,PVO!A$15),ETAPP!A$1:A$32,0))&amp;INDEX(ETAPP!B$1:B$32,MATCH(COUNTIF(Z38:AI38,PVO!A$16),ETAPP!A$1:A$32,0))&amp;INDEX(ETAPP!B$1:B$32,MATCH(COUNTIF(Z38:AI38,PVO!A$17),ETAPP!A$1:A$32,0))&amp;INDEX(ETAPP!B$1:B$32,MATCH(COUNTIF(Z38:AI38,PVO!A$18),ETAPP!A$1:A$32,0))&amp;INDEX(ETAPP!B$1:B$32,MATCH(COUNTIF(Z38:AI38,PVO!A$19),ETAPP!A$1:A$32,0))</f>
        <v>0000AAA0A00000A0000</v>
      </c>
      <c r="T38" s="461" t="str">
        <f t="shared" si="11"/>
        <v>063,0-0000AAA0A00000A0000</v>
      </c>
      <c r="U38" s="461">
        <f t="shared" si="12"/>
        <v>32</v>
      </c>
      <c r="V38" s="461">
        <f t="shared" si="13"/>
        <v>49</v>
      </c>
      <c r="W38" s="461" t="str">
        <f t="shared" si="14"/>
        <v>063,0-0000AAA0A00000A0000-049</v>
      </c>
      <c r="X38" s="461">
        <f t="shared" si="15"/>
        <v>32</v>
      </c>
      <c r="Y38" s="462">
        <f t="shared" si="16"/>
        <v>24</v>
      </c>
      <c r="Z38" s="463">
        <f>IFERROR(INDEX('V1'!C$300:C$400,MATCH("*"&amp;L38&amp;"*",'V1'!B$300:B$400,0)),"  ")</f>
        <v>12</v>
      </c>
      <c r="AA38" s="463" t="str">
        <f>IFERROR(INDEX('V2'!C$300:C$400,MATCH("*"&amp;L38&amp;"*",'V2'!B$300:B$400,0)),"  ")</f>
        <v xml:space="preserve">  </v>
      </c>
      <c r="AB38" s="463" t="str">
        <f>IFERROR(INDEX('V3'!C$300:C$400,MATCH("*"&amp;L38&amp;"*",'V3'!B$300:B$400,0)),"  ")</f>
        <v xml:space="preserve">  </v>
      </c>
      <c r="AC38" s="463">
        <f>IFERROR(INDEX('V4'!C$300:C$400,MATCH("*"&amp;L38&amp;"*",'V4'!B$300:B$400,0)),"  ")</f>
        <v>16</v>
      </c>
      <c r="AD38" s="463">
        <f>IFERROR(INDEX('V5'!C$300:C$400,MATCH("*"&amp;L38&amp;"*",'V5'!B$300:B$400,0)),"  ")</f>
        <v>15</v>
      </c>
      <c r="AE38" s="463">
        <f>IFERROR(INDEX('V6'!C$300:C$400,MATCH("*"&amp;L38&amp;"*",'V6'!B$300:B$400,0)),"  ")</f>
        <v>6</v>
      </c>
      <c r="AF38" s="463">
        <f>IFERROR(INDEX('V7'!C$300:C$400,MATCH("*"&amp;L38&amp;"*",'V7'!B$300:B$400,0)),"  ")</f>
        <v>14</v>
      </c>
      <c r="AG38" s="463" t="str">
        <f>IFERROR(INDEX('V8'!C$300:C$400,MATCH("*"&amp;L38&amp;"*",'V8'!B$300:B$400,0)),"  ")</f>
        <v xml:space="preserve">  </v>
      </c>
      <c r="AH38" s="463" t="str">
        <f>IFERROR(INDEX('V9'!C$300:C$400,MATCH("*"&amp;L38&amp;"*",'V9'!B$300:B$400,0)),"  ")</f>
        <v xml:space="preserve">  </v>
      </c>
      <c r="AI38" s="463" t="str">
        <f>IFERROR(INDEX('V10'!C$300:C$400,MATCH("*"&amp;L38&amp;"*",'V10'!B$300:B$400,0)),"  ")</f>
        <v xml:space="preserve">  </v>
      </c>
      <c r="AJ38" s="464">
        <f t="shared" si="17"/>
        <v>5</v>
      </c>
      <c r="AK38" s="464">
        <f t="shared" si="18"/>
        <v>0</v>
      </c>
      <c r="AL38" s="464">
        <f t="shared" si="19"/>
        <v>0</v>
      </c>
      <c r="AM38" s="393"/>
      <c r="AN38" s="465"/>
      <c r="AO38" s="466"/>
      <c r="AP38" s="466"/>
      <c r="AQ38" s="466"/>
      <c r="AR38" s="466"/>
      <c r="AS38" s="465">
        <f t="shared" si="20"/>
        <v>2.0000000000000001E-4</v>
      </c>
      <c r="AT38" s="466">
        <f t="shared" si="21"/>
        <v>12.0001</v>
      </c>
      <c r="AU38" s="466">
        <f t="shared" si="22"/>
        <v>2.0000000000000001E-4</v>
      </c>
      <c r="AV38" s="466">
        <f t="shared" si="23"/>
        <v>2.9999999999999997E-4</v>
      </c>
      <c r="AW38" s="466">
        <f t="shared" si="24"/>
        <v>16.000399999999999</v>
      </c>
      <c r="AX38" s="466">
        <f t="shared" si="25"/>
        <v>15.000500000000001</v>
      </c>
      <c r="AY38" s="466">
        <f t="shared" si="26"/>
        <v>6.0006000000000004</v>
      </c>
      <c r="AZ38" s="466">
        <f t="shared" si="27"/>
        <v>14.0007</v>
      </c>
      <c r="BA38" s="466">
        <f t="shared" si="28"/>
        <v>8.0000000000000004E-4</v>
      </c>
      <c r="BB38" s="466">
        <f t="shared" si="29"/>
        <v>6.9999999999999999E-4</v>
      </c>
      <c r="BC38" s="466">
        <f t="shared" si="30"/>
        <v>1E-3</v>
      </c>
    </row>
    <row r="39" spans="1:55" x14ac:dyDescent="0.2">
      <c r="A39" s="447">
        <f t="shared" ref="A39:A70" si="33">IF(R39&gt;0,IF(Q39="v",RANK(B39,B$7:B$61,1)-COUNTBLANK(Q$7:Q$61),""),"")</f>
        <v>18</v>
      </c>
      <c r="B39" s="448">
        <f t="shared" ref="B39:B61" si="34">IF((Q39="v"),U39,U39-1000)</f>
        <v>33</v>
      </c>
      <c r="C39" s="449">
        <f t="shared" si="2"/>
        <v>7</v>
      </c>
      <c r="D39" s="448">
        <f t="shared" ref="D39:D61" si="35">IF((P39="k"),U39,U39-1000)</f>
        <v>33</v>
      </c>
      <c r="E39" s="450">
        <f t="shared" ref="E39:E70" si="36">IF(R39&gt;0,IF(N39="m",RANK(F39,F$7:F$61,1)-COUNTBLANK(N$7:N$61),""),"")</f>
        <v>27</v>
      </c>
      <c r="F39" s="448">
        <f t="shared" ref="F39:F61" si="37">IF((N39="m"),U39,U39-1000)</f>
        <v>33</v>
      </c>
      <c r="G39" s="451" t="str">
        <f t="shared" ref="G39:G70" si="38">IF(R39&gt;0,IF(M39="n",RANK(H39,H$7:H$61,1)-COUNTBLANK(M$7:M$61),""),"")</f>
        <v/>
      </c>
      <c r="H39" s="448">
        <f t="shared" ref="H39:H61" si="39">IF((M39="n"),U39,U39-1000)</f>
        <v>-967</v>
      </c>
      <c r="I39" s="452" t="str">
        <f t="shared" ref="I39:I70" si="40">IF(R39&gt;0,IF(O39="j",RANK(J39,J$7:J$61,1)-COUNTBLANK(O$7:O$61),""),"")</f>
        <v/>
      </c>
      <c r="J39" s="453">
        <f t="shared" ref="J39:J61" si="41">IF((O39="j"),U39,U39-1000)</f>
        <v>-967</v>
      </c>
      <c r="K39" s="422">
        <f t="shared" ref="K39:K61" si="42">IF(R39&gt;0,RANK(U39,U$7:U$61,1),"")</f>
        <v>33</v>
      </c>
      <c r="L39" s="454" t="s">
        <v>233</v>
      </c>
      <c r="M39" s="455"/>
      <c r="N39" s="456" t="str">
        <f>IF(M39="","m","")</f>
        <v>m</v>
      </c>
      <c r="O39" s="457"/>
      <c r="P39" s="458" t="s">
        <v>223</v>
      </c>
      <c r="Q39" s="459" t="s">
        <v>216</v>
      </c>
      <c r="R39" s="460">
        <f>(IF(COUNT(Z39,AA39,AB39,AC39,AD39,AE39,AF39,AG39,AH39,AI39)&lt;9,SUM(Z39,AA39,AB39,AC39,AD39,AE39,AF39,AG39,AH39,AI39),SUM(LARGE((Z39,AA39,AB39,AC39,AD39,AE39,AF39,AG39,AH39,AI39),{1;2;3;4;5;6;7;8;9}))))</f>
        <v>62</v>
      </c>
      <c r="S39" s="461" t="str">
        <f>INDEX(ETAPP!B$1:B$32,MATCH(COUNTIF(Z39:AI39,PVO!A$1),ETAPP!A$1:A$32,0))&amp;INDEX(ETAPP!B$1:B$32,MATCH(COUNTIF(Z39:AI39,PVO!A$2),ETAPP!A$1:A$32,0))&amp;INDEX(ETAPP!B$1:B$32,MATCH(COUNTIF(Z39:AI39,PVO!A$3),ETAPP!A$1:A$32,0))&amp;INDEX(ETAPP!B$1:B$32,MATCH(COUNTIF(Z39:AI39,PVO!A$4),ETAPP!A$1:A$32,0))&amp;INDEX(ETAPP!B$1:B$32,MATCH(COUNTIF(Z39:AI39,PVO!A$5),ETAPP!A$1:A$32,0))&amp;INDEX(ETAPP!B$1:B$32,MATCH(COUNTIF(Z39:AI39,PVO!A$6),ETAPP!A$1:A$32,0))&amp;INDEX(ETAPP!B$1:B$32,MATCH(COUNTIF(Z39:AI39,PVO!A$7),ETAPP!A$1:A$32,0))&amp;INDEX(ETAPP!B$1:B$32,MATCH(COUNTIF(Z39:AI39,PVO!A$8),ETAPP!A$1:A$32,0))&amp;INDEX(ETAPP!B$1:B$32,MATCH(COUNTIF(Z39:AI39,PVO!A$9),ETAPP!A$1:A$32,0))&amp;INDEX(ETAPP!B$1:B$32,MATCH(COUNTIF(Z39:AI39,PVO!A$10),ETAPP!A$1:A$32,0))&amp;INDEX(ETAPP!B$1:B$32,MATCH(COUNTIF(Z39:AI39,PVO!A$11),ETAPP!A$1:A$32,0))&amp;INDEX(ETAPP!B$1:B$32,MATCH(COUNTIF(Z39:AI39,PVO!A$12),ETAPP!A$1:A$32,0))&amp;INDEX(ETAPP!B$1:B$32,MATCH(COUNTIF(Z39:AI39,PVO!A$13),ETAPP!A$1:A$32,0))&amp;INDEX(ETAPP!B$1:B$32,MATCH(COUNTIF(Z39:AI39,PVO!A$14),ETAPP!A$1:A$32,0))&amp;INDEX(ETAPP!B$1:B$32,MATCH(COUNTIF(Z39:AI39,PVO!A$15),ETAPP!A$1:A$32,0))&amp;INDEX(ETAPP!B$1:B$32,MATCH(COUNTIF(Z39:AI39,PVO!A$16),ETAPP!A$1:A$32,0))&amp;INDEX(ETAPP!B$1:B$32,MATCH(COUNTIF(Z39:AI39,PVO!A$17),ETAPP!A$1:A$32,0))&amp;INDEX(ETAPP!B$1:B$32,MATCH(COUNTIF(Z39:AI39,PVO!A$18),ETAPP!A$1:A$32,0))&amp;INDEX(ETAPP!B$1:B$32,MATCH(COUNTIF(Z39:AI39,PVO!A$19),ETAPP!A$1:A$32,0))</f>
        <v>000000000AB0AB0AA00</v>
      </c>
      <c r="T39" s="461" t="str">
        <f t="shared" ref="T39:T61" si="43">TEXT(R39,"000,0")&amp;"-"&amp;S39</f>
        <v>062,0-000000000AB0AB0AA00</v>
      </c>
      <c r="U39" s="461">
        <f t="shared" ref="U39:U70" si="44">COUNTIF(T$7:T$61,"&gt;="&amp;T39)</f>
        <v>33</v>
      </c>
      <c r="V39" s="461">
        <f t="shared" ref="V39:V61" si="45">COUNTIF(L$7:L$61,"&gt;="&amp;L39)</f>
        <v>45</v>
      </c>
      <c r="W39" s="461" t="str">
        <f t="shared" ref="W39:W61" si="46">TEXT(R39,"000,0")&amp;"-"&amp;S39&amp;"-"&amp;TEXT(V39,"000")</f>
        <v>062,0-000000000AB0AB0AA00-045</v>
      </c>
      <c r="X39" s="461">
        <f t="shared" ref="X39:X70" si="47">COUNTIF(W$7:W$61,"&gt;="&amp;W39)</f>
        <v>33</v>
      </c>
      <c r="Y39" s="462">
        <f t="shared" ref="Y39:Y70" si="48">RANK(X39,X$7:X$61,0)</f>
        <v>23</v>
      </c>
      <c r="Z39" s="463">
        <f>IFERROR(INDEX('V1'!C$300:C$400,MATCH("*"&amp;L39&amp;"*",'V1'!B$300:B$400,0)),"  ")</f>
        <v>8</v>
      </c>
      <c r="AA39" s="463">
        <f>IFERROR(INDEX('V2'!C$300:C$400,MATCH("*"&amp;L39&amp;"*",'V2'!B$300:B$400,0)),"  ")</f>
        <v>5</v>
      </c>
      <c r="AB39" s="463">
        <f>IFERROR(INDEX('V3'!C$300:C$400,MATCH("*"&amp;L39&amp;"*",'V3'!B$300:B$400,0)),"  ")</f>
        <v>10</v>
      </c>
      <c r="AC39" s="463">
        <f>IFERROR(INDEX('V4'!C$300:C$400,MATCH("*"&amp;L39&amp;"*",'V4'!B$300:B$400,0)),"  ")</f>
        <v>7</v>
      </c>
      <c r="AD39" s="463">
        <f>IFERROR(INDEX('V5'!C$300:C$400,MATCH("*"&amp;L39&amp;"*",'V5'!B$300:B$400,0)),"  ")</f>
        <v>7</v>
      </c>
      <c r="AE39" s="463">
        <f>IFERROR(INDEX('V6'!C$300:C$400,MATCH("*"&amp;L39&amp;"*",'V6'!B$300:B$400,0)),"  ")</f>
        <v>10</v>
      </c>
      <c r="AF39" s="463">
        <f>IFERROR(INDEX('V7'!C$300:C$400,MATCH("*"&amp;L39&amp;"*",'V7'!B$300:B$400,0)),"  ")</f>
        <v>4</v>
      </c>
      <c r="AG39" s="463" t="str">
        <f>IFERROR(INDEX('V8'!C$300:C$400,MATCH("*"&amp;L39&amp;"*",'V8'!B$300:B$400,0)),"  ")</f>
        <v xml:space="preserve">  </v>
      </c>
      <c r="AH39" s="463" t="str">
        <f>IFERROR(INDEX('V9'!C$300:C$400,MATCH("*"&amp;L39&amp;"*",'V9'!B$300:B$400,0)),"  ")</f>
        <v xml:space="preserve">  </v>
      </c>
      <c r="AI39" s="463">
        <f>IFERROR(INDEX('V10'!C$300:C$400,MATCH("*"&amp;L39&amp;"*",'V10'!B$300:B$400,0)),"  ")</f>
        <v>11</v>
      </c>
      <c r="AJ39" s="464">
        <f t="shared" ref="AJ39:AJ61" si="49">COUNTIF(Z39:AI39,"&gt;=0")</f>
        <v>8</v>
      </c>
      <c r="AK39" s="464">
        <f t="shared" ref="AK39:AK61" si="50">IFERROR(IF(Z39+1&gt;LARGE(Z$7:Z$61,1)-2,1),0)+IFERROR(IF(AA39+1&gt;LARGE(AA$7:AA$61,1)-2,1),0)+IFERROR(IF(AB39+1&gt;LARGE(AB$7:AB$61,1)-2,1),0)+IFERROR(IF(AC39+1&gt;LARGE(AC$7:AC$61,1)-2,1),0)+IFERROR(IF(AD39+1&gt;LARGE(AD$7:AD$61,1)-2,1),0)+IFERROR(IF(AE39+1&gt;LARGE(AE$7:AE$61,1)-2,1),0)+IFERROR(IF(AF39+1&gt;LARGE(AF$7:AF$61,1)-2,1),0)+IFERROR(IF(AG39+1&gt;LARGE(AG$7:AG$61,1)-2,1),0)+IFERROR(IF(AH39+1&gt;LARGE(AF$7:AF$61,1)-2,1),0)+IFERROR(IF(AI39+1&gt;LARGE(AI$7:AI$61,1)-2,1),0)</f>
        <v>0</v>
      </c>
      <c r="AL39" s="464">
        <f t="shared" ref="AL39:AL61" si="51">IF(Z39=0,0,IF(Z39=IFERROR(LARGE(Z$7:Z$61,1),0),1,0))+IF(AA39=0,0,IF(AA39=IFERROR(LARGE(AA$7:AA$61,1),0),1,0))+IF(AB39=0,0,IF(AB39=IFERROR(LARGE(AB$7:AB$61,1),0),1,0))+IF(AC39=0,0,IF(AC39=IFERROR(LARGE(AC$7:AC$61,1),0),1,0))+IF(AD39=0,0,IF(AD39=IFERROR(LARGE(AD$7:AD$61,1),0),1,0))+IF(AE39=0,0,IF(AE39=IFERROR(LARGE(AE$7:AE$61,1),0),1,0))+IF(AF39=0,0,IF(AF39=IFERROR(LARGE(AF$7:AF$61,1),0),1,0))+IF(AG39=0,0,IF(AG39=IFERROR(LARGE(AG$7:AG$61,1),0),1,0))+IF(AH39=0,0,IF(AH39=IFERROR(LARGE(AF$7:AF$61,1),0),1,0))+IF(AI39=0,0,IF(AI39=IFERROR(LARGE(AI$7:AI$61,1),0),1,0))</f>
        <v>0</v>
      </c>
      <c r="AM39" s="393"/>
      <c r="AN39" s="465"/>
      <c r="AO39" s="466"/>
      <c r="AP39" s="466"/>
      <c r="AQ39" s="466"/>
      <c r="AR39" s="466"/>
      <c r="AS39" s="465">
        <f t="shared" si="20"/>
        <v>6.9999999999999999E-4</v>
      </c>
      <c r="AT39" s="466">
        <f t="shared" si="21"/>
        <v>8.0000999999999998</v>
      </c>
      <c r="AU39" s="466">
        <f t="shared" si="22"/>
        <v>5.0002000000000004</v>
      </c>
      <c r="AV39" s="466">
        <f t="shared" si="23"/>
        <v>10.000299999999999</v>
      </c>
      <c r="AW39" s="466">
        <f t="shared" si="24"/>
        <v>7.0004</v>
      </c>
      <c r="AX39" s="466">
        <f t="shared" si="25"/>
        <v>7.0004999999999997</v>
      </c>
      <c r="AY39" s="466">
        <f t="shared" si="26"/>
        <v>10.0006</v>
      </c>
      <c r="AZ39" s="466">
        <f t="shared" si="27"/>
        <v>4.0007000000000001</v>
      </c>
      <c r="BA39" s="466">
        <f t="shared" si="28"/>
        <v>8.0000000000000004E-4</v>
      </c>
      <c r="BB39" s="466">
        <f t="shared" si="29"/>
        <v>6.9999999999999999E-4</v>
      </c>
      <c r="BC39" s="466">
        <f t="shared" si="30"/>
        <v>11.000999999999999</v>
      </c>
    </row>
    <row r="40" spans="1:55" x14ac:dyDescent="0.2">
      <c r="A40" s="447">
        <f t="shared" si="33"/>
        <v>19</v>
      </c>
      <c r="B40" s="448">
        <f t="shared" si="34"/>
        <v>34</v>
      </c>
      <c r="C40" s="449">
        <f t="shared" si="2"/>
        <v>8</v>
      </c>
      <c r="D40" s="448">
        <f t="shared" si="35"/>
        <v>34</v>
      </c>
      <c r="E40" s="450">
        <f t="shared" si="36"/>
        <v>28</v>
      </c>
      <c r="F40" s="448">
        <f t="shared" si="37"/>
        <v>34</v>
      </c>
      <c r="G40" s="451" t="str">
        <f t="shared" si="38"/>
        <v/>
      </c>
      <c r="H40" s="448">
        <f t="shared" si="39"/>
        <v>-966</v>
      </c>
      <c r="I40" s="452" t="str">
        <f t="shared" si="40"/>
        <v/>
      </c>
      <c r="J40" s="453">
        <f t="shared" si="41"/>
        <v>-966</v>
      </c>
      <c r="K40" s="422">
        <f t="shared" si="42"/>
        <v>34</v>
      </c>
      <c r="L40" s="469" t="s">
        <v>225</v>
      </c>
      <c r="M40" s="455"/>
      <c r="N40" s="456" t="str">
        <f>IF(M40="","m","")</f>
        <v>m</v>
      </c>
      <c r="O40" s="457"/>
      <c r="P40" s="458" t="s">
        <v>223</v>
      </c>
      <c r="Q40" s="459" t="s">
        <v>216</v>
      </c>
      <c r="R40" s="460">
        <f>(IF(COUNT(Z40,AA40,AB40,AC40,AD40,AE40,AF40,AG40,AH40,AI40)&lt;9,SUM(Z40,AA40,AB40,AC40,AD40,AE40,AF40,AG40,AH40,AI40),SUM(LARGE((Z40,AA40,AB40,AC40,AD40,AE40,AF40,AG40,AH40,AI40),{1;2;3;4;5;6;7;8;9}))))</f>
        <v>60</v>
      </c>
      <c r="S40" s="461" t="str">
        <f>INDEX(ETAPP!B$1:B$32,MATCH(COUNTIF(Z40:AI40,PVO!A$1),ETAPP!A$1:A$32,0))&amp;INDEX(ETAPP!B$1:B$32,MATCH(COUNTIF(Z40:AI40,PVO!A$2),ETAPP!A$1:A$32,0))&amp;INDEX(ETAPP!B$1:B$32,MATCH(COUNTIF(Z40:AI40,PVO!A$3),ETAPP!A$1:A$32,0))&amp;INDEX(ETAPP!B$1:B$32,MATCH(COUNTIF(Z40:AI40,PVO!A$4),ETAPP!A$1:A$32,0))&amp;INDEX(ETAPP!B$1:B$32,MATCH(COUNTIF(Z40:AI40,PVO!A$5),ETAPP!A$1:A$32,0))&amp;INDEX(ETAPP!B$1:B$32,MATCH(COUNTIF(Z40:AI40,PVO!A$6),ETAPP!A$1:A$32,0))&amp;INDEX(ETAPP!B$1:B$32,MATCH(COUNTIF(Z40:AI40,PVO!A$7),ETAPP!A$1:A$32,0))&amp;INDEX(ETAPP!B$1:B$32,MATCH(COUNTIF(Z40:AI40,PVO!A$8),ETAPP!A$1:A$32,0))&amp;INDEX(ETAPP!B$1:B$32,MATCH(COUNTIF(Z40:AI40,PVO!A$9),ETAPP!A$1:A$32,0))&amp;INDEX(ETAPP!B$1:B$32,MATCH(COUNTIF(Z40:AI40,PVO!A$10),ETAPP!A$1:A$32,0))&amp;INDEX(ETAPP!B$1:B$32,MATCH(COUNTIF(Z40:AI40,PVO!A$11),ETAPP!A$1:A$32,0))&amp;INDEX(ETAPP!B$1:B$32,MATCH(COUNTIF(Z40:AI40,PVO!A$12),ETAPP!A$1:A$32,0))&amp;INDEX(ETAPP!B$1:B$32,MATCH(COUNTIF(Z40:AI40,PVO!A$13),ETAPP!A$1:A$32,0))&amp;INDEX(ETAPP!B$1:B$32,MATCH(COUNTIF(Z40:AI40,PVO!A$14),ETAPP!A$1:A$32,0))&amp;INDEX(ETAPP!B$1:B$32,MATCH(COUNTIF(Z40:AI40,PVO!A$15),ETAPP!A$1:A$32,0))&amp;INDEX(ETAPP!B$1:B$32,MATCH(COUNTIF(Z40:AI40,PVO!A$16),ETAPP!A$1:A$32,0))&amp;INDEX(ETAPP!B$1:B$32,MATCH(COUNTIF(Z40:AI40,PVO!A$17),ETAPP!A$1:A$32,0))&amp;INDEX(ETAPP!B$1:B$32,MATCH(COUNTIF(Z40:AI40,PVO!A$18),ETAPP!A$1:A$32,0))&amp;INDEX(ETAPP!B$1:B$32,MATCH(COUNTIF(Z40:AI40,PVO!A$19),ETAPP!A$1:A$32,0))</f>
        <v>0000000000BAAB0AA00</v>
      </c>
      <c r="T40" s="461" t="str">
        <f t="shared" si="43"/>
        <v>060,0-0000000000BAAB0AA00</v>
      </c>
      <c r="U40" s="461">
        <f t="shared" si="44"/>
        <v>34</v>
      </c>
      <c r="V40" s="461">
        <f t="shared" si="45"/>
        <v>10</v>
      </c>
      <c r="W40" s="461" t="str">
        <f t="shared" si="46"/>
        <v>060,0-0000000000BAAB0AA00-010</v>
      </c>
      <c r="X40" s="461">
        <f t="shared" si="47"/>
        <v>34</v>
      </c>
      <c r="Y40" s="462">
        <f t="shared" si="48"/>
        <v>22</v>
      </c>
      <c r="Z40" s="463">
        <f>IFERROR(INDEX('V1'!C$300:C$400,MATCH("*"&amp;L40&amp;"*",'V1'!B$300:B$400,0)),"  ")</f>
        <v>8</v>
      </c>
      <c r="AA40" s="463">
        <f>IFERROR(INDEX('V2'!C$300:C$400,MATCH("*"&amp;L40&amp;"*",'V2'!B$300:B$400,0)),"  ")</f>
        <v>5</v>
      </c>
      <c r="AB40" s="463">
        <f>IFERROR(INDEX('V3'!C$300:C$400,MATCH("*"&amp;L40&amp;"*",'V3'!B$300:B$400,0)),"  ")</f>
        <v>10</v>
      </c>
      <c r="AC40" s="463">
        <f>IFERROR(INDEX('V4'!C$300:C$400,MATCH("*"&amp;L40&amp;"*",'V4'!B$300:B$400,0)),"  ")</f>
        <v>7</v>
      </c>
      <c r="AD40" s="463">
        <f>IFERROR(INDEX('V5'!C$300:C$400,MATCH("*"&amp;L40&amp;"*",'V5'!B$300:B$400,0)),"  ")</f>
        <v>7</v>
      </c>
      <c r="AE40" s="463">
        <f>IFERROR(INDEX('V6'!C$300:C$400,MATCH("*"&amp;L40&amp;"*",'V6'!B$300:B$400,0)),"  ")</f>
        <v>10</v>
      </c>
      <c r="AF40" s="463">
        <f>IFERROR(INDEX('V7'!C$300:C$400,MATCH("*"&amp;L40&amp;"*",'V7'!B$300:B$400,0)),"  ")</f>
        <v>4</v>
      </c>
      <c r="AG40" s="463">
        <f>IFERROR(INDEX('V8'!C$300:C$400,MATCH("*"&amp;L40&amp;"*",'V8'!B$300:B$400,0)),"  ")</f>
        <v>9</v>
      </c>
      <c r="AH40" s="463" t="str">
        <f>IFERROR(INDEX('V9'!C$300:C$400,MATCH("*"&amp;L40&amp;"*",'V9'!B$300:B$400,0)),"  ")</f>
        <v xml:space="preserve">  </v>
      </c>
      <c r="AI40" s="463" t="str">
        <f>IFERROR(INDEX('V10'!C$300:C$400,MATCH("*"&amp;L40&amp;"*",'V10'!B$300:B$400,0)),"  ")</f>
        <v xml:space="preserve">  </v>
      </c>
      <c r="AJ40" s="464">
        <f t="shared" si="49"/>
        <v>8</v>
      </c>
      <c r="AK40" s="464">
        <f t="shared" si="50"/>
        <v>0</v>
      </c>
      <c r="AL40" s="464">
        <f t="shared" si="51"/>
        <v>0</v>
      </c>
      <c r="AM40" s="393"/>
      <c r="AN40" s="465"/>
      <c r="AO40" s="466"/>
      <c r="AP40" s="466"/>
      <c r="AQ40" s="466"/>
      <c r="AR40" s="466"/>
      <c r="AS40" s="465">
        <f t="shared" si="20"/>
        <v>6.9999999999999999E-4</v>
      </c>
      <c r="AT40" s="466">
        <f t="shared" si="21"/>
        <v>8.0000999999999998</v>
      </c>
      <c r="AU40" s="466">
        <f t="shared" si="22"/>
        <v>5.0002000000000004</v>
      </c>
      <c r="AV40" s="466">
        <f t="shared" si="23"/>
        <v>10.000299999999999</v>
      </c>
      <c r="AW40" s="466">
        <f t="shared" si="24"/>
        <v>7.0004</v>
      </c>
      <c r="AX40" s="466">
        <f t="shared" si="25"/>
        <v>7.0004999999999997</v>
      </c>
      <c r="AY40" s="466">
        <f t="shared" si="26"/>
        <v>10.0006</v>
      </c>
      <c r="AZ40" s="466">
        <f t="shared" si="27"/>
        <v>4.0007000000000001</v>
      </c>
      <c r="BA40" s="466">
        <f t="shared" si="28"/>
        <v>9.0007999999999999</v>
      </c>
      <c r="BB40" s="466">
        <f t="shared" si="29"/>
        <v>6.9999999999999999E-4</v>
      </c>
      <c r="BC40" s="466">
        <f t="shared" si="30"/>
        <v>1E-3</v>
      </c>
    </row>
    <row r="41" spans="1:55" x14ac:dyDescent="0.2">
      <c r="A41" s="447" t="str">
        <f t="shared" si="33"/>
        <v/>
      </c>
      <c r="B41" s="448">
        <f t="shared" si="34"/>
        <v>-965</v>
      </c>
      <c r="C41" s="449" t="str">
        <f t="shared" si="2"/>
        <v/>
      </c>
      <c r="D41" s="448">
        <f t="shared" si="35"/>
        <v>-965</v>
      </c>
      <c r="E41" s="450">
        <f t="shared" si="36"/>
        <v>29</v>
      </c>
      <c r="F41" s="448">
        <f t="shared" si="37"/>
        <v>35</v>
      </c>
      <c r="G41" s="451" t="str">
        <f t="shared" si="38"/>
        <v/>
      </c>
      <c r="H41" s="448">
        <f t="shared" si="39"/>
        <v>-965</v>
      </c>
      <c r="I41" s="452" t="str">
        <f t="shared" si="40"/>
        <v/>
      </c>
      <c r="J41" s="453">
        <f t="shared" si="41"/>
        <v>-965</v>
      </c>
      <c r="K41" s="422">
        <f t="shared" si="42"/>
        <v>35</v>
      </c>
      <c r="L41" s="467" t="s">
        <v>268</v>
      </c>
      <c r="M41" s="455"/>
      <c r="N41" s="456" t="s">
        <v>227</v>
      </c>
      <c r="O41" s="457"/>
      <c r="P41" s="458"/>
      <c r="Q41" s="459"/>
      <c r="R41" s="460">
        <f>(IF(COUNT(Z41,AA41,AB41,AC41,AD41,AE41,AF41,AG41,AH41,AI41)&lt;9,SUM(Z41,AA41,AB41,AC41,AD41,AE41,AF41,AG41,AH41,AI41),SUM(LARGE((Z41,AA41,AB41,AC41,AD41,AE41,AF41,AG41,AH41,AI41),{1;2;3;4;5;6;7;8;9}))))</f>
        <v>58</v>
      </c>
      <c r="S41" s="461" t="str">
        <f>INDEX(ETAPP!B$1:B$32,MATCH(COUNTIF(Z41:AI41,PVO!A$1),ETAPP!A$1:A$32,0))&amp;INDEX(ETAPP!B$1:B$32,MATCH(COUNTIF(Z41:AI41,PVO!A$2),ETAPP!A$1:A$32,0))&amp;INDEX(ETAPP!B$1:B$32,MATCH(COUNTIF(Z41:AI41,PVO!A$3),ETAPP!A$1:A$32,0))&amp;INDEX(ETAPP!B$1:B$32,MATCH(COUNTIF(Z41:AI41,PVO!A$4),ETAPP!A$1:A$32,0))&amp;INDEX(ETAPP!B$1:B$32,MATCH(COUNTIF(Z41:AI41,PVO!A$5),ETAPP!A$1:A$32,0))&amp;INDEX(ETAPP!B$1:B$32,MATCH(COUNTIF(Z41:AI41,PVO!A$6),ETAPP!A$1:A$32,0))&amp;INDEX(ETAPP!B$1:B$32,MATCH(COUNTIF(Z41:AI41,PVO!A$7),ETAPP!A$1:A$32,0))&amp;INDEX(ETAPP!B$1:B$32,MATCH(COUNTIF(Z41:AI41,PVO!A$8),ETAPP!A$1:A$32,0))&amp;INDEX(ETAPP!B$1:B$32,MATCH(COUNTIF(Z41:AI41,PVO!A$9),ETAPP!A$1:A$32,0))&amp;INDEX(ETAPP!B$1:B$32,MATCH(COUNTIF(Z41:AI41,PVO!A$10),ETAPP!A$1:A$32,0))&amp;INDEX(ETAPP!B$1:B$32,MATCH(COUNTIF(Z41:AI41,PVO!A$11),ETAPP!A$1:A$32,0))&amp;INDEX(ETAPP!B$1:B$32,MATCH(COUNTIF(Z41:AI41,PVO!A$12),ETAPP!A$1:A$32,0))&amp;INDEX(ETAPP!B$1:B$32,MATCH(COUNTIF(Z41:AI41,PVO!A$13),ETAPP!A$1:A$32,0))&amp;INDEX(ETAPP!B$1:B$32,MATCH(COUNTIF(Z41:AI41,PVO!A$14),ETAPP!A$1:A$32,0))&amp;INDEX(ETAPP!B$1:B$32,MATCH(COUNTIF(Z41:AI41,PVO!A$15),ETAPP!A$1:A$32,0))&amp;INDEX(ETAPP!B$1:B$32,MATCH(COUNTIF(Z41:AI41,PVO!A$16),ETAPP!A$1:A$32,0))&amp;INDEX(ETAPP!B$1:B$32,MATCH(COUNTIF(Z41:AI41,PVO!A$17),ETAPP!A$1:A$32,0))&amp;INDEX(ETAPP!B$1:B$32,MATCH(COUNTIF(Z41:AI41,PVO!A$18),ETAPP!A$1:A$32,0))&amp;INDEX(ETAPP!B$1:B$32,MATCH(COUNTIF(Z41:AI41,PVO!A$19),ETAPP!A$1:A$32,0))</f>
        <v>AB00000000000000000</v>
      </c>
      <c r="T41" s="461" t="str">
        <f t="shared" si="43"/>
        <v>058,0-AB00000000000000000</v>
      </c>
      <c r="U41" s="461">
        <f t="shared" si="44"/>
        <v>35</v>
      </c>
      <c r="V41" s="461">
        <f t="shared" si="45"/>
        <v>30</v>
      </c>
      <c r="W41" s="461" t="str">
        <f t="shared" si="46"/>
        <v>058,0-AB00000000000000000-030</v>
      </c>
      <c r="X41" s="461">
        <f t="shared" si="47"/>
        <v>35</v>
      </c>
      <c r="Y41" s="462">
        <f t="shared" si="48"/>
        <v>21</v>
      </c>
      <c r="Z41" s="463" t="str">
        <f>IFERROR(INDEX('V1'!C$300:C$400,MATCH("*"&amp;L41&amp;"*",'V1'!B$300:B$400,0)),"  ")</f>
        <v xml:space="preserve">  </v>
      </c>
      <c r="AA41" s="463" t="str">
        <f>IFERROR(INDEX('V2'!C$300:C$400,MATCH("*"&amp;L41&amp;"*",'V2'!B$300:B$400,0)),"  ")</f>
        <v xml:space="preserve">  </v>
      </c>
      <c r="AB41" s="463" t="str">
        <f>IFERROR(INDEX('V3'!C$300:C$400,MATCH("*"&amp;L41&amp;"*",'V3'!B$300:B$400,0)),"  ")</f>
        <v xml:space="preserve">  </v>
      </c>
      <c r="AC41" s="463" t="str">
        <f>IFERROR(INDEX('V4'!C$300:C$400,MATCH("*"&amp;L41&amp;"*",'V4'!B$300:B$400,0)),"  ")</f>
        <v xml:space="preserve">  </v>
      </c>
      <c r="AD41" s="463" t="str">
        <f>IFERROR(INDEX('V5'!C$300:C$400,MATCH("*"&amp;L41&amp;"*",'V5'!B$300:B$400,0)),"  ")</f>
        <v xml:space="preserve">  </v>
      </c>
      <c r="AE41" s="463">
        <f>IFERROR(INDEX('V6'!C$300:C$400,MATCH("*"&amp;L41&amp;"*",'V6'!B$300:B$400,0)),"  ")</f>
        <v>19</v>
      </c>
      <c r="AF41" s="463" t="str">
        <f>IFERROR(INDEX('V7'!C$300:C$400,MATCH("*"&amp;L41&amp;"*",'V7'!B$300:B$400,0)),"  ")</f>
        <v xml:space="preserve">  </v>
      </c>
      <c r="AG41" s="463" t="str">
        <f>IFERROR(INDEX('V8'!C$300:C$400,MATCH("*"&amp;L41&amp;"*",'V8'!B$300:B$400,0)),"  ")</f>
        <v xml:space="preserve">  </v>
      </c>
      <c r="AH41" s="463">
        <f>IFERROR(INDEX('V9'!C$300:C$400,MATCH("*"&amp;L41&amp;"*",'V9'!B$300:B$400,0)),"  ")</f>
        <v>20</v>
      </c>
      <c r="AI41" s="463">
        <f>IFERROR(INDEX('V10'!C$300:C$400,MATCH("*"&amp;L41&amp;"*",'V10'!B$300:B$400,0)),"  ")</f>
        <v>19</v>
      </c>
      <c r="AJ41" s="464">
        <f t="shared" si="49"/>
        <v>3</v>
      </c>
      <c r="AK41" s="464">
        <f t="shared" si="50"/>
        <v>3</v>
      </c>
      <c r="AL41" s="464">
        <f t="shared" si="51"/>
        <v>1</v>
      </c>
      <c r="AM41" s="393"/>
      <c r="AN41" s="465"/>
      <c r="AO41" s="466"/>
      <c r="AP41" s="466"/>
      <c r="AQ41" s="466"/>
      <c r="AR41" s="466"/>
      <c r="AS41" s="465">
        <f t="shared" si="20"/>
        <v>1E-4</v>
      </c>
      <c r="AT41" s="466">
        <f t="shared" si="21"/>
        <v>1E-4</v>
      </c>
      <c r="AU41" s="466">
        <f t="shared" si="22"/>
        <v>2.0000000000000001E-4</v>
      </c>
      <c r="AV41" s="466">
        <f t="shared" si="23"/>
        <v>2.9999999999999997E-4</v>
      </c>
      <c r="AW41" s="466">
        <f t="shared" si="24"/>
        <v>4.0000000000000002E-4</v>
      </c>
      <c r="AX41" s="466">
        <f t="shared" si="25"/>
        <v>5.0000000000000001E-4</v>
      </c>
      <c r="AY41" s="466">
        <f t="shared" si="26"/>
        <v>19.000599999999999</v>
      </c>
      <c r="AZ41" s="466">
        <f t="shared" si="27"/>
        <v>6.9999999999999999E-4</v>
      </c>
      <c r="BA41" s="466">
        <f t="shared" si="28"/>
        <v>8.0000000000000004E-4</v>
      </c>
      <c r="BB41" s="466">
        <f t="shared" si="29"/>
        <v>20.000699999999998</v>
      </c>
      <c r="BC41" s="466">
        <f t="shared" si="30"/>
        <v>19.001000000000001</v>
      </c>
    </row>
    <row r="42" spans="1:55" x14ac:dyDescent="0.2">
      <c r="A42" s="447" t="str">
        <f t="shared" si="33"/>
        <v/>
      </c>
      <c r="B42" s="448">
        <f t="shared" si="34"/>
        <v>-964</v>
      </c>
      <c r="C42" s="449" t="str">
        <f t="shared" si="2"/>
        <v/>
      </c>
      <c r="D42" s="448">
        <f t="shared" si="35"/>
        <v>-964</v>
      </c>
      <c r="E42" s="450">
        <f t="shared" si="36"/>
        <v>30</v>
      </c>
      <c r="F42" s="448">
        <f t="shared" si="37"/>
        <v>36</v>
      </c>
      <c r="G42" s="451" t="str">
        <f t="shared" si="38"/>
        <v/>
      </c>
      <c r="H42" s="448">
        <f t="shared" si="39"/>
        <v>-964</v>
      </c>
      <c r="I42" s="452" t="str">
        <f t="shared" si="40"/>
        <v/>
      </c>
      <c r="J42" s="453">
        <f t="shared" si="41"/>
        <v>-964</v>
      </c>
      <c r="K42" s="422">
        <f t="shared" si="42"/>
        <v>36</v>
      </c>
      <c r="L42" s="467" t="s">
        <v>251</v>
      </c>
      <c r="M42" s="455"/>
      <c r="N42" s="456" t="str">
        <f>IF(M42="","m","")</f>
        <v>m</v>
      </c>
      <c r="O42" s="457"/>
      <c r="P42" s="458"/>
      <c r="Q42" s="459"/>
      <c r="R42" s="460">
        <f>(IF(COUNT(Z42,AA42,AB42,AC42,AD42,AE42,AF42,AG42,AH42,AI42)&lt;9,SUM(Z42,AA42,AB42,AC42,AD42,AE42,AF42,AG42,AH42,AI42),SUM(LARGE((Z42,AA42,AB42,AC42,AD42,AE42,AF42,AG42,AH42,AI42),{1;2;3;4;5;6;7;8;9}))))</f>
        <v>58</v>
      </c>
      <c r="S42" s="461" t="str">
        <f>INDEX(ETAPP!B$1:B$32,MATCH(COUNTIF(Z42:AI42,PVO!A$1),ETAPP!A$1:A$32,0))&amp;INDEX(ETAPP!B$1:B$32,MATCH(COUNTIF(Z42:AI42,PVO!A$2),ETAPP!A$1:A$32,0))&amp;INDEX(ETAPP!B$1:B$32,MATCH(COUNTIF(Z42:AI42,PVO!A$3),ETAPP!A$1:A$32,0))&amp;INDEX(ETAPP!B$1:B$32,MATCH(COUNTIF(Z42:AI42,PVO!A$4),ETAPP!A$1:A$32,0))&amp;INDEX(ETAPP!B$1:B$32,MATCH(COUNTIF(Z42:AI42,PVO!A$5),ETAPP!A$1:A$32,0))&amp;INDEX(ETAPP!B$1:B$32,MATCH(COUNTIF(Z42:AI42,PVO!A$6),ETAPP!A$1:A$32,0))&amp;INDEX(ETAPP!B$1:B$32,MATCH(COUNTIF(Z42:AI42,PVO!A$7),ETAPP!A$1:A$32,0))&amp;INDEX(ETAPP!B$1:B$32,MATCH(COUNTIF(Z42:AI42,PVO!A$8),ETAPP!A$1:A$32,0))&amp;INDEX(ETAPP!B$1:B$32,MATCH(COUNTIF(Z42:AI42,PVO!A$9),ETAPP!A$1:A$32,0))&amp;INDEX(ETAPP!B$1:B$32,MATCH(COUNTIF(Z42:AI42,PVO!A$10),ETAPP!A$1:A$32,0))&amp;INDEX(ETAPP!B$1:B$32,MATCH(COUNTIF(Z42:AI42,PVO!A$11),ETAPP!A$1:A$32,0))&amp;INDEX(ETAPP!B$1:B$32,MATCH(COUNTIF(Z42:AI42,PVO!A$12),ETAPP!A$1:A$32,0))&amp;INDEX(ETAPP!B$1:B$32,MATCH(COUNTIF(Z42:AI42,PVO!A$13),ETAPP!A$1:A$32,0))&amp;INDEX(ETAPP!B$1:B$32,MATCH(COUNTIF(Z42:AI42,PVO!A$14),ETAPP!A$1:A$32,0))&amp;INDEX(ETAPP!B$1:B$32,MATCH(COUNTIF(Z42:AI42,PVO!A$15),ETAPP!A$1:A$32,0))&amp;INDEX(ETAPP!B$1:B$32,MATCH(COUNTIF(Z42:AI42,PVO!A$16),ETAPP!A$1:A$32,0))&amp;INDEX(ETAPP!B$1:B$32,MATCH(COUNTIF(Z42:AI42,PVO!A$17),ETAPP!A$1:A$32,0))&amp;INDEX(ETAPP!B$1:B$32,MATCH(COUNTIF(Z42:AI42,PVO!A$18),ETAPP!A$1:A$32,0))&amp;INDEX(ETAPP!B$1:B$32,MATCH(COUNTIF(Z42:AI42,PVO!A$19),ETAPP!A$1:A$32,0))</f>
        <v>000AA00AA0000000000</v>
      </c>
      <c r="T42" s="461" t="str">
        <f t="shared" si="43"/>
        <v>058,0-000AA00AA0000000000</v>
      </c>
      <c r="U42" s="461">
        <f t="shared" si="44"/>
        <v>36</v>
      </c>
      <c r="V42" s="461">
        <f t="shared" si="45"/>
        <v>16</v>
      </c>
      <c r="W42" s="461" t="str">
        <f t="shared" si="46"/>
        <v>058,0-000AA00AA0000000000-016</v>
      </c>
      <c r="X42" s="461">
        <f t="shared" si="47"/>
        <v>36</v>
      </c>
      <c r="Y42" s="462">
        <f t="shared" si="48"/>
        <v>20</v>
      </c>
      <c r="Z42" s="463" t="str">
        <f>IFERROR(INDEX('V1'!C$300:C$400,MATCH("*"&amp;L42&amp;"*",'V1'!B$300:B$400,0)),"  ")</f>
        <v xml:space="preserve">  </v>
      </c>
      <c r="AA42" s="463" t="str">
        <f>IFERROR(INDEX('V2'!C$300:C$400,MATCH("*"&amp;L42&amp;"*",'V2'!B$300:B$400,0)),"  ")</f>
        <v xml:space="preserve">  </v>
      </c>
      <c r="AB42" s="463">
        <f>IFERROR(INDEX('V3'!C$300:C$400,MATCH("*"&amp;L42&amp;"*",'V3'!B$300:B$400,0)),"  ")</f>
        <v>13</v>
      </c>
      <c r="AC42" s="463">
        <f>IFERROR(INDEX('V4'!C$300:C$400,MATCH("*"&amp;L42&amp;"*",'V4'!B$300:B$400,0)),"  ")</f>
        <v>0</v>
      </c>
      <c r="AD42" s="463" t="str">
        <f>IFERROR(INDEX('V5'!C$300:C$400,MATCH("*"&amp;L42&amp;"*",'V5'!B$300:B$400,0)),"  ")</f>
        <v xml:space="preserve">  </v>
      </c>
      <c r="AE42" s="463" t="str">
        <f>IFERROR(INDEX('V6'!C$300:C$400,MATCH("*"&amp;L42&amp;"*",'V6'!B$300:B$400,0)),"  ")</f>
        <v xml:space="preserve">  </v>
      </c>
      <c r="AF42" s="463">
        <f>IFERROR(INDEX('V7'!C$300:C$400,MATCH("*"&amp;L42&amp;"*",'V7'!B$300:B$400,0)),"  ")</f>
        <v>16</v>
      </c>
      <c r="AG42" s="463" t="str">
        <f>IFERROR(INDEX('V8'!C$300:C$400,MATCH("*"&amp;L42&amp;"*",'V8'!B$300:B$400,0)),"  ")</f>
        <v xml:space="preserve">  </v>
      </c>
      <c r="AH42" s="463">
        <f>IFERROR(INDEX('V9'!C$300:C$400,MATCH("*"&amp;L42&amp;"*",'V9'!B$300:B$400,0)),"  ")</f>
        <v>12</v>
      </c>
      <c r="AI42" s="463">
        <f>IFERROR(INDEX('V10'!C$300:C$400,MATCH("*"&amp;L42&amp;"*",'V10'!B$300:B$400,0)),"  ")</f>
        <v>17</v>
      </c>
      <c r="AJ42" s="464">
        <f t="shared" si="49"/>
        <v>5</v>
      </c>
      <c r="AK42" s="464">
        <f t="shared" si="50"/>
        <v>0</v>
      </c>
      <c r="AL42" s="464">
        <f t="shared" si="51"/>
        <v>0</v>
      </c>
      <c r="AM42" s="477"/>
      <c r="AN42" s="465"/>
      <c r="AO42" s="466"/>
      <c r="AP42" s="466"/>
      <c r="AQ42" s="466"/>
      <c r="AR42" s="466"/>
      <c r="AS42" s="465">
        <f t="shared" si="20"/>
        <v>1E-4</v>
      </c>
      <c r="AT42" s="466">
        <f t="shared" si="21"/>
        <v>1E-4</v>
      </c>
      <c r="AU42" s="466">
        <f t="shared" si="22"/>
        <v>2.0000000000000001E-4</v>
      </c>
      <c r="AV42" s="466">
        <f t="shared" si="23"/>
        <v>13.000299999999999</v>
      </c>
      <c r="AW42" s="466">
        <f t="shared" si="24"/>
        <v>4.0000000000000002E-4</v>
      </c>
      <c r="AX42" s="466">
        <f t="shared" si="25"/>
        <v>5.0000000000000001E-4</v>
      </c>
      <c r="AY42" s="466">
        <f t="shared" si="26"/>
        <v>5.9999999999999995E-4</v>
      </c>
      <c r="AZ42" s="466">
        <f t="shared" si="27"/>
        <v>16.000699999999998</v>
      </c>
      <c r="BA42" s="466">
        <f t="shared" si="28"/>
        <v>8.0000000000000004E-4</v>
      </c>
      <c r="BB42" s="466">
        <f t="shared" si="29"/>
        <v>12.0007</v>
      </c>
      <c r="BC42" s="466">
        <f t="shared" si="30"/>
        <v>17.001000000000001</v>
      </c>
    </row>
    <row r="43" spans="1:55" x14ac:dyDescent="0.2">
      <c r="A43" s="447">
        <f t="shared" si="33"/>
        <v>20</v>
      </c>
      <c r="B43" s="448">
        <f t="shared" si="34"/>
        <v>37</v>
      </c>
      <c r="C43" s="449">
        <f t="shared" si="2"/>
        <v>9</v>
      </c>
      <c r="D43" s="448">
        <f t="shared" si="35"/>
        <v>37</v>
      </c>
      <c r="E43" s="450">
        <f t="shared" si="36"/>
        <v>31</v>
      </c>
      <c r="F43" s="448">
        <f t="shared" si="37"/>
        <v>37</v>
      </c>
      <c r="G43" s="451" t="str">
        <f t="shared" si="38"/>
        <v/>
      </c>
      <c r="H43" s="448">
        <f t="shared" si="39"/>
        <v>-963</v>
      </c>
      <c r="I43" s="452" t="str">
        <f t="shared" si="40"/>
        <v/>
      </c>
      <c r="J43" s="453">
        <f t="shared" si="41"/>
        <v>-963</v>
      </c>
      <c r="K43" s="422">
        <f t="shared" si="42"/>
        <v>37</v>
      </c>
      <c r="L43" s="469" t="s">
        <v>245</v>
      </c>
      <c r="M43" s="455"/>
      <c r="N43" s="456" t="str">
        <f>IF(M43="","m","")</f>
        <v>m</v>
      </c>
      <c r="O43" s="457"/>
      <c r="P43" s="458" t="s">
        <v>223</v>
      </c>
      <c r="Q43" s="459" t="s">
        <v>216</v>
      </c>
      <c r="R43" s="460">
        <f>(IF(COUNT(Z43,AA43,AB43,AC43,AD43,AE43,AF43,AG43,AH43,AI43)&lt;9,SUM(Z43,AA43,AB43,AC43,AD43,AE43,AF43,AG43,AH43,AI43),SUM(LARGE((Z43,AA43,AB43,AC43,AD43,AE43,AF43,AG43,AH43,AI43),{1;2;3;4;5;6;7;8;9}))))</f>
        <v>54</v>
      </c>
      <c r="S43" s="461" t="str">
        <f>INDEX(ETAPP!B$1:B$32,MATCH(COUNTIF(Z43:AI43,PVO!A$1),ETAPP!A$1:A$32,0))&amp;INDEX(ETAPP!B$1:B$32,MATCH(COUNTIF(Z43:AI43,PVO!A$2),ETAPP!A$1:A$32,0))&amp;INDEX(ETAPP!B$1:B$32,MATCH(COUNTIF(Z43:AI43,PVO!A$3),ETAPP!A$1:A$32,0))&amp;INDEX(ETAPP!B$1:B$32,MATCH(COUNTIF(Z43:AI43,PVO!A$4),ETAPP!A$1:A$32,0))&amp;INDEX(ETAPP!B$1:B$32,MATCH(COUNTIF(Z43:AI43,PVO!A$5),ETAPP!A$1:A$32,0))&amp;INDEX(ETAPP!B$1:B$32,MATCH(COUNTIF(Z43:AI43,PVO!A$6),ETAPP!A$1:A$32,0))&amp;INDEX(ETAPP!B$1:B$32,MATCH(COUNTIF(Z43:AI43,PVO!A$7),ETAPP!A$1:A$32,0))&amp;INDEX(ETAPP!B$1:B$32,MATCH(COUNTIF(Z43:AI43,PVO!A$8),ETAPP!A$1:A$32,0))&amp;INDEX(ETAPP!B$1:B$32,MATCH(COUNTIF(Z43:AI43,PVO!A$9),ETAPP!A$1:A$32,0))&amp;INDEX(ETAPP!B$1:B$32,MATCH(COUNTIF(Z43:AI43,PVO!A$10),ETAPP!A$1:A$32,0))&amp;INDEX(ETAPP!B$1:B$32,MATCH(COUNTIF(Z43:AI43,PVO!A$11),ETAPP!A$1:A$32,0))&amp;INDEX(ETAPP!B$1:B$32,MATCH(COUNTIF(Z43:AI43,PVO!A$12),ETAPP!A$1:A$32,0))&amp;INDEX(ETAPP!B$1:B$32,MATCH(COUNTIF(Z43:AI43,PVO!A$13),ETAPP!A$1:A$32,0))&amp;INDEX(ETAPP!B$1:B$32,MATCH(COUNTIF(Z43:AI43,PVO!A$14),ETAPP!A$1:A$32,0))&amp;INDEX(ETAPP!B$1:B$32,MATCH(COUNTIF(Z43:AI43,PVO!A$15),ETAPP!A$1:A$32,0))&amp;INDEX(ETAPP!B$1:B$32,MATCH(COUNTIF(Z43:AI43,PVO!A$16),ETAPP!A$1:A$32,0))&amp;INDEX(ETAPP!B$1:B$32,MATCH(COUNTIF(Z43:AI43,PVO!A$17),ETAPP!A$1:A$32,0))&amp;INDEX(ETAPP!B$1:B$32,MATCH(COUNTIF(Z43:AI43,PVO!A$18),ETAPP!A$1:A$32,0))&amp;INDEX(ETAPP!B$1:B$32,MATCH(COUNTIF(Z43:AI43,PVO!A$19),ETAPP!A$1:A$32,0))</f>
        <v>000000AA0A00B000000</v>
      </c>
      <c r="T43" s="461" t="str">
        <f t="shared" si="43"/>
        <v>054,0-000000AA0A00B000000</v>
      </c>
      <c r="U43" s="461">
        <f t="shared" si="44"/>
        <v>37</v>
      </c>
      <c r="V43" s="461">
        <f t="shared" si="45"/>
        <v>7</v>
      </c>
      <c r="W43" s="461" t="str">
        <f t="shared" si="46"/>
        <v>054,0-000000AA0A00B000000-007</v>
      </c>
      <c r="X43" s="461">
        <f t="shared" si="47"/>
        <v>37</v>
      </c>
      <c r="Y43" s="462">
        <f t="shared" si="48"/>
        <v>19</v>
      </c>
      <c r="Z43" s="463">
        <f>IFERROR(INDEX('V1'!C$300:C$400,MATCH("*"&amp;L43&amp;"*",'V1'!B$300:B$400,0)),"  ")</f>
        <v>11</v>
      </c>
      <c r="AA43" s="463">
        <f>IFERROR(INDEX('V2'!C$300:C$400,MATCH("*"&amp;L43&amp;"*",'V2'!B$300:B$400,0)),"  ")</f>
        <v>13</v>
      </c>
      <c r="AB43" s="463" t="str">
        <f>IFERROR(INDEX('V3'!C$300:C$400,MATCH("*"&amp;L43&amp;"*",'V3'!B$300:B$400,0)),"  ")</f>
        <v xml:space="preserve">  </v>
      </c>
      <c r="AC43" s="463" t="str">
        <f>IFERROR(INDEX('V4'!C$300:C$400,MATCH("*"&amp;L43&amp;"*",'V4'!B$300:B$400,0)),"  ")</f>
        <v xml:space="preserve">  </v>
      </c>
      <c r="AD43" s="463">
        <f>IFERROR(INDEX('V5'!C$300:C$400,MATCH("*"&amp;L43&amp;"*",'V5'!B$300:B$400,0)),"  ")</f>
        <v>14</v>
      </c>
      <c r="AE43" s="463" t="str">
        <f>IFERROR(INDEX('V6'!C$300:C$400,MATCH("*"&amp;L43&amp;"*",'V6'!B$300:B$400,0)),"  ")</f>
        <v xml:space="preserve">  </v>
      </c>
      <c r="AF43" s="463">
        <f>IFERROR(INDEX('V7'!C$300:C$400,MATCH("*"&amp;L43&amp;"*",'V7'!B$300:B$400,0)),"  ")</f>
        <v>8</v>
      </c>
      <c r="AG43" s="463" t="str">
        <f>IFERROR(INDEX('V8'!C$300:C$400,MATCH("*"&amp;L43&amp;"*",'V8'!B$300:B$400,0)),"  ")</f>
        <v xml:space="preserve">  </v>
      </c>
      <c r="AH43" s="463">
        <f>IFERROR(INDEX('V9'!C$300:C$400,MATCH("*"&amp;L43&amp;"*",'V9'!B$300:B$400,0)),"  ")</f>
        <v>8</v>
      </c>
      <c r="AI43" s="463" t="str">
        <f>IFERROR(INDEX('V10'!C$300:C$400,MATCH("*"&amp;L43&amp;"*",'V10'!B$300:B$400,0)),"  ")</f>
        <v xml:space="preserve">  </v>
      </c>
      <c r="AJ43" s="464">
        <f t="shared" si="49"/>
        <v>5</v>
      </c>
      <c r="AK43" s="464">
        <f t="shared" si="50"/>
        <v>0</v>
      </c>
      <c r="AL43" s="464">
        <f t="shared" si="51"/>
        <v>0</v>
      </c>
      <c r="AM43" s="477"/>
      <c r="AN43" s="465"/>
      <c r="AO43" s="466"/>
      <c r="AP43" s="466"/>
      <c r="AQ43" s="466"/>
      <c r="AR43" s="466"/>
      <c r="AS43" s="465">
        <f t="shared" si="20"/>
        <v>2.9999999999999997E-4</v>
      </c>
      <c r="AT43" s="466">
        <f t="shared" si="21"/>
        <v>11.0001</v>
      </c>
      <c r="AU43" s="466">
        <f t="shared" si="22"/>
        <v>13.0002</v>
      </c>
      <c r="AV43" s="466">
        <f t="shared" si="23"/>
        <v>2.9999999999999997E-4</v>
      </c>
      <c r="AW43" s="466">
        <f t="shared" si="24"/>
        <v>4.0000000000000002E-4</v>
      </c>
      <c r="AX43" s="466">
        <f t="shared" si="25"/>
        <v>14.000500000000001</v>
      </c>
      <c r="AY43" s="466">
        <f t="shared" si="26"/>
        <v>5.9999999999999995E-4</v>
      </c>
      <c r="AZ43" s="466">
        <f t="shared" si="27"/>
        <v>8.0007000000000001</v>
      </c>
      <c r="BA43" s="466">
        <f t="shared" si="28"/>
        <v>8.0000000000000004E-4</v>
      </c>
      <c r="BB43" s="466">
        <f t="shared" si="29"/>
        <v>8.0007000000000001</v>
      </c>
      <c r="BC43" s="466">
        <f t="shared" si="30"/>
        <v>1E-3</v>
      </c>
    </row>
    <row r="44" spans="1:55" x14ac:dyDescent="0.2">
      <c r="A44" s="447">
        <f t="shared" si="33"/>
        <v>21</v>
      </c>
      <c r="B44" s="448">
        <f t="shared" si="34"/>
        <v>38</v>
      </c>
      <c r="C44" s="449" t="str">
        <f t="shared" si="2"/>
        <v/>
      </c>
      <c r="D44" s="448">
        <f t="shared" si="35"/>
        <v>-962</v>
      </c>
      <c r="E44" s="450" t="str">
        <f t="shared" si="36"/>
        <v/>
      </c>
      <c r="F44" s="448">
        <f t="shared" si="37"/>
        <v>-962</v>
      </c>
      <c r="G44" s="451">
        <f t="shared" si="38"/>
        <v>7</v>
      </c>
      <c r="H44" s="448">
        <f t="shared" si="39"/>
        <v>38</v>
      </c>
      <c r="I44" s="452" t="str">
        <f t="shared" si="40"/>
        <v/>
      </c>
      <c r="J44" s="453">
        <f t="shared" si="41"/>
        <v>-962</v>
      </c>
      <c r="K44" s="422">
        <f t="shared" si="42"/>
        <v>38</v>
      </c>
      <c r="L44" s="467" t="s">
        <v>217</v>
      </c>
      <c r="M44" s="455" t="s">
        <v>218</v>
      </c>
      <c r="N44" s="456"/>
      <c r="O44" s="457"/>
      <c r="P44" s="458"/>
      <c r="Q44" s="459" t="s">
        <v>216</v>
      </c>
      <c r="R44" s="460">
        <f>(IF(COUNT(Z44,AA44,AB44,AC44,AD44,AE44,AF44,AG44,AH44,AI44)&lt;9,SUM(Z44,AA44,AB44,AC44,AD44,AE44,AF44,AG44,AH44,AI44),SUM(LARGE((Z44,AA44,AB44,AC44,AD44,AE44,AF44,AG44,AH44,AI44),{1;2;3;4;5;6;7;8;9}))))</f>
        <v>52</v>
      </c>
      <c r="S44" s="461" t="str">
        <f>INDEX(ETAPP!B$1:B$32,MATCH(COUNTIF(Z44:AI44,PVO!A$1),ETAPP!A$1:A$32,0))&amp;INDEX(ETAPP!B$1:B$32,MATCH(COUNTIF(Z44:AI44,PVO!A$2),ETAPP!A$1:A$32,0))&amp;INDEX(ETAPP!B$1:B$32,MATCH(COUNTIF(Z44:AI44,PVO!A$3),ETAPP!A$1:A$32,0))&amp;INDEX(ETAPP!B$1:B$32,MATCH(COUNTIF(Z44:AI44,PVO!A$4),ETAPP!A$1:A$32,0))&amp;INDEX(ETAPP!B$1:B$32,MATCH(COUNTIF(Z44:AI44,PVO!A$5),ETAPP!A$1:A$32,0))&amp;INDEX(ETAPP!B$1:B$32,MATCH(COUNTIF(Z44:AI44,PVO!A$6),ETAPP!A$1:A$32,0))&amp;INDEX(ETAPP!B$1:B$32,MATCH(COUNTIF(Z44:AI44,PVO!A$7),ETAPP!A$1:A$32,0))&amp;INDEX(ETAPP!B$1:B$32,MATCH(COUNTIF(Z44:AI44,PVO!A$8),ETAPP!A$1:A$32,0))&amp;INDEX(ETAPP!B$1:B$32,MATCH(COUNTIF(Z44:AI44,PVO!A$9),ETAPP!A$1:A$32,0))&amp;INDEX(ETAPP!B$1:B$32,MATCH(COUNTIF(Z44:AI44,PVO!A$10),ETAPP!A$1:A$32,0))&amp;INDEX(ETAPP!B$1:B$32,MATCH(COUNTIF(Z44:AI44,PVO!A$11),ETAPP!A$1:A$32,0))&amp;INDEX(ETAPP!B$1:B$32,MATCH(COUNTIF(Z44:AI44,PVO!A$12),ETAPP!A$1:A$32,0))&amp;INDEX(ETAPP!B$1:B$32,MATCH(COUNTIF(Z44:AI44,PVO!A$13),ETAPP!A$1:A$32,0))&amp;INDEX(ETAPP!B$1:B$32,MATCH(COUNTIF(Z44:AI44,PVO!A$14),ETAPP!A$1:A$32,0))&amp;INDEX(ETAPP!B$1:B$32,MATCH(COUNTIF(Z44:AI44,PVO!A$15),ETAPP!A$1:A$32,0))&amp;INDEX(ETAPP!B$1:B$32,MATCH(COUNTIF(Z44:AI44,PVO!A$16),ETAPP!A$1:A$32,0))&amp;INDEX(ETAPP!B$1:B$32,MATCH(COUNTIF(Z44:AI44,PVO!A$17),ETAPP!A$1:A$32,0))&amp;INDEX(ETAPP!B$1:B$32,MATCH(COUNTIF(Z44:AI44,PVO!A$18),ETAPP!A$1:A$32,0))&amp;INDEX(ETAPP!B$1:B$32,MATCH(COUNTIF(Z44:AI44,PVO!A$19),ETAPP!A$1:A$32,0))</f>
        <v>000A0A000A0A0000000</v>
      </c>
      <c r="T44" s="461" t="str">
        <f t="shared" si="43"/>
        <v>052,0-000A0A000A0A0000000</v>
      </c>
      <c r="U44" s="461">
        <f t="shared" si="44"/>
        <v>38</v>
      </c>
      <c r="V44" s="461">
        <f t="shared" si="45"/>
        <v>19</v>
      </c>
      <c r="W44" s="461" t="str">
        <f t="shared" si="46"/>
        <v>052,0-000A0A000A0A0000000-019</v>
      </c>
      <c r="X44" s="461">
        <f t="shared" si="47"/>
        <v>38</v>
      </c>
      <c r="Y44" s="462">
        <f t="shared" si="48"/>
        <v>18</v>
      </c>
      <c r="Z44" s="463" t="str">
        <f>IFERROR(INDEX('V1'!C$300:C$400,MATCH("*"&amp;L44&amp;"*",'V1'!B$300:B$400,0)),"  ")</f>
        <v xml:space="preserve">  </v>
      </c>
      <c r="AA44" s="463">
        <f>IFERROR(INDEX('V2'!C$300:C$400,MATCH("*"&amp;L44&amp;"*",'V2'!B$300:B$400,0)),"  ")</f>
        <v>11</v>
      </c>
      <c r="AB44" s="463">
        <f>IFERROR(INDEX('V3'!C$300:C$400,MATCH("*"&amp;L44&amp;"*",'V3'!B$300:B$400,0)),"  ")</f>
        <v>9</v>
      </c>
      <c r="AC44" s="463" t="str">
        <f>IFERROR(INDEX('V4'!C$300:C$400,MATCH("*"&amp;L44&amp;"*",'V4'!B$300:B$400,0)),"  ")</f>
        <v xml:space="preserve">  </v>
      </c>
      <c r="AD44" s="463" t="str">
        <f>IFERROR(INDEX('V5'!C$300:C$400,MATCH("*"&amp;L44&amp;"*",'V5'!B$300:B$400,0)),"  ")</f>
        <v xml:space="preserve">  </v>
      </c>
      <c r="AE44" s="463">
        <f>IFERROR(INDEX('V6'!C$300:C$400,MATCH("*"&amp;L44&amp;"*",'V6'!B$300:B$400,0)),"  ")</f>
        <v>17</v>
      </c>
      <c r="AF44" s="463">
        <f>IFERROR(INDEX('V7'!C$300:C$400,MATCH("*"&amp;L44&amp;"*",'V7'!B$300:B$400,0)),"  ")</f>
        <v>15</v>
      </c>
      <c r="AG44" s="463" t="str">
        <f>IFERROR(INDEX('V8'!C$300:C$400,MATCH("*"&amp;L44&amp;"*",'V8'!B$300:B$400,0)),"  ")</f>
        <v xml:space="preserve">  </v>
      </c>
      <c r="AH44" s="463" t="str">
        <f>IFERROR(INDEX('V9'!C$300:C$400,MATCH("*"&amp;L44&amp;"*",'V9'!B$300:B$400,0)),"  ")</f>
        <v xml:space="preserve">  </v>
      </c>
      <c r="AI44" s="463" t="str">
        <f>IFERROR(INDEX('V10'!C$300:C$400,MATCH("*"&amp;L44&amp;"*",'V10'!B$300:B$400,0)),"  ")</f>
        <v xml:space="preserve">  </v>
      </c>
      <c r="AJ44" s="464">
        <f t="shared" si="49"/>
        <v>4</v>
      </c>
      <c r="AK44" s="464">
        <f t="shared" si="50"/>
        <v>0</v>
      </c>
      <c r="AL44" s="464">
        <f t="shared" si="51"/>
        <v>0</v>
      </c>
      <c r="AM44" s="393"/>
      <c r="AN44" s="465"/>
      <c r="AO44" s="466"/>
      <c r="AP44" s="466"/>
      <c r="AQ44" s="466"/>
      <c r="AR44" s="466"/>
      <c r="AS44" s="465">
        <f t="shared" si="20"/>
        <v>1E-4</v>
      </c>
      <c r="AT44" s="466">
        <f t="shared" si="21"/>
        <v>1E-4</v>
      </c>
      <c r="AU44" s="466">
        <f t="shared" si="22"/>
        <v>11.0002</v>
      </c>
      <c r="AV44" s="466">
        <f t="shared" si="23"/>
        <v>9.0002999999999993</v>
      </c>
      <c r="AW44" s="466">
        <f t="shared" si="24"/>
        <v>4.0000000000000002E-4</v>
      </c>
      <c r="AX44" s="466">
        <f t="shared" si="25"/>
        <v>5.0000000000000001E-4</v>
      </c>
      <c r="AY44" s="466">
        <f t="shared" si="26"/>
        <v>17.000599999999999</v>
      </c>
      <c r="AZ44" s="466">
        <f t="shared" si="27"/>
        <v>15.0007</v>
      </c>
      <c r="BA44" s="466">
        <f t="shared" si="28"/>
        <v>8.0000000000000004E-4</v>
      </c>
      <c r="BB44" s="466">
        <f t="shared" si="29"/>
        <v>6.9999999999999999E-4</v>
      </c>
      <c r="BC44" s="466">
        <f t="shared" si="30"/>
        <v>1E-3</v>
      </c>
    </row>
    <row r="45" spans="1:55" x14ac:dyDescent="0.2">
      <c r="A45" s="447">
        <f t="shared" si="33"/>
        <v>22</v>
      </c>
      <c r="B45" s="448">
        <f t="shared" si="34"/>
        <v>39</v>
      </c>
      <c r="C45" s="449" t="str">
        <f t="shared" si="2"/>
        <v/>
      </c>
      <c r="D45" s="448">
        <f t="shared" si="35"/>
        <v>-961</v>
      </c>
      <c r="E45" s="450">
        <f t="shared" si="36"/>
        <v>32</v>
      </c>
      <c r="F45" s="448">
        <f t="shared" si="37"/>
        <v>39</v>
      </c>
      <c r="G45" s="451" t="str">
        <f t="shared" si="38"/>
        <v/>
      </c>
      <c r="H45" s="448">
        <f t="shared" si="39"/>
        <v>-961</v>
      </c>
      <c r="I45" s="452" t="str">
        <f t="shared" si="40"/>
        <v/>
      </c>
      <c r="J45" s="453">
        <f t="shared" si="41"/>
        <v>-961</v>
      </c>
      <c r="K45" s="422">
        <f t="shared" si="42"/>
        <v>39</v>
      </c>
      <c r="L45" s="468" t="s">
        <v>226</v>
      </c>
      <c r="M45" s="455"/>
      <c r="N45" s="456" t="s">
        <v>227</v>
      </c>
      <c r="O45" s="457"/>
      <c r="P45" s="458"/>
      <c r="Q45" s="459" t="s">
        <v>216</v>
      </c>
      <c r="R45" s="460">
        <f>(IF(COUNT(Z45,AA45,AB45,AC45,AD45,AE45,AF45,AG45,AH45,AI45)&lt;9,SUM(Z45,AA45,AB45,AC45,AD45,AE45,AF45,AG45,AH45,AI45),SUM(LARGE((Z45,AA45,AB45,AC45,AD45,AE45,AF45,AG45,AH45,AI45),{1;2;3;4;5;6;7;8;9}))))</f>
        <v>46</v>
      </c>
      <c r="S45" s="461" t="str">
        <f>INDEX(ETAPP!B$1:B$32,MATCH(COUNTIF(Z45:AI45,PVO!A$1),ETAPP!A$1:A$32,0))&amp;INDEX(ETAPP!B$1:B$32,MATCH(COUNTIF(Z45:AI45,PVO!A$2),ETAPP!A$1:A$32,0))&amp;INDEX(ETAPP!B$1:B$32,MATCH(COUNTIF(Z45:AI45,PVO!A$3),ETAPP!A$1:A$32,0))&amp;INDEX(ETAPP!B$1:B$32,MATCH(COUNTIF(Z45:AI45,PVO!A$4),ETAPP!A$1:A$32,0))&amp;INDEX(ETAPP!B$1:B$32,MATCH(COUNTIF(Z45:AI45,PVO!A$5),ETAPP!A$1:A$32,0))&amp;INDEX(ETAPP!B$1:B$32,MATCH(COUNTIF(Z45:AI45,PVO!A$6),ETAPP!A$1:A$32,0))&amp;INDEX(ETAPP!B$1:B$32,MATCH(COUNTIF(Z45:AI45,PVO!A$7),ETAPP!A$1:A$32,0))&amp;INDEX(ETAPP!B$1:B$32,MATCH(COUNTIF(Z45:AI45,PVO!A$8),ETAPP!A$1:A$32,0))&amp;INDEX(ETAPP!B$1:B$32,MATCH(COUNTIF(Z45:AI45,PVO!A$9),ETAPP!A$1:A$32,0))&amp;INDEX(ETAPP!B$1:B$32,MATCH(COUNTIF(Z45:AI45,PVO!A$10),ETAPP!A$1:A$32,0))&amp;INDEX(ETAPP!B$1:B$32,MATCH(COUNTIF(Z45:AI45,PVO!A$11),ETAPP!A$1:A$32,0))&amp;INDEX(ETAPP!B$1:B$32,MATCH(COUNTIF(Z45:AI45,PVO!A$12),ETAPP!A$1:A$32,0))&amp;INDEX(ETAPP!B$1:B$32,MATCH(COUNTIF(Z45:AI45,PVO!A$13),ETAPP!A$1:A$32,0))&amp;INDEX(ETAPP!B$1:B$32,MATCH(COUNTIF(Z45:AI45,PVO!A$14),ETAPP!A$1:A$32,0))&amp;INDEX(ETAPP!B$1:B$32,MATCH(COUNTIF(Z45:AI45,PVO!A$15),ETAPP!A$1:A$32,0))&amp;INDEX(ETAPP!B$1:B$32,MATCH(COUNTIF(Z45:AI45,PVO!A$16),ETAPP!A$1:A$32,0))&amp;INDEX(ETAPP!B$1:B$32,MATCH(COUNTIF(Z45:AI45,PVO!A$17),ETAPP!A$1:A$32,0))&amp;INDEX(ETAPP!B$1:B$32,MATCH(COUNTIF(Z45:AI45,PVO!A$18),ETAPP!A$1:A$32,0))&amp;INDEX(ETAPP!B$1:B$32,MATCH(COUNTIF(Z45:AI45,PVO!A$19),ETAPP!A$1:A$32,0))</f>
        <v>00A00000AA00000A000</v>
      </c>
      <c r="T45" s="461" t="str">
        <f t="shared" si="43"/>
        <v>046,0-00A00000AA00000A000</v>
      </c>
      <c r="U45" s="461">
        <f t="shared" si="44"/>
        <v>39</v>
      </c>
      <c r="V45" s="461">
        <f t="shared" si="45"/>
        <v>53</v>
      </c>
      <c r="W45" s="461" t="str">
        <f t="shared" si="46"/>
        <v>046,0-00A00000AA00000A000-053</v>
      </c>
      <c r="X45" s="461">
        <f t="shared" si="47"/>
        <v>39</v>
      </c>
      <c r="Y45" s="462">
        <f t="shared" si="48"/>
        <v>17</v>
      </c>
      <c r="Z45" s="463" t="str">
        <f>IFERROR(INDEX('V1'!C$300:C$400,MATCH("*"&amp;L45&amp;"*",'V1'!B$300:B$400,0)),"  ")</f>
        <v xml:space="preserve">  </v>
      </c>
      <c r="AA45" s="463">
        <f>IFERROR(INDEX('V2'!C$300:C$400,MATCH("*"&amp;L45&amp;"*",'V2'!B$300:B$400,0)),"  ")</f>
        <v>18</v>
      </c>
      <c r="AB45" s="463">
        <f>IFERROR(INDEX('V3'!C$300:C$400,MATCH("*"&amp;L45&amp;"*",'V3'!B$300:B$400,0)),"  ")</f>
        <v>11</v>
      </c>
      <c r="AC45" s="463" t="str">
        <f>IFERROR(INDEX('V4'!C$300:C$400,MATCH("*"&amp;L45&amp;"*",'V4'!B$300:B$400,0)),"  ")</f>
        <v xml:space="preserve">  </v>
      </c>
      <c r="AD45" s="463" t="str">
        <f>IFERROR(INDEX('V5'!C$300:C$400,MATCH("*"&amp;L45&amp;"*",'V5'!B$300:B$400,0)),"  ")</f>
        <v xml:space="preserve">  </v>
      </c>
      <c r="AE45" s="463" t="str">
        <f>IFERROR(INDEX('V6'!C$300:C$400,MATCH("*"&amp;L45&amp;"*",'V6'!B$300:B$400,0)),"  ")</f>
        <v xml:space="preserve">  </v>
      </c>
      <c r="AF45" s="463">
        <f>IFERROR(INDEX('V7'!C$300:C$400,MATCH("*"&amp;L45&amp;"*",'V7'!B$300:B$400,0)),"  ")</f>
        <v>5</v>
      </c>
      <c r="AG45" s="463">
        <f>IFERROR(INDEX('V8'!C$300:C$400,MATCH("*"&amp;L45&amp;"*",'V8'!B$300:B$400,0)),"  ")</f>
        <v>12</v>
      </c>
      <c r="AH45" s="463" t="str">
        <f>IFERROR(INDEX('V9'!C$300:C$400,MATCH("*"&amp;L45&amp;"*",'V9'!B$300:B$400,0)),"  ")</f>
        <v xml:space="preserve">  </v>
      </c>
      <c r="AI45" s="463" t="str">
        <f>IFERROR(INDEX('V10'!C$300:C$400,MATCH("*"&amp;L45&amp;"*",'V10'!B$300:B$400,0)),"  ")</f>
        <v xml:space="preserve">  </v>
      </c>
      <c r="AJ45" s="464">
        <f t="shared" si="49"/>
        <v>4</v>
      </c>
      <c r="AK45" s="464">
        <f t="shared" si="50"/>
        <v>1</v>
      </c>
      <c r="AL45" s="464">
        <f t="shared" si="51"/>
        <v>0</v>
      </c>
      <c r="AM45" s="393"/>
      <c r="AN45" s="465"/>
      <c r="AO45" s="466"/>
      <c r="AP45" s="466"/>
      <c r="AQ45" s="466"/>
      <c r="AR45" s="466"/>
      <c r="AS45" s="465">
        <f t="shared" si="20"/>
        <v>1E-4</v>
      </c>
      <c r="AT45" s="466">
        <f t="shared" si="21"/>
        <v>1E-4</v>
      </c>
      <c r="AU45" s="466">
        <f t="shared" si="22"/>
        <v>18.0002</v>
      </c>
      <c r="AV45" s="466">
        <f t="shared" si="23"/>
        <v>11.000299999999999</v>
      </c>
      <c r="AW45" s="466">
        <f t="shared" si="24"/>
        <v>4.0000000000000002E-4</v>
      </c>
      <c r="AX45" s="466">
        <f t="shared" si="25"/>
        <v>5.0000000000000001E-4</v>
      </c>
      <c r="AY45" s="466">
        <f t="shared" si="26"/>
        <v>5.9999999999999995E-4</v>
      </c>
      <c r="AZ45" s="466">
        <f t="shared" si="27"/>
        <v>5.0007000000000001</v>
      </c>
      <c r="BA45" s="466">
        <f t="shared" si="28"/>
        <v>12.0008</v>
      </c>
      <c r="BB45" s="466">
        <f t="shared" si="29"/>
        <v>6.9999999999999999E-4</v>
      </c>
      <c r="BC45" s="466">
        <f t="shared" si="30"/>
        <v>1E-3</v>
      </c>
    </row>
    <row r="46" spans="1:55" x14ac:dyDescent="0.2">
      <c r="A46" s="447">
        <f t="shared" si="33"/>
        <v>23</v>
      </c>
      <c r="B46" s="448">
        <f t="shared" si="34"/>
        <v>40</v>
      </c>
      <c r="C46" s="449">
        <f t="shared" si="2"/>
        <v>10</v>
      </c>
      <c r="D46" s="448">
        <f t="shared" si="35"/>
        <v>40</v>
      </c>
      <c r="E46" s="450">
        <f t="shared" si="36"/>
        <v>33</v>
      </c>
      <c r="F46" s="448">
        <f t="shared" si="37"/>
        <v>40</v>
      </c>
      <c r="G46" s="451" t="str">
        <f t="shared" si="38"/>
        <v/>
      </c>
      <c r="H46" s="448">
        <f t="shared" si="39"/>
        <v>-960</v>
      </c>
      <c r="I46" s="452" t="str">
        <f t="shared" si="40"/>
        <v/>
      </c>
      <c r="J46" s="453">
        <f t="shared" si="41"/>
        <v>-960</v>
      </c>
      <c r="K46" s="422">
        <f t="shared" si="42"/>
        <v>40</v>
      </c>
      <c r="L46" s="454" t="s">
        <v>237</v>
      </c>
      <c r="M46" s="455"/>
      <c r="N46" s="456" t="str">
        <f>IF(M46="","m","")</f>
        <v>m</v>
      </c>
      <c r="O46" s="457"/>
      <c r="P46" s="458" t="s">
        <v>223</v>
      </c>
      <c r="Q46" s="459" t="s">
        <v>216</v>
      </c>
      <c r="R46" s="460">
        <f>(IF(COUNT(Z46,AA46,AB46,AC46,AD46,AE46,AF46,AG46,AH46,AI46)&lt;9,SUM(Z46,AA46,AB46,AC46,AD46,AE46,AF46,AG46,AH46,AI46),SUM(LARGE((Z46,AA46,AB46,AC46,AD46,AE46,AF46,AG46,AH46,AI46),{1;2;3;4;5;6;7;8;9}))))</f>
        <v>43</v>
      </c>
      <c r="S46" s="461" t="str">
        <f>INDEX(ETAPP!B$1:B$32,MATCH(COUNTIF(Z46:AI46,PVO!A$1),ETAPP!A$1:A$32,0))&amp;INDEX(ETAPP!B$1:B$32,MATCH(COUNTIF(Z46:AI46,PVO!A$2),ETAPP!A$1:A$32,0))&amp;INDEX(ETAPP!B$1:B$32,MATCH(COUNTIF(Z46:AI46,PVO!A$3),ETAPP!A$1:A$32,0))&amp;INDEX(ETAPP!B$1:B$32,MATCH(COUNTIF(Z46:AI46,PVO!A$4),ETAPP!A$1:A$32,0))&amp;INDEX(ETAPP!B$1:B$32,MATCH(COUNTIF(Z46:AI46,PVO!A$5),ETAPP!A$1:A$32,0))&amp;INDEX(ETAPP!B$1:B$32,MATCH(COUNTIF(Z46:AI46,PVO!A$6),ETAPP!A$1:A$32,0))&amp;INDEX(ETAPP!B$1:B$32,MATCH(COUNTIF(Z46:AI46,PVO!A$7),ETAPP!A$1:A$32,0))&amp;INDEX(ETAPP!B$1:B$32,MATCH(COUNTIF(Z46:AI46,PVO!A$8),ETAPP!A$1:A$32,0))&amp;INDEX(ETAPP!B$1:B$32,MATCH(COUNTIF(Z46:AI46,PVO!A$9),ETAPP!A$1:A$32,0))&amp;INDEX(ETAPP!B$1:B$32,MATCH(COUNTIF(Z46:AI46,PVO!A$10),ETAPP!A$1:A$32,0))&amp;INDEX(ETAPP!B$1:B$32,MATCH(COUNTIF(Z46:AI46,PVO!A$11),ETAPP!A$1:A$32,0))&amp;INDEX(ETAPP!B$1:B$32,MATCH(COUNTIF(Z46:AI46,PVO!A$12),ETAPP!A$1:A$32,0))&amp;INDEX(ETAPP!B$1:B$32,MATCH(COUNTIF(Z46:AI46,PVO!A$13),ETAPP!A$1:A$32,0))&amp;INDEX(ETAPP!B$1:B$32,MATCH(COUNTIF(Z46:AI46,PVO!A$14),ETAPP!A$1:A$32,0))&amp;INDEX(ETAPP!B$1:B$32,MATCH(COUNTIF(Z46:AI46,PVO!A$15),ETAPP!A$1:A$32,0))&amp;INDEX(ETAPP!B$1:B$32,MATCH(COUNTIF(Z46:AI46,PVO!A$16),ETAPP!A$1:A$32,0))&amp;INDEX(ETAPP!B$1:B$32,MATCH(COUNTIF(Z46:AI46,PVO!A$17),ETAPP!A$1:A$32,0))&amp;INDEX(ETAPP!B$1:B$32,MATCH(COUNTIF(Z46:AI46,PVO!A$18),ETAPP!A$1:A$32,0))&amp;INDEX(ETAPP!B$1:B$32,MATCH(COUNTIF(Z46:AI46,PVO!A$19),ETAPP!A$1:A$32,0))</f>
        <v>0000000A00AA00AA000</v>
      </c>
      <c r="T46" s="461" t="str">
        <f t="shared" si="43"/>
        <v>043,0-0000000A00AA00AA000</v>
      </c>
      <c r="U46" s="461">
        <f t="shared" si="44"/>
        <v>40</v>
      </c>
      <c r="V46" s="461">
        <f t="shared" si="45"/>
        <v>42</v>
      </c>
      <c r="W46" s="461" t="str">
        <f t="shared" si="46"/>
        <v>043,0-0000000A00AA00AA000-042</v>
      </c>
      <c r="X46" s="461">
        <f t="shared" si="47"/>
        <v>40</v>
      </c>
      <c r="Y46" s="462">
        <f t="shared" si="48"/>
        <v>16</v>
      </c>
      <c r="Z46" s="463" t="str">
        <f>IFERROR(INDEX('V1'!C$300:C$400,MATCH("*"&amp;L46&amp;"*",'V1'!B$300:B$400,0)),"  ")</f>
        <v xml:space="preserve">  </v>
      </c>
      <c r="AA46" s="463">
        <f>IFERROR(INDEX('V2'!C$300:C$400,MATCH("*"&amp;L46&amp;"*",'V2'!B$300:B$400,0)),"  ")</f>
        <v>13</v>
      </c>
      <c r="AB46" s="463" t="str">
        <f>IFERROR(INDEX('V3'!C$300:C$400,MATCH("*"&amp;L46&amp;"*",'V3'!B$300:B$400,0)),"  ")</f>
        <v xml:space="preserve">  </v>
      </c>
      <c r="AC46" s="463" t="str">
        <f>IFERROR(INDEX('V4'!C$300:C$400,MATCH("*"&amp;L46&amp;"*",'V4'!B$300:B$400,0)),"  ")</f>
        <v xml:space="preserve">  </v>
      </c>
      <c r="AD46" s="463" t="str">
        <f>IFERROR(INDEX('V5'!C$300:C$400,MATCH("*"&amp;L46&amp;"*",'V5'!B$300:B$400,0)),"  ")</f>
        <v xml:space="preserve">  </v>
      </c>
      <c r="AE46" s="463" t="str">
        <f>IFERROR(INDEX('V6'!C$300:C$400,MATCH("*"&amp;L46&amp;"*",'V6'!B$300:B$400,0)),"  ")</f>
        <v xml:space="preserve">  </v>
      </c>
      <c r="AF46" s="463">
        <f>IFERROR(INDEX('V7'!C$300:C$400,MATCH("*"&amp;L46&amp;"*",'V7'!B$300:B$400,0)),"  ")</f>
        <v>6</v>
      </c>
      <c r="AG46" s="463">
        <f>IFERROR(INDEX('V8'!C$300:C$400,MATCH("*"&amp;L46&amp;"*",'V8'!B$300:B$400,0)),"  ")</f>
        <v>9</v>
      </c>
      <c r="AH46" s="463">
        <f>IFERROR(INDEX('V9'!C$300:C$400,MATCH("*"&amp;L46&amp;"*",'V9'!B$300:B$400,0)),"  ")</f>
        <v>5</v>
      </c>
      <c r="AI46" s="463">
        <f>IFERROR(INDEX('V10'!C$300:C$400,MATCH("*"&amp;L46&amp;"*",'V10'!B$300:B$400,0)),"  ")</f>
        <v>10</v>
      </c>
      <c r="AJ46" s="464">
        <f t="shared" si="49"/>
        <v>5</v>
      </c>
      <c r="AK46" s="464">
        <f t="shared" si="50"/>
        <v>0</v>
      </c>
      <c r="AL46" s="464">
        <f t="shared" si="51"/>
        <v>0</v>
      </c>
      <c r="AM46" s="477"/>
      <c r="AN46" s="465"/>
      <c r="AO46" s="466"/>
      <c r="AP46" s="466"/>
      <c r="AQ46" s="466"/>
      <c r="AR46" s="466"/>
      <c r="AS46" s="465">
        <f t="shared" si="20"/>
        <v>1E-4</v>
      </c>
      <c r="AT46" s="466">
        <f t="shared" si="21"/>
        <v>1E-4</v>
      </c>
      <c r="AU46" s="466">
        <f t="shared" si="22"/>
        <v>13.0002</v>
      </c>
      <c r="AV46" s="466">
        <f t="shared" si="23"/>
        <v>2.9999999999999997E-4</v>
      </c>
      <c r="AW46" s="466">
        <f t="shared" si="24"/>
        <v>4.0000000000000002E-4</v>
      </c>
      <c r="AX46" s="466">
        <f t="shared" si="25"/>
        <v>5.0000000000000001E-4</v>
      </c>
      <c r="AY46" s="466">
        <f t="shared" si="26"/>
        <v>5.9999999999999995E-4</v>
      </c>
      <c r="AZ46" s="466">
        <f t="shared" si="27"/>
        <v>6.0007000000000001</v>
      </c>
      <c r="BA46" s="466">
        <f t="shared" si="28"/>
        <v>9.0007999999999999</v>
      </c>
      <c r="BB46" s="466">
        <f t="shared" si="29"/>
        <v>5.0007000000000001</v>
      </c>
      <c r="BC46" s="466">
        <f t="shared" si="30"/>
        <v>10.000999999999999</v>
      </c>
    </row>
    <row r="47" spans="1:55" x14ac:dyDescent="0.2">
      <c r="A47" s="447" t="str">
        <f t="shared" si="33"/>
        <v/>
      </c>
      <c r="B47" s="448">
        <f t="shared" si="34"/>
        <v>-958</v>
      </c>
      <c r="C47" s="449" t="str">
        <f t="shared" si="2"/>
        <v/>
      </c>
      <c r="D47" s="448">
        <f t="shared" si="35"/>
        <v>-958</v>
      </c>
      <c r="E47" s="450">
        <f t="shared" si="36"/>
        <v>34</v>
      </c>
      <c r="F47" s="448">
        <f t="shared" si="37"/>
        <v>42</v>
      </c>
      <c r="G47" s="451" t="str">
        <f t="shared" si="38"/>
        <v/>
      </c>
      <c r="H47" s="448">
        <f t="shared" si="39"/>
        <v>-958</v>
      </c>
      <c r="I47" s="452" t="str">
        <f t="shared" si="40"/>
        <v/>
      </c>
      <c r="J47" s="453">
        <f t="shared" si="41"/>
        <v>-958</v>
      </c>
      <c r="K47" s="422">
        <f t="shared" si="42"/>
        <v>41</v>
      </c>
      <c r="L47" s="467" t="s">
        <v>507</v>
      </c>
      <c r="M47" s="455"/>
      <c r="N47" s="456" t="s">
        <v>227</v>
      </c>
      <c r="O47" s="457"/>
      <c r="P47" s="458"/>
      <c r="Q47" s="459"/>
      <c r="R47" s="460">
        <f>(IF(COUNT(Z47,AA47,AB47,AC47,AD47,AE47,AF47,AG47,AH47,AI47)&lt;9,SUM(Z47,AA47,AB47,AC47,AD47,AE47,AF47,AG47,AH47,AI47),SUM(LARGE((Z47,AA47,AB47,AC47,AD47,AE47,AF47,AG47,AH47,AI47),{1;2;3;4;5;6;7;8;9}))))</f>
        <v>35</v>
      </c>
      <c r="S47" s="461" t="str">
        <f>INDEX(ETAPP!B$1:B$32,MATCH(COUNTIF(Z47:AI47,PVO!A$1),ETAPP!A$1:A$32,0))&amp;INDEX(ETAPP!B$1:B$32,MATCH(COUNTIF(Z47:AI47,PVO!A$2),ETAPP!A$1:A$32,0))&amp;INDEX(ETAPP!B$1:B$32,MATCH(COUNTIF(Z47:AI47,PVO!A$3),ETAPP!A$1:A$32,0))&amp;INDEX(ETAPP!B$1:B$32,MATCH(COUNTIF(Z47:AI47,PVO!A$4),ETAPP!A$1:A$32,0))&amp;INDEX(ETAPP!B$1:B$32,MATCH(COUNTIF(Z47:AI47,PVO!A$5),ETAPP!A$1:A$32,0))&amp;INDEX(ETAPP!B$1:B$32,MATCH(COUNTIF(Z47:AI47,PVO!A$6),ETAPP!A$1:A$32,0))&amp;INDEX(ETAPP!B$1:B$32,MATCH(COUNTIF(Z47:AI47,PVO!A$7),ETAPP!A$1:A$32,0))&amp;INDEX(ETAPP!B$1:B$32,MATCH(COUNTIF(Z47:AI47,PVO!A$8),ETAPP!A$1:A$32,0))&amp;INDEX(ETAPP!B$1:B$32,MATCH(COUNTIF(Z47:AI47,PVO!A$9),ETAPP!A$1:A$32,0))&amp;INDEX(ETAPP!B$1:B$32,MATCH(COUNTIF(Z47:AI47,PVO!A$10),ETAPP!A$1:A$32,0))&amp;INDEX(ETAPP!B$1:B$32,MATCH(COUNTIF(Z47:AI47,PVO!A$11),ETAPP!A$1:A$32,0))&amp;INDEX(ETAPP!B$1:B$32,MATCH(COUNTIF(Z47:AI47,PVO!A$12),ETAPP!A$1:A$32,0))&amp;INDEX(ETAPP!B$1:B$32,MATCH(COUNTIF(Z47:AI47,PVO!A$13),ETAPP!A$1:A$32,0))&amp;INDEX(ETAPP!B$1:B$32,MATCH(COUNTIF(Z47:AI47,PVO!A$14),ETAPP!A$1:A$32,0))&amp;INDEX(ETAPP!B$1:B$32,MATCH(COUNTIF(Z47:AI47,PVO!A$15),ETAPP!A$1:A$32,0))&amp;INDEX(ETAPP!B$1:B$32,MATCH(COUNTIF(Z47:AI47,PVO!A$16),ETAPP!A$1:A$32,0))&amp;INDEX(ETAPP!B$1:B$32,MATCH(COUNTIF(Z47:AI47,PVO!A$17),ETAPP!A$1:A$32,0))&amp;INDEX(ETAPP!B$1:B$32,MATCH(COUNTIF(Z47:AI47,PVO!A$18),ETAPP!A$1:A$32,0))&amp;INDEX(ETAPP!B$1:B$32,MATCH(COUNTIF(Z47:AI47,PVO!A$19),ETAPP!A$1:A$32,0))</f>
        <v>000000000A0AAA00000</v>
      </c>
      <c r="T47" s="461" t="str">
        <f t="shared" si="43"/>
        <v>035,0-000000000A0AAA00000</v>
      </c>
      <c r="U47" s="461">
        <f t="shared" si="44"/>
        <v>42</v>
      </c>
      <c r="V47" s="461">
        <f t="shared" si="45"/>
        <v>41</v>
      </c>
      <c r="W47" s="461" t="str">
        <f t="shared" si="46"/>
        <v>035,0-000000000A0AAA00000-041</v>
      </c>
      <c r="X47" s="461">
        <f t="shared" si="47"/>
        <v>41</v>
      </c>
      <c r="Y47" s="462">
        <f t="shared" si="48"/>
        <v>15</v>
      </c>
      <c r="Z47" s="463" t="str">
        <f>IFERROR(INDEX('V1'!C$300:C$400,MATCH("*"&amp;L47&amp;"*",'V1'!B$300:B$400,0)),"  ")</f>
        <v xml:space="preserve">  </v>
      </c>
      <c r="AA47" s="463" t="str">
        <f>IFERROR(INDEX('V2'!C$300:C$400,MATCH("*"&amp;L47&amp;"*",'V2'!B$300:B$400,0)),"  ")</f>
        <v xml:space="preserve">  </v>
      </c>
      <c r="AB47" s="463" t="str">
        <f>IFERROR(INDEX('V3'!C$300:C$400,MATCH("*"&amp;L47&amp;"*",'V3'!B$300:B$400,0)),"  ")</f>
        <v xml:space="preserve">  </v>
      </c>
      <c r="AC47" s="463" t="str">
        <f>IFERROR(INDEX('V4'!C$300:C$400,MATCH("*"&amp;L47&amp;"*",'V4'!B$300:B$400,0)),"  ")</f>
        <v xml:space="preserve">  </v>
      </c>
      <c r="AD47" s="463">
        <f>IFERROR(INDEX('V5'!C$300:C$400,MATCH("*"&amp;L47&amp;"*",'V5'!B$300:B$400,0)),"  ")</f>
        <v>8</v>
      </c>
      <c r="AE47" s="463">
        <f>IFERROR(INDEX('V6'!C$300:C$400,MATCH("*"&amp;L47&amp;"*",'V6'!B$300:B$400,0)),"  ")</f>
        <v>11</v>
      </c>
      <c r="AF47" s="463" t="str">
        <f>IFERROR(INDEX('V7'!C$300:C$400,MATCH("*"&amp;L47&amp;"*",'V7'!B$300:B$400,0)),"  ")</f>
        <v xml:space="preserve">  </v>
      </c>
      <c r="AG47" s="463">
        <f>IFERROR(INDEX('V8'!C$300:C$400,MATCH("*"&amp;L47&amp;"*",'V8'!B$300:B$400,0)),"  ")</f>
        <v>7</v>
      </c>
      <c r="AH47" s="463">
        <f>IFERROR(INDEX('V9'!C$300:C$400,MATCH("*"&amp;L47&amp;"*",'V9'!B$300:B$400,0)),"  ")</f>
        <v>9</v>
      </c>
      <c r="AI47" s="463" t="str">
        <f>IFERROR(INDEX('V10'!C$300:C$400,MATCH("*"&amp;L47&amp;"*",'V10'!B$300:B$400,0)),"  ")</f>
        <v xml:space="preserve">  </v>
      </c>
      <c r="AJ47" s="464">
        <f t="shared" si="49"/>
        <v>4</v>
      </c>
      <c r="AK47" s="464">
        <f t="shared" si="50"/>
        <v>0</v>
      </c>
      <c r="AL47" s="464">
        <f t="shared" si="51"/>
        <v>0</v>
      </c>
      <c r="AM47" s="393"/>
      <c r="AN47" s="465"/>
      <c r="AO47" s="466"/>
      <c r="AP47" s="466"/>
      <c r="AQ47" s="466"/>
      <c r="AR47" s="466"/>
      <c r="AS47" s="465"/>
      <c r="AT47" s="466"/>
      <c r="AU47" s="466"/>
      <c r="AV47" s="466"/>
      <c r="AW47" s="466"/>
      <c r="AX47" s="466"/>
      <c r="AY47" s="466"/>
      <c r="AZ47" s="466"/>
      <c r="BA47" s="466"/>
      <c r="BB47" s="466"/>
      <c r="BC47" s="466"/>
    </row>
    <row r="48" spans="1:55" x14ac:dyDescent="0.2">
      <c r="A48" s="447" t="str">
        <f t="shared" si="33"/>
        <v/>
      </c>
      <c r="B48" s="448">
        <f t="shared" si="34"/>
        <v>-958</v>
      </c>
      <c r="C48" s="449" t="str">
        <f t="shared" si="2"/>
        <v/>
      </c>
      <c r="D48" s="448">
        <f t="shared" si="35"/>
        <v>-958</v>
      </c>
      <c r="E48" s="450">
        <f t="shared" si="36"/>
        <v>34</v>
      </c>
      <c r="F48" s="448">
        <f t="shared" si="37"/>
        <v>42</v>
      </c>
      <c r="G48" s="451" t="str">
        <f t="shared" si="38"/>
        <v/>
      </c>
      <c r="H48" s="448">
        <f t="shared" si="39"/>
        <v>-958</v>
      </c>
      <c r="I48" s="452" t="str">
        <f t="shared" si="40"/>
        <v/>
      </c>
      <c r="J48" s="453">
        <f t="shared" si="41"/>
        <v>-958</v>
      </c>
      <c r="K48" s="422">
        <f t="shared" si="42"/>
        <v>41</v>
      </c>
      <c r="L48" s="467" t="s">
        <v>328</v>
      </c>
      <c r="M48" s="455"/>
      <c r="N48" s="456" t="s">
        <v>227</v>
      </c>
      <c r="O48" s="457"/>
      <c r="P48" s="458"/>
      <c r="Q48" s="459"/>
      <c r="R48" s="460">
        <f>(IF(COUNT(Z48,AA48,AB48,AC48,AD48,AE48,AF48,AG48,AH48,AI48)&lt;9,SUM(Z48,AA48,AB48,AC48,AD48,AE48,AF48,AG48,AH48,AI48),SUM(LARGE((Z48,AA48,AB48,AC48,AD48,AE48,AF48,AG48,AH48,AI48),{1;2;3;4;5;6;7;8;9}))))</f>
        <v>35</v>
      </c>
      <c r="S48" s="461" t="str">
        <f>INDEX(ETAPP!B$1:B$32,MATCH(COUNTIF(Z48:AI48,PVO!A$1),ETAPP!A$1:A$32,0))&amp;INDEX(ETAPP!B$1:B$32,MATCH(COUNTIF(Z48:AI48,PVO!A$2),ETAPP!A$1:A$32,0))&amp;INDEX(ETAPP!B$1:B$32,MATCH(COUNTIF(Z48:AI48,PVO!A$3),ETAPP!A$1:A$32,0))&amp;INDEX(ETAPP!B$1:B$32,MATCH(COUNTIF(Z48:AI48,PVO!A$4),ETAPP!A$1:A$32,0))&amp;INDEX(ETAPP!B$1:B$32,MATCH(COUNTIF(Z48:AI48,PVO!A$5),ETAPP!A$1:A$32,0))&amp;INDEX(ETAPP!B$1:B$32,MATCH(COUNTIF(Z48:AI48,PVO!A$6),ETAPP!A$1:A$32,0))&amp;INDEX(ETAPP!B$1:B$32,MATCH(COUNTIF(Z48:AI48,PVO!A$7),ETAPP!A$1:A$32,0))&amp;INDEX(ETAPP!B$1:B$32,MATCH(COUNTIF(Z48:AI48,PVO!A$8),ETAPP!A$1:A$32,0))&amp;INDEX(ETAPP!B$1:B$32,MATCH(COUNTIF(Z48:AI48,PVO!A$9),ETAPP!A$1:A$32,0))&amp;INDEX(ETAPP!B$1:B$32,MATCH(COUNTIF(Z48:AI48,PVO!A$10),ETAPP!A$1:A$32,0))&amp;INDEX(ETAPP!B$1:B$32,MATCH(COUNTIF(Z48:AI48,PVO!A$11),ETAPP!A$1:A$32,0))&amp;INDEX(ETAPP!B$1:B$32,MATCH(COUNTIF(Z48:AI48,PVO!A$12),ETAPP!A$1:A$32,0))&amp;INDEX(ETAPP!B$1:B$32,MATCH(COUNTIF(Z48:AI48,PVO!A$13),ETAPP!A$1:A$32,0))&amp;INDEX(ETAPP!B$1:B$32,MATCH(COUNTIF(Z48:AI48,PVO!A$14),ETAPP!A$1:A$32,0))&amp;INDEX(ETAPP!B$1:B$32,MATCH(COUNTIF(Z48:AI48,PVO!A$15),ETAPP!A$1:A$32,0))&amp;INDEX(ETAPP!B$1:B$32,MATCH(COUNTIF(Z48:AI48,PVO!A$16),ETAPP!A$1:A$32,0))&amp;INDEX(ETAPP!B$1:B$32,MATCH(COUNTIF(Z48:AI48,PVO!A$17),ETAPP!A$1:A$32,0))&amp;INDEX(ETAPP!B$1:B$32,MATCH(COUNTIF(Z48:AI48,PVO!A$18),ETAPP!A$1:A$32,0))&amp;INDEX(ETAPP!B$1:B$32,MATCH(COUNTIF(Z48:AI48,PVO!A$19),ETAPP!A$1:A$32,0))</f>
        <v>000000000A0AAA00000</v>
      </c>
      <c r="T48" s="461" t="str">
        <f t="shared" si="43"/>
        <v>035,0-000000000A0AAA00000</v>
      </c>
      <c r="U48" s="461">
        <f t="shared" si="44"/>
        <v>42</v>
      </c>
      <c r="V48" s="461">
        <f t="shared" si="45"/>
        <v>25</v>
      </c>
      <c r="W48" s="461" t="str">
        <f t="shared" si="46"/>
        <v>035,0-000000000A0AAA00000-025</v>
      </c>
      <c r="X48" s="461">
        <f t="shared" si="47"/>
        <v>42</v>
      </c>
      <c r="Y48" s="462">
        <f t="shared" si="48"/>
        <v>14</v>
      </c>
      <c r="Z48" s="463" t="str">
        <f>IFERROR(INDEX('V1'!C$300:C$400,MATCH("*"&amp;L48&amp;"*",'V1'!B$300:B$400,0)),"  ")</f>
        <v xml:space="preserve">  </v>
      </c>
      <c r="AA48" s="463" t="str">
        <f>IFERROR(INDEX('V2'!C$300:C$400,MATCH("*"&amp;L48&amp;"*",'V2'!B$300:B$400,0)),"  ")</f>
        <v xml:space="preserve">  </v>
      </c>
      <c r="AB48" s="463" t="str">
        <f>IFERROR(INDEX('V3'!C$300:C$400,MATCH("*"&amp;L48&amp;"*",'V3'!B$300:B$400,0)),"  ")</f>
        <v xml:space="preserve">  </v>
      </c>
      <c r="AC48" s="463" t="str">
        <f>IFERROR(INDEX('V4'!C$300:C$400,MATCH("*"&amp;L48&amp;"*",'V4'!B$300:B$400,0)),"  ")</f>
        <v xml:space="preserve">  </v>
      </c>
      <c r="AD48" s="463">
        <f>IFERROR(INDEX('V5'!C$300:C$400,MATCH("*"&amp;L48&amp;"*",'V5'!B$300:B$400,0)),"  ")</f>
        <v>8</v>
      </c>
      <c r="AE48" s="463">
        <f>IFERROR(INDEX('V6'!C$300:C$400,MATCH("*"&amp;L48&amp;"*",'V6'!B$300:B$400,0)),"  ")</f>
        <v>11</v>
      </c>
      <c r="AF48" s="463" t="str">
        <f>IFERROR(INDEX('V7'!C$300:C$400,MATCH("*"&amp;L48&amp;"*",'V7'!B$300:B$400,0)),"  ")</f>
        <v xml:space="preserve">  </v>
      </c>
      <c r="AG48" s="463">
        <f>IFERROR(INDEX('V8'!C$300:C$400,MATCH("*"&amp;L48&amp;"*",'V8'!B$300:B$400,0)),"  ")</f>
        <v>7</v>
      </c>
      <c r="AH48" s="463">
        <f>IFERROR(INDEX('V9'!C$300:C$400,MATCH("*"&amp;L48&amp;"*",'V9'!B$300:B$400,0)),"  ")</f>
        <v>9</v>
      </c>
      <c r="AI48" s="463" t="str">
        <f>IFERROR(INDEX('V10'!C$300:C$400,MATCH("*"&amp;L48&amp;"*",'V10'!B$300:B$400,0)),"  ")</f>
        <v xml:space="preserve">  </v>
      </c>
      <c r="AJ48" s="464">
        <f t="shared" si="49"/>
        <v>4</v>
      </c>
      <c r="AK48" s="464">
        <f t="shared" si="50"/>
        <v>0</v>
      </c>
      <c r="AL48" s="464">
        <f t="shared" si="51"/>
        <v>0</v>
      </c>
      <c r="AM48" s="393"/>
      <c r="AN48" s="465"/>
      <c r="AO48" s="466"/>
      <c r="AP48" s="466"/>
      <c r="AQ48" s="466"/>
      <c r="AR48" s="466"/>
      <c r="AS48" s="465"/>
      <c r="AT48" s="466"/>
      <c r="AU48" s="466"/>
      <c r="AV48" s="466"/>
      <c r="AW48" s="466"/>
      <c r="AX48" s="466"/>
      <c r="AY48" s="466"/>
      <c r="AZ48" s="466"/>
      <c r="BA48" s="466"/>
      <c r="BB48" s="466"/>
      <c r="BC48" s="466"/>
    </row>
    <row r="49" spans="1:55" x14ac:dyDescent="0.2">
      <c r="A49" s="447" t="str">
        <f t="shared" si="33"/>
        <v/>
      </c>
      <c r="B49" s="448">
        <f t="shared" si="34"/>
        <v>-957</v>
      </c>
      <c r="C49" s="449" t="str">
        <f t="shared" si="2"/>
        <v/>
      </c>
      <c r="D49" s="448">
        <f t="shared" si="35"/>
        <v>-957</v>
      </c>
      <c r="E49" s="450">
        <f t="shared" si="36"/>
        <v>36</v>
      </c>
      <c r="F49" s="448">
        <f t="shared" si="37"/>
        <v>43</v>
      </c>
      <c r="G49" s="451" t="str">
        <f t="shared" si="38"/>
        <v/>
      </c>
      <c r="H49" s="448">
        <f t="shared" si="39"/>
        <v>-957</v>
      </c>
      <c r="I49" s="452" t="str">
        <f t="shared" si="40"/>
        <v/>
      </c>
      <c r="J49" s="453">
        <f t="shared" si="41"/>
        <v>-957</v>
      </c>
      <c r="K49" s="422">
        <f t="shared" si="42"/>
        <v>43</v>
      </c>
      <c r="L49" s="469" t="s">
        <v>526</v>
      </c>
      <c r="M49" s="455"/>
      <c r="N49" s="456" t="s">
        <v>227</v>
      </c>
      <c r="O49" s="457"/>
      <c r="P49" s="458"/>
      <c r="Q49" s="459"/>
      <c r="R49" s="460">
        <f>(IF(COUNT(Z49,AA49,AB49,AC49,AD49,AE49,AF49,AG49,AH49,AI49)&lt;9,SUM(Z49,AA49,AB49,AC49,AD49,AE49,AF49,AG49,AH49,AI49),SUM(LARGE((Z49,AA49,AB49,AC49,AD49,AE49,AF49,AG49,AH49,AI49),{1;2;3;4;5;6;7;8;9}))))</f>
        <v>35</v>
      </c>
      <c r="S49" s="461" t="str">
        <f>INDEX(ETAPP!B$1:B$32,MATCH(COUNTIF(Z49:AI49,PVO!A$1),ETAPP!A$1:A$32,0))&amp;INDEX(ETAPP!B$1:B$32,MATCH(COUNTIF(Z49:AI49,PVO!A$2),ETAPP!A$1:A$32,0))&amp;INDEX(ETAPP!B$1:B$32,MATCH(COUNTIF(Z49:AI49,PVO!A$3),ETAPP!A$1:A$32,0))&amp;INDEX(ETAPP!B$1:B$32,MATCH(COUNTIF(Z49:AI49,PVO!A$4),ETAPP!A$1:A$32,0))&amp;INDEX(ETAPP!B$1:B$32,MATCH(COUNTIF(Z49:AI49,PVO!A$5),ETAPP!A$1:A$32,0))&amp;INDEX(ETAPP!B$1:B$32,MATCH(COUNTIF(Z49:AI49,PVO!A$6),ETAPP!A$1:A$32,0))&amp;INDEX(ETAPP!B$1:B$32,MATCH(COUNTIF(Z49:AI49,PVO!A$7),ETAPP!A$1:A$32,0))&amp;INDEX(ETAPP!B$1:B$32,MATCH(COUNTIF(Z49:AI49,PVO!A$8),ETAPP!A$1:A$32,0))&amp;INDEX(ETAPP!B$1:B$32,MATCH(COUNTIF(Z49:AI49,PVO!A$9),ETAPP!A$1:A$32,0))&amp;INDEX(ETAPP!B$1:B$32,MATCH(COUNTIF(Z49:AI49,PVO!A$10),ETAPP!A$1:A$32,0))&amp;INDEX(ETAPP!B$1:B$32,MATCH(COUNTIF(Z49:AI49,PVO!A$11),ETAPP!A$1:A$32,0))&amp;INDEX(ETAPP!B$1:B$32,MATCH(COUNTIF(Z49:AI49,PVO!A$12),ETAPP!A$1:A$32,0))&amp;INDEX(ETAPP!B$1:B$32,MATCH(COUNTIF(Z49:AI49,PVO!A$13),ETAPP!A$1:A$32,0))&amp;INDEX(ETAPP!B$1:B$32,MATCH(COUNTIF(Z49:AI49,PVO!A$14),ETAPP!A$1:A$32,0))&amp;INDEX(ETAPP!B$1:B$32,MATCH(COUNTIF(Z49:AI49,PVO!A$15),ETAPP!A$1:A$32,0))&amp;INDEX(ETAPP!B$1:B$32,MATCH(COUNTIF(Z49:AI49,PVO!A$16),ETAPP!A$1:A$32,0))&amp;INDEX(ETAPP!B$1:B$32,MATCH(COUNTIF(Z49:AI49,PVO!A$17),ETAPP!A$1:A$32,0))&amp;INDEX(ETAPP!B$1:B$32,MATCH(COUNTIF(Z49:AI49,PVO!A$18),ETAPP!A$1:A$32,0))&amp;INDEX(ETAPP!B$1:B$32,MATCH(COUNTIF(Z49:AI49,PVO!A$19),ETAPP!A$1:A$32,0))</f>
        <v>0000000000AAB000000</v>
      </c>
      <c r="T49" s="461" t="str">
        <f t="shared" si="43"/>
        <v>035,0-0000000000AAB000000</v>
      </c>
      <c r="U49" s="461">
        <f t="shared" si="44"/>
        <v>43</v>
      </c>
      <c r="V49" s="461">
        <f t="shared" si="45"/>
        <v>18</v>
      </c>
      <c r="W49" s="461" t="str">
        <f t="shared" si="46"/>
        <v>035,0-0000000000AAB000000-018</v>
      </c>
      <c r="X49" s="461">
        <f t="shared" si="47"/>
        <v>43</v>
      </c>
      <c r="Y49" s="462">
        <f t="shared" si="48"/>
        <v>13</v>
      </c>
      <c r="Z49" s="463" t="str">
        <f>IFERROR(INDEX('V1'!C$300:C$400,MATCH("*"&amp;L49&amp;"*",'V1'!B$300:B$400,0)),"  ")</f>
        <v xml:space="preserve">  </v>
      </c>
      <c r="AA49" s="463" t="str">
        <f>IFERROR(INDEX('V2'!C$300:C$400,MATCH("*"&amp;L49&amp;"*",'V2'!B$300:B$400,0)),"  ")</f>
        <v xml:space="preserve">  </v>
      </c>
      <c r="AB49" s="463" t="str">
        <f>IFERROR(INDEX('V3'!C$300:C$400,MATCH("*"&amp;L49&amp;"*",'V3'!B$300:B$400,0)),"  ")</f>
        <v xml:space="preserve">  </v>
      </c>
      <c r="AC49" s="463" t="str">
        <f>IFERROR(INDEX('V4'!C$300:C$400,MATCH("*"&amp;L49&amp;"*",'V4'!B$300:B$400,0)),"  ")</f>
        <v xml:space="preserve">  </v>
      </c>
      <c r="AD49" s="463" t="str">
        <f>IFERROR(INDEX('V5'!C$300:C$400,MATCH("*"&amp;L49&amp;"*",'V5'!B$300:B$400,0)),"  ")</f>
        <v xml:space="preserve">  </v>
      </c>
      <c r="AE49" s="463" t="str">
        <f>IFERROR(INDEX('V6'!C$300:C$400,MATCH("*"&amp;L49&amp;"*",'V6'!B$300:B$400,0)),"  ")</f>
        <v xml:space="preserve">  </v>
      </c>
      <c r="AF49" s="463">
        <f>IFERROR(INDEX('V7'!C$300:C$400,MATCH("*"&amp;L49&amp;"*",'V7'!B$300:B$400,0)),"  ")</f>
        <v>8</v>
      </c>
      <c r="AG49" s="463">
        <f>IFERROR(INDEX('V8'!C$300:C$400,MATCH("*"&amp;L49&amp;"*",'V8'!B$300:B$400,0)),"  ")</f>
        <v>10</v>
      </c>
      <c r="AH49" s="463">
        <f>IFERROR(INDEX('V9'!C$300:C$400,MATCH("*"&amp;L49&amp;"*",'V9'!B$300:B$400,0)),"  ")</f>
        <v>8</v>
      </c>
      <c r="AI49" s="463">
        <f>IFERROR(INDEX('V10'!C$300:C$400,MATCH("*"&amp;L49&amp;"*",'V10'!B$300:B$400,0)),"  ")</f>
        <v>9</v>
      </c>
      <c r="AJ49" s="464">
        <f t="shared" si="49"/>
        <v>4</v>
      </c>
      <c r="AK49" s="464">
        <f t="shared" si="50"/>
        <v>0</v>
      </c>
      <c r="AL49" s="464">
        <f t="shared" si="51"/>
        <v>0</v>
      </c>
      <c r="AM49" s="393"/>
      <c r="AN49" s="465"/>
      <c r="AO49" s="466"/>
      <c r="AP49" s="466"/>
      <c r="AQ49" s="466"/>
      <c r="AR49" s="466"/>
      <c r="AS49" s="465">
        <f t="shared" ref="AS49:AS61" si="52">SMALL(AT49:BC49,AS$3)</f>
        <v>1E-4</v>
      </c>
      <c r="AT49" s="466">
        <f t="shared" ref="AT49:AT61" si="53">IF(Z49="  ",0+MID(Z$6,FIND("V",Z$6)+1,256)/10000,Z49+MID(Z$6,FIND("V",Z$6)+1,256)/10000)</f>
        <v>1E-4</v>
      </c>
      <c r="AU49" s="466">
        <f t="shared" ref="AU49:AU61" si="54">IF(AA49="  ",0+MID(AA$6,FIND("V",AA$6)+1,256)/10000,AA49+MID(AA$6,FIND("V",AA$6)+1,256)/10000)</f>
        <v>2.0000000000000001E-4</v>
      </c>
      <c r="AV49" s="466">
        <f t="shared" ref="AV49:AV61" si="55">IF(AB49="  ",0+MID(AB$6,FIND("V",AB$6)+1,256)/10000,AB49+MID(AB$6,FIND("V",AB$6)+1,256)/10000)</f>
        <v>2.9999999999999997E-4</v>
      </c>
      <c r="AW49" s="466">
        <f t="shared" ref="AW49:AW61" si="56">IF(AC49="  ",0+MID(AC$6,FIND("V",AC$6)+1,256)/10000,AC49+MID(AC$6,FIND("V",AC$6)+1,256)/10000)</f>
        <v>4.0000000000000002E-4</v>
      </c>
      <c r="AX49" s="466">
        <f t="shared" ref="AX49:AX61" si="57">IF(AD49="  ",0+MID(AD$6,FIND("V",AD$6)+1,256)/10000,AD49+MID(AD$6,FIND("V",AD$6)+1,256)/10000)</f>
        <v>5.0000000000000001E-4</v>
      </c>
      <c r="AY49" s="466">
        <f t="shared" ref="AY49:AY61" si="58">IF(AE49="  ",0+MID(AE$6,FIND("V",AE$6)+1,256)/10000,AE49+MID(AE$6,FIND("V",AE$6)+1,256)/10000)</f>
        <v>5.9999999999999995E-4</v>
      </c>
      <c r="AZ49" s="466">
        <f t="shared" ref="AZ49:AZ61" si="59">IF(AF49="  ",0+MID(AF$6,FIND("V",AF$6)+1,256)/10000,AF49+MID(AF$6,FIND("V",AF$6)+1,256)/10000)</f>
        <v>8.0007000000000001</v>
      </c>
      <c r="BA49" s="466">
        <f t="shared" ref="BA49:BA61" si="60">IF(AG49="  ",0+MID(AG$6,FIND("V",AG$6)+1,256)/10000,AG49+MID(AG$6,FIND("V",AG$6)+1,256)/10000)</f>
        <v>10.0008</v>
      </c>
      <c r="BB49" s="466">
        <f t="shared" ref="BB49:BB61" si="61">IF(AH49="  ",0+MID(AF$6,FIND("V",AF$6)+1,256)/10000,AH49+MID(AF$6,FIND("V",AF$6)+1,256)/10000)</f>
        <v>8.0007000000000001</v>
      </c>
      <c r="BC49" s="466">
        <f t="shared" ref="BC49:BC61" si="62">IF(AI49="  ",0+MID(AI$6,FIND("V",AI$6)+1,256)/10000,AI49+MID(AI$6,FIND("V",AI$6)+1,256)/10000)</f>
        <v>9.0009999999999994</v>
      </c>
    </row>
    <row r="50" spans="1:55" x14ac:dyDescent="0.2">
      <c r="A50" s="447">
        <f t="shared" si="33"/>
        <v>24</v>
      </c>
      <c r="B50" s="448">
        <f t="shared" si="34"/>
        <v>44</v>
      </c>
      <c r="C50" s="449">
        <f t="shared" si="2"/>
        <v>11</v>
      </c>
      <c r="D50" s="448">
        <f t="shared" si="35"/>
        <v>44</v>
      </c>
      <c r="E50" s="450" t="str">
        <f t="shared" si="36"/>
        <v/>
      </c>
      <c r="F50" s="448">
        <f t="shared" si="37"/>
        <v>-956</v>
      </c>
      <c r="G50" s="451">
        <f t="shared" si="38"/>
        <v>8</v>
      </c>
      <c r="H50" s="448">
        <f t="shared" si="39"/>
        <v>44</v>
      </c>
      <c r="I50" s="452" t="str">
        <f t="shared" si="40"/>
        <v/>
      </c>
      <c r="J50" s="453">
        <f t="shared" si="41"/>
        <v>-956</v>
      </c>
      <c r="K50" s="422">
        <f t="shared" si="42"/>
        <v>44</v>
      </c>
      <c r="L50" s="467" t="s">
        <v>535</v>
      </c>
      <c r="M50" s="455" t="s">
        <v>218</v>
      </c>
      <c r="N50" s="456"/>
      <c r="O50" s="457"/>
      <c r="P50" s="458" t="s">
        <v>223</v>
      </c>
      <c r="Q50" s="459" t="s">
        <v>216</v>
      </c>
      <c r="R50" s="460">
        <f>(IF(COUNT(Z50,AA50,AB50,AC50,AD50,AE50,AF50,AG50,AH50,AI50)&lt;9,SUM(Z50,AA50,AB50,AC50,AD50,AE50,AF50,AG50,AH50,AI50),SUM(LARGE((Z50,AA50,AB50,AC50,AD50,AE50,AF50,AG50,AH50,AI50),{1;2;3;4;5;6;7;8;9}))))</f>
        <v>24</v>
      </c>
      <c r="S50" s="461" t="str">
        <f>INDEX(ETAPP!B$1:B$32,MATCH(COUNTIF(Z50:AI50,PVO!A$1),ETAPP!A$1:A$32,0))&amp;INDEX(ETAPP!B$1:B$32,MATCH(COUNTIF(Z50:AI50,PVO!A$2),ETAPP!A$1:A$32,0))&amp;INDEX(ETAPP!B$1:B$32,MATCH(COUNTIF(Z50:AI50,PVO!A$3),ETAPP!A$1:A$32,0))&amp;INDEX(ETAPP!B$1:B$32,MATCH(COUNTIF(Z50:AI50,PVO!A$4),ETAPP!A$1:A$32,0))&amp;INDEX(ETAPP!B$1:B$32,MATCH(COUNTIF(Z50:AI50,PVO!A$5),ETAPP!A$1:A$32,0))&amp;INDEX(ETAPP!B$1:B$32,MATCH(COUNTIF(Z50:AI50,PVO!A$6),ETAPP!A$1:A$32,0))&amp;INDEX(ETAPP!B$1:B$32,MATCH(COUNTIF(Z50:AI50,PVO!A$7),ETAPP!A$1:A$32,0))&amp;INDEX(ETAPP!B$1:B$32,MATCH(COUNTIF(Z50:AI50,PVO!A$8),ETAPP!A$1:A$32,0))&amp;INDEX(ETAPP!B$1:B$32,MATCH(COUNTIF(Z50:AI50,PVO!A$9),ETAPP!A$1:A$32,0))&amp;INDEX(ETAPP!B$1:B$32,MATCH(COUNTIF(Z50:AI50,PVO!A$10),ETAPP!A$1:A$32,0))&amp;INDEX(ETAPP!B$1:B$32,MATCH(COUNTIF(Z50:AI50,PVO!A$11),ETAPP!A$1:A$32,0))&amp;INDEX(ETAPP!B$1:B$32,MATCH(COUNTIF(Z50:AI50,PVO!A$12),ETAPP!A$1:A$32,0))&amp;INDEX(ETAPP!B$1:B$32,MATCH(COUNTIF(Z50:AI50,PVO!A$13),ETAPP!A$1:A$32,0))&amp;INDEX(ETAPP!B$1:B$32,MATCH(COUNTIF(Z50:AI50,PVO!A$14),ETAPP!A$1:A$32,0))&amp;INDEX(ETAPP!B$1:B$32,MATCH(COUNTIF(Z50:AI50,PVO!A$15),ETAPP!A$1:A$32,0))&amp;INDEX(ETAPP!B$1:B$32,MATCH(COUNTIF(Z50:AI50,PVO!A$16),ETAPP!A$1:A$32,0))&amp;INDEX(ETAPP!B$1:B$32,MATCH(COUNTIF(Z50:AI50,PVO!A$17),ETAPP!A$1:A$32,0))&amp;INDEX(ETAPP!B$1:B$32,MATCH(COUNTIF(Z50:AI50,PVO!A$18),ETAPP!A$1:A$32,0))&amp;INDEX(ETAPP!B$1:B$32,MATCH(COUNTIF(Z50:AI50,PVO!A$19),ETAPP!A$1:A$32,0))</f>
        <v>0000000000AA000A000</v>
      </c>
      <c r="T50" s="461" t="str">
        <f t="shared" si="43"/>
        <v>024,0-0000000000AA000A000</v>
      </c>
      <c r="U50" s="461">
        <f t="shared" si="44"/>
        <v>44</v>
      </c>
      <c r="V50" s="461">
        <f t="shared" si="45"/>
        <v>13</v>
      </c>
      <c r="W50" s="461" t="str">
        <f t="shared" si="46"/>
        <v>024,0-0000000000AA000A000-013</v>
      </c>
      <c r="X50" s="461">
        <f t="shared" si="47"/>
        <v>44</v>
      </c>
      <c r="Y50" s="462">
        <f t="shared" si="48"/>
        <v>12</v>
      </c>
      <c r="Z50" s="463" t="str">
        <f>IFERROR(INDEX('V1'!C$300:C$400,MATCH("*"&amp;L50&amp;"*",'V1'!B$300:B$400,0)),"  ")</f>
        <v xml:space="preserve">  </v>
      </c>
      <c r="AA50" s="463" t="str">
        <f>IFERROR(INDEX('V2'!C$300:C$400,MATCH("*"&amp;L50&amp;"*",'V2'!B$300:B$400,0)),"  ")</f>
        <v xml:space="preserve">  </v>
      </c>
      <c r="AB50" s="463" t="str">
        <f>IFERROR(INDEX('V3'!C$300:C$400,MATCH("*"&amp;L50&amp;"*",'V3'!B$300:B$400,0)),"  ")</f>
        <v xml:space="preserve">  </v>
      </c>
      <c r="AC50" s="463" t="str">
        <f>IFERROR(INDEX('V4'!C$300:C$400,MATCH("*"&amp;L50&amp;"*",'V4'!B$300:B$400,0)),"  ")</f>
        <v xml:space="preserve">  </v>
      </c>
      <c r="AD50" s="463" t="str">
        <f>IFERROR(INDEX('V5'!C$300:C$400,MATCH("*"&amp;L50&amp;"*",'V5'!B$300:B$400,0)),"  ")</f>
        <v xml:space="preserve">  </v>
      </c>
      <c r="AE50" s="463" t="str">
        <f>IFERROR(INDEX('V6'!C$300:C$400,MATCH("*"&amp;L50&amp;"*",'V6'!B$300:B$400,0)),"  ")</f>
        <v xml:space="preserve">  </v>
      </c>
      <c r="AF50" s="463" t="str">
        <f>IFERROR(INDEX('V7'!C$300:C$400,MATCH("*"&amp;L50&amp;"*",'V7'!B$300:B$400,0)),"  ")</f>
        <v xml:space="preserve">  </v>
      </c>
      <c r="AG50" s="463">
        <f>IFERROR(INDEX('V8'!C$300:C$400,MATCH("*"&amp;L50&amp;"*",'V8'!B$300:B$400,0)),"  ")</f>
        <v>10</v>
      </c>
      <c r="AH50" s="463">
        <f>IFERROR(INDEX('V9'!C$300:C$400,MATCH("*"&amp;L50&amp;"*",'V9'!B$300:B$400,0)),"  ")</f>
        <v>5</v>
      </c>
      <c r="AI50" s="463">
        <f>IFERROR(INDEX('V10'!C$300:C$400,MATCH("*"&amp;L50&amp;"*",'V10'!B$300:B$400,0)),"  ")</f>
        <v>9</v>
      </c>
      <c r="AJ50" s="464">
        <f t="shared" si="49"/>
        <v>3</v>
      </c>
      <c r="AK50" s="464">
        <f t="shared" si="50"/>
        <v>0</v>
      </c>
      <c r="AL50" s="464">
        <f t="shared" si="51"/>
        <v>0</v>
      </c>
      <c r="AM50" s="393"/>
      <c r="AN50" s="465"/>
      <c r="AO50" s="466"/>
      <c r="AP50" s="466"/>
      <c r="AQ50" s="466"/>
      <c r="AR50" s="466"/>
      <c r="AS50" s="465">
        <f t="shared" si="52"/>
        <v>1E-4</v>
      </c>
      <c r="AT50" s="466">
        <f t="shared" si="53"/>
        <v>1E-4</v>
      </c>
      <c r="AU50" s="466">
        <f t="shared" si="54"/>
        <v>2.0000000000000001E-4</v>
      </c>
      <c r="AV50" s="466">
        <f t="shared" si="55"/>
        <v>2.9999999999999997E-4</v>
      </c>
      <c r="AW50" s="466">
        <f t="shared" si="56"/>
        <v>4.0000000000000002E-4</v>
      </c>
      <c r="AX50" s="466">
        <f t="shared" si="57"/>
        <v>5.0000000000000001E-4</v>
      </c>
      <c r="AY50" s="466">
        <f t="shared" si="58"/>
        <v>5.9999999999999995E-4</v>
      </c>
      <c r="AZ50" s="466">
        <f t="shared" si="59"/>
        <v>6.9999999999999999E-4</v>
      </c>
      <c r="BA50" s="466">
        <f t="shared" si="60"/>
        <v>10.0008</v>
      </c>
      <c r="BB50" s="466">
        <f t="shared" si="61"/>
        <v>5.0007000000000001</v>
      </c>
      <c r="BC50" s="466">
        <f t="shared" si="62"/>
        <v>9.0009999999999994</v>
      </c>
    </row>
    <row r="51" spans="1:55" x14ac:dyDescent="0.2">
      <c r="A51" s="447" t="str">
        <f t="shared" si="33"/>
        <v/>
      </c>
      <c r="B51" s="448">
        <f t="shared" si="34"/>
        <v>-955</v>
      </c>
      <c r="C51" s="449" t="str">
        <f t="shared" si="2"/>
        <v/>
      </c>
      <c r="D51" s="448">
        <f t="shared" si="35"/>
        <v>-955</v>
      </c>
      <c r="E51" s="450">
        <f t="shared" si="36"/>
        <v>37</v>
      </c>
      <c r="F51" s="448">
        <f t="shared" si="37"/>
        <v>45</v>
      </c>
      <c r="G51" s="451" t="str">
        <f t="shared" si="38"/>
        <v/>
      </c>
      <c r="H51" s="448">
        <f t="shared" si="39"/>
        <v>-955</v>
      </c>
      <c r="I51" s="452" t="str">
        <f t="shared" si="40"/>
        <v/>
      </c>
      <c r="J51" s="453">
        <f t="shared" si="41"/>
        <v>-955</v>
      </c>
      <c r="K51" s="422">
        <f t="shared" si="42"/>
        <v>45</v>
      </c>
      <c r="L51" s="454" t="s">
        <v>261</v>
      </c>
      <c r="M51" s="455"/>
      <c r="N51" s="456" t="s">
        <v>227</v>
      </c>
      <c r="O51" s="457"/>
      <c r="P51" s="458"/>
      <c r="Q51" s="459"/>
      <c r="R51" s="460">
        <f>(IF(COUNT(Z51,AA51,AB51,AC51,AD51,AE51,AF51,AG51,AH51,AI51)&lt;9,SUM(Z51,AA51,AB51,AC51,AD51,AE51,AF51,AG51,AH51,AI51),SUM(LARGE((Z51,AA51,AB51,AC51,AD51,AE51,AF51,AG51,AH51,AI51),{1;2;3;4;5;6;7;8;9}))))</f>
        <v>23</v>
      </c>
      <c r="S51" s="461" t="str">
        <f>INDEX(ETAPP!B$1:B$32,MATCH(COUNTIF(Z51:AI51,PVO!A$1),ETAPP!A$1:A$32,0))&amp;INDEX(ETAPP!B$1:B$32,MATCH(COUNTIF(Z51:AI51,PVO!A$2),ETAPP!A$1:A$32,0))&amp;INDEX(ETAPP!B$1:B$32,MATCH(COUNTIF(Z51:AI51,PVO!A$3),ETAPP!A$1:A$32,0))&amp;INDEX(ETAPP!B$1:B$32,MATCH(COUNTIF(Z51:AI51,PVO!A$4),ETAPP!A$1:A$32,0))&amp;INDEX(ETAPP!B$1:B$32,MATCH(COUNTIF(Z51:AI51,PVO!A$5),ETAPP!A$1:A$32,0))&amp;INDEX(ETAPP!B$1:B$32,MATCH(COUNTIF(Z51:AI51,PVO!A$6),ETAPP!A$1:A$32,0))&amp;INDEX(ETAPP!B$1:B$32,MATCH(COUNTIF(Z51:AI51,PVO!A$7),ETAPP!A$1:A$32,0))&amp;INDEX(ETAPP!B$1:B$32,MATCH(COUNTIF(Z51:AI51,PVO!A$8),ETAPP!A$1:A$32,0))&amp;INDEX(ETAPP!B$1:B$32,MATCH(COUNTIF(Z51:AI51,PVO!A$9),ETAPP!A$1:A$32,0))&amp;INDEX(ETAPP!B$1:B$32,MATCH(COUNTIF(Z51:AI51,PVO!A$10),ETAPP!A$1:A$32,0))&amp;INDEX(ETAPP!B$1:B$32,MATCH(COUNTIF(Z51:AI51,PVO!A$11),ETAPP!A$1:A$32,0))&amp;INDEX(ETAPP!B$1:B$32,MATCH(COUNTIF(Z51:AI51,PVO!A$12),ETAPP!A$1:A$32,0))&amp;INDEX(ETAPP!B$1:B$32,MATCH(COUNTIF(Z51:AI51,PVO!A$13),ETAPP!A$1:A$32,0))&amp;INDEX(ETAPP!B$1:B$32,MATCH(COUNTIF(Z51:AI51,PVO!A$14),ETAPP!A$1:A$32,0))&amp;INDEX(ETAPP!B$1:B$32,MATCH(COUNTIF(Z51:AI51,PVO!A$15),ETAPP!A$1:A$32,0))&amp;INDEX(ETAPP!B$1:B$32,MATCH(COUNTIF(Z51:AI51,PVO!A$16),ETAPP!A$1:A$32,0))&amp;INDEX(ETAPP!B$1:B$32,MATCH(COUNTIF(Z51:AI51,PVO!A$17),ETAPP!A$1:A$32,0))&amp;INDEX(ETAPP!B$1:B$32,MATCH(COUNTIF(Z51:AI51,PVO!A$18),ETAPP!A$1:A$32,0))&amp;INDEX(ETAPP!B$1:B$32,MATCH(COUNTIF(Z51:AI51,PVO!A$19),ETAPP!A$1:A$32,0))</f>
        <v>00A000000000000A000</v>
      </c>
      <c r="T51" s="461" t="str">
        <f t="shared" si="43"/>
        <v>023,0-00A000000000000A000</v>
      </c>
      <c r="U51" s="461">
        <f t="shared" si="44"/>
        <v>45</v>
      </c>
      <c r="V51" s="461">
        <f t="shared" si="45"/>
        <v>46</v>
      </c>
      <c r="W51" s="461" t="str">
        <f t="shared" si="46"/>
        <v>023,0-00A000000000000A000-046</v>
      </c>
      <c r="X51" s="461">
        <f t="shared" si="47"/>
        <v>45</v>
      </c>
      <c r="Y51" s="462">
        <f t="shared" si="48"/>
        <v>11</v>
      </c>
      <c r="Z51" s="463" t="str">
        <f>IFERROR(INDEX('V1'!C$300:C$400,MATCH("*"&amp;L51&amp;"*",'V1'!B$300:B$400,0)),"  ")</f>
        <v xml:space="preserve">  </v>
      </c>
      <c r="AA51" s="463">
        <f>IFERROR(INDEX('V2'!C$300:C$400,MATCH("*"&amp;L51&amp;"*",'V2'!B$300:B$400,0)),"  ")</f>
        <v>18</v>
      </c>
      <c r="AB51" s="463" t="str">
        <f>IFERROR(INDEX('V3'!C$300:C$400,MATCH("*"&amp;L51&amp;"*",'V3'!B$300:B$400,0)),"  ")</f>
        <v xml:space="preserve">  </v>
      </c>
      <c r="AC51" s="463" t="str">
        <f>IFERROR(INDEX('V4'!C$300:C$400,MATCH("*"&amp;L51&amp;"*",'V4'!B$300:B$400,0)),"  ")</f>
        <v xml:space="preserve">  </v>
      </c>
      <c r="AD51" s="463" t="str">
        <f>IFERROR(INDEX('V5'!C$300:C$400,MATCH("*"&amp;L51&amp;"*",'V5'!B$300:B$400,0)),"  ")</f>
        <v xml:space="preserve">  </v>
      </c>
      <c r="AE51" s="463" t="str">
        <f>IFERROR(INDEX('V6'!C$300:C$400,MATCH("*"&amp;L51&amp;"*",'V6'!B$300:B$400,0)),"  ")</f>
        <v xml:space="preserve">  </v>
      </c>
      <c r="AF51" s="463">
        <f>IFERROR(INDEX('V7'!C$300:C$400,MATCH("*"&amp;L51&amp;"*",'V7'!B$300:B$400,0)),"  ")</f>
        <v>5</v>
      </c>
      <c r="AG51" s="463" t="str">
        <f>IFERROR(INDEX('V8'!C$300:C$400,MATCH("*"&amp;L51&amp;"*",'V8'!B$300:B$400,0)),"  ")</f>
        <v xml:space="preserve">  </v>
      </c>
      <c r="AH51" s="463" t="str">
        <f>IFERROR(INDEX('V9'!C$300:C$400,MATCH("*"&amp;L51&amp;"*",'V9'!B$300:B$400,0)),"  ")</f>
        <v xml:space="preserve">  </v>
      </c>
      <c r="AI51" s="463" t="str">
        <f>IFERROR(INDEX('V10'!C$300:C$400,MATCH("*"&amp;L51&amp;"*",'V10'!B$300:B$400,0)),"  ")</f>
        <v xml:space="preserve">  </v>
      </c>
      <c r="AJ51" s="464">
        <f t="shared" si="49"/>
        <v>2</v>
      </c>
      <c r="AK51" s="464">
        <f t="shared" si="50"/>
        <v>1</v>
      </c>
      <c r="AL51" s="464">
        <f t="shared" si="51"/>
        <v>0</v>
      </c>
      <c r="AM51" s="393"/>
      <c r="AN51" s="465"/>
      <c r="AO51" s="466"/>
      <c r="AP51" s="466"/>
      <c r="AQ51" s="466"/>
      <c r="AR51" s="466"/>
      <c r="AS51" s="465">
        <f t="shared" si="52"/>
        <v>1E-4</v>
      </c>
      <c r="AT51" s="466">
        <f t="shared" si="53"/>
        <v>1E-4</v>
      </c>
      <c r="AU51" s="466">
        <f t="shared" si="54"/>
        <v>18.0002</v>
      </c>
      <c r="AV51" s="466">
        <f t="shared" si="55"/>
        <v>2.9999999999999997E-4</v>
      </c>
      <c r="AW51" s="466">
        <f t="shared" si="56"/>
        <v>4.0000000000000002E-4</v>
      </c>
      <c r="AX51" s="466">
        <f t="shared" si="57"/>
        <v>5.0000000000000001E-4</v>
      </c>
      <c r="AY51" s="466">
        <f t="shared" si="58"/>
        <v>5.9999999999999995E-4</v>
      </c>
      <c r="AZ51" s="466">
        <f t="shared" si="59"/>
        <v>5.0007000000000001</v>
      </c>
      <c r="BA51" s="466">
        <f t="shared" si="60"/>
        <v>8.0000000000000004E-4</v>
      </c>
      <c r="BB51" s="466">
        <f t="shared" si="61"/>
        <v>6.9999999999999999E-4</v>
      </c>
      <c r="BC51" s="466">
        <f t="shared" si="62"/>
        <v>1E-3</v>
      </c>
    </row>
    <row r="52" spans="1:55" x14ac:dyDescent="0.2">
      <c r="A52" s="447">
        <f t="shared" si="33"/>
        <v>25</v>
      </c>
      <c r="B52" s="448">
        <f t="shared" si="34"/>
        <v>46</v>
      </c>
      <c r="C52" s="449">
        <f t="shared" si="2"/>
        <v>12</v>
      </c>
      <c r="D52" s="448">
        <f t="shared" si="35"/>
        <v>46</v>
      </c>
      <c r="E52" s="450">
        <f t="shared" si="36"/>
        <v>38</v>
      </c>
      <c r="F52" s="448">
        <f t="shared" si="37"/>
        <v>46</v>
      </c>
      <c r="G52" s="451" t="str">
        <f t="shared" si="38"/>
        <v/>
      </c>
      <c r="H52" s="448">
        <f t="shared" si="39"/>
        <v>-954</v>
      </c>
      <c r="I52" s="452" t="str">
        <f t="shared" si="40"/>
        <v/>
      </c>
      <c r="J52" s="453">
        <f t="shared" si="41"/>
        <v>-954</v>
      </c>
      <c r="K52" s="422">
        <f t="shared" si="42"/>
        <v>46</v>
      </c>
      <c r="L52" s="467" t="s">
        <v>253</v>
      </c>
      <c r="M52" s="455"/>
      <c r="N52" s="456" t="str">
        <f>IF(M52="","m","")</f>
        <v>m</v>
      </c>
      <c r="O52" s="457"/>
      <c r="P52" s="458" t="s">
        <v>223</v>
      </c>
      <c r="Q52" s="459" t="s">
        <v>216</v>
      </c>
      <c r="R52" s="460">
        <f>(IF(COUNT(Z52,AA52,AB52,AC52,AD52,AE52,AF52,AG52,AH52,AI52)&lt;9,SUM(Z52,AA52,AB52,AC52,AD52,AE52,AF52,AG52,AH52,AI52),SUM(LARGE((Z52,AA52,AB52,AC52,AD52,AE52,AF52,AG52,AH52,AI52),{1;2;3;4;5;6;7;8;9}))))</f>
        <v>15</v>
      </c>
      <c r="S52" s="461" t="str">
        <f>INDEX(ETAPP!B$1:B$32,MATCH(COUNTIF(Z52:AI52,PVO!A$1),ETAPP!A$1:A$32,0))&amp;INDEX(ETAPP!B$1:B$32,MATCH(COUNTIF(Z52:AI52,PVO!A$2),ETAPP!A$1:A$32,0))&amp;INDEX(ETAPP!B$1:B$32,MATCH(COUNTIF(Z52:AI52,PVO!A$3),ETAPP!A$1:A$32,0))&amp;INDEX(ETAPP!B$1:B$32,MATCH(COUNTIF(Z52:AI52,PVO!A$4),ETAPP!A$1:A$32,0))&amp;INDEX(ETAPP!B$1:B$32,MATCH(COUNTIF(Z52:AI52,PVO!A$5),ETAPP!A$1:A$32,0))&amp;INDEX(ETAPP!B$1:B$32,MATCH(COUNTIF(Z52:AI52,PVO!A$6),ETAPP!A$1:A$32,0))&amp;INDEX(ETAPP!B$1:B$32,MATCH(COUNTIF(Z52:AI52,PVO!A$7),ETAPP!A$1:A$32,0))&amp;INDEX(ETAPP!B$1:B$32,MATCH(COUNTIF(Z52:AI52,PVO!A$8),ETAPP!A$1:A$32,0))&amp;INDEX(ETAPP!B$1:B$32,MATCH(COUNTIF(Z52:AI52,PVO!A$9),ETAPP!A$1:A$32,0))&amp;INDEX(ETAPP!B$1:B$32,MATCH(COUNTIF(Z52:AI52,PVO!A$10),ETAPP!A$1:A$32,0))&amp;INDEX(ETAPP!B$1:B$32,MATCH(COUNTIF(Z52:AI52,PVO!A$11),ETAPP!A$1:A$32,0))&amp;INDEX(ETAPP!B$1:B$32,MATCH(COUNTIF(Z52:AI52,PVO!A$12),ETAPP!A$1:A$32,0))&amp;INDEX(ETAPP!B$1:B$32,MATCH(COUNTIF(Z52:AI52,PVO!A$13),ETAPP!A$1:A$32,0))&amp;INDEX(ETAPP!B$1:B$32,MATCH(COUNTIF(Z52:AI52,PVO!A$14),ETAPP!A$1:A$32,0))&amp;INDEX(ETAPP!B$1:B$32,MATCH(COUNTIF(Z52:AI52,PVO!A$15),ETAPP!A$1:A$32,0))&amp;INDEX(ETAPP!B$1:B$32,MATCH(COUNTIF(Z52:AI52,PVO!A$16),ETAPP!A$1:A$32,0))&amp;INDEX(ETAPP!B$1:B$32,MATCH(COUNTIF(Z52:AI52,PVO!A$17),ETAPP!A$1:A$32,0))&amp;INDEX(ETAPP!B$1:B$32,MATCH(COUNTIF(Z52:AI52,PVO!A$18),ETAPP!A$1:A$32,0))&amp;INDEX(ETAPP!B$1:B$32,MATCH(COUNTIF(Z52:AI52,PVO!A$19),ETAPP!A$1:A$32,0))</f>
        <v>00000A0000000000000</v>
      </c>
      <c r="T52" s="461" t="str">
        <f t="shared" si="43"/>
        <v>015,0-00000A0000000000000</v>
      </c>
      <c r="U52" s="461">
        <f t="shared" si="44"/>
        <v>46</v>
      </c>
      <c r="V52" s="461">
        <f t="shared" si="45"/>
        <v>15</v>
      </c>
      <c r="W52" s="461" t="str">
        <f t="shared" si="46"/>
        <v>015,0-00000A0000000000000-015</v>
      </c>
      <c r="X52" s="461">
        <f t="shared" si="47"/>
        <v>46</v>
      </c>
      <c r="Y52" s="462">
        <f t="shared" si="48"/>
        <v>10</v>
      </c>
      <c r="Z52" s="463" t="str">
        <f>IFERROR(INDEX('V1'!C$300:C$400,MATCH("*"&amp;L52&amp;"*",'V1'!B$300:B$400,0)),"  ")</f>
        <v xml:space="preserve">  </v>
      </c>
      <c r="AA52" s="463" t="str">
        <f>IFERROR(INDEX('V2'!C$300:C$400,MATCH("*"&amp;L52&amp;"*",'V2'!B$300:B$400,0)),"  ")</f>
        <v xml:space="preserve">  </v>
      </c>
      <c r="AB52" s="463" t="str">
        <f>IFERROR(INDEX('V3'!C$300:C$400,MATCH("*"&amp;L52&amp;"*",'V3'!B$300:B$400,0)),"  ")</f>
        <v xml:space="preserve">  </v>
      </c>
      <c r="AC52" s="463" t="str">
        <f>IFERROR(INDEX('V4'!C$300:C$400,MATCH("*"&amp;L52&amp;"*",'V4'!B$300:B$400,0)),"  ")</f>
        <v xml:space="preserve">  </v>
      </c>
      <c r="AD52" s="463" t="str">
        <f>IFERROR(INDEX('V5'!C$300:C$400,MATCH("*"&amp;L52&amp;"*",'V5'!B$300:B$400,0)),"  ")</f>
        <v xml:space="preserve">  </v>
      </c>
      <c r="AE52" s="463" t="str">
        <f>IFERROR(INDEX('V6'!C$300:C$400,MATCH("*"&amp;L52&amp;"*",'V6'!B$300:B$400,0)),"  ")</f>
        <v xml:space="preserve">  </v>
      </c>
      <c r="AF52" s="463" t="str">
        <f>IFERROR(INDEX('V7'!C$300:C$400,MATCH("*"&amp;L52&amp;"*",'V7'!B$300:B$400,0)),"  ")</f>
        <v xml:space="preserve">  </v>
      </c>
      <c r="AG52" s="463" t="str">
        <f>IFERROR(INDEX('V8'!C$300:C$400,MATCH("*"&amp;L52&amp;"*",'V8'!B$300:B$400,0)),"  ")</f>
        <v xml:space="preserve">  </v>
      </c>
      <c r="AH52" s="463" t="str">
        <f>IFERROR(INDEX('V9'!C$300:C$400,MATCH("*"&amp;L52&amp;"*",'V9'!B$300:B$400,0)),"  ")</f>
        <v xml:space="preserve">  </v>
      </c>
      <c r="AI52" s="463">
        <f>IFERROR(INDEX('V10'!C$300:C$400,MATCH("*"&amp;L52&amp;"*",'V10'!B$300:B$400,0)),"  ")</f>
        <v>15</v>
      </c>
      <c r="AJ52" s="464">
        <f t="shared" si="49"/>
        <v>1</v>
      </c>
      <c r="AK52" s="464">
        <f t="shared" si="50"/>
        <v>0</v>
      </c>
      <c r="AL52" s="464">
        <f t="shared" si="51"/>
        <v>0</v>
      </c>
      <c r="AM52" s="393"/>
      <c r="AN52" s="465"/>
      <c r="AO52" s="466"/>
      <c r="AP52" s="466"/>
      <c r="AQ52" s="466"/>
      <c r="AR52" s="466"/>
      <c r="AS52" s="465">
        <f t="shared" si="52"/>
        <v>1E-4</v>
      </c>
      <c r="AT52" s="466">
        <f t="shared" si="53"/>
        <v>1E-4</v>
      </c>
      <c r="AU52" s="466">
        <f t="shared" si="54"/>
        <v>2.0000000000000001E-4</v>
      </c>
      <c r="AV52" s="466">
        <f t="shared" si="55"/>
        <v>2.9999999999999997E-4</v>
      </c>
      <c r="AW52" s="466">
        <f t="shared" si="56"/>
        <v>4.0000000000000002E-4</v>
      </c>
      <c r="AX52" s="466">
        <f t="shared" si="57"/>
        <v>5.0000000000000001E-4</v>
      </c>
      <c r="AY52" s="466">
        <f t="shared" si="58"/>
        <v>5.9999999999999995E-4</v>
      </c>
      <c r="AZ52" s="466">
        <f t="shared" si="59"/>
        <v>6.9999999999999999E-4</v>
      </c>
      <c r="BA52" s="466">
        <f t="shared" si="60"/>
        <v>8.0000000000000004E-4</v>
      </c>
      <c r="BB52" s="466">
        <f t="shared" si="61"/>
        <v>6.9999999999999999E-4</v>
      </c>
      <c r="BC52" s="466">
        <f t="shared" si="62"/>
        <v>15.000999999999999</v>
      </c>
    </row>
    <row r="53" spans="1:55" x14ac:dyDescent="0.2">
      <c r="A53" s="447" t="str">
        <f t="shared" si="33"/>
        <v/>
      </c>
      <c r="B53" s="448">
        <f t="shared" si="34"/>
        <v>-951</v>
      </c>
      <c r="C53" s="449" t="str">
        <f t="shared" si="2"/>
        <v/>
      </c>
      <c r="D53" s="448">
        <f t="shared" si="35"/>
        <v>-951</v>
      </c>
      <c r="E53" s="450" t="str">
        <f t="shared" si="36"/>
        <v/>
      </c>
      <c r="F53" s="448">
        <f t="shared" si="37"/>
        <v>-951</v>
      </c>
      <c r="G53" s="451">
        <f t="shared" si="38"/>
        <v>9</v>
      </c>
      <c r="H53" s="448">
        <f t="shared" si="39"/>
        <v>49</v>
      </c>
      <c r="I53" s="452">
        <f t="shared" si="40"/>
        <v>3</v>
      </c>
      <c r="J53" s="453">
        <f t="shared" si="41"/>
        <v>49</v>
      </c>
      <c r="K53" s="422">
        <f t="shared" si="42"/>
        <v>47</v>
      </c>
      <c r="L53" s="468" t="s">
        <v>519</v>
      </c>
      <c r="M53" s="455" t="s">
        <v>218</v>
      </c>
      <c r="N53" s="456"/>
      <c r="O53" s="470" t="s">
        <v>229</v>
      </c>
      <c r="P53" s="458"/>
      <c r="Q53" s="459"/>
      <c r="R53" s="460">
        <f>(IF(COUNT(Z53,AA53,AB53,AC53,AD53,AE53,AF53,AG53,AH53,AI53)&lt;9,SUM(Z53,AA53,AB53,AC53,AD53,AE53,AF53,AG53,AH53,AI53),SUM(LARGE((Z53,AA53,AB53,AC53,AD53,AE53,AF53,AG53,AH53,AI53),{1;2;3;4;5;6;7;8;9}))))</f>
        <v>13</v>
      </c>
      <c r="S53" s="461" t="str">
        <f>INDEX(ETAPP!B$1:B$32,MATCH(COUNTIF(Z53:AI53,PVO!A$1),ETAPP!A$1:A$32,0))&amp;INDEX(ETAPP!B$1:B$32,MATCH(COUNTIF(Z53:AI53,PVO!A$2),ETAPP!A$1:A$32,0))&amp;INDEX(ETAPP!B$1:B$32,MATCH(COUNTIF(Z53:AI53,PVO!A$3),ETAPP!A$1:A$32,0))&amp;INDEX(ETAPP!B$1:B$32,MATCH(COUNTIF(Z53:AI53,PVO!A$4),ETAPP!A$1:A$32,0))&amp;INDEX(ETAPP!B$1:B$32,MATCH(COUNTIF(Z53:AI53,PVO!A$5),ETAPP!A$1:A$32,0))&amp;INDEX(ETAPP!B$1:B$32,MATCH(COUNTIF(Z53:AI53,PVO!A$6),ETAPP!A$1:A$32,0))&amp;INDEX(ETAPP!B$1:B$32,MATCH(COUNTIF(Z53:AI53,PVO!A$7),ETAPP!A$1:A$32,0))&amp;INDEX(ETAPP!B$1:B$32,MATCH(COUNTIF(Z53:AI53,PVO!A$8),ETAPP!A$1:A$32,0))&amp;INDEX(ETAPP!B$1:B$32,MATCH(COUNTIF(Z53:AI53,PVO!A$9),ETAPP!A$1:A$32,0))&amp;INDEX(ETAPP!B$1:B$32,MATCH(COUNTIF(Z53:AI53,PVO!A$10),ETAPP!A$1:A$32,0))&amp;INDEX(ETAPP!B$1:B$32,MATCH(COUNTIF(Z53:AI53,PVO!A$11),ETAPP!A$1:A$32,0))&amp;INDEX(ETAPP!B$1:B$32,MATCH(COUNTIF(Z53:AI53,PVO!A$12),ETAPP!A$1:A$32,0))&amp;INDEX(ETAPP!B$1:B$32,MATCH(COUNTIF(Z53:AI53,PVO!A$13),ETAPP!A$1:A$32,0))&amp;INDEX(ETAPP!B$1:B$32,MATCH(COUNTIF(Z53:AI53,PVO!A$14),ETAPP!A$1:A$32,0))&amp;INDEX(ETAPP!B$1:B$32,MATCH(COUNTIF(Z53:AI53,PVO!A$15),ETAPP!A$1:A$32,0))&amp;INDEX(ETAPP!B$1:B$32,MATCH(COUNTIF(Z53:AI53,PVO!A$16),ETAPP!A$1:A$32,0))&amp;INDEX(ETAPP!B$1:B$32,MATCH(COUNTIF(Z53:AI53,PVO!A$17),ETAPP!A$1:A$32,0))&amp;INDEX(ETAPP!B$1:B$32,MATCH(COUNTIF(Z53:AI53,PVO!A$18),ETAPP!A$1:A$32,0))&amp;INDEX(ETAPP!B$1:B$32,MATCH(COUNTIF(Z53:AI53,PVO!A$19),ETAPP!A$1:A$32,0))</f>
        <v>0000000A00000000000</v>
      </c>
      <c r="T53" s="461" t="str">
        <f t="shared" si="43"/>
        <v>013,0-0000000A00000000000</v>
      </c>
      <c r="U53" s="461">
        <f t="shared" si="44"/>
        <v>49</v>
      </c>
      <c r="V53" s="461">
        <f t="shared" si="45"/>
        <v>50</v>
      </c>
      <c r="W53" s="461" t="str">
        <f t="shared" si="46"/>
        <v>013,0-0000000A00000000000-050</v>
      </c>
      <c r="X53" s="461">
        <f t="shared" si="47"/>
        <v>47</v>
      </c>
      <c r="Y53" s="462">
        <f t="shared" si="48"/>
        <v>9</v>
      </c>
      <c r="Z53" s="463" t="str">
        <f>IFERROR(INDEX('V1'!C$300:C$400,MATCH("*"&amp;L53&amp;"*",'V1'!B$300:B$400,0)),"  ")</f>
        <v xml:space="preserve">  </v>
      </c>
      <c r="AA53" s="463" t="str">
        <f>IFERROR(INDEX('V2'!C$300:C$400,MATCH("*"&amp;L53&amp;"*",'V2'!B$300:B$400,0)),"  ")</f>
        <v xml:space="preserve">  </v>
      </c>
      <c r="AB53" s="463" t="str">
        <f>IFERROR(INDEX('V3'!C$300:C$400,MATCH("*"&amp;L53&amp;"*",'V3'!B$300:B$400,0)),"  ")</f>
        <v xml:space="preserve">  </v>
      </c>
      <c r="AC53" s="463" t="str">
        <f>IFERROR(INDEX('V4'!C$300:C$400,MATCH("*"&amp;L53&amp;"*",'V4'!B$300:B$400,0)),"  ")</f>
        <v xml:space="preserve">  </v>
      </c>
      <c r="AD53" s="463" t="str">
        <f>IFERROR(INDEX('V5'!C$300:C$400,MATCH("*"&amp;L53&amp;"*",'V5'!B$300:B$400,0)),"  ")</f>
        <v xml:space="preserve">  </v>
      </c>
      <c r="AE53" s="463">
        <f>IFERROR(INDEX('V6'!C$300:C$400,MATCH("*"&amp;L53&amp;"*",'V6'!B$300:B$400,0)),"  ")</f>
        <v>13</v>
      </c>
      <c r="AF53" s="463" t="str">
        <f>IFERROR(INDEX('V7'!C$300:C$400,MATCH("*"&amp;L53&amp;"*",'V7'!B$300:B$400,0)),"  ")</f>
        <v xml:space="preserve">  </v>
      </c>
      <c r="AG53" s="463" t="str">
        <f>IFERROR(INDEX('V8'!C$300:C$400,MATCH("*"&amp;L53&amp;"*",'V8'!B$300:B$400,0)),"  ")</f>
        <v xml:space="preserve">  </v>
      </c>
      <c r="AH53" s="463" t="str">
        <f>IFERROR(INDEX('V9'!C$300:C$400,MATCH("*"&amp;L53&amp;"*",'V9'!B$300:B$400,0)),"  ")</f>
        <v xml:space="preserve">  </v>
      </c>
      <c r="AI53" s="463" t="str">
        <f>IFERROR(INDEX('V10'!C$300:C$400,MATCH("*"&amp;L53&amp;"*",'V10'!B$300:B$400,0)),"  ")</f>
        <v xml:space="preserve">  </v>
      </c>
      <c r="AJ53" s="464">
        <f t="shared" si="49"/>
        <v>1</v>
      </c>
      <c r="AK53" s="464">
        <f t="shared" si="50"/>
        <v>0</v>
      </c>
      <c r="AL53" s="464">
        <f t="shared" si="51"/>
        <v>0</v>
      </c>
      <c r="AM53" s="393"/>
      <c r="AN53" s="465"/>
      <c r="AO53" s="466"/>
      <c r="AP53" s="466"/>
      <c r="AQ53" s="466"/>
      <c r="AR53" s="466"/>
      <c r="AS53" s="465">
        <f t="shared" si="52"/>
        <v>1E-4</v>
      </c>
      <c r="AT53" s="466">
        <f t="shared" si="53"/>
        <v>1E-4</v>
      </c>
      <c r="AU53" s="466">
        <f t="shared" si="54"/>
        <v>2.0000000000000001E-4</v>
      </c>
      <c r="AV53" s="466">
        <f t="shared" si="55"/>
        <v>2.9999999999999997E-4</v>
      </c>
      <c r="AW53" s="466">
        <f t="shared" si="56"/>
        <v>4.0000000000000002E-4</v>
      </c>
      <c r="AX53" s="466">
        <f t="shared" si="57"/>
        <v>5.0000000000000001E-4</v>
      </c>
      <c r="AY53" s="466">
        <f t="shared" si="58"/>
        <v>13.0006</v>
      </c>
      <c r="AZ53" s="466">
        <f t="shared" si="59"/>
        <v>6.9999999999999999E-4</v>
      </c>
      <c r="BA53" s="466">
        <f t="shared" si="60"/>
        <v>8.0000000000000004E-4</v>
      </c>
      <c r="BB53" s="466">
        <f t="shared" si="61"/>
        <v>6.9999999999999999E-4</v>
      </c>
      <c r="BC53" s="466">
        <f t="shared" si="62"/>
        <v>1E-3</v>
      </c>
    </row>
    <row r="54" spans="1:55" x14ac:dyDescent="0.2">
      <c r="A54" s="447">
        <f t="shared" si="33"/>
        <v>26</v>
      </c>
      <c r="B54" s="448">
        <f t="shared" si="34"/>
        <v>49</v>
      </c>
      <c r="C54" s="449" t="str">
        <f t="shared" si="2"/>
        <v/>
      </c>
      <c r="D54" s="448">
        <f t="shared" si="35"/>
        <v>-951</v>
      </c>
      <c r="E54" s="450" t="str">
        <f t="shared" si="36"/>
        <v/>
      </c>
      <c r="F54" s="448">
        <f t="shared" si="37"/>
        <v>-951</v>
      </c>
      <c r="G54" s="451">
        <f t="shared" si="38"/>
        <v>9</v>
      </c>
      <c r="H54" s="448">
        <f t="shared" si="39"/>
        <v>49</v>
      </c>
      <c r="I54" s="452" t="str">
        <f t="shared" si="40"/>
        <v/>
      </c>
      <c r="J54" s="453">
        <f t="shared" si="41"/>
        <v>-951</v>
      </c>
      <c r="K54" s="422">
        <f t="shared" si="42"/>
        <v>47</v>
      </c>
      <c r="L54" s="467" t="s">
        <v>256</v>
      </c>
      <c r="M54" s="455" t="s">
        <v>218</v>
      </c>
      <c r="N54" s="456"/>
      <c r="O54" s="457"/>
      <c r="P54" s="458"/>
      <c r="Q54" s="459" t="s">
        <v>216</v>
      </c>
      <c r="R54" s="460">
        <f>(IF(COUNT(Z54,AA54,AB54,AC54,AD54,AE54,AF54,AG54,AH54,AI54)&lt;9,SUM(Z54,AA54,AB54,AC54,AD54,AE54,AF54,AG54,AH54,AI54),SUM(LARGE((Z54,AA54,AB54,AC54,AD54,AE54,AF54,AG54,AH54,AI54),{1;2;3;4;5;6;7;8;9}))))</f>
        <v>13</v>
      </c>
      <c r="S54" s="461" t="str">
        <f>INDEX(ETAPP!B$1:B$32,MATCH(COUNTIF(Z54:AI54,PVO!A$1),ETAPP!A$1:A$32,0))&amp;INDEX(ETAPP!B$1:B$32,MATCH(COUNTIF(Z54:AI54,PVO!A$2),ETAPP!A$1:A$32,0))&amp;INDEX(ETAPP!B$1:B$32,MATCH(COUNTIF(Z54:AI54,PVO!A$3),ETAPP!A$1:A$32,0))&amp;INDEX(ETAPP!B$1:B$32,MATCH(COUNTIF(Z54:AI54,PVO!A$4),ETAPP!A$1:A$32,0))&amp;INDEX(ETAPP!B$1:B$32,MATCH(COUNTIF(Z54:AI54,PVO!A$5),ETAPP!A$1:A$32,0))&amp;INDEX(ETAPP!B$1:B$32,MATCH(COUNTIF(Z54:AI54,PVO!A$6),ETAPP!A$1:A$32,0))&amp;INDEX(ETAPP!B$1:B$32,MATCH(COUNTIF(Z54:AI54,PVO!A$7),ETAPP!A$1:A$32,0))&amp;INDEX(ETAPP!B$1:B$32,MATCH(COUNTIF(Z54:AI54,PVO!A$8),ETAPP!A$1:A$32,0))&amp;INDEX(ETAPP!B$1:B$32,MATCH(COUNTIF(Z54:AI54,PVO!A$9),ETAPP!A$1:A$32,0))&amp;INDEX(ETAPP!B$1:B$32,MATCH(COUNTIF(Z54:AI54,PVO!A$10),ETAPP!A$1:A$32,0))&amp;INDEX(ETAPP!B$1:B$32,MATCH(COUNTIF(Z54:AI54,PVO!A$11),ETAPP!A$1:A$32,0))&amp;INDEX(ETAPP!B$1:B$32,MATCH(COUNTIF(Z54:AI54,PVO!A$12),ETAPP!A$1:A$32,0))&amp;INDEX(ETAPP!B$1:B$32,MATCH(COUNTIF(Z54:AI54,PVO!A$13),ETAPP!A$1:A$32,0))&amp;INDEX(ETAPP!B$1:B$32,MATCH(COUNTIF(Z54:AI54,PVO!A$14),ETAPP!A$1:A$32,0))&amp;INDEX(ETAPP!B$1:B$32,MATCH(COUNTIF(Z54:AI54,PVO!A$15),ETAPP!A$1:A$32,0))&amp;INDEX(ETAPP!B$1:B$32,MATCH(COUNTIF(Z54:AI54,PVO!A$16),ETAPP!A$1:A$32,0))&amp;INDEX(ETAPP!B$1:B$32,MATCH(COUNTIF(Z54:AI54,PVO!A$17),ETAPP!A$1:A$32,0))&amp;INDEX(ETAPP!B$1:B$32,MATCH(COUNTIF(Z54:AI54,PVO!A$18),ETAPP!A$1:A$32,0))&amp;INDEX(ETAPP!B$1:B$32,MATCH(COUNTIF(Z54:AI54,PVO!A$19),ETAPP!A$1:A$32,0))</f>
        <v>0000000A00000000000</v>
      </c>
      <c r="T54" s="461" t="str">
        <f t="shared" si="43"/>
        <v>013,0-0000000A00000000000</v>
      </c>
      <c r="U54" s="461">
        <f t="shared" si="44"/>
        <v>49</v>
      </c>
      <c r="V54" s="461">
        <f t="shared" si="45"/>
        <v>33</v>
      </c>
      <c r="W54" s="461" t="str">
        <f t="shared" si="46"/>
        <v>013,0-0000000A00000000000-033</v>
      </c>
      <c r="X54" s="461">
        <f t="shared" si="47"/>
        <v>48</v>
      </c>
      <c r="Y54" s="462">
        <f t="shared" si="48"/>
        <v>8</v>
      </c>
      <c r="Z54" s="463" t="str">
        <f>IFERROR(INDEX('V1'!C$300:C$400,MATCH("*"&amp;L54&amp;"*",'V1'!B$300:B$400,0)),"  ")</f>
        <v xml:space="preserve">  </v>
      </c>
      <c r="AA54" s="463" t="str">
        <f>IFERROR(INDEX('V2'!C$300:C$400,MATCH("*"&amp;L54&amp;"*",'V2'!B$300:B$400,0)),"  ")</f>
        <v xml:space="preserve">  </v>
      </c>
      <c r="AB54" s="463" t="str">
        <f>IFERROR(INDEX('V3'!C$300:C$400,MATCH("*"&amp;L54&amp;"*",'V3'!B$300:B$400,0)),"  ")</f>
        <v xml:space="preserve">  </v>
      </c>
      <c r="AC54" s="463" t="str">
        <f>IFERROR(INDEX('V4'!C$300:C$400,MATCH("*"&amp;L54&amp;"*",'V4'!B$300:B$400,0)),"  ")</f>
        <v xml:space="preserve">  </v>
      </c>
      <c r="AD54" s="463" t="str">
        <f>IFERROR(INDEX('V5'!C$300:C$400,MATCH("*"&amp;L54&amp;"*",'V5'!B$300:B$400,0)),"  ")</f>
        <v xml:space="preserve">  </v>
      </c>
      <c r="AE54" s="463" t="str">
        <f>IFERROR(INDEX('V6'!C$300:C$400,MATCH("*"&amp;L54&amp;"*",'V6'!B$300:B$400,0)),"  ")</f>
        <v xml:space="preserve">  </v>
      </c>
      <c r="AF54" s="463">
        <f>IFERROR(INDEX('V7'!C$300:C$400,MATCH("*"&amp;L54&amp;"*",'V7'!B$300:B$400,0)),"  ")</f>
        <v>13</v>
      </c>
      <c r="AG54" s="463" t="str">
        <f>IFERROR(INDEX('V8'!C$300:C$400,MATCH("*"&amp;L54&amp;"*",'V8'!B$300:B$400,0)),"  ")</f>
        <v xml:space="preserve">  </v>
      </c>
      <c r="AH54" s="463" t="str">
        <f>IFERROR(INDEX('V9'!C$300:C$400,MATCH("*"&amp;L54&amp;"*",'V9'!B$300:B$400,0)),"  ")</f>
        <v xml:space="preserve">  </v>
      </c>
      <c r="AI54" s="463" t="str">
        <f>IFERROR(INDEX('V10'!C$300:C$400,MATCH("*"&amp;L54&amp;"*",'V10'!B$300:B$400,0)),"  ")</f>
        <v xml:space="preserve">  </v>
      </c>
      <c r="AJ54" s="464">
        <f t="shared" si="49"/>
        <v>1</v>
      </c>
      <c r="AK54" s="464">
        <f t="shared" si="50"/>
        <v>0</v>
      </c>
      <c r="AL54" s="464">
        <f t="shared" si="51"/>
        <v>0</v>
      </c>
      <c r="AM54" s="393"/>
      <c r="AN54" s="465"/>
      <c r="AO54" s="466"/>
      <c r="AP54" s="466"/>
      <c r="AQ54" s="466"/>
      <c r="AR54" s="466"/>
      <c r="AS54" s="465">
        <f t="shared" si="52"/>
        <v>1E-4</v>
      </c>
      <c r="AT54" s="466">
        <f t="shared" si="53"/>
        <v>1E-4</v>
      </c>
      <c r="AU54" s="466">
        <f t="shared" si="54"/>
        <v>2.0000000000000001E-4</v>
      </c>
      <c r="AV54" s="466">
        <f t="shared" si="55"/>
        <v>2.9999999999999997E-4</v>
      </c>
      <c r="AW54" s="466">
        <f t="shared" si="56"/>
        <v>4.0000000000000002E-4</v>
      </c>
      <c r="AX54" s="466">
        <f t="shared" si="57"/>
        <v>5.0000000000000001E-4</v>
      </c>
      <c r="AY54" s="466">
        <f t="shared" si="58"/>
        <v>5.9999999999999995E-4</v>
      </c>
      <c r="AZ54" s="466">
        <f t="shared" si="59"/>
        <v>13.0007</v>
      </c>
      <c r="BA54" s="466">
        <f t="shared" si="60"/>
        <v>8.0000000000000004E-4</v>
      </c>
      <c r="BB54" s="466">
        <f t="shared" si="61"/>
        <v>6.9999999999999999E-4</v>
      </c>
      <c r="BC54" s="466">
        <f t="shared" si="62"/>
        <v>1E-3</v>
      </c>
    </row>
    <row r="55" spans="1:55" x14ac:dyDescent="0.2">
      <c r="A55" s="447">
        <f t="shared" si="33"/>
        <v>26</v>
      </c>
      <c r="B55" s="448">
        <f t="shared" si="34"/>
        <v>49</v>
      </c>
      <c r="C55" s="449"/>
      <c r="D55" s="448">
        <f t="shared" si="35"/>
        <v>-951</v>
      </c>
      <c r="E55" s="450" t="str">
        <f t="shared" si="36"/>
        <v/>
      </c>
      <c r="F55" s="448">
        <f t="shared" si="37"/>
        <v>-951</v>
      </c>
      <c r="G55" s="451">
        <f t="shared" si="38"/>
        <v>9</v>
      </c>
      <c r="H55" s="448">
        <f t="shared" si="39"/>
        <v>49</v>
      </c>
      <c r="I55" s="452">
        <f t="shared" si="40"/>
        <v>3</v>
      </c>
      <c r="J55" s="453">
        <f t="shared" si="41"/>
        <v>49</v>
      </c>
      <c r="K55" s="422">
        <f t="shared" si="42"/>
        <v>47</v>
      </c>
      <c r="L55" s="467" t="s">
        <v>275</v>
      </c>
      <c r="M55" s="455" t="s">
        <v>218</v>
      </c>
      <c r="N55" s="456" t="str">
        <f>IF(M55="","m","")</f>
        <v/>
      </c>
      <c r="O55" s="457" t="s">
        <v>229</v>
      </c>
      <c r="P55" s="458"/>
      <c r="Q55" s="459" t="s">
        <v>216</v>
      </c>
      <c r="R55" s="460">
        <f>(IF(COUNT(Z55,AA55,AB55,AC55,AD55,AE55,AF55,AG55,AH55,AI55)&lt;9,SUM(Z55,AA55,AB55,AC55,AD55,AE55,AF55,AG55,AH55,AI55),SUM(LARGE((Z55,AA55,AB55,AC55,AD55,AE55,AF55,AG55,AH55,AI55),{1;2;3;4;5;6;7;8;9}))))</f>
        <v>13</v>
      </c>
      <c r="S55" s="461" t="str">
        <f>INDEX(ETAPP!B$1:B$32,MATCH(COUNTIF(Z55:AI55,PVO!A$1),ETAPP!A$1:A$32,0))&amp;INDEX(ETAPP!B$1:B$32,MATCH(COUNTIF(Z55:AI55,PVO!A$2),ETAPP!A$1:A$32,0))&amp;INDEX(ETAPP!B$1:B$32,MATCH(COUNTIF(Z55:AI55,PVO!A$3),ETAPP!A$1:A$32,0))&amp;INDEX(ETAPP!B$1:B$32,MATCH(COUNTIF(Z55:AI55,PVO!A$4),ETAPP!A$1:A$32,0))&amp;INDEX(ETAPP!B$1:B$32,MATCH(COUNTIF(Z55:AI55,PVO!A$5),ETAPP!A$1:A$32,0))&amp;INDEX(ETAPP!B$1:B$32,MATCH(COUNTIF(Z55:AI55,PVO!A$6),ETAPP!A$1:A$32,0))&amp;INDEX(ETAPP!B$1:B$32,MATCH(COUNTIF(Z55:AI55,PVO!A$7),ETAPP!A$1:A$32,0))&amp;INDEX(ETAPP!B$1:B$32,MATCH(COUNTIF(Z55:AI55,PVO!A$8),ETAPP!A$1:A$32,0))&amp;INDEX(ETAPP!B$1:B$32,MATCH(COUNTIF(Z55:AI55,PVO!A$9),ETAPP!A$1:A$32,0))&amp;INDEX(ETAPP!B$1:B$32,MATCH(COUNTIF(Z55:AI55,PVO!A$10),ETAPP!A$1:A$32,0))&amp;INDEX(ETAPP!B$1:B$32,MATCH(COUNTIF(Z55:AI55,PVO!A$11),ETAPP!A$1:A$32,0))&amp;INDEX(ETAPP!B$1:B$32,MATCH(COUNTIF(Z55:AI55,PVO!A$12),ETAPP!A$1:A$32,0))&amp;INDEX(ETAPP!B$1:B$32,MATCH(COUNTIF(Z55:AI55,PVO!A$13),ETAPP!A$1:A$32,0))&amp;INDEX(ETAPP!B$1:B$32,MATCH(COUNTIF(Z55:AI55,PVO!A$14),ETAPP!A$1:A$32,0))&amp;INDEX(ETAPP!B$1:B$32,MATCH(COUNTIF(Z55:AI55,PVO!A$15),ETAPP!A$1:A$32,0))&amp;INDEX(ETAPP!B$1:B$32,MATCH(COUNTIF(Z55:AI55,PVO!A$16),ETAPP!A$1:A$32,0))&amp;INDEX(ETAPP!B$1:B$32,MATCH(COUNTIF(Z55:AI55,PVO!A$17),ETAPP!A$1:A$32,0))&amp;INDEX(ETAPP!B$1:B$32,MATCH(COUNTIF(Z55:AI55,PVO!A$18),ETAPP!A$1:A$32,0))&amp;INDEX(ETAPP!B$1:B$32,MATCH(COUNTIF(Z55:AI55,PVO!A$19),ETAPP!A$1:A$32,0))</f>
        <v>0000000A00000000000</v>
      </c>
      <c r="T55" s="461" t="str">
        <f t="shared" si="43"/>
        <v>013,0-0000000A00000000000</v>
      </c>
      <c r="U55" s="461">
        <f t="shared" si="44"/>
        <v>49</v>
      </c>
      <c r="V55" s="461">
        <f t="shared" si="45"/>
        <v>4</v>
      </c>
      <c r="W55" s="461" t="str">
        <f t="shared" si="46"/>
        <v>013,0-0000000A00000000000-004</v>
      </c>
      <c r="X55" s="461">
        <f t="shared" si="47"/>
        <v>49</v>
      </c>
      <c r="Y55" s="462">
        <f t="shared" si="48"/>
        <v>7</v>
      </c>
      <c r="Z55" s="463" t="str">
        <f>IFERROR(INDEX('V1'!C$300:C$400,MATCH("*"&amp;L55&amp;"*",'V1'!B$300:B$400,0)),"  ")</f>
        <v xml:space="preserve">  </v>
      </c>
      <c r="AA55" s="463" t="str">
        <f>IFERROR(INDEX('V2'!C$300:C$400,MATCH("*"&amp;L55&amp;"*",'V2'!B$300:B$400,0)),"  ")</f>
        <v xml:space="preserve">  </v>
      </c>
      <c r="AB55" s="463" t="str">
        <f>IFERROR(INDEX('V3'!C$300:C$400,MATCH("*"&amp;L55&amp;"*",'V3'!B$300:B$400,0)),"  ")</f>
        <v xml:space="preserve">  </v>
      </c>
      <c r="AC55" s="463" t="str">
        <f>IFERROR(INDEX('V4'!C$300:C$400,MATCH("*"&amp;L55&amp;"*",'V4'!B$300:B$400,0)),"  ")</f>
        <v xml:space="preserve">  </v>
      </c>
      <c r="AD55" s="463" t="str">
        <f>IFERROR(INDEX('V5'!C$300:C$400,MATCH("*"&amp;L55&amp;"*",'V5'!B$300:B$400,0)),"  ")</f>
        <v xml:space="preserve">  </v>
      </c>
      <c r="AE55" s="463">
        <f>IFERROR(INDEX('V6'!C$300:C$400,MATCH("*"&amp;L55&amp;"*",'V6'!B$300:B$400,0)),"  ")</f>
        <v>13</v>
      </c>
      <c r="AF55" s="463" t="str">
        <f>IFERROR(INDEX('V7'!C$300:C$400,MATCH("*"&amp;L55&amp;"*",'V7'!B$300:B$400,0)),"  ")</f>
        <v xml:space="preserve">  </v>
      </c>
      <c r="AG55" s="463" t="str">
        <f>IFERROR(INDEX('V8'!C$300:C$400,MATCH("*"&amp;L55&amp;"*",'V8'!B$300:B$400,0)),"  ")</f>
        <v xml:space="preserve">  </v>
      </c>
      <c r="AH55" s="463" t="str">
        <f>IFERROR(INDEX('V9'!C$300:C$400,MATCH("*"&amp;L55&amp;"*",'V9'!B$300:B$400,0)),"  ")</f>
        <v xml:space="preserve">  </v>
      </c>
      <c r="AI55" s="463" t="str">
        <f>IFERROR(INDEX('V10'!C$300:C$400,MATCH("*"&amp;L55&amp;"*",'V10'!B$300:B$400,0)),"  ")</f>
        <v xml:space="preserve">  </v>
      </c>
      <c r="AJ55" s="464">
        <f t="shared" si="49"/>
        <v>1</v>
      </c>
      <c r="AK55" s="464">
        <f t="shared" si="50"/>
        <v>0</v>
      </c>
      <c r="AL55" s="464">
        <f t="shared" si="51"/>
        <v>0</v>
      </c>
      <c r="AM55" s="393"/>
      <c r="AN55" s="465"/>
      <c r="AO55" s="466"/>
      <c r="AP55" s="466"/>
      <c r="AQ55" s="466"/>
      <c r="AR55" s="466"/>
      <c r="AS55" s="465">
        <f t="shared" si="52"/>
        <v>1E-4</v>
      </c>
      <c r="AT55" s="466">
        <f t="shared" si="53"/>
        <v>1E-4</v>
      </c>
      <c r="AU55" s="466">
        <f t="shared" si="54"/>
        <v>2.0000000000000001E-4</v>
      </c>
      <c r="AV55" s="466">
        <f t="shared" si="55"/>
        <v>2.9999999999999997E-4</v>
      </c>
      <c r="AW55" s="466">
        <f t="shared" si="56"/>
        <v>4.0000000000000002E-4</v>
      </c>
      <c r="AX55" s="466">
        <f t="shared" si="57"/>
        <v>5.0000000000000001E-4</v>
      </c>
      <c r="AY55" s="466">
        <f t="shared" si="58"/>
        <v>13.0006</v>
      </c>
      <c r="AZ55" s="466">
        <f t="shared" si="59"/>
        <v>6.9999999999999999E-4</v>
      </c>
      <c r="BA55" s="466">
        <f t="shared" si="60"/>
        <v>8.0000000000000004E-4</v>
      </c>
      <c r="BB55" s="466">
        <f t="shared" si="61"/>
        <v>6.9999999999999999E-4</v>
      </c>
      <c r="BC55" s="466">
        <f t="shared" si="62"/>
        <v>1E-3</v>
      </c>
    </row>
    <row r="56" spans="1:55" x14ac:dyDescent="0.2">
      <c r="A56" s="447" t="str">
        <f t="shared" si="33"/>
        <v/>
      </c>
      <c r="B56" s="448">
        <f t="shared" si="34"/>
        <v>-950</v>
      </c>
      <c r="C56" s="449" t="str">
        <f t="shared" ref="C56:C61" si="63">IF(R56&gt;0,IF(P56="k",RANK(D56,D$7:D$61,1)-COUNTBLANK(P$7:P$61),""),"")</f>
        <v/>
      </c>
      <c r="D56" s="448">
        <f t="shared" si="35"/>
        <v>-950</v>
      </c>
      <c r="E56" s="450">
        <f t="shared" si="36"/>
        <v>39</v>
      </c>
      <c r="F56" s="448">
        <f t="shared" si="37"/>
        <v>50</v>
      </c>
      <c r="G56" s="451" t="str">
        <f t="shared" si="38"/>
        <v/>
      </c>
      <c r="H56" s="448">
        <f t="shared" si="39"/>
        <v>-950</v>
      </c>
      <c r="I56" s="452" t="str">
        <f t="shared" si="40"/>
        <v/>
      </c>
      <c r="J56" s="453">
        <f t="shared" si="41"/>
        <v>-950</v>
      </c>
      <c r="K56" s="422">
        <f t="shared" si="42"/>
        <v>50</v>
      </c>
      <c r="L56" s="454" t="s">
        <v>260</v>
      </c>
      <c r="M56" s="455"/>
      <c r="N56" s="456" t="s">
        <v>227</v>
      </c>
      <c r="O56" s="457"/>
      <c r="P56" s="458"/>
      <c r="Q56" s="459"/>
      <c r="R56" s="460">
        <f>(IF(COUNT(Z56,AA56,AB56,AC56,AD56,AE56,AF56,AG56,AH56,AI56)&lt;9,SUM(Z56,AA56,AB56,AC56,AD56,AE56,AF56,AG56,AH56,AI56),SUM(LARGE((Z56,AA56,AB56,AC56,AD56,AE56,AF56,AG56,AH56,AI56),{1;2;3;4;5;6;7;8;9}))))</f>
        <v>12</v>
      </c>
      <c r="S56" s="461" t="str">
        <f>INDEX(ETAPP!B$1:B$32,MATCH(COUNTIF(Z56:AI56,PVO!A$1),ETAPP!A$1:A$32,0))&amp;INDEX(ETAPP!B$1:B$32,MATCH(COUNTIF(Z56:AI56,PVO!A$2),ETAPP!A$1:A$32,0))&amp;INDEX(ETAPP!B$1:B$32,MATCH(COUNTIF(Z56:AI56,PVO!A$3),ETAPP!A$1:A$32,0))&amp;INDEX(ETAPP!B$1:B$32,MATCH(COUNTIF(Z56:AI56,PVO!A$4),ETAPP!A$1:A$32,0))&amp;INDEX(ETAPP!B$1:B$32,MATCH(COUNTIF(Z56:AI56,PVO!A$5),ETAPP!A$1:A$32,0))&amp;INDEX(ETAPP!B$1:B$32,MATCH(COUNTIF(Z56:AI56,PVO!A$6),ETAPP!A$1:A$32,0))&amp;INDEX(ETAPP!B$1:B$32,MATCH(COUNTIF(Z56:AI56,PVO!A$7),ETAPP!A$1:A$32,0))&amp;INDEX(ETAPP!B$1:B$32,MATCH(COUNTIF(Z56:AI56,PVO!A$8),ETAPP!A$1:A$32,0))&amp;INDEX(ETAPP!B$1:B$32,MATCH(COUNTIF(Z56:AI56,PVO!A$9),ETAPP!A$1:A$32,0))&amp;INDEX(ETAPP!B$1:B$32,MATCH(COUNTIF(Z56:AI56,PVO!A$10),ETAPP!A$1:A$32,0))&amp;INDEX(ETAPP!B$1:B$32,MATCH(COUNTIF(Z56:AI56,PVO!A$11),ETAPP!A$1:A$32,0))&amp;INDEX(ETAPP!B$1:B$32,MATCH(COUNTIF(Z56:AI56,PVO!A$12),ETAPP!A$1:A$32,0))&amp;INDEX(ETAPP!B$1:B$32,MATCH(COUNTIF(Z56:AI56,PVO!A$13),ETAPP!A$1:A$32,0))&amp;INDEX(ETAPP!B$1:B$32,MATCH(COUNTIF(Z56:AI56,PVO!A$14),ETAPP!A$1:A$32,0))&amp;INDEX(ETAPP!B$1:B$32,MATCH(COUNTIF(Z56:AI56,PVO!A$15),ETAPP!A$1:A$32,0))&amp;INDEX(ETAPP!B$1:B$32,MATCH(COUNTIF(Z56:AI56,PVO!A$16),ETAPP!A$1:A$32,0))&amp;INDEX(ETAPP!B$1:B$32,MATCH(COUNTIF(Z56:AI56,PVO!A$17),ETAPP!A$1:A$32,0))&amp;INDEX(ETAPP!B$1:B$32,MATCH(COUNTIF(Z56:AI56,PVO!A$18),ETAPP!A$1:A$32,0))&amp;INDEX(ETAPP!B$1:B$32,MATCH(COUNTIF(Z56:AI56,PVO!A$19),ETAPP!A$1:A$32,0))</f>
        <v>00000000A0000000000</v>
      </c>
      <c r="T56" s="461" t="str">
        <f t="shared" si="43"/>
        <v>012,0-00000000A0000000000</v>
      </c>
      <c r="U56" s="461">
        <f t="shared" si="44"/>
        <v>50</v>
      </c>
      <c r="V56" s="461">
        <f t="shared" si="45"/>
        <v>48</v>
      </c>
      <c r="W56" s="461" t="str">
        <f t="shared" si="46"/>
        <v>012,0-00000000A0000000000-048</v>
      </c>
      <c r="X56" s="461">
        <f t="shared" si="47"/>
        <v>50</v>
      </c>
      <c r="Y56" s="462">
        <f t="shared" si="48"/>
        <v>6</v>
      </c>
      <c r="Z56" s="463" t="str">
        <f>IFERROR(INDEX('V1'!C$300:C$400,MATCH("*"&amp;L56&amp;"*",'V1'!B$300:B$400,0)),"  ")</f>
        <v xml:space="preserve">  </v>
      </c>
      <c r="AA56" s="463" t="str">
        <f>IFERROR(INDEX('V2'!C$300:C$400,MATCH("*"&amp;L56&amp;"*",'V2'!B$300:B$400,0)),"  ")</f>
        <v xml:space="preserve">  </v>
      </c>
      <c r="AB56" s="463" t="str">
        <f>IFERROR(INDEX('V3'!C$300:C$400,MATCH("*"&amp;L56&amp;"*",'V3'!B$300:B$400,0)),"  ")</f>
        <v xml:space="preserve">  </v>
      </c>
      <c r="AC56" s="463" t="str">
        <f>IFERROR(INDEX('V4'!C$300:C$400,MATCH("*"&amp;L56&amp;"*",'V4'!B$300:B$400,0)),"  ")</f>
        <v xml:space="preserve">  </v>
      </c>
      <c r="AD56" s="463" t="str">
        <f>IFERROR(INDEX('V5'!C$300:C$400,MATCH("*"&amp;L56&amp;"*",'V5'!B$300:B$400,0)),"  ")</f>
        <v xml:space="preserve">  </v>
      </c>
      <c r="AE56" s="463" t="str">
        <f>IFERROR(INDEX('V6'!C$300:C$400,MATCH("*"&amp;L56&amp;"*",'V6'!B$300:B$400,0)),"  ")</f>
        <v xml:space="preserve">  </v>
      </c>
      <c r="AF56" s="463" t="str">
        <f>IFERROR(INDEX('V7'!C$300:C$400,MATCH("*"&amp;L56&amp;"*",'V7'!B$300:B$400,0)),"  ")</f>
        <v xml:space="preserve">  </v>
      </c>
      <c r="AG56" s="463">
        <f>IFERROR(INDEX('V8'!C$300:C$400,MATCH("*"&amp;L56&amp;"*",'V8'!B$300:B$400,0)),"  ")</f>
        <v>12</v>
      </c>
      <c r="AH56" s="463" t="str">
        <f>IFERROR(INDEX('V9'!C$300:C$400,MATCH("*"&amp;L56&amp;"*",'V9'!B$300:B$400,0)),"  ")</f>
        <v xml:space="preserve">  </v>
      </c>
      <c r="AI56" s="463" t="str">
        <f>IFERROR(INDEX('V10'!C$300:C$400,MATCH("*"&amp;L56&amp;"*",'V10'!B$300:B$400,0)),"  ")</f>
        <v xml:space="preserve">  </v>
      </c>
      <c r="AJ56" s="464">
        <f t="shared" si="49"/>
        <v>1</v>
      </c>
      <c r="AK56" s="464">
        <f t="shared" si="50"/>
        <v>0</v>
      </c>
      <c r="AL56" s="464">
        <f t="shared" si="51"/>
        <v>0</v>
      </c>
      <c r="AM56" s="393"/>
      <c r="AN56" s="465"/>
      <c r="AO56" s="466"/>
      <c r="AP56" s="466"/>
      <c r="AQ56" s="466"/>
      <c r="AR56" s="466"/>
      <c r="AS56" s="465">
        <f t="shared" si="52"/>
        <v>1E-4</v>
      </c>
      <c r="AT56" s="466">
        <f t="shared" si="53"/>
        <v>1E-4</v>
      </c>
      <c r="AU56" s="466">
        <f t="shared" si="54"/>
        <v>2.0000000000000001E-4</v>
      </c>
      <c r="AV56" s="466">
        <f t="shared" si="55"/>
        <v>2.9999999999999997E-4</v>
      </c>
      <c r="AW56" s="466">
        <f t="shared" si="56"/>
        <v>4.0000000000000002E-4</v>
      </c>
      <c r="AX56" s="466">
        <f t="shared" si="57"/>
        <v>5.0000000000000001E-4</v>
      </c>
      <c r="AY56" s="466">
        <f t="shared" si="58"/>
        <v>5.9999999999999995E-4</v>
      </c>
      <c r="AZ56" s="466">
        <f t="shared" si="59"/>
        <v>6.9999999999999999E-4</v>
      </c>
      <c r="BA56" s="466">
        <f t="shared" si="60"/>
        <v>12.0008</v>
      </c>
      <c r="BB56" s="466">
        <f t="shared" si="61"/>
        <v>6.9999999999999999E-4</v>
      </c>
      <c r="BC56" s="466">
        <f t="shared" si="62"/>
        <v>1E-3</v>
      </c>
    </row>
    <row r="57" spans="1:55" x14ac:dyDescent="0.2">
      <c r="A57" s="447" t="str">
        <f t="shared" si="33"/>
        <v/>
      </c>
      <c r="B57" s="448">
        <f t="shared" si="34"/>
        <v>-949</v>
      </c>
      <c r="C57" s="449" t="str">
        <f t="shared" si="63"/>
        <v/>
      </c>
      <c r="D57" s="448">
        <f t="shared" si="35"/>
        <v>-949</v>
      </c>
      <c r="E57" s="450">
        <f t="shared" si="36"/>
        <v>40</v>
      </c>
      <c r="F57" s="448">
        <f t="shared" si="37"/>
        <v>51</v>
      </c>
      <c r="G57" s="451" t="str">
        <f t="shared" si="38"/>
        <v/>
      </c>
      <c r="H57" s="448">
        <f t="shared" si="39"/>
        <v>-949</v>
      </c>
      <c r="I57" s="452" t="str">
        <f t="shared" si="40"/>
        <v/>
      </c>
      <c r="J57" s="453">
        <f t="shared" si="41"/>
        <v>-949</v>
      </c>
      <c r="K57" s="422">
        <f t="shared" si="42"/>
        <v>51</v>
      </c>
      <c r="L57" s="467" t="s">
        <v>329</v>
      </c>
      <c r="M57" s="455"/>
      <c r="N57" s="456" t="s">
        <v>227</v>
      </c>
      <c r="O57" s="457"/>
      <c r="P57" s="483"/>
      <c r="Q57" s="459"/>
      <c r="R57" s="460">
        <f>(IF(COUNT(Z57,AA57,AB57,AC57,AD57,AE57,AF57,AG57,AH57,AI57)&lt;9,SUM(Z57,AA57,AB57,AC57,AD57,AE57,AF57,AG57,AH57,AI57),SUM(LARGE((Z57,AA57,AB57,AC57,AD57,AE57,AF57,AG57,AH57,AI57),{1;2;3;4;5;6;7;8;9}))))</f>
        <v>10</v>
      </c>
      <c r="S57" s="461" t="str">
        <f>INDEX(ETAPP!B$1:B$32,MATCH(COUNTIF(Z57:AI57,PVO!A$1),ETAPP!A$1:A$32,0))&amp;INDEX(ETAPP!B$1:B$32,MATCH(COUNTIF(Z57:AI57,PVO!A$2),ETAPP!A$1:A$32,0))&amp;INDEX(ETAPP!B$1:B$32,MATCH(COUNTIF(Z57:AI57,PVO!A$3),ETAPP!A$1:A$32,0))&amp;INDEX(ETAPP!B$1:B$32,MATCH(COUNTIF(Z57:AI57,PVO!A$4),ETAPP!A$1:A$32,0))&amp;INDEX(ETAPP!B$1:B$32,MATCH(COUNTIF(Z57:AI57,PVO!A$5),ETAPP!A$1:A$32,0))&amp;INDEX(ETAPP!B$1:B$32,MATCH(COUNTIF(Z57:AI57,PVO!A$6),ETAPP!A$1:A$32,0))&amp;INDEX(ETAPP!B$1:B$32,MATCH(COUNTIF(Z57:AI57,PVO!A$7),ETAPP!A$1:A$32,0))&amp;INDEX(ETAPP!B$1:B$32,MATCH(COUNTIF(Z57:AI57,PVO!A$8),ETAPP!A$1:A$32,0))&amp;INDEX(ETAPP!B$1:B$32,MATCH(COUNTIF(Z57:AI57,PVO!A$9),ETAPP!A$1:A$32,0))&amp;INDEX(ETAPP!B$1:B$32,MATCH(COUNTIF(Z57:AI57,PVO!A$10),ETAPP!A$1:A$32,0))&amp;INDEX(ETAPP!B$1:B$32,MATCH(COUNTIF(Z57:AI57,PVO!A$11),ETAPP!A$1:A$32,0))&amp;INDEX(ETAPP!B$1:B$32,MATCH(COUNTIF(Z57:AI57,PVO!A$12),ETAPP!A$1:A$32,0))&amp;INDEX(ETAPP!B$1:B$32,MATCH(COUNTIF(Z57:AI57,PVO!A$13),ETAPP!A$1:A$32,0))&amp;INDEX(ETAPP!B$1:B$32,MATCH(COUNTIF(Z57:AI57,PVO!A$14),ETAPP!A$1:A$32,0))&amp;INDEX(ETAPP!B$1:B$32,MATCH(COUNTIF(Z57:AI57,PVO!A$15),ETAPP!A$1:A$32,0))&amp;INDEX(ETAPP!B$1:B$32,MATCH(COUNTIF(Z57:AI57,PVO!A$16),ETAPP!A$1:A$32,0))&amp;INDEX(ETAPP!B$1:B$32,MATCH(COUNTIF(Z57:AI57,PVO!A$17),ETAPP!A$1:A$32,0))&amp;INDEX(ETAPP!B$1:B$32,MATCH(COUNTIF(Z57:AI57,PVO!A$18),ETAPP!A$1:A$32,0))&amp;INDEX(ETAPP!B$1:B$32,MATCH(COUNTIF(Z57:AI57,PVO!A$19),ETAPP!A$1:A$32,0))</f>
        <v>0000000000A00000000</v>
      </c>
      <c r="T57" s="461" t="str">
        <f t="shared" si="43"/>
        <v>010,0-0000000000A00000000</v>
      </c>
      <c r="U57" s="461">
        <f t="shared" si="44"/>
        <v>51</v>
      </c>
      <c r="V57" s="461">
        <f t="shared" si="45"/>
        <v>20</v>
      </c>
      <c r="W57" s="461" t="str">
        <f t="shared" si="46"/>
        <v>010,0-0000000000A00000000-020</v>
      </c>
      <c r="X57" s="461">
        <f t="shared" si="47"/>
        <v>51</v>
      </c>
      <c r="Y57" s="462">
        <f t="shared" si="48"/>
        <v>5</v>
      </c>
      <c r="Z57" s="463" t="str">
        <f>IFERROR(INDEX('V1'!C$300:C$400,MATCH("*"&amp;L57&amp;"*",'V1'!B$300:B$400,0)),"  ")</f>
        <v xml:space="preserve">  </v>
      </c>
      <c r="AA57" s="463" t="str">
        <f>IFERROR(INDEX('V2'!C$300:C$400,MATCH("*"&amp;L57&amp;"*",'V2'!B$300:B$400,0)),"  ")</f>
        <v xml:space="preserve">  </v>
      </c>
      <c r="AB57" s="463" t="str">
        <f>IFERROR(INDEX('V3'!C$300:C$400,MATCH("*"&amp;L57&amp;"*",'V3'!B$300:B$400,0)),"  ")</f>
        <v xml:space="preserve">  </v>
      </c>
      <c r="AC57" s="463" t="str">
        <f>IFERROR(INDEX('V4'!C$300:C$400,MATCH("*"&amp;L57&amp;"*",'V4'!B$300:B$400,0)),"  ")</f>
        <v xml:space="preserve">  </v>
      </c>
      <c r="AD57" s="463" t="str">
        <f>IFERROR(INDEX('V5'!C$300:C$400,MATCH("*"&amp;L57&amp;"*",'V5'!B$300:B$400,0)),"  ")</f>
        <v xml:space="preserve">  </v>
      </c>
      <c r="AE57" s="463" t="str">
        <f>IFERROR(INDEX('V6'!C$300:C$400,MATCH("*"&amp;L57&amp;"*",'V6'!B$300:B$400,0)),"  ")</f>
        <v xml:space="preserve">  </v>
      </c>
      <c r="AF57" s="463" t="str">
        <f>IFERROR(INDEX('V7'!C$300:C$400,MATCH("*"&amp;L57&amp;"*",'V7'!B$300:B$400,0)),"  ")</f>
        <v xml:space="preserve">  </v>
      </c>
      <c r="AG57" s="463" t="str">
        <f>IFERROR(INDEX('V8'!C$300:C$400,MATCH("*"&amp;L57&amp;"*",'V8'!B$300:B$400,0)),"  ")</f>
        <v xml:space="preserve">  </v>
      </c>
      <c r="AH57" s="463">
        <f>IFERROR(INDEX('V9'!C$300:C$400,MATCH("*"&amp;L57&amp;"*",'V9'!B$300:B$400,0)),"  ")</f>
        <v>10</v>
      </c>
      <c r="AI57" s="463" t="str">
        <f>IFERROR(INDEX('V10'!C$300:C$400,MATCH("*"&amp;L57&amp;"*",'V10'!B$300:B$400,0)),"  ")</f>
        <v xml:space="preserve">  </v>
      </c>
      <c r="AJ57" s="464">
        <f t="shared" si="49"/>
        <v>1</v>
      </c>
      <c r="AK57" s="464">
        <f t="shared" si="50"/>
        <v>0</v>
      </c>
      <c r="AL57" s="464">
        <f t="shared" si="51"/>
        <v>0</v>
      </c>
      <c r="AM57" s="393"/>
      <c r="AN57" s="465"/>
      <c r="AO57" s="466"/>
      <c r="AP57" s="466"/>
      <c r="AQ57" s="466"/>
      <c r="AR57" s="466"/>
      <c r="AS57" s="465">
        <f t="shared" si="52"/>
        <v>1E-4</v>
      </c>
      <c r="AT57" s="466">
        <f t="shared" si="53"/>
        <v>1E-4</v>
      </c>
      <c r="AU57" s="466">
        <f t="shared" si="54"/>
        <v>2.0000000000000001E-4</v>
      </c>
      <c r="AV57" s="466">
        <f t="shared" si="55"/>
        <v>2.9999999999999997E-4</v>
      </c>
      <c r="AW57" s="466">
        <f t="shared" si="56"/>
        <v>4.0000000000000002E-4</v>
      </c>
      <c r="AX57" s="466">
        <f t="shared" si="57"/>
        <v>5.0000000000000001E-4</v>
      </c>
      <c r="AY57" s="466">
        <f t="shared" si="58"/>
        <v>5.9999999999999995E-4</v>
      </c>
      <c r="AZ57" s="466">
        <f t="shared" si="59"/>
        <v>6.9999999999999999E-4</v>
      </c>
      <c r="BA57" s="466">
        <f t="shared" si="60"/>
        <v>8.0000000000000004E-4</v>
      </c>
      <c r="BB57" s="466">
        <f t="shared" si="61"/>
        <v>10.0007</v>
      </c>
      <c r="BC57" s="466">
        <f t="shared" si="62"/>
        <v>1E-3</v>
      </c>
    </row>
    <row r="58" spans="1:55" x14ac:dyDescent="0.2">
      <c r="A58" s="447">
        <f t="shared" si="33"/>
        <v>28</v>
      </c>
      <c r="B58" s="448">
        <f t="shared" si="34"/>
        <v>52</v>
      </c>
      <c r="C58" s="449">
        <f t="shared" si="63"/>
        <v>13</v>
      </c>
      <c r="D58" s="448">
        <f t="shared" si="35"/>
        <v>52</v>
      </c>
      <c r="E58" s="450" t="str">
        <f t="shared" si="36"/>
        <v/>
      </c>
      <c r="F58" s="448">
        <f t="shared" si="37"/>
        <v>-948</v>
      </c>
      <c r="G58" s="451">
        <f t="shared" si="38"/>
        <v>12</v>
      </c>
      <c r="H58" s="448">
        <f t="shared" si="39"/>
        <v>52</v>
      </c>
      <c r="I58" s="452" t="str">
        <f t="shared" si="40"/>
        <v/>
      </c>
      <c r="J58" s="453">
        <f t="shared" si="41"/>
        <v>-948</v>
      </c>
      <c r="K58" s="422">
        <f t="shared" si="42"/>
        <v>52</v>
      </c>
      <c r="L58" s="469" t="s">
        <v>259</v>
      </c>
      <c r="M58" s="455" t="s">
        <v>218</v>
      </c>
      <c r="N58" s="456" t="str">
        <f>IF(M58="","m","")</f>
        <v/>
      </c>
      <c r="O58" s="457"/>
      <c r="P58" s="458" t="s">
        <v>223</v>
      </c>
      <c r="Q58" s="459" t="s">
        <v>216</v>
      </c>
      <c r="R58" s="460">
        <f>(IF(COUNT(Z58,AA58,AB58,AC58,AD58,AE58,AF58,AG58,AH58,AI58)&lt;9,SUM(Z58,AA58,AB58,AC58,AD58,AE58,AF58,AG58,AH58,AI58),SUM(LARGE((Z58,AA58,AB58,AC58,AD58,AE58,AF58,AG58,AH58,AI58),{1;2;3;4;5;6;7;8;9}))))</f>
        <v>10</v>
      </c>
      <c r="S58" s="461" t="str">
        <f>INDEX(ETAPP!B$1:B$32,MATCH(COUNTIF(Z58:AI58,PVO!A$1),ETAPP!A$1:A$32,0))&amp;INDEX(ETAPP!B$1:B$32,MATCH(COUNTIF(Z58:AI58,PVO!A$2),ETAPP!A$1:A$32,0))&amp;INDEX(ETAPP!B$1:B$32,MATCH(COUNTIF(Z58:AI58,PVO!A$3),ETAPP!A$1:A$32,0))&amp;INDEX(ETAPP!B$1:B$32,MATCH(COUNTIF(Z58:AI58,PVO!A$4),ETAPP!A$1:A$32,0))&amp;INDEX(ETAPP!B$1:B$32,MATCH(COUNTIF(Z58:AI58,PVO!A$5),ETAPP!A$1:A$32,0))&amp;INDEX(ETAPP!B$1:B$32,MATCH(COUNTIF(Z58:AI58,PVO!A$6),ETAPP!A$1:A$32,0))&amp;INDEX(ETAPP!B$1:B$32,MATCH(COUNTIF(Z58:AI58,PVO!A$7),ETAPP!A$1:A$32,0))&amp;INDEX(ETAPP!B$1:B$32,MATCH(COUNTIF(Z58:AI58,PVO!A$8),ETAPP!A$1:A$32,0))&amp;INDEX(ETAPP!B$1:B$32,MATCH(COUNTIF(Z58:AI58,PVO!A$9),ETAPP!A$1:A$32,0))&amp;INDEX(ETAPP!B$1:B$32,MATCH(COUNTIF(Z58:AI58,PVO!A$10),ETAPP!A$1:A$32,0))&amp;INDEX(ETAPP!B$1:B$32,MATCH(COUNTIF(Z58:AI58,PVO!A$11),ETAPP!A$1:A$32,0))&amp;INDEX(ETAPP!B$1:B$32,MATCH(COUNTIF(Z58:AI58,PVO!A$12),ETAPP!A$1:A$32,0))&amp;INDEX(ETAPP!B$1:B$32,MATCH(COUNTIF(Z58:AI58,PVO!A$13),ETAPP!A$1:A$32,0))&amp;INDEX(ETAPP!B$1:B$32,MATCH(COUNTIF(Z58:AI58,PVO!A$14),ETAPP!A$1:A$32,0))&amp;INDEX(ETAPP!B$1:B$32,MATCH(COUNTIF(Z58:AI58,PVO!A$15),ETAPP!A$1:A$32,0))&amp;INDEX(ETAPP!B$1:B$32,MATCH(COUNTIF(Z58:AI58,PVO!A$16),ETAPP!A$1:A$32,0))&amp;INDEX(ETAPP!B$1:B$32,MATCH(COUNTIF(Z58:AI58,PVO!A$17),ETAPP!A$1:A$32,0))&amp;INDEX(ETAPP!B$1:B$32,MATCH(COUNTIF(Z58:AI58,PVO!A$18),ETAPP!A$1:A$32,0))&amp;INDEX(ETAPP!B$1:B$32,MATCH(COUNTIF(Z58:AI58,PVO!A$19),ETAPP!A$1:A$32,0))</f>
        <v>00000000000000A0A00</v>
      </c>
      <c r="T58" s="461" t="str">
        <f t="shared" si="43"/>
        <v>010,0-00000000000000A0A00</v>
      </c>
      <c r="U58" s="461">
        <f t="shared" si="44"/>
        <v>52</v>
      </c>
      <c r="V58" s="461">
        <f t="shared" si="45"/>
        <v>21</v>
      </c>
      <c r="W58" s="461" t="str">
        <f t="shared" si="46"/>
        <v>010,0-00000000000000A0A00-021</v>
      </c>
      <c r="X58" s="461">
        <f t="shared" si="47"/>
        <v>52</v>
      </c>
      <c r="Y58" s="462">
        <f t="shared" si="48"/>
        <v>4</v>
      </c>
      <c r="Z58" s="463" t="str">
        <f>IFERROR(INDEX('V1'!C$300:C$400,MATCH("*"&amp;L58&amp;"*",'V1'!B$300:B$400,0)),"  ")</f>
        <v xml:space="preserve">  </v>
      </c>
      <c r="AA58" s="463">
        <f>IFERROR(INDEX('V2'!C$300:C$400,MATCH("*"&amp;L58&amp;"*",'V2'!B$300:B$400,0)),"  ")</f>
        <v>4</v>
      </c>
      <c r="AB58" s="463" t="str">
        <f>IFERROR(INDEX('V3'!C$300:C$400,MATCH("*"&amp;L58&amp;"*",'V3'!B$300:B$400,0)),"  ")</f>
        <v xml:space="preserve">  </v>
      </c>
      <c r="AC58" s="463" t="str">
        <f>IFERROR(INDEX('V4'!C$300:C$400,MATCH("*"&amp;L58&amp;"*",'V4'!B$300:B$400,0)),"  ")</f>
        <v xml:space="preserve">  </v>
      </c>
      <c r="AD58" s="463" t="str">
        <f>IFERROR(INDEX('V5'!C$300:C$400,MATCH("*"&amp;L58&amp;"*",'V5'!B$300:B$400,0)),"  ")</f>
        <v xml:space="preserve">  </v>
      </c>
      <c r="AE58" s="463" t="str">
        <f>IFERROR(INDEX('V6'!C$300:C$400,MATCH("*"&amp;L58&amp;"*",'V6'!B$300:B$400,0)),"  ")</f>
        <v xml:space="preserve">  </v>
      </c>
      <c r="AF58" s="463" t="str">
        <f>IFERROR(INDEX('V7'!C$300:C$400,MATCH("*"&amp;L58&amp;"*",'V7'!B$300:B$400,0)),"  ")</f>
        <v xml:space="preserve">  </v>
      </c>
      <c r="AG58" s="463">
        <f>IFERROR(INDEX('V8'!C$300:C$400,MATCH("*"&amp;L58&amp;"*",'V8'!B$300:B$400,0)),"  ")</f>
        <v>6</v>
      </c>
      <c r="AH58" s="463" t="str">
        <f>IFERROR(INDEX('V9'!C$300:C$400,MATCH("*"&amp;L58&amp;"*",'V9'!B$300:B$400,0)),"  ")</f>
        <v xml:space="preserve">  </v>
      </c>
      <c r="AI58" s="463" t="str">
        <f>IFERROR(INDEX('V10'!C$300:C$400,MATCH("*"&amp;L58&amp;"*",'V10'!B$300:B$400,0)),"  ")</f>
        <v xml:space="preserve">  </v>
      </c>
      <c r="AJ58" s="464">
        <f t="shared" si="49"/>
        <v>2</v>
      </c>
      <c r="AK58" s="464">
        <f t="shared" si="50"/>
        <v>0</v>
      </c>
      <c r="AL58" s="464">
        <f t="shared" si="51"/>
        <v>0</v>
      </c>
      <c r="AM58" s="393"/>
      <c r="AN58" s="465"/>
      <c r="AO58" s="466"/>
      <c r="AP58" s="466"/>
      <c r="AQ58" s="466"/>
      <c r="AR58" s="466"/>
      <c r="AS58" s="465">
        <f t="shared" si="52"/>
        <v>1E-4</v>
      </c>
      <c r="AT58" s="466">
        <f t="shared" si="53"/>
        <v>1E-4</v>
      </c>
      <c r="AU58" s="466">
        <f t="shared" si="54"/>
        <v>4.0002000000000004</v>
      </c>
      <c r="AV58" s="466">
        <f t="shared" si="55"/>
        <v>2.9999999999999997E-4</v>
      </c>
      <c r="AW58" s="466">
        <f t="shared" si="56"/>
        <v>4.0000000000000002E-4</v>
      </c>
      <c r="AX58" s="466">
        <f t="shared" si="57"/>
        <v>5.0000000000000001E-4</v>
      </c>
      <c r="AY58" s="466">
        <f t="shared" si="58"/>
        <v>5.9999999999999995E-4</v>
      </c>
      <c r="AZ58" s="466">
        <f t="shared" si="59"/>
        <v>6.9999999999999999E-4</v>
      </c>
      <c r="BA58" s="466">
        <f t="shared" si="60"/>
        <v>6.0007999999999999</v>
      </c>
      <c r="BB58" s="466">
        <f t="shared" si="61"/>
        <v>6.9999999999999999E-4</v>
      </c>
      <c r="BC58" s="466">
        <f t="shared" si="62"/>
        <v>1E-3</v>
      </c>
    </row>
    <row r="59" spans="1:55" x14ac:dyDescent="0.2">
      <c r="A59" s="447">
        <f t="shared" si="33"/>
        <v>29</v>
      </c>
      <c r="B59" s="448">
        <f t="shared" si="34"/>
        <v>53</v>
      </c>
      <c r="C59" s="449" t="str">
        <f t="shared" si="63"/>
        <v/>
      </c>
      <c r="D59" s="448">
        <f t="shared" si="35"/>
        <v>-947</v>
      </c>
      <c r="E59" s="450">
        <f t="shared" si="36"/>
        <v>41</v>
      </c>
      <c r="F59" s="448">
        <f t="shared" si="37"/>
        <v>53</v>
      </c>
      <c r="G59" s="451" t="str">
        <f t="shared" si="38"/>
        <v/>
      </c>
      <c r="H59" s="448">
        <f t="shared" si="39"/>
        <v>-947</v>
      </c>
      <c r="I59" s="452" t="str">
        <f t="shared" si="40"/>
        <v/>
      </c>
      <c r="J59" s="453">
        <f t="shared" si="41"/>
        <v>-947</v>
      </c>
      <c r="K59" s="422">
        <f t="shared" si="42"/>
        <v>53</v>
      </c>
      <c r="L59" s="469" t="s">
        <v>258</v>
      </c>
      <c r="M59" s="455"/>
      <c r="N59" s="456" t="str">
        <f>IF(M59="","m","")</f>
        <v>m</v>
      </c>
      <c r="O59" s="457"/>
      <c r="P59" s="458"/>
      <c r="Q59" s="459" t="s">
        <v>216</v>
      </c>
      <c r="R59" s="460">
        <f>(IF(COUNT(Z59,AA59,AB59,AC59,AD59,AE59,AF59,AG59,AH59,AI59)&lt;9,SUM(Z59,AA59,AB59,AC59,AD59,AE59,AF59,AG59,AH59,AI59),SUM(LARGE((Z59,AA59,AB59,AC59,AD59,AE59,AF59,AG59,AH59,AI59),{1;2;3;4;5;6;7;8;9}))))</f>
        <v>8</v>
      </c>
      <c r="S59" s="461" t="str">
        <f>INDEX(ETAPP!B$1:B$32,MATCH(COUNTIF(Z59:AI59,PVO!A$1),ETAPP!A$1:A$32,0))&amp;INDEX(ETAPP!B$1:B$32,MATCH(COUNTIF(Z59:AI59,PVO!A$2),ETAPP!A$1:A$32,0))&amp;INDEX(ETAPP!B$1:B$32,MATCH(COUNTIF(Z59:AI59,PVO!A$3),ETAPP!A$1:A$32,0))&amp;INDEX(ETAPP!B$1:B$32,MATCH(COUNTIF(Z59:AI59,PVO!A$4),ETAPP!A$1:A$32,0))&amp;INDEX(ETAPP!B$1:B$32,MATCH(COUNTIF(Z59:AI59,PVO!A$5),ETAPP!A$1:A$32,0))&amp;INDEX(ETAPP!B$1:B$32,MATCH(COUNTIF(Z59:AI59,PVO!A$6),ETAPP!A$1:A$32,0))&amp;INDEX(ETAPP!B$1:B$32,MATCH(COUNTIF(Z59:AI59,PVO!A$7),ETAPP!A$1:A$32,0))&amp;INDEX(ETAPP!B$1:B$32,MATCH(COUNTIF(Z59:AI59,PVO!A$8),ETAPP!A$1:A$32,0))&amp;INDEX(ETAPP!B$1:B$32,MATCH(COUNTIF(Z59:AI59,PVO!A$9),ETAPP!A$1:A$32,0))&amp;INDEX(ETAPP!B$1:B$32,MATCH(COUNTIF(Z59:AI59,PVO!A$10),ETAPP!A$1:A$32,0))&amp;INDEX(ETAPP!B$1:B$32,MATCH(COUNTIF(Z59:AI59,PVO!A$11),ETAPP!A$1:A$32,0))&amp;INDEX(ETAPP!B$1:B$32,MATCH(COUNTIF(Z59:AI59,PVO!A$12),ETAPP!A$1:A$32,0))&amp;INDEX(ETAPP!B$1:B$32,MATCH(COUNTIF(Z59:AI59,PVO!A$13),ETAPP!A$1:A$32,0))&amp;INDEX(ETAPP!B$1:B$32,MATCH(COUNTIF(Z59:AI59,PVO!A$14),ETAPP!A$1:A$32,0))&amp;INDEX(ETAPP!B$1:B$32,MATCH(COUNTIF(Z59:AI59,PVO!A$15),ETAPP!A$1:A$32,0))&amp;INDEX(ETAPP!B$1:B$32,MATCH(COUNTIF(Z59:AI59,PVO!A$16),ETAPP!A$1:A$32,0))&amp;INDEX(ETAPP!B$1:B$32,MATCH(COUNTIF(Z59:AI59,PVO!A$17),ETAPP!A$1:A$32,0))&amp;INDEX(ETAPP!B$1:B$32,MATCH(COUNTIF(Z59:AI59,PVO!A$18),ETAPP!A$1:A$32,0))&amp;INDEX(ETAPP!B$1:B$32,MATCH(COUNTIF(Z59:AI59,PVO!A$19),ETAPP!A$1:A$32,0))</f>
        <v>000000000000A000000</v>
      </c>
      <c r="T59" s="461" t="str">
        <f t="shared" si="43"/>
        <v>008,0-000000000000A000000</v>
      </c>
      <c r="U59" s="461">
        <f t="shared" si="44"/>
        <v>53</v>
      </c>
      <c r="V59" s="461">
        <f t="shared" si="45"/>
        <v>51</v>
      </c>
      <c r="W59" s="461" t="str">
        <f t="shared" si="46"/>
        <v>008,0-000000000000A000000-051</v>
      </c>
      <c r="X59" s="461">
        <f t="shared" si="47"/>
        <v>53</v>
      </c>
      <c r="Y59" s="462">
        <f t="shared" si="48"/>
        <v>3</v>
      </c>
      <c r="Z59" s="463" t="str">
        <f>IFERROR(INDEX('V1'!C$300:C$400,MATCH("*"&amp;L59&amp;"*",'V1'!B$300:B$400,0)),"  ")</f>
        <v xml:space="preserve">  </v>
      </c>
      <c r="AA59" s="463">
        <f>IFERROR(INDEX('V2'!C$300:C$400,MATCH("*"&amp;L59&amp;"*",'V2'!B$300:B$400,0)),"  ")</f>
        <v>8</v>
      </c>
      <c r="AB59" s="463" t="str">
        <f>IFERROR(INDEX('V3'!C$300:C$400,MATCH("*"&amp;L59&amp;"*",'V3'!B$300:B$400,0)),"  ")</f>
        <v xml:space="preserve">  </v>
      </c>
      <c r="AC59" s="463" t="str">
        <f>IFERROR(INDEX('V4'!C$300:C$400,MATCH("*"&amp;L59&amp;"*",'V4'!B$300:B$400,0)),"  ")</f>
        <v xml:space="preserve">  </v>
      </c>
      <c r="AD59" s="463" t="str">
        <f>IFERROR(INDEX('V5'!C$300:C$400,MATCH("*"&amp;L59&amp;"*",'V5'!B$300:B$400,0)),"  ")</f>
        <v xml:space="preserve">  </v>
      </c>
      <c r="AE59" s="463" t="str">
        <f>IFERROR(INDEX('V6'!C$300:C$400,MATCH("*"&amp;L59&amp;"*",'V6'!B$300:B$400,0)),"  ")</f>
        <v xml:space="preserve">  </v>
      </c>
      <c r="AF59" s="463" t="str">
        <f>IFERROR(INDEX('V7'!C$300:C$400,MATCH("*"&amp;L59&amp;"*",'V7'!B$300:B$400,0)),"  ")</f>
        <v xml:space="preserve">  </v>
      </c>
      <c r="AG59" s="463" t="str">
        <f>IFERROR(INDEX('V8'!C$300:C$400,MATCH("*"&amp;L59&amp;"*",'V8'!B$300:B$400,0)),"  ")</f>
        <v xml:space="preserve">  </v>
      </c>
      <c r="AH59" s="463" t="str">
        <f>IFERROR(INDEX('V9'!C$300:C$400,MATCH("*"&amp;L59&amp;"*",'V9'!B$300:B$400,0)),"  ")</f>
        <v xml:space="preserve">  </v>
      </c>
      <c r="AI59" s="463" t="str">
        <f>IFERROR(INDEX('V10'!C$300:C$400,MATCH("*"&amp;L59&amp;"*",'V10'!B$300:B$400,0)),"  ")</f>
        <v xml:space="preserve">  </v>
      </c>
      <c r="AJ59" s="464">
        <f t="shared" si="49"/>
        <v>1</v>
      </c>
      <c r="AK59" s="464">
        <f t="shared" si="50"/>
        <v>0</v>
      </c>
      <c r="AL59" s="464">
        <f t="shared" si="51"/>
        <v>0</v>
      </c>
      <c r="AM59" s="393"/>
      <c r="AN59" s="465"/>
      <c r="AO59" s="466"/>
      <c r="AP59" s="466"/>
      <c r="AQ59" s="466"/>
      <c r="AR59" s="466"/>
      <c r="AS59" s="465">
        <f t="shared" si="52"/>
        <v>1E-4</v>
      </c>
      <c r="AT59" s="466">
        <f t="shared" si="53"/>
        <v>1E-4</v>
      </c>
      <c r="AU59" s="466">
        <f t="shared" si="54"/>
        <v>8.0001999999999995</v>
      </c>
      <c r="AV59" s="466">
        <f t="shared" si="55"/>
        <v>2.9999999999999997E-4</v>
      </c>
      <c r="AW59" s="466">
        <f t="shared" si="56"/>
        <v>4.0000000000000002E-4</v>
      </c>
      <c r="AX59" s="466">
        <f t="shared" si="57"/>
        <v>5.0000000000000001E-4</v>
      </c>
      <c r="AY59" s="466">
        <f t="shared" si="58"/>
        <v>5.9999999999999995E-4</v>
      </c>
      <c r="AZ59" s="466">
        <f t="shared" si="59"/>
        <v>6.9999999999999999E-4</v>
      </c>
      <c r="BA59" s="466">
        <f t="shared" si="60"/>
        <v>8.0000000000000004E-4</v>
      </c>
      <c r="BB59" s="466">
        <f t="shared" si="61"/>
        <v>6.9999999999999999E-4</v>
      </c>
      <c r="BC59" s="466">
        <f t="shared" si="62"/>
        <v>1E-3</v>
      </c>
    </row>
    <row r="60" spans="1:55" x14ac:dyDescent="0.2">
      <c r="A60" s="447" t="str">
        <f t="shared" si="33"/>
        <v/>
      </c>
      <c r="B60" s="448">
        <f t="shared" si="34"/>
        <v>-946</v>
      </c>
      <c r="C60" s="449" t="str">
        <f t="shared" si="63"/>
        <v/>
      </c>
      <c r="D60" s="448">
        <f t="shared" si="35"/>
        <v>-946</v>
      </c>
      <c r="E60" s="450" t="str">
        <f t="shared" si="36"/>
        <v/>
      </c>
      <c r="F60" s="448">
        <f t="shared" si="37"/>
        <v>-946</v>
      </c>
      <c r="G60" s="451">
        <f t="shared" si="38"/>
        <v>13</v>
      </c>
      <c r="H60" s="448">
        <f t="shared" si="39"/>
        <v>54</v>
      </c>
      <c r="I60" s="452" t="str">
        <f t="shared" si="40"/>
        <v/>
      </c>
      <c r="J60" s="453">
        <f t="shared" si="41"/>
        <v>-946</v>
      </c>
      <c r="K60" s="422">
        <f t="shared" si="42"/>
        <v>54</v>
      </c>
      <c r="L60" s="469" t="s">
        <v>270</v>
      </c>
      <c r="M60" s="455" t="s">
        <v>218</v>
      </c>
      <c r="N60" s="456" t="str">
        <f>IF(M60="","m","")</f>
        <v/>
      </c>
      <c r="O60" s="457"/>
      <c r="P60" s="458"/>
      <c r="Q60" s="459"/>
      <c r="R60" s="460">
        <f>(IF(COUNT(Z60,AA60,AB60,AC60,AD60,AE60,AF60,AG60,AH60,AI60)&lt;9,SUM(Z60,AA60,AB60,AC60,AD60,AE60,AF60,AG60,AH60,AI60),SUM(LARGE((Z60,AA60,AB60,AC60,AD60,AE60,AF60,AG60,AH60,AI60),{1;2;3;4;5;6;7;8;9}))))</f>
        <v>7</v>
      </c>
      <c r="S60" s="461" t="str">
        <f>INDEX(ETAPP!B$1:B$32,MATCH(COUNTIF(Z60:AI60,PVO!A$1),ETAPP!A$1:A$32,0))&amp;INDEX(ETAPP!B$1:B$32,MATCH(COUNTIF(Z60:AI60,PVO!A$2),ETAPP!A$1:A$32,0))&amp;INDEX(ETAPP!B$1:B$32,MATCH(COUNTIF(Z60:AI60,PVO!A$3),ETAPP!A$1:A$32,0))&amp;INDEX(ETAPP!B$1:B$32,MATCH(COUNTIF(Z60:AI60,PVO!A$4),ETAPP!A$1:A$32,0))&amp;INDEX(ETAPP!B$1:B$32,MATCH(COUNTIF(Z60:AI60,PVO!A$5),ETAPP!A$1:A$32,0))&amp;INDEX(ETAPP!B$1:B$32,MATCH(COUNTIF(Z60:AI60,PVO!A$6),ETAPP!A$1:A$32,0))&amp;INDEX(ETAPP!B$1:B$32,MATCH(COUNTIF(Z60:AI60,PVO!A$7),ETAPP!A$1:A$32,0))&amp;INDEX(ETAPP!B$1:B$32,MATCH(COUNTIF(Z60:AI60,PVO!A$8),ETAPP!A$1:A$32,0))&amp;INDEX(ETAPP!B$1:B$32,MATCH(COUNTIF(Z60:AI60,PVO!A$9),ETAPP!A$1:A$32,0))&amp;INDEX(ETAPP!B$1:B$32,MATCH(COUNTIF(Z60:AI60,PVO!A$10),ETAPP!A$1:A$32,0))&amp;INDEX(ETAPP!B$1:B$32,MATCH(COUNTIF(Z60:AI60,PVO!A$11),ETAPP!A$1:A$32,0))&amp;INDEX(ETAPP!B$1:B$32,MATCH(COUNTIF(Z60:AI60,PVO!A$12),ETAPP!A$1:A$32,0))&amp;INDEX(ETAPP!B$1:B$32,MATCH(COUNTIF(Z60:AI60,PVO!A$13),ETAPP!A$1:A$32,0))&amp;INDEX(ETAPP!B$1:B$32,MATCH(COUNTIF(Z60:AI60,PVO!A$14),ETAPP!A$1:A$32,0))&amp;INDEX(ETAPP!B$1:B$32,MATCH(COUNTIF(Z60:AI60,PVO!A$15),ETAPP!A$1:A$32,0))&amp;INDEX(ETAPP!B$1:B$32,MATCH(COUNTIF(Z60:AI60,PVO!A$16),ETAPP!A$1:A$32,0))&amp;INDEX(ETAPP!B$1:B$32,MATCH(COUNTIF(Z60:AI60,PVO!A$17),ETAPP!A$1:A$32,0))&amp;INDEX(ETAPP!B$1:B$32,MATCH(COUNTIF(Z60:AI60,PVO!A$18),ETAPP!A$1:A$32,0))&amp;INDEX(ETAPP!B$1:B$32,MATCH(COUNTIF(Z60:AI60,PVO!A$19),ETAPP!A$1:A$32,0))</f>
        <v>0000000000000A00000</v>
      </c>
      <c r="T60" s="461" t="str">
        <f t="shared" si="43"/>
        <v>007,0-0000000000000A00000</v>
      </c>
      <c r="U60" s="461">
        <f t="shared" si="44"/>
        <v>54</v>
      </c>
      <c r="V60" s="461">
        <f t="shared" si="45"/>
        <v>24</v>
      </c>
      <c r="W60" s="461" t="str">
        <f t="shared" si="46"/>
        <v>007,0-0000000000000A00000-024</v>
      </c>
      <c r="X60" s="461">
        <f t="shared" si="47"/>
        <v>54</v>
      </c>
      <c r="Y60" s="462">
        <f t="shared" si="48"/>
        <v>2</v>
      </c>
      <c r="Z60" s="463" t="str">
        <f>IFERROR(INDEX('V1'!C$300:C$400,MATCH("*"&amp;L60&amp;"*",'V1'!B$300:B$400,0)),"  ")</f>
        <v xml:space="preserve">  </v>
      </c>
      <c r="AA60" s="463" t="str">
        <f>IFERROR(INDEX('V2'!C$300:C$400,MATCH("*"&amp;L60&amp;"*",'V2'!B$300:B$400,0)),"  ")</f>
        <v xml:space="preserve">  </v>
      </c>
      <c r="AB60" s="463">
        <f>IFERROR(INDEX('V3'!C$300:C$400,MATCH("*"&amp;L60&amp;"*",'V3'!B$300:B$400,0)),"  ")</f>
        <v>7</v>
      </c>
      <c r="AC60" s="463" t="str">
        <f>IFERROR(INDEX('V4'!C$300:C$400,MATCH("*"&amp;L60&amp;"*",'V4'!B$300:B$400,0)),"  ")</f>
        <v xml:space="preserve">  </v>
      </c>
      <c r="AD60" s="463" t="str">
        <f>IFERROR(INDEX('V5'!C$300:C$400,MATCH("*"&amp;L60&amp;"*",'V5'!B$300:B$400,0)),"  ")</f>
        <v xml:space="preserve">  </v>
      </c>
      <c r="AE60" s="463" t="str">
        <f>IFERROR(INDEX('V6'!C$300:C$400,MATCH("*"&amp;L60&amp;"*",'V6'!B$300:B$400,0)),"  ")</f>
        <v xml:space="preserve">  </v>
      </c>
      <c r="AF60" s="463" t="str">
        <f>IFERROR(INDEX('V7'!C$300:C$400,MATCH("*"&amp;L60&amp;"*",'V7'!B$300:B$400,0)),"  ")</f>
        <v xml:space="preserve">  </v>
      </c>
      <c r="AG60" s="463" t="str">
        <f>IFERROR(INDEX('V8'!C$300:C$400,MATCH("*"&amp;L60&amp;"*",'V8'!B$300:B$400,0)),"  ")</f>
        <v xml:space="preserve">  </v>
      </c>
      <c r="AH60" s="463" t="str">
        <f>IFERROR(INDEX('V9'!C$300:C$400,MATCH("*"&amp;L60&amp;"*",'V9'!B$300:B$400,0)),"  ")</f>
        <v xml:space="preserve">  </v>
      </c>
      <c r="AI60" s="463" t="str">
        <f>IFERROR(INDEX('V10'!C$300:C$400,MATCH("*"&amp;L60&amp;"*",'V10'!B$300:B$400,0)),"  ")</f>
        <v xml:space="preserve">  </v>
      </c>
      <c r="AJ60" s="464">
        <f t="shared" si="49"/>
        <v>1</v>
      </c>
      <c r="AK60" s="464">
        <f t="shared" si="50"/>
        <v>0</v>
      </c>
      <c r="AL60" s="464">
        <f t="shared" si="51"/>
        <v>0</v>
      </c>
      <c r="AM60" s="393"/>
      <c r="AN60" s="465"/>
      <c r="AO60" s="466"/>
      <c r="AP60" s="466"/>
      <c r="AQ60" s="466"/>
      <c r="AR60" s="466"/>
      <c r="AS60" s="465">
        <f t="shared" si="52"/>
        <v>1E-4</v>
      </c>
      <c r="AT60" s="466">
        <f t="shared" si="53"/>
        <v>1E-4</v>
      </c>
      <c r="AU60" s="466">
        <f t="shared" si="54"/>
        <v>2.0000000000000001E-4</v>
      </c>
      <c r="AV60" s="466">
        <f t="shared" si="55"/>
        <v>7.0003000000000002</v>
      </c>
      <c r="AW60" s="466">
        <f t="shared" si="56"/>
        <v>4.0000000000000002E-4</v>
      </c>
      <c r="AX60" s="466">
        <f t="shared" si="57"/>
        <v>5.0000000000000001E-4</v>
      </c>
      <c r="AY60" s="466">
        <f t="shared" si="58"/>
        <v>5.9999999999999995E-4</v>
      </c>
      <c r="AZ60" s="466">
        <f t="shared" si="59"/>
        <v>6.9999999999999999E-4</v>
      </c>
      <c r="BA60" s="466">
        <f t="shared" si="60"/>
        <v>8.0000000000000004E-4</v>
      </c>
      <c r="BB60" s="466">
        <f t="shared" si="61"/>
        <v>6.9999999999999999E-4</v>
      </c>
      <c r="BC60" s="466">
        <f t="shared" si="62"/>
        <v>1E-3</v>
      </c>
    </row>
    <row r="61" spans="1:55" x14ac:dyDescent="0.2">
      <c r="A61" s="447" t="str">
        <f t="shared" si="33"/>
        <v/>
      </c>
      <c r="B61" s="448">
        <f t="shared" si="34"/>
        <v>-945</v>
      </c>
      <c r="C61" s="449">
        <f t="shared" si="63"/>
        <v>14</v>
      </c>
      <c r="D61" s="448">
        <f t="shared" si="35"/>
        <v>55</v>
      </c>
      <c r="E61" s="450">
        <f t="shared" si="36"/>
        <v>42</v>
      </c>
      <c r="F61" s="448">
        <f t="shared" si="37"/>
        <v>55</v>
      </c>
      <c r="G61" s="451" t="str">
        <f t="shared" si="38"/>
        <v/>
      </c>
      <c r="H61" s="448">
        <f t="shared" si="39"/>
        <v>-945</v>
      </c>
      <c r="I61" s="452" t="str">
        <f t="shared" si="40"/>
        <v/>
      </c>
      <c r="J61" s="453">
        <f t="shared" si="41"/>
        <v>-945</v>
      </c>
      <c r="K61" s="422">
        <f t="shared" si="42"/>
        <v>55</v>
      </c>
      <c r="L61" s="469" t="s">
        <v>263</v>
      </c>
      <c r="M61" s="455"/>
      <c r="N61" s="456" t="str">
        <f>IF(M61="","m","")</f>
        <v>m</v>
      </c>
      <c r="O61" s="457"/>
      <c r="P61" s="458" t="s">
        <v>223</v>
      </c>
      <c r="Q61" s="459"/>
      <c r="R61" s="460">
        <f>(IF(COUNT(Z61,AA61,AB61,AC61,AD61,AE61,AF61,AG61,AH61,AI61)&lt;9,SUM(Z61,AA61,AB61,AC61,AD61,AE61,AF61,AG61,AH61,AI61),SUM(LARGE((Z61,AA61,AB61,AC61,AD61,AE61,AF61,AG61,AH61,AI61),{1;2;3;4;5;6;7;8;9}))))</f>
        <v>6</v>
      </c>
      <c r="S61" s="461" t="str">
        <f>INDEX(ETAPP!B$1:B$32,MATCH(COUNTIF(Z61:AI61,PVO!A$1),ETAPP!A$1:A$32,0))&amp;INDEX(ETAPP!B$1:B$32,MATCH(COUNTIF(Z61:AI61,PVO!A$2),ETAPP!A$1:A$32,0))&amp;INDEX(ETAPP!B$1:B$32,MATCH(COUNTIF(Z61:AI61,PVO!A$3),ETAPP!A$1:A$32,0))&amp;INDEX(ETAPP!B$1:B$32,MATCH(COUNTIF(Z61:AI61,PVO!A$4),ETAPP!A$1:A$32,0))&amp;INDEX(ETAPP!B$1:B$32,MATCH(COUNTIF(Z61:AI61,PVO!A$5),ETAPP!A$1:A$32,0))&amp;INDEX(ETAPP!B$1:B$32,MATCH(COUNTIF(Z61:AI61,PVO!A$6),ETAPP!A$1:A$32,0))&amp;INDEX(ETAPP!B$1:B$32,MATCH(COUNTIF(Z61:AI61,PVO!A$7),ETAPP!A$1:A$32,0))&amp;INDEX(ETAPP!B$1:B$32,MATCH(COUNTIF(Z61:AI61,PVO!A$8),ETAPP!A$1:A$32,0))&amp;INDEX(ETAPP!B$1:B$32,MATCH(COUNTIF(Z61:AI61,PVO!A$9),ETAPP!A$1:A$32,0))&amp;INDEX(ETAPP!B$1:B$32,MATCH(COUNTIF(Z61:AI61,PVO!A$10),ETAPP!A$1:A$32,0))&amp;INDEX(ETAPP!B$1:B$32,MATCH(COUNTIF(Z61:AI61,PVO!A$11),ETAPP!A$1:A$32,0))&amp;INDEX(ETAPP!B$1:B$32,MATCH(COUNTIF(Z61:AI61,PVO!A$12),ETAPP!A$1:A$32,0))&amp;INDEX(ETAPP!B$1:B$32,MATCH(COUNTIF(Z61:AI61,PVO!A$13),ETAPP!A$1:A$32,0))&amp;INDEX(ETAPP!B$1:B$32,MATCH(COUNTIF(Z61:AI61,PVO!A$14),ETAPP!A$1:A$32,0))&amp;INDEX(ETAPP!B$1:B$32,MATCH(COUNTIF(Z61:AI61,PVO!A$15),ETAPP!A$1:A$32,0))&amp;INDEX(ETAPP!B$1:B$32,MATCH(COUNTIF(Z61:AI61,PVO!A$16),ETAPP!A$1:A$32,0))&amp;INDEX(ETAPP!B$1:B$32,MATCH(COUNTIF(Z61:AI61,PVO!A$17),ETAPP!A$1:A$32,0))&amp;INDEX(ETAPP!B$1:B$32,MATCH(COUNTIF(Z61:AI61,PVO!A$18),ETAPP!A$1:A$32,0))&amp;INDEX(ETAPP!B$1:B$32,MATCH(COUNTIF(Z61:AI61,PVO!A$19),ETAPP!A$1:A$32,0))</f>
        <v>00000000000000A0000</v>
      </c>
      <c r="T61" s="461" t="str">
        <f t="shared" si="43"/>
        <v>006,0-00000000000000A0000</v>
      </c>
      <c r="U61" s="461">
        <f t="shared" si="44"/>
        <v>55</v>
      </c>
      <c r="V61" s="461">
        <f t="shared" si="45"/>
        <v>1</v>
      </c>
      <c r="W61" s="461" t="str">
        <f t="shared" si="46"/>
        <v>006,0-00000000000000A0000-001</v>
      </c>
      <c r="X61" s="461">
        <f t="shared" si="47"/>
        <v>55</v>
      </c>
      <c r="Y61" s="462">
        <f t="shared" si="48"/>
        <v>1</v>
      </c>
      <c r="Z61" s="463" t="str">
        <f>IFERROR(INDEX('V1'!C$300:C$400,MATCH("*"&amp;L61&amp;"*",'V1'!B$300:B$400,0)),"  ")</f>
        <v xml:space="preserve">  </v>
      </c>
      <c r="AA61" s="463" t="str">
        <f>IFERROR(INDEX('V2'!C$300:C$400,MATCH("*"&amp;L61&amp;"*",'V2'!B$300:B$400,0)),"  ")</f>
        <v xml:space="preserve">  </v>
      </c>
      <c r="AB61" s="463" t="str">
        <f>IFERROR(INDEX('V3'!C$300:C$400,MATCH("*"&amp;L61&amp;"*",'V3'!B$300:B$400,0)),"  ")</f>
        <v xml:space="preserve">  </v>
      </c>
      <c r="AC61" s="463" t="str">
        <f>IFERROR(INDEX('V4'!C$300:C$400,MATCH("*"&amp;L61&amp;"*",'V4'!B$300:B$400,0)),"  ")</f>
        <v xml:space="preserve">  </v>
      </c>
      <c r="AD61" s="463" t="str">
        <f>IFERROR(INDEX('V5'!C$300:C$400,MATCH("*"&amp;L61&amp;"*",'V5'!B$300:B$400,0)),"  ")</f>
        <v xml:space="preserve">  </v>
      </c>
      <c r="AE61" s="463" t="str">
        <f>IFERROR(INDEX('V6'!C$300:C$400,MATCH("*"&amp;L61&amp;"*",'V6'!B$300:B$400,0)),"  ")</f>
        <v xml:space="preserve">  </v>
      </c>
      <c r="AF61" s="463" t="str">
        <f>IFERROR(INDEX('V7'!C$300:C$400,MATCH("*"&amp;L61&amp;"*",'V7'!B$300:B$400,0)),"  ")</f>
        <v xml:space="preserve">  </v>
      </c>
      <c r="AG61" s="463">
        <f>IFERROR(INDEX('V8'!C$300:C$400,MATCH("*"&amp;L61&amp;"*",'V8'!B$300:B$400,0)),"  ")</f>
        <v>6</v>
      </c>
      <c r="AH61" s="463" t="str">
        <f>IFERROR(INDEX('V9'!C$300:C$400,MATCH("*"&amp;L61&amp;"*",'V9'!B$300:B$400,0)),"  ")</f>
        <v xml:space="preserve">  </v>
      </c>
      <c r="AI61" s="463" t="str">
        <f>IFERROR(INDEX('V10'!C$300:C$400,MATCH("*"&amp;L61&amp;"*",'V10'!B$300:B$400,0)),"  ")</f>
        <v xml:space="preserve">  </v>
      </c>
      <c r="AJ61" s="464">
        <f t="shared" si="49"/>
        <v>1</v>
      </c>
      <c r="AK61" s="464">
        <f t="shared" si="50"/>
        <v>0</v>
      </c>
      <c r="AL61" s="464">
        <f t="shared" si="51"/>
        <v>0</v>
      </c>
      <c r="AM61" s="393"/>
      <c r="AN61" s="465"/>
      <c r="AO61" s="466"/>
      <c r="AP61" s="466"/>
      <c r="AQ61" s="466"/>
      <c r="AR61" s="466"/>
      <c r="AS61" s="465">
        <f t="shared" si="52"/>
        <v>1E-4</v>
      </c>
      <c r="AT61" s="466">
        <f t="shared" si="53"/>
        <v>1E-4</v>
      </c>
      <c r="AU61" s="466">
        <f t="shared" si="54"/>
        <v>2.0000000000000001E-4</v>
      </c>
      <c r="AV61" s="466">
        <f t="shared" si="55"/>
        <v>2.9999999999999997E-4</v>
      </c>
      <c r="AW61" s="466">
        <f t="shared" si="56"/>
        <v>4.0000000000000002E-4</v>
      </c>
      <c r="AX61" s="466">
        <f t="shared" si="57"/>
        <v>5.0000000000000001E-4</v>
      </c>
      <c r="AY61" s="466">
        <f t="shared" si="58"/>
        <v>5.9999999999999995E-4</v>
      </c>
      <c r="AZ61" s="466">
        <f t="shared" si="59"/>
        <v>6.9999999999999999E-4</v>
      </c>
      <c r="BA61" s="466">
        <f t="shared" si="60"/>
        <v>6.0007999999999999</v>
      </c>
      <c r="BB61" s="466">
        <f t="shared" si="61"/>
        <v>6.9999999999999999E-4</v>
      </c>
      <c r="BC61" s="466">
        <f t="shared" si="62"/>
        <v>1E-3</v>
      </c>
    </row>
    <row r="62" spans="1:55" x14ac:dyDescent="0.2">
      <c r="A62" s="484">
        <f>COUNTIF(A7:A61,"&gt;0")</f>
        <v>29</v>
      </c>
      <c r="B62" s="485"/>
      <c r="C62" s="486">
        <f>COUNTIF(C7:C61,"&gt;0")</f>
        <v>14</v>
      </c>
      <c r="D62" s="485"/>
      <c r="E62" s="487">
        <f>COUNTIF(E7:E61,"&gt;0")</f>
        <v>42</v>
      </c>
      <c r="F62" s="485"/>
      <c r="G62" s="488">
        <f>COUNTIF(G7:G61,"&gt;0")</f>
        <v>13</v>
      </c>
      <c r="H62" s="485"/>
      <c r="I62" s="489">
        <f>COUNTIF(I7:I61,"&gt;0")</f>
        <v>4</v>
      </c>
      <c r="J62" s="485"/>
      <c r="K62" s="485">
        <f>COUNT(K7:K61)</f>
        <v>55</v>
      </c>
      <c r="L62" s="490" t="s">
        <v>278</v>
      </c>
      <c r="M62" s="488">
        <f>COUNTIF(M7:M61,"n")</f>
        <v>13</v>
      </c>
      <c r="N62" s="487">
        <f>COUNTIF(N7:N61,"m")</f>
        <v>42</v>
      </c>
      <c r="O62" s="489">
        <f>COUNTIF(O7:O61,"j")</f>
        <v>4</v>
      </c>
      <c r="P62" s="486">
        <f>COUNTIF(P7:P61,"k")</f>
        <v>14</v>
      </c>
      <c r="Q62" s="484">
        <f>COUNTIF(Q7:Q61,"v")</f>
        <v>29</v>
      </c>
      <c r="R62" s="491"/>
      <c r="S62" s="491"/>
      <c r="T62" s="491"/>
      <c r="U62" s="491"/>
      <c r="V62" s="491"/>
      <c r="W62" s="491"/>
      <c r="X62" s="491"/>
      <c r="Y62" s="491"/>
      <c r="Z62" s="492">
        <f t="shared" ref="Z62:AI62" si="64">COUNTIF(Z7:Z61,"&gt;0")</f>
        <v>30</v>
      </c>
      <c r="AA62" s="492">
        <f t="shared" si="64"/>
        <v>38</v>
      </c>
      <c r="AB62" s="492">
        <f t="shared" si="64"/>
        <v>32</v>
      </c>
      <c r="AC62" s="492">
        <f t="shared" si="64"/>
        <v>28</v>
      </c>
      <c r="AD62" s="492">
        <f t="shared" si="64"/>
        <v>28</v>
      </c>
      <c r="AE62" s="492">
        <f t="shared" si="64"/>
        <v>32</v>
      </c>
      <c r="AF62" s="492">
        <f t="shared" si="64"/>
        <v>36</v>
      </c>
      <c r="AG62" s="492">
        <f t="shared" si="64"/>
        <v>34</v>
      </c>
      <c r="AH62" s="492">
        <f t="shared" si="64"/>
        <v>33</v>
      </c>
      <c r="AI62" s="492">
        <f t="shared" si="64"/>
        <v>25</v>
      </c>
      <c r="AJ62" s="394"/>
      <c r="AK62" s="493"/>
      <c r="AL62" s="493"/>
      <c r="AM62" s="393"/>
      <c r="AN62" s="393"/>
      <c r="AO62" s="393"/>
      <c r="AP62" s="393"/>
      <c r="AQ62" s="393"/>
      <c r="AR62" s="393"/>
      <c r="AS62" s="465"/>
      <c r="AT62" s="466"/>
      <c r="AU62" s="466"/>
      <c r="AV62" s="466"/>
      <c r="AW62" s="466"/>
      <c r="AX62" s="466"/>
      <c r="AY62" s="466"/>
      <c r="AZ62" s="466"/>
      <c r="BA62" s="466"/>
      <c r="BB62" s="466"/>
      <c r="BC62" s="466"/>
    </row>
    <row r="63" spans="1:55" x14ac:dyDescent="0.2">
      <c r="A63" s="395"/>
      <c r="B63" s="395"/>
      <c r="C63" s="395"/>
      <c r="D63" s="395"/>
      <c r="E63" s="395"/>
      <c r="F63" s="395"/>
      <c r="G63" s="395"/>
      <c r="H63" s="395"/>
      <c r="I63" s="395"/>
      <c r="J63" s="395"/>
      <c r="K63" s="395"/>
      <c r="L63" s="490" t="s">
        <v>279</v>
      </c>
      <c r="M63" s="491"/>
      <c r="N63" s="491"/>
      <c r="O63" s="491"/>
      <c r="P63" s="491"/>
      <c r="Q63" s="491"/>
      <c r="R63" s="491"/>
      <c r="S63" s="491"/>
      <c r="T63" s="491"/>
      <c r="U63" s="491"/>
      <c r="V63" s="491"/>
      <c r="W63" s="491"/>
      <c r="X63" s="491"/>
      <c r="Y63" s="491"/>
      <c r="Z63" s="494">
        <f t="shared" ref="Z63:AI63" si="65">IF((Z62/(LEN(Z5)-LEN(SUBSTITUTE(Z5,"*","")))-0.5)&lt;0,"",Z62/(LEN(Z5)-LEN(SUBSTITUTE(Z5,"*","")))-0.5)</f>
        <v>14.5</v>
      </c>
      <c r="AA63" s="494">
        <f t="shared" si="65"/>
        <v>18.5</v>
      </c>
      <c r="AB63" s="494">
        <f t="shared" si="65"/>
        <v>15.5</v>
      </c>
      <c r="AC63" s="494">
        <f t="shared" si="65"/>
        <v>13.5</v>
      </c>
      <c r="AD63" s="494">
        <f t="shared" si="65"/>
        <v>13.5</v>
      </c>
      <c r="AE63" s="494">
        <f t="shared" si="65"/>
        <v>15.5</v>
      </c>
      <c r="AF63" s="494">
        <f t="shared" si="65"/>
        <v>17.5</v>
      </c>
      <c r="AG63" s="494">
        <f t="shared" si="65"/>
        <v>16.5</v>
      </c>
      <c r="AH63" s="494">
        <f t="shared" si="65"/>
        <v>16</v>
      </c>
      <c r="AI63" s="494">
        <f t="shared" si="65"/>
        <v>12</v>
      </c>
      <c r="AJ63" s="394"/>
      <c r="AK63" s="394"/>
      <c r="AL63" s="394"/>
      <c r="AM63" s="393"/>
      <c r="AN63" s="393"/>
      <c r="AO63" s="393"/>
      <c r="AP63" s="393"/>
      <c r="AQ63" s="393"/>
      <c r="AR63" s="393"/>
      <c r="AS63" s="393"/>
      <c r="AT63" s="393"/>
      <c r="AU63" s="393"/>
      <c r="AV63" s="393"/>
      <c r="AW63" s="393"/>
      <c r="AX63" s="393"/>
      <c r="AY63" s="393"/>
    </row>
    <row r="64" spans="1:55" hidden="1" x14ac:dyDescent="0.2">
      <c r="A64" s="393"/>
      <c r="B64" s="393"/>
      <c r="C64" s="396"/>
      <c r="D64" s="396"/>
      <c r="E64" s="396"/>
      <c r="F64" s="396"/>
      <c r="G64" s="396"/>
      <c r="H64" s="396"/>
      <c r="I64" s="396"/>
      <c r="J64" s="396"/>
      <c r="K64" s="396"/>
      <c r="L64" s="393"/>
      <c r="M64" s="396"/>
      <c r="N64" s="396"/>
      <c r="O64" s="396"/>
      <c r="P64" s="495"/>
      <c r="Q64" s="495"/>
      <c r="R64" s="396"/>
      <c r="S64" s="396"/>
      <c r="T64" s="396"/>
      <c r="U64" s="396"/>
      <c r="V64" s="396"/>
      <c r="W64" s="396"/>
      <c r="X64" s="396"/>
      <c r="Y64" s="396"/>
      <c r="Z64" s="396"/>
      <c r="AA64" s="396"/>
      <c r="AB64" s="396"/>
      <c r="AC64" s="396"/>
      <c r="AD64" s="396"/>
      <c r="AE64" s="396"/>
      <c r="AF64" s="396"/>
      <c r="AG64" s="396"/>
      <c r="AH64" s="396"/>
      <c r="AI64" s="396"/>
      <c r="AJ64" s="393"/>
      <c r="AK64" s="393"/>
      <c r="AL64" s="393"/>
      <c r="AM64" s="393"/>
      <c r="AN64" s="393"/>
      <c r="AO64" s="393"/>
      <c r="AP64" s="393"/>
      <c r="AQ64" s="393"/>
      <c r="AR64" s="393"/>
      <c r="AS64" s="393"/>
      <c r="AT64" s="393"/>
      <c r="AU64" s="393"/>
      <c r="AV64" s="393"/>
      <c r="AW64" s="393"/>
      <c r="AX64" s="393"/>
      <c r="AY64" s="393"/>
    </row>
    <row r="65" spans="1:51" x14ac:dyDescent="0.2">
      <c r="A65" s="393"/>
      <c r="B65" s="393"/>
      <c r="C65" s="396"/>
      <c r="D65" s="396"/>
      <c r="E65" s="396"/>
      <c r="F65" s="396"/>
      <c r="G65" s="396"/>
      <c r="H65" s="396"/>
      <c r="I65" s="396"/>
      <c r="J65" s="396"/>
      <c r="K65" s="396"/>
      <c r="L65" s="402" t="s">
        <v>280</v>
      </c>
      <c r="N65" s="396"/>
      <c r="O65" s="396"/>
      <c r="P65" s="495"/>
      <c r="Q65" s="495"/>
      <c r="S65" s="396"/>
      <c r="T65" s="396"/>
      <c r="U65" s="396"/>
      <c r="V65" s="396"/>
      <c r="W65" s="396"/>
      <c r="X65" s="396"/>
      <c r="Y65" s="396"/>
      <c r="Z65" s="396"/>
      <c r="AA65" s="396"/>
      <c r="AB65" s="396"/>
      <c r="AC65" s="396"/>
      <c r="AD65" s="396"/>
      <c r="AE65" s="396"/>
      <c r="AF65" s="396"/>
      <c r="AG65" s="396"/>
      <c r="AH65" s="396"/>
      <c r="AI65" s="396"/>
      <c r="AJ65" s="393"/>
      <c r="AK65" s="393"/>
      <c r="AL65" s="393"/>
      <c r="AM65" s="393"/>
      <c r="AN65" s="393"/>
      <c r="AO65" s="393"/>
      <c r="AP65" s="393"/>
      <c r="AQ65" s="393"/>
      <c r="AR65" s="393"/>
      <c r="AS65" s="393"/>
      <c r="AT65" s="393"/>
      <c r="AU65" s="393"/>
      <c r="AV65" s="393"/>
      <c r="AW65" s="393"/>
      <c r="AX65" s="393"/>
      <c r="AY65" s="393"/>
    </row>
  </sheetData>
  <sortState ref="A7:BG126">
    <sortCondition descending="1" ref="Y7:Y126"/>
  </sortState>
  <mergeCells count="3">
    <mergeCell ref="AJ4:AJ5"/>
    <mergeCell ref="AK4:AK5"/>
    <mergeCell ref="AL4:AL5"/>
  </mergeCells>
  <conditionalFormatting sqref="K59">
    <cfRule type="duplicateValues" dxfId="43" priority="12"/>
  </conditionalFormatting>
  <conditionalFormatting sqref="Z62:AI62">
    <cfRule type="top10" dxfId="42" priority="13" stopIfTrue="1" rank="1"/>
  </conditionalFormatting>
  <conditionalFormatting sqref="Z63:AI63">
    <cfRule type="top10" dxfId="41" priority="14" rank="1"/>
  </conditionalFormatting>
  <conditionalFormatting sqref="AK7:AK61">
    <cfRule type="top10" dxfId="40" priority="1107" stopIfTrue="1" rank="1"/>
  </conditionalFormatting>
  <conditionalFormatting sqref="AL7:AL61">
    <cfRule type="top10" dxfId="39" priority="1108" stopIfTrue="1" rank="1"/>
  </conditionalFormatting>
  <conditionalFormatting sqref="R7:R61">
    <cfRule type="duplicateValues" dxfId="38" priority="1109"/>
  </conditionalFormatting>
  <conditionalFormatting sqref="K7:K58 K60:K61">
    <cfRule type="duplicateValues" dxfId="37" priority="1110"/>
  </conditionalFormatting>
  <conditionalFormatting sqref="AJ7:AJ61">
    <cfRule type="top10" dxfId="36" priority="1112" stopIfTrue="1" rank="1"/>
  </conditionalFormatting>
  <conditionalFormatting sqref="L7:L61">
    <cfRule type="expression" dxfId="35" priority="1114">
      <formula>AND(R7=LARGE(R$7:R$61,2),COUNT($AI$7:$AI$61)&gt;0)</formula>
    </cfRule>
    <cfRule type="expression" dxfId="34" priority="1115">
      <formula>AND(R7=LARGE(R$7:R$61,3),COUNT($AI$7:$AI$61)&gt;0)</formula>
    </cfRule>
    <cfRule type="expression" dxfId="33" priority="1116">
      <formula>M7="n"</formula>
    </cfRule>
    <cfRule type="expression" dxfId="32" priority="1117">
      <formula>O7="j"</formula>
    </cfRule>
    <cfRule type="expression" dxfId="31" priority="1118">
      <formula>P7="k"</formula>
    </cfRule>
    <cfRule type="duplicateValues" dxfId="30" priority="1122" stopIfTrue="1"/>
  </conditionalFormatting>
  <conditionalFormatting sqref="A7:A61 I7:I61">
    <cfRule type="expression" dxfId="29" priority="1119">
      <formula>AND(A7=SMALL(A$7:A$61,1),COUNT($AI$7:$AI$61)&gt;0)</formula>
    </cfRule>
  </conditionalFormatting>
  <conditionalFormatting sqref="G7:G61">
    <cfRule type="expression" dxfId="28" priority="1120">
      <formula>AND(G7=SMALL(G$7:G$61,1),COUNT($AI$8:$AI$61)&gt;0)</formula>
    </cfRule>
  </conditionalFormatting>
  <conditionalFormatting sqref="L7:L24">
    <cfRule type="expression" dxfId="27" priority="1113">
      <formula>AND(R7=LARGE(R$7:R$61,1),COUNT($AI$7:$AI$61)&gt;0)</formula>
    </cfRule>
  </conditionalFormatting>
  <conditionalFormatting sqref="Z7:AI61">
    <cfRule type="cellIs" dxfId="26" priority="1123" operator="equal">
      <formula>18</formula>
    </cfRule>
    <cfRule type="cellIs" dxfId="25" priority="1124" operator="equal">
      <formula>19</formula>
    </cfRule>
    <cfRule type="cellIs" dxfId="24" priority="1125" operator="equal">
      <formula>20</formula>
    </cfRule>
    <cfRule type="expression" dxfId="23" priority="1126">
      <formula>IF(COUNT(Z$7:Z$61)=0,TRUE)</formula>
    </cfRule>
    <cfRule type="expression" dxfId="22" priority="1127">
      <formula>MID(Z$6,FIND("V",Z$6)+1,256)/10000+IF(Z7="  ",FALSE,Z7)&lt;=$AS7</formula>
    </cfRule>
  </conditionalFormatting>
  <pageMargins left="0.39370078740157483" right="0.27559055118110237" top="0.35433070866141736" bottom="0.23622047244094491" header="0.15748031496062992" footer="0"/>
  <pageSetup paperSize="9" fitToHeight="0" orientation="portrait" r:id="rId1"/>
  <headerFooter>
    <oddHeader>&amp;R&amp;9&amp;P. leht &amp;N&amp; -st</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4"/>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30.7109375"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3" width="5.7109375" customWidth="1"/>
    <col min="24" max="24" width="5.5703125" hidden="1" customWidth="1"/>
    <col min="25" max="25" width="2.7109375" customWidth="1"/>
    <col min="26" max="26" width="1.140625" customWidth="1"/>
    <col min="27" max="27" width="2.7109375" customWidth="1"/>
    <col min="28" max="28" width="4.7109375" customWidth="1"/>
    <col min="29" max="29" width="9.140625" customWidth="1"/>
    <col min="30" max="31" width="9.140625" hidden="1" customWidth="1"/>
    <col min="32" max="32" width="16.57031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 min="43" max="43" width="9.140625" customWidth="1"/>
  </cols>
  <sheetData>
    <row r="1" spans="1:42" x14ac:dyDescent="0.2">
      <c r="A1" s="1155" t="str">
        <f>UPPER((Kalend!E5)&amp;" - "&amp;(Kalend!C5))&amp;" - "&amp;LOWER(Kalend!D5)&amp;" - "&amp;(Kalend!A5)&amp;" kell "&amp;(Kalend!B5)&amp;" - "&amp;(Kalend!F5)</f>
        <v>V1 - VOKA VII KV 1. ETAPP - duo - K, 20.05.2020 kell 18:00 - Voka staadion</v>
      </c>
      <c r="O1" s="105"/>
      <c r="P1" s="105"/>
      <c r="Q1" s="108"/>
      <c r="R1" s="108"/>
      <c r="S1" s="108"/>
      <c r="T1" s="109"/>
      <c r="U1" s="109"/>
      <c r="V1" s="109"/>
      <c r="W1" s="105"/>
      <c r="X1" s="334"/>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694" t="s">
        <v>285</v>
      </c>
      <c r="C7" s="140">
        <v>13</v>
      </c>
      <c r="D7" s="141" t="s">
        <v>79</v>
      </c>
      <c r="E7" s="142">
        <v>5</v>
      </c>
      <c r="F7" s="143" t="str">
        <f>B8</f>
        <v>Heili Vasser, Vello Vasser</v>
      </c>
      <c r="G7" s="140">
        <v>13</v>
      </c>
      <c r="H7" s="141" t="s">
        <v>79</v>
      </c>
      <c r="I7" s="142">
        <v>9</v>
      </c>
      <c r="J7" s="143" t="str">
        <f>B13</f>
        <v>Kenneth Muusikus, Mait Metsla</v>
      </c>
      <c r="K7" s="140">
        <v>13</v>
      </c>
      <c r="L7" s="141" t="s">
        <v>79</v>
      </c>
      <c r="M7" s="142">
        <v>11</v>
      </c>
      <c r="N7" s="143" t="str">
        <f>B9</f>
        <v>Andres Veski, Svetlana Veski</v>
      </c>
      <c r="O7" s="140">
        <v>11</v>
      </c>
      <c r="P7" s="141" t="s">
        <v>79</v>
      </c>
      <c r="Q7" s="142">
        <v>8</v>
      </c>
      <c r="R7" s="143" t="str">
        <f>B12</f>
        <v>Aarne Välja, Janek Tarto</v>
      </c>
      <c r="S7" s="140">
        <v>13</v>
      </c>
      <c r="T7" s="141" t="s">
        <v>79</v>
      </c>
      <c r="U7" s="142">
        <v>7</v>
      </c>
      <c r="V7" s="143" t="str">
        <f>B10</f>
        <v>Meelis Luud, Sander Rose</v>
      </c>
      <c r="W7" s="144">
        <f t="shared" ref="W7:W16" si="0">IF(C7&gt;E7,W$2,IF(C7&lt;E7,W$4,IF(ISNUMBER(C7),W$3,0)))+IF(G7&gt;I7,W$2,IF(G7&lt;I7,W$4,IF(ISNUMBER(G7),W$3,0)))+IF(K7&gt;M7,W$2,IF(K7&lt;M7,W$4,IF(ISNUMBER(K7),W$3,0)))+IF(O7&gt;Q7,W$2,IF(O7&lt;Q7,W$4,IF(ISNUMBER(O7),W$3,0)))+IF(S7&gt;U7,W$2,IF(S7&lt;U7,W$4,IF(ISNUMBER(S7),W$3,0)))</f>
        <v>5</v>
      </c>
      <c r="X7" s="145"/>
      <c r="Y7" s="140">
        <f>C7+G7+K7+O7+S7</f>
        <v>63</v>
      </c>
      <c r="Z7" s="141" t="s">
        <v>79</v>
      </c>
      <c r="AA7" s="146">
        <f>E7+I7+M7+Q7+U7</f>
        <v>40</v>
      </c>
      <c r="AB7" s="147">
        <f>Y7-AA7</f>
        <v>23</v>
      </c>
      <c r="AD7" s="157">
        <f>SUM(AE7:AP7)</f>
        <v>327</v>
      </c>
      <c r="AE7" s="158">
        <f>IFERROR(INDEX(V!$R:$R,MATCH(AF7,V!$L:$L,0)),"")</f>
        <v>167</v>
      </c>
      <c r="AF7" s="159" t="str">
        <f>IFERROR(LEFT($B7,(FIND(",",$B7,1)-1)),"")</f>
        <v>Ivar Viljaste</v>
      </c>
      <c r="AG7" s="158">
        <f>IFERROR(INDEX(V!$R:$R,MATCH(AH7,V!$L:$L,0)),"")</f>
        <v>160</v>
      </c>
      <c r="AH7" s="159" t="str">
        <f>IFERROR(MID($B7,FIND(", ",$B7)+2,256),"")</f>
        <v>Matti Vinni</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286</v>
      </c>
      <c r="C8" s="140">
        <v>5</v>
      </c>
      <c r="D8" s="141" t="s">
        <v>79</v>
      </c>
      <c r="E8" s="142">
        <v>13</v>
      </c>
      <c r="F8" s="143" t="str">
        <f>B7</f>
        <v>Ivar Viljaste, Matti Vinni</v>
      </c>
      <c r="G8" s="140">
        <v>13</v>
      </c>
      <c r="H8" s="141" t="s">
        <v>79</v>
      </c>
      <c r="I8" s="142">
        <v>7</v>
      </c>
      <c r="J8" s="143" t="s">
        <v>156</v>
      </c>
      <c r="K8" s="140">
        <v>13</v>
      </c>
      <c r="L8" s="141" t="s">
        <v>79</v>
      </c>
      <c r="M8" s="142">
        <v>6</v>
      </c>
      <c r="N8" s="143" t="str">
        <f>B19</f>
        <v>Enn Tokman, Tarmo Bombe</v>
      </c>
      <c r="O8" s="140">
        <v>11</v>
      </c>
      <c r="P8" s="141" t="s">
        <v>79</v>
      </c>
      <c r="Q8" s="142">
        <v>6</v>
      </c>
      <c r="R8" s="143" t="str">
        <f>B20</f>
        <v>Aigi Orro, Kalle Orro</v>
      </c>
      <c r="S8" s="140">
        <v>13</v>
      </c>
      <c r="T8" s="141" t="s">
        <v>79</v>
      </c>
      <c r="U8" s="142">
        <v>12</v>
      </c>
      <c r="V8" s="143" t="str">
        <f>B9</f>
        <v>Andres Veski, Svetlana Veski</v>
      </c>
      <c r="W8" s="144">
        <f t="shared" si="0"/>
        <v>4</v>
      </c>
      <c r="X8" s="145"/>
      <c r="Y8" s="140">
        <f t="shared" ref="Y8:Y16" si="1">C8+G8+K8+O8+S8</f>
        <v>55</v>
      </c>
      <c r="Z8" s="141" t="s">
        <v>79</v>
      </c>
      <c r="AA8" s="146">
        <f t="shared" ref="AA8:AA16" si="2">E8+I8+M8+Q8+U8</f>
        <v>44</v>
      </c>
      <c r="AB8" s="147">
        <f t="shared" ref="AB8:AB16" si="3">Y8-AA8</f>
        <v>11</v>
      </c>
      <c r="AC8" s="148"/>
      <c r="AD8" s="157">
        <f t="shared" ref="AD8:AD11" si="4">SUM(AE8:AL8)</f>
        <v>203</v>
      </c>
      <c r="AE8" s="158">
        <f>IFERROR(INDEX(V!$R:$R,MATCH(AF8,V!$L:$L,0)),"")</f>
        <v>84</v>
      </c>
      <c r="AF8" s="159" t="str">
        <f t="shared" ref="AF8:AF21" si="5">IFERROR(LEFT($B8,(FIND(",",$B8,1)-1)),"")</f>
        <v>Heili Vasser</v>
      </c>
      <c r="AG8" s="158">
        <f>IFERROR(INDEX(V!$R:$R,MATCH(AH8,V!$L:$L,0)),"")</f>
        <v>119</v>
      </c>
      <c r="AH8" s="159" t="str">
        <f t="shared" ref="AH8:AH21" si="6">IFERROR(MID($B8,FIND(", ",$B8)+2,256),"")</f>
        <v>Vello Vasser</v>
      </c>
      <c r="AI8" s="158" t="str">
        <f>IFERROR(INDEX(V!$R:$R,MATCH(AJ8,V!$L:$L,0)),"")</f>
        <v/>
      </c>
      <c r="AJ8" s="159" t="str">
        <f t="shared" ref="AJ8:AJ21" si="7">IFERROR(MID($B8,FIND("^",SUBSTITUTE($B8,", ","^",1))+2,FIND("^",SUBSTITUTE($B8,", ","^",2))-FIND("^",SUBSTITUTE($B8,", ","^",1))-2),"")</f>
        <v/>
      </c>
      <c r="AK8" s="158" t="str">
        <f>IFERROR(INDEX(V!$R:$R,MATCH(AL8,V!$L:$L,0)),"")</f>
        <v/>
      </c>
      <c r="AL8" s="159" t="str">
        <f t="shared" ref="AL8:AL21" si="8">IFERROR(MID($B8,FIND(", ",$B8,FIND(", ",$B8,FIND(", ",$B8))+1)+2,30000),"")</f>
        <v/>
      </c>
      <c r="AM8" s="158" t="str">
        <f>IFERROR(INDEX(V!$R:$R,MATCH(AN8,V!$L:$L,0)),"")</f>
        <v/>
      </c>
      <c r="AN8" s="159" t="str">
        <f t="shared" ref="AN8:AN21" si="9">IFERROR(MID($B8,FIND(", ",$B8,FIND(", ",$B8)+1)+2,FIND(", ",$B8,FIND(", ",$B8,FIND(", ",$B8)+1)+1)-FIND(", ",$B8,FIND(", ",$B8)+1)-2),"")</f>
        <v/>
      </c>
      <c r="AO8" s="158" t="str">
        <f>IFERROR(INDEX(V!$R:$R,MATCH(AP8,V!$L:$L,0)),"")</f>
        <v/>
      </c>
      <c r="AP8" s="159" t="str">
        <f t="shared" ref="AP8:AP21" si="10">IFERROR(MID($B8,FIND(", ",$B8,FIND(", ",$B8,FIND(", ",$B8)+1)+1)+2,30000),"")</f>
        <v/>
      </c>
    </row>
    <row r="9" spans="1:42" x14ac:dyDescent="0.2">
      <c r="A9" s="138">
        <v>3</v>
      </c>
      <c r="B9" s="695" t="s">
        <v>287</v>
      </c>
      <c r="C9" s="140">
        <v>13</v>
      </c>
      <c r="D9" s="141" t="s">
        <v>79</v>
      </c>
      <c r="E9" s="142">
        <v>11</v>
      </c>
      <c r="F9" s="143" t="str">
        <f>B17</f>
        <v>Kaspar Mänd, Urmas Randlaine</v>
      </c>
      <c r="G9" s="140">
        <v>13</v>
      </c>
      <c r="H9" s="141" t="s">
        <v>79</v>
      </c>
      <c r="I9" s="142">
        <v>4</v>
      </c>
      <c r="J9" s="143" t="str">
        <f>B19</f>
        <v>Enn Tokman, Tarmo Bombe</v>
      </c>
      <c r="K9" s="140">
        <v>11</v>
      </c>
      <c r="L9" s="141" t="s">
        <v>79</v>
      </c>
      <c r="M9" s="142">
        <v>13</v>
      </c>
      <c r="N9" s="143" t="str">
        <f>B7</f>
        <v>Ivar Viljaste, Matti Vinni</v>
      </c>
      <c r="O9" s="140">
        <v>13</v>
      </c>
      <c r="P9" s="141" t="s">
        <v>79</v>
      </c>
      <c r="Q9" s="142">
        <v>9</v>
      </c>
      <c r="R9" s="143" t="str">
        <f>B11</f>
        <v>Karla Purgats, Lemmit Toomra</v>
      </c>
      <c r="S9" s="140">
        <v>12</v>
      </c>
      <c r="T9" s="141" t="s">
        <v>79</v>
      </c>
      <c r="U9" s="142">
        <v>13</v>
      </c>
      <c r="V9" s="143" t="str">
        <f>B8</f>
        <v>Heili Vasser, Vello Vasser</v>
      </c>
      <c r="W9" s="348">
        <f t="shared" si="0"/>
        <v>3</v>
      </c>
      <c r="X9" s="145"/>
      <c r="Y9" s="140">
        <f t="shared" si="1"/>
        <v>62</v>
      </c>
      <c r="Z9" s="141" t="s">
        <v>79</v>
      </c>
      <c r="AA9" s="146">
        <f t="shared" si="2"/>
        <v>50</v>
      </c>
      <c r="AB9" s="147">
        <f t="shared" si="3"/>
        <v>12</v>
      </c>
      <c r="AC9" s="148"/>
      <c r="AD9" s="157">
        <f t="shared" si="4"/>
        <v>212</v>
      </c>
      <c r="AE9" s="158">
        <f>IFERROR(INDEX(V!$R:$R,MATCH(AF9,V!$L:$L,0)),"")</f>
        <v>122</v>
      </c>
      <c r="AF9" s="159" t="str">
        <f t="shared" si="5"/>
        <v>Andres Veski</v>
      </c>
      <c r="AG9" s="158">
        <f>IFERROR(INDEX(V!$R:$R,MATCH(AH9,V!$L:$L,0)),"")</f>
        <v>90</v>
      </c>
      <c r="AH9" s="159" t="str">
        <f t="shared" si="6"/>
        <v>Svetlana Veski</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288</v>
      </c>
      <c r="C10" s="140">
        <v>13</v>
      </c>
      <c r="D10" s="141" t="s">
        <v>79</v>
      </c>
      <c r="E10" s="142">
        <v>12</v>
      </c>
      <c r="F10" s="143" t="str">
        <f>B21</f>
        <v>Jaan Saar, Liidia Põllu</v>
      </c>
      <c r="G10" s="140">
        <v>11</v>
      </c>
      <c r="H10" s="141" t="s">
        <v>79</v>
      </c>
      <c r="I10" s="142">
        <v>13</v>
      </c>
      <c r="J10" s="143" t="str">
        <f>B17</f>
        <v>Kaspar Mänd, Urmas Randlaine</v>
      </c>
      <c r="K10" s="140">
        <v>13</v>
      </c>
      <c r="L10" s="141" t="s">
        <v>79</v>
      </c>
      <c r="M10" s="142">
        <v>7</v>
      </c>
      <c r="N10" s="143" t="str">
        <f>B16</f>
        <v>Henri Mitt, Urmas Jõeäär</v>
      </c>
      <c r="O10" s="140">
        <v>10</v>
      </c>
      <c r="P10" s="141" t="s">
        <v>79</v>
      </c>
      <c r="Q10" s="142">
        <v>8</v>
      </c>
      <c r="R10" s="143" t="str">
        <f>B13</f>
        <v>Kenneth Muusikus, Mait Metsla</v>
      </c>
      <c r="S10" s="140">
        <v>7</v>
      </c>
      <c r="T10" s="141" t="s">
        <v>79</v>
      </c>
      <c r="U10" s="142">
        <v>13</v>
      </c>
      <c r="V10" s="143" t="str">
        <f>B7</f>
        <v>Ivar Viljaste, Matti Vinni</v>
      </c>
      <c r="W10" s="348">
        <f t="shared" si="0"/>
        <v>3</v>
      </c>
      <c r="X10" s="145"/>
      <c r="Y10" s="140">
        <f t="shared" si="1"/>
        <v>54</v>
      </c>
      <c r="Z10" s="141" t="s">
        <v>79</v>
      </c>
      <c r="AA10" s="146">
        <f t="shared" si="2"/>
        <v>53</v>
      </c>
      <c r="AB10" s="147">
        <f t="shared" si="3"/>
        <v>1</v>
      </c>
      <c r="AC10" s="148"/>
      <c r="AD10" s="157">
        <f t="shared" si="4"/>
        <v>136</v>
      </c>
      <c r="AE10" s="158">
        <f>IFERROR(INDEX(V!$R:$R,MATCH(AF10,V!$L:$L,0)),"")</f>
        <v>71</v>
      </c>
      <c r="AF10" s="159" t="str">
        <f t="shared" si="5"/>
        <v>Meelis Luud</v>
      </c>
      <c r="AG10" s="158">
        <f>IFERROR(INDEX(V!$R:$R,MATCH(AH10,V!$L:$L,0)),"")</f>
        <v>65</v>
      </c>
      <c r="AH10" s="159" t="str">
        <f t="shared" si="6"/>
        <v>Sander Rose</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159</v>
      </c>
      <c r="C11" s="140">
        <v>10</v>
      </c>
      <c r="D11" s="141" t="s">
        <v>79</v>
      </c>
      <c r="E11" s="142">
        <v>13</v>
      </c>
      <c r="F11" s="143" t="str">
        <f>B19</f>
        <v>Enn Tokman, Tarmo Bombe</v>
      </c>
      <c r="G11" s="140">
        <v>10</v>
      </c>
      <c r="H11" s="141" t="s">
        <v>79</v>
      </c>
      <c r="I11" s="142">
        <v>8</v>
      </c>
      <c r="J11" s="143" t="str">
        <f>B21</f>
        <v>Jaan Saar, Liidia Põllu</v>
      </c>
      <c r="K11" s="140">
        <v>13</v>
      </c>
      <c r="L11" s="141" t="s">
        <v>79</v>
      </c>
      <c r="M11" s="142">
        <v>1</v>
      </c>
      <c r="N11" s="143" t="str">
        <f>B17</f>
        <v>Kaspar Mänd, Urmas Randlaine</v>
      </c>
      <c r="O11" s="140">
        <v>9</v>
      </c>
      <c r="P11" s="141" t="s">
        <v>79</v>
      </c>
      <c r="Q11" s="142">
        <v>13</v>
      </c>
      <c r="R11" s="143" t="str">
        <f>B9</f>
        <v>Andres Veski, Svetlana Veski</v>
      </c>
      <c r="S11" s="140">
        <v>13</v>
      </c>
      <c r="T11" s="141" t="s">
        <v>79</v>
      </c>
      <c r="U11" s="142">
        <v>2</v>
      </c>
      <c r="V11" s="143" t="str">
        <f>B12</f>
        <v>Aarne Välja, Janek Tarto</v>
      </c>
      <c r="W11" s="348">
        <f t="shared" si="0"/>
        <v>3</v>
      </c>
      <c r="X11" s="145"/>
      <c r="Y11" s="140">
        <f t="shared" si="1"/>
        <v>55</v>
      </c>
      <c r="Z11" s="141" t="s">
        <v>79</v>
      </c>
      <c r="AA11" s="146">
        <f t="shared" si="2"/>
        <v>37</v>
      </c>
      <c r="AB11" s="147">
        <f t="shared" si="3"/>
        <v>18</v>
      </c>
      <c r="AC11" s="148"/>
      <c r="AD11" s="157">
        <f t="shared" si="4"/>
        <v>165</v>
      </c>
      <c r="AE11" s="158">
        <f>IFERROR(INDEX(V!$R:$R,MATCH(AF11,V!$L:$L,0)),"")</f>
        <v>80</v>
      </c>
      <c r="AF11" s="159" t="str">
        <f t="shared" si="5"/>
        <v>Karla Purgats</v>
      </c>
      <c r="AG11" s="158">
        <f>IFERROR(INDEX(V!$R:$R,MATCH(AH11,V!$L:$L,0)),"")</f>
        <v>85</v>
      </c>
      <c r="AH11" s="159" t="str">
        <f t="shared" si="6"/>
        <v>Lemmit Toomra</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289</v>
      </c>
      <c r="C12" s="140">
        <v>10</v>
      </c>
      <c r="D12" s="141" t="s">
        <v>79</v>
      </c>
      <c r="E12" s="142">
        <v>9</v>
      </c>
      <c r="F12" s="143" t="str">
        <f>B14</f>
        <v>Jaan Sepp, Oleg Rõndenkov</v>
      </c>
      <c r="G12" s="140">
        <v>9</v>
      </c>
      <c r="H12" s="141" t="s">
        <v>79</v>
      </c>
      <c r="I12" s="142">
        <v>7</v>
      </c>
      <c r="J12" s="143" t="str">
        <f>B16</f>
        <v>Henri Mitt, Urmas Jõeäär</v>
      </c>
      <c r="K12" s="140">
        <v>13</v>
      </c>
      <c r="L12" s="141" t="s">
        <v>79</v>
      </c>
      <c r="M12" s="142">
        <v>5</v>
      </c>
      <c r="N12" s="143" t="str">
        <f>B20</f>
        <v>Aigi Orro, Kalle Orro</v>
      </c>
      <c r="O12" s="140">
        <v>8</v>
      </c>
      <c r="P12" s="141" t="s">
        <v>79</v>
      </c>
      <c r="Q12" s="142">
        <v>11</v>
      </c>
      <c r="R12" s="143" t="str">
        <f>B7</f>
        <v>Ivar Viljaste, Matti Vinni</v>
      </c>
      <c r="S12" s="140">
        <v>2</v>
      </c>
      <c r="T12" s="141" t="s">
        <v>79</v>
      </c>
      <c r="U12" s="142">
        <v>13</v>
      </c>
      <c r="V12" s="143" t="str">
        <f>B11</f>
        <v>Karla Purgats, Lemmit Toomra</v>
      </c>
      <c r="W12" s="348">
        <f t="shared" si="0"/>
        <v>3</v>
      </c>
      <c r="X12" s="145"/>
      <c r="Y12" s="140">
        <f t="shared" si="1"/>
        <v>42</v>
      </c>
      <c r="Z12" s="141" t="s">
        <v>79</v>
      </c>
      <c r="AA12" s="146">
        <f t="shared" si="2"/>
        <v>45</v>
      </c>
      <c r="AB12" s="147">
        <f t="shared" si="3"/>
        <v>-3</v>
      </c>
      <c r="AC12" s="148"/>
      <c r="AD12" s="157">
        <f t="shared" ref="AD12:AD16" si="11">SUM(AE12:AL12)</f>
        <v>203</v>
      </c>
      <c r="AE12" s="158">
        <f>IFERROR(INDEX(V!$R:$R,MATCH(AF12,V!$L:$L,0)),"")</f>
        <v>80</v>
      </c>
      <c r="AF12" s="159" t="str">
        <f t="shared" si="5"/>
        <v>Aarne Välja</v>
      </c>
      <c r="AG12" s="158">
        <f>IFERROR(INDEX(V!$R:$R,MATCH(AH12,V!$L:$L,0)),"")</f>
        <v>123</v>
      </c>
      <c r="AH12" s="159" t="str">
        <f t="shared" si="6"/>
        <v>Janek Tarto</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158</v>
      </c>
      <c r="C13" s="140">
        <v>13</v>
      </c>
      <c r="D13" s="141" t="s">
        <v>79</v>
      </c>
      <c r="E13" s="142">
        <v>7</v>
      </c>
      <c r="F13" s="143" t="s">
        <v>156</v>
      </c>
      <c r="G13" s="140">
        <v>9</v>
      </c>
      <c r="H13" s="141" t="s">
        <v>79</v>
      </c>
      <c r="I13" s="142">
        <v>13</v>
      </c>
      <c r="J13" s="143" t="str">
        <f>B7</f>
        <v>Ivar Viljaste, Matti Vinni</v>
      </c>
      <c r="K13" s="140">
        <v>13</v>
      </c>
      <c r="L13" s="141" t="s">
        <v>79</v>
      </c>
      <c r="M13" s="142">
        <v>8</v>
      </c>
      <c r="N13" s="143" t="str">
        <f>B14</f>
        <v>Jaan Sepp, Oleg Rõndenkov</v>
      </c>
      <c r="O13" s="140">
        <v>8</v>
      </c>
      <c r="P13" s="141" t="s">
        <v>79</v>
      </c>
      <c r="Q13" s="142">
        <v>10</v>
      </c>
      <c r="R13" s="143" t="str">
        <f>B10</f>
        <v>Meelis Luud, Sander Rose</v>
      </c>
      <c r="S13" s="140">
        <v>13</v>
      </c>
      <c r="T13" s="141" t="s">
        <v>79</v>
      </c>
      <c r="U13" s="142">
        <v>5</v>
      </c>
      <c r="V13" s="143" t="str">
        <f>B20</f>
        <v>Aigi Orro, Kalle Orro</v>
      </c>
      <c r="W13" s="348">
        <f t="shared" si="0"/>
        <v>3</v>
      </c>
      <c r="X13" s="145"/>
      <c r="Y13" s="140">
        <f t="shared" si="1"/>
        <v>56</v>
      </c>
      <c r="Z13" s="141" t="s">
        <v>79</v>
      </c>
      <c r="AA13" s="146">
        <f t="shared" si="2"/>
        <v>43</v>
      </c>
      <c r="AB13" s="147">
        <f t="shared" si="3"/>
        <v>13</v>
      </c>
      <c r="AC13" s="148"/>
      <c r="AD13" s="157">
        <f t="shared" si="11"/>
        <v>338</v>
      </c>
      <c r="AE13" s="158">
        <f>IFERROR(INDEX(V!$R:$R,MATCH(AF13,V!$L:$L,0)),"")</f>
        <v>169</v>
      </c>
      <c r="AF13" s="159" t="str">
        <f t="shared" si="5"/>
        <v>Kenneth Muusikus</v>
      </c>
      <c r="AG13" s="158">
        <f>IFERROR(INDEX(V!$R:$R,MATCH(AH13,V!$L:$L,0)),"")</f>
        <v>169</v>
      </c>
      <c r="AH13" s="159" t="str">
        <f t="shared" si="6"/>
        <v>Mait Metsla</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290</v>
      </c>
      <c r="C14" s="140">
        <v>9</v>
      </c>
      <c r="D14" s="141" t="s">
        <v>79</v>
      </c>
      <c r="E14" s="142">
        <v>10</v>
      </c>
      <c r="F14" s="143" t="str">
        <f>B12</f>
        <v>Aarne Välja, Janek Tarto</v>
      </c>
      <c r="G14" s="140">
        <v>13</v>
      </c>
      <c r="H14" s="141" t="s">
        <v>79</v>
      </c>
      <c r="I14" s="142">
        <v>8</v>
      </c>
      <c r="J14" s="143" t="str">
        <f>B15</f>
        <v>Boriss Klubov, Elmo Lageda</v>
      </c>
      <c r="K14" s="140">
        <v>8</v>
      </c>
      <c r="L14" s="141" t="s">
        <v>79</v>
      </c>
      <c r="M14" s="142">
        <v>13</v>
      </c>
      <c r="N14" s="143" t="str">
        <f>B13</f>
        <v>Kenneth Muusikus, Mait Metsla</v>
      </c>
      <c r="O14" s="140">
        <v>13</v>
      </c>
      <c r="P14" s="141" t="s">
        <v>79</v>
      </c>
      <c r="Q14" s="142">
        <v>3</v>
      </c>
      <c r="R14" s="143" t="str">
        <f>B18</f>
        <v>Tõnu Kapper, Vladimir Ogneštšikov</v>
      </c>
      <c r="S14" s="140">
        <v>13</v>
      </c>
      <c r="T14" s="141" t="s">
        <v>79</v>
      </c>
      <c r="U14" s="142">
        <v>5</v>
      </c>
      <c r="V14" s="143" t="str">
        <f>B16</f>
        <v>Henri Mitt, Urmas Jõeäär</v>
      </c>
      <c r="W14" s="348">
        <f t="shared" si="0"/>
        <v>3</v>
      </c>
      <c r="X14" s="145"/>
      <c r="Y14" s="140">
        <f t="shared" si="1"/>
        <v>56</v>
      </c>
      <c r="Z14" s="141" t="s">
        <v>79</v>
      </c>
      <c r="AA14" s="146">
        <f t="shared" si="2"/>
        <v>39</v>
      </c>
      <c r="AB14" s="147">
        <f t="shared" si="3"/>
        <v>17</v>
      </c>
      <c r="AC14" s="148"/>
      <c r="AD14" s="157">
        <f t="shared" si="11"/>
        <v>209</v>
      </c>
      <c r="AE14" s="158">
        <f>IFERROR(INDEX(V!$R:$R,MATCH(AF14,V!$L:$L,0)),"")</f>
        <v>76</v>
      </c>
      <c r="AF14" s="159" t="str">
        <f t="shared" si="5"/>
        <v>Jaan Sepp</v>
      </c>
      <c r="AG14" s="158">
        <f>IFERROR(INDEX(V!$R:$R,MATCH(AH14,V!$L:$L,0)),"")</f>
        <v>133</v>
      </c>
      <c r="AH14" s="159" t="str">
        <f t="shared" si="6"/>
        <v>Oleg Rõndenkov</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5" t="s">
        <v>291</v>
      </c>
      <c r="C15" s="140">
        <v>7</v>
      </c>
      <c r="D15" s="141" t="s">
        <v>79</v>
      </c>
      <c r="E15" s="142">
        <v>7</v>
      </c>
      <c r="F15" s="143" t="str">
        <f>B20</f>
        <v>Aigi Orro, Kalle Orro</v>
      </c>
      <c r="G15" s="140">
        <v>8</v>
      </c>
      <c r="H15" s="141" t="s">
        <v>79</v>
      </c>
      <c r="I15" s="142">
        <v>13</v>
      </c>
      <c r="J15" s="143" t="str">
        <f>B14</f>
        <v>Jaan Sepp, Oleg Rõndenkov</v>
      </c>
      <c r="K15" s="140">
        <v>9</v>
      </c>
      <c r="L15" s="141" t="s">
        <v>79</v>
      </c>
      <c r="M15" s="142">
        <v>13</v>
      </c>
      <c r="N15" s="143" t="str">
        <f>B18</f>
        <v>Tõnu Kapper, Vladimir Ogneštšikov</v>
      </c>
      <c r="O15" s="140">
        <v>13</v>
      </c>
      <c r="P15" s="141" t="s">
        <v>79</v>
      </c>
      <c r="Q15" s="142">
        <v>7</v>
      </c>
      <c r="R15" s="143" t="s">
        <v>156</v>
      </c>
      <c r="S15" s="140">
        <v>13</v>
      </c>
      <c r="T15" s="141" t="s">
        <v>79</v>
      </c>
      <c r="U15" s="142">
        <v>8</v>
      </c>
      <c r="V15" s="143" t="str">
        <f>B17</f>
        <v>Kaspar Mänd, Urmas Randlaine</v>
      </c>
      <c r="W15" s="144">
        <f t="shared" si="0"/>
        <v>2.5</v>
      </c>
      <c r="X15" s="145"/>
      <c r="Y15" s="140">
        <f t="shared" si="1"/>
        <v>50</v>
      </c>
      <c r="Z15" s="141" t="s">
        <v>79</v>
      </c>
      <c r="AA15" s="146">
        <f t="shared" si="2"/>
        <v>48</v>
      </c>
      <c r="AB15" s="147">
        <f t="shared" si="3"/>
        <v>2</v>
      </c>
      <c r="AC15" s="148"/>
      <c r="AD15" s="157">
        <f t="shared" si="11"/>
        <v>171</v>
      </c>
      <c r="AE15" s="158">
        <f>IFERROR(INDEX(V!$R:$R,MATCH(AF15,V!$L:$L,0)),"")</f>
        <v>63</v>
      </c>
      <c r="AF15" s="159" t="str">
        <f t="shared" si="5"/>
        <v>Boriss Klubov</v>
      </c>
      <c r="AG15" s="158">
        <f>IFERROR(INDEX(V!$R:$R,MATCH(AH15,V!$L:$L,0)),"")</f>
        <v>108</v>
      </c>
      <c r="AH15" s="159" t="str">
        <f t="shared" si="6"/>
        <v>Elmo Lageda</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694" t="s">
        <v>292</v>
      </c>
      <c r="C16" s="140">
        <v>11</v>
      </c>
      <c r="D16" s="141" t="s">
        <v>79</v>
      </c>
      <c r="E16" s="142">
        <v>10</v>
      </c>
      <c r="F16" s="143" t="str">
        <f>B18</f>
        <v>Tõnu Kapper, Vladimir Ogneštšikov</v>
      </c>
      <c r="G16" s="140">
        <v>7</v>
      </c>
      <c r="H16" s="141" t="s">
        <v>79</v>
      </c>
      <c r="I16" s="142">
        <v>9</v>
      </c>
      <c r="J16" s="143" t="str">
        <f>B12</f>
        <v>Aarne Välja, Janek Tarto</v>
      </c>
      <c r="K16" s="140">
        <v>7</v>
      </c>
      <c r="L16" s="141" t="s">
        <v>79</v>
      </c>
      <c r="M16" s="142">
        <v>13</v>
      </c>
      <c r="N16" s="143" t="str">
        <f>B10</f>
        <v>Meelis Luud, Sander Rose</v>
      </c>
      <c r="O16" s="140">
        <v>13</v>
      </c>
      <c r="P16" s="141" t="s">
        <v>79</v>
      </c>
      <c r="Q16" s="142">
        <v>1</v>
      </c>
      <c r="R16" s="143" t="str">
        <f>B21</f>
        <v>Jaan Saar, Liidia Põllu</v>
      </c>
      <c r="S16" s="140">
        <v>5</v>
      </c>
      <c r="T16" s="141" t="s">
        <v>79</v>
      </c>
      <c r="U16" s="142">
        <v>13</v>
      </c>
      <c r="V16" s="143" t="str">
        <f>B14</f>
        <v>Jaan Sepp, Oleg Rõndenkov</v>
      </c>
      <c r="W16" s="524">
        <f t="shared" si="0"/>
        <v>2</v>
      </c>
      <c r="X16" s="145"/>
      <c r="Y16" s="140">
        <f t="shared" si="1"/>
        <v>43</v>
      </c>
      <c r="Z16" s="141" t="s">
        <v>79</v>
      </c>
      <c r="AA16" s="146">
        <f t="shared" si="2"/>
        <v>46</v>
      </c>
      <c r="AB16" s="147">
        <f t="shared" si="3"/>
        <v>-3</v>
      </c>
      <c r="AC16" s="148"/>
      <c r="AD16" s="157">
        <f t="shared" si="11"/>
        <v>169</v>
      </c>
      <c r="AE16" s="158">
        <f>IFERROR(INDEX(V!$R:$R,MATCH(AF16,V!$L:$L,0)),"")</f>
        <v>115</v>
      </c>
      <c r="AF16" s="159" t="str">
        <f t="shared" si="5"/>
        <v>Henri Mitt</v>
      </c>
      <c r="AG16" s="158">
        <f>IFERROR(INDEX(V!$R:$R,MATCH(AH16,V!$L:$L,0)),"")</f>
        <v>54</v>
      </c>
      <c r="AH16" s="159" t="str">
        <f t="shared" si="6"/>
        <v>Urmas Jõeäär</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5" t="s">
        <v>293</v>
      </c>
      <c r="C17" s="140">
        <v>11</v>
      </c>
      <c r="D17" s="141" t="s">
        <v>79</v>
      </c>
      <c r="E17" s="142">
        <v>13</v>
      </c>
      <c r="F17" s="143" t="str">
        <f>B9</f>
        <v>Andres Veski, Svetlana Veski</v>
      </c>
      <c r="G17" s="140">
        <v>13</v>
      </c>
      <c r="H17" s="141" t="s">
        <v>79</v>
      </c>
      <c r="I17" s="142">
        <v>11</v>
      </c>
      <c r="J17" s="143" t="str">
        <f>B10</f>
        <v>Meelis Luud, Sander Rose</v>
      </c>
      <c r="K17" s="140">
        <v>1</v>
      </c>
      <c r="L17" s="141" t="s">
        <v>79</v>
      </c>
      <c r="M17" s="142">
        <v>13</v>
      </c>
      <c r="N17" s="143" t="str">
        <f>B11</f>
        <v>Karla Purgats, Lemmit Toomra</v>
      </c>
      <c r="O17" s="140">
        <v>13</v>
      </c>
      <c r="P17" s="141" t="s">
        <v>79</v>
      </c>
      <c r="Q17" s="142">
        <v>2</v>
      </c>
      <c r="R17" s="143" t="str">
        <f>B19</f>
        <v>Enn Tokman, Tarmo Bombe</v>
      </c>
      <c r="S17" s="140">
        <v>8</v>
      </c>
      <c r="T17" s="141" t="s">
        <v>79</v>
      </c>
      <c r="U17" s="142">
        <v>13</v>
      </c>
      <c r="V17" s="143" t="str">
        <f>B15</f>
        <v>Boriss Klubov, Elmo Lageda</v>
      </c>
      <c r="W17" s="524">
        <f t="shared" ref="W17:W21" si="12">IF(C17&gt;E17,W$2,IF(C17&lt;E17,W$4,IF(ISNUMBER(C17),W$3,0)))+IF(G17&gt;I17,W$2,IF(G17&lt;I17,W$4,IF(ISNUMBER(G17),W$3,0)))+IF(K17&gt;M17,W$2,IF(K17&lt;M17,W$4,IF(ISNUMBER(K17),W$3,0)))+IF(O17&gt;Q17,W$2,IF(O17&lt;Q17,W$4,IF(ISNUMBER(O17),W$3,0)))+IF(S17&gt;U17,W$2,IF(S17&lt;U17,W$4,IF(ISNUMBER(S17),W$3,0)))</f>
        <v>2</v>
      </c>
      <c r="X17" s="145"/>
      <c r="Y17" s="140">
        <f t="shared" ref="Y17:Y21" si="13">C17+G17+K17+O17+S17</f>
        <v>46</v>
      </c>
      <c r="Z17" s="141" t="s">
        <v>79</v>
      </c>
      <c r="AA17" s="146">
        <f t="shared" ref="AA17:AA21" si="14">E17+I17+M17+Q17+U17</f>
        <v>52</v>
      </c>
      <c r="AB17" s="147">
        <f t="shared" ref="AB17:AB21" si="15">Y17-AA17</f>
        <v>-6</v>
      </c>
      <c r="AC17" s="148"/>
      <c r="AD17" s="157">
        <f t="shared" ref="AD17:AD21" si="16">SUM(AE17:AL17)</f>
        <v>262</v>
      </c>
      <c r="AE17" s="158">
        <f>IFERROR(INDEX(V!$R:$R,MATCH(AF17,V!$L:$L,0)),"")</f>
        <v>141</v>
      </c>
      <c r="AF17" s="159" t="str">
        <f t="shared" si="5"/>
        <v>Kaspar Mänd</v>
      </c>
      <c r="AG17" s="158">
        <f>IFERROR(INDEX(V!$R:$R,MATCH(AH17,V!$L:$L,0)),"")</f>
        <v>121</v>
      </c>
      <c r="AH17" s="159" t="str">
        <f t="shared" si="6"/>
        <v>Urmas Randlaine</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694" t="s">
        <v>294</v>
      </c>
      <c r="C18" s="140">
        <v>10</v>
      </c>
      <c r="D18" s="141" t="s">
        <v>79</v>
      </c>
      <c r="E18" s="142">
        <v>11</v>
      </c>
      <c r="F18" s="143" t="str">
        <f>B16</f>
        <v>Henri Mitt, Urmas Jõeäär</v>
      </c>
      <c r="G18" s="140">
        <v>10</v>
      </c>
      <c r="H18" s="141" t="s">
        <v>79</v>
      </c>
      <c r="I18" s="142">
        <v>11</v>
      </c>
      <c r="J18" s="143" t="str">
        <f>B20</f>
        <v>Aigi Orro, Kalle Orro</v>
      </c>
      <c r="K18" s="140">
        <v>13</v>
      </c>
      <c r="L18" s="141" t="s">
        <v>79</v>
      </c>
      <c r="M18" s="142">
        <v>9</v>
      </c>
      <c r="N18" s="143" t="str">
        <f>B15</f>
        <v>Boriss Klubov, Elmo Lageda</v>
      </c>
      <c r="O18" s="140">
        <v>3</v>
      </c>
      <c r="P18" s="141" t="s">
        <v>79</v>
      </c>
      <c r="Q18" s="142">
        <v>13</v>
      </c>
      <c r="R18" s="143" t="str">
        <f>B14</f>
        <v>Jaan Sepp, Oleg Rõndenkov</v>
      </c>
      <c r="S18" s="140">
        <v>13</v>
      </c>
      <c r="T18" s="141" t="s">
        <v>79</v>
      </c>
      <c r="U18" s="142">
        <v>6</v>
      </c>
      <c r="V18" s="143" t="str">
        <f>B21</f>
        <v>Jaan Saar, Liidia Põllu</v>
      </c>
      <c r="W18" s="524">
        <f t="shared" si="12"/>
        <v>2</v>
      </c>
      <c r="X18" s="145"/>
      <c r="Y18" s="140">
        <f t="shared" si="13"/>
        <v>49</v>
      </c>
      <c r="Z18" s="141" t="s">
        <v>79</v>
      </c>
      <c r="AA18" s="146">
        <f t="shared" si="14"/>
        <v>50</v>
      </c>
      <c r="AB18" s="147">
        <f t="shared" si="15"/>
        <v>-1</v>
      </c>
      <c r="AC18" s="148"/>
      <c r="AD18" s="157">
        <f t="shared" si="16"/>
        <v>176</v>
      </c>
      <c r="AE18" s="158">
        <f>IFERROR(INDEX(V!$R:$R,MATCH(AF18,V!$L:$L,0)),"")</f>
        <v>78</v>
      </c>
      <c r="AF18" s="159" t="str">
        <f t="shared" si="5"/>
        <v>Tõnu Kapper</v>
      </c>
      <c r="AG18" s="158">
        <f>IFERROR(INDEX(V!$R:$R,MATCH(AH18,V!$L:$L,0)),"")</f>
        <v>98</v>
      </c>
      <c r="AH18" s="159" t="str">
        <f t="shared" si="6"/>
        <v>Vladimir Ogneštšikov</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295</v>
      </c>
      <c r="C19" s="140">
        <v>13</v>
      </c>
      <c r="D19" s="141" t="s">
        <v>79</v>
      </c>
      <c r="E19" s="142">
        <v>10</v>
      </c>
      <c r="F19" s="143" t="str">
        <f>B11</f>
        <v>Karla Purgats, Lemmit Toomra</v>
      </c>
      <c r="G19" s="140">
        <v>4</v>
      </c>
      <c r="H19" s="141" t="s">
        <v>79</v>
      </c>
      <c r="I19" s="142">
        <v>13</v>
      </c>
      <c r="J19" s="143" t="str">
        <f>B9</f>
        <v>Andres Veski, Svetlana Veski</v>
      </c>
      <c r="K19" s="140">
        <v>6</v>
      </c>
      <c r="L19" s="141" t="s">
        <v>79</v>
      </c>
      <c r="M19" s="142">
        <v>13</v>
      </c>
      <c r="N19" s="143" t="str">
        <f>B8</f>
        <v>Heili Vasser, Vello Vasser</v>
      </c>
      <c r="O19" s="140">
        <v>2</v>
      </c>
      <c r="P19" s="141" t="s">
        <v>79</v>
      </c>
      <c r="Q19" s="142">
        <v>13</v>
      </c>
      <c r="R19" s="143" t="str">
        <f>B17</f>
        <v>Kaspar Mänd, Urmas Randlaine</v>
      </c>
      <c r="S19" s="140">
        <v>13</v>
      </c>
      <c r="T19" s="141" t="s">
        <v>79</v>
      </c>
      <c r="U19" s="142">
        <v>7</v>
      </c>
      <c r="V19" s="143" t="s">
        <v>156</v>
      </c>
      <c r="W19" s="524">
        <f t="shared" si="12"/>
        <v>2</v>
      </c>
      <c r="X19" s="145"/>
      <c r="Y19" s="140">
        <f t="shared" si="13"/>
        <v>38</v>
      </c>
      <c r="Z19" s="141" t="s">
        <v>79</v>
      </c>
      <c r="AA19" s="146">
        <f t="shared" si="14"/>
        <v>56</v>
      </c>
      <c r="AB19" s="147">
        <f t="shared" si="15"/>
        <v>-18</v>
      </c>
      <c r="AC19" s="148"/>
      <c r="AD19" s="157">
        <f t="shared" si="16"/>
        <v>122</v>
      </c>
      <c r="AE19" s="158">
        <f>IFERROR(INDEX(V!$R:$R,MATCH(AF19,V!$L:$L,0)),"")</f>
        <v>62</v>
      </c>
      <c r="AF19" s="159" t="str">
        <f t="shared" si="5"/>
        <v>Enn Tokman</v>
      </c>
      <c r="AG19" s="158">
        <f>IFERROR(INDEX(V!$R:$R,MATCH(AH19,V!$L:$L,0)),"")</f>
        <v>60</v>
      </c>
      <c r="AH19" s="159" t="str">
        <f t="shared" si="6"/>
        <v>Tarmo Bombe</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157</v>
      </c>
      <c r="C20" s="140">
        <v>7</v>
      </c>
      <c r="D20" s="141" t="s">
        <v>79</v>
      </c>
      <c r="E20" s="142">
        <v>7</v>
      </c>
      <c r="F20" s="143" t="str">
        <f>B15</f>
        <v>Boriss Klubov, Elmo Lageda</v>
      </c>
      <c r="G20" s="140">
        <v>11</v>
      </c>
      <c r="H20" s="141" t="s">
        <v>79</v>
      </c>
      <c r="I20" s="142">
        <v>10</v>
      </c>
      <c r="J20" s="143" t="str">
        <f>B18</f>
        <v>Tõnu Kapper, Vladimir Ogneštšikov</v>
      </c>
      <c r="K20" s="140">
        <v>5</v>
      </c>
      <c r="L20" s="141" t="s">
        <v>79</v>
      </c>
      <c r="M20" s="142">
        <v>13</v>
      </c>
      <c r="N20" s="143" t="str">
        <f>B12</f>
        <v>Aarne Välja, Janek Tarto</v>
      </c>
      <c r="O20" s="140">
        <v>6</v>
      </c>
      <c r="P20" s="141" t="s">
        <v>79</v>
      </c>
      <c r="Q20" s="142">
        <v>11</v>
      </c>
      <c r="R20" s="143" t="str">
        <f>B8</f>
        <v>Heili Vasser, Vello Vasser</v>
      </c>
      <c r="S20" s="140">
        <v>5</v>
      </c>
      <c r="T20" s="141" t="s">
        <v>79</v>
      </c>
      <c r="U20" s="142">
        <v>13</v>
      </c>
      <c r="V20" s="143" t="str">
        <f>B13</f>
        <v>Kenneth Muusikus, Mait Metsla</v>
      </c>
      <c r="W20" s="144">
        <f t="shared" si="12"/>
        <v>1.5</v>
      </c>
      <c r="X20" s="145"/>
      <c r="Y20" s="140">
        <f t="shared" si="13"/>
        <v>34</v>
      </c>
      <c r="Z20" s="141" t="s">
        <v>79</v>
      </c>
      <c r="AA20" s="146">
        <f t="shared" si="14"/>
        <v>54</v>
      </c>
      <c r="AB20" s="147">
        <f t="shared" si="15"/>
        <v>-20</v>
      </c>
      <c r="AC20" s="148"/>
      <c r="AD20" s="157">
        <f t="shared" si="16"/>
        <v>168</v>
      </c>
      <c r="AE20" s="158">
        <f>IFERROR(INDEX(V!$R:$R,MATCH(AF20,V!$L:$L,0)),"")</f>
        <v>84</v>
      </c>
      <c r="AF20" s="159" t="str">
        <f t="shared" si="5"/>
        <v>Aigi Orro</v>
      </c>
      <c r="AG20" s="158">
        <f>IFERROR(INDEX(V!$R:$R,MATCH(AH20,V!$L:$L,0)),"")</f>
        <v>84</v>
      </c>
      <c r="AH20" s="159" t="str">
        <f t="shared" si="6"/>
        <v>Kalle Orro</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x14ac:dyDescent="0.2">
      <c r="A21" s="138">
        <v>15</v>
      </c>
      <c r="B21" s="695" t="s">
        <v>296</v>
      </c>
      <c r="C21" s="140">
        <v>12</v>
      </c>
      <c r="D21" s="141" t="s">
        <v>79</v>
      </c>
      <c r="E21" s="142">
        <v>13</v>
      </c>
      <c r="F21" s="143" t="str">
        <f>B10</f>
        <v>Meelis Luud, Sander Rose</v>
      </c>
      <c r="G21" s="140">
        <v>8</v>
      </c>
      <c r="H21" s="141" t="s">
        <v>79</v>
      </c>
      <c r="I21" s="142">
        <v>10</v>
      </c>
      <c r="J21" s="143" t="str">
        <f>B11</f>
        <v>Karla Purgats, Lemmit Toomra</v>
      </c>
      <c r="K21" s="140">
        <v>13</v>
      </c>
      <c r="L21" s="141" t="s">
        <v>79</v>
      </c>
      <c r="M21" s="142">
        <v>7</v>
      </c>
      <c r="N21" s="143" t="s">
        <v>156</v>
      </c>
      <c r="O21" s="140">
        <v>1</v>
      </c>
      <c r="P21" s="141" t="s">
        <v>79</v>
      </c>
      <c r="Q21" s="142">
        <v>13</v>
      </c>
      <c r="R21" s="143" t="str">
        <f>B16</f>
        <v>Henri Mitt, Urmas Jõeäär</v>
      </c>
      <c r="S21" s="140">
        <v>6</v>
      </c>
      <c r="T21" s="141" t="s">
        <v>79</v>
      </c>
      <c r="U21" s="142">
        <v>13</v>
      </c>
      <c r="V21" s="143" t="str">
        <f>B18</f>
        <v>Tõnu Kapper, Vladimir Ogneštšikov</v>
      </c>
      <c r="W21" s="144">
        <f t="shared" si="12"/>
        <v>1</v>
      </c>
      <c r="X21" s="145"/>
      <c r="Y21" s="140">
        <f t="shared" si="13"/>
        <v>40</v>
      </c>
      <c r="Z21" s="141" t="s">
        <v>79</v>
      </c>
      <c r="AA21" s="146">
        <f t="shared" si="14"/>
        <v>56</v>
      </c>
      <c r="AB21" s="147">
        <f t="shared" si="15"/>
        <v>-16</v>
      </c>
      <c r="AC21" s="148"/>
      <c r="AD21" s="157">
        <f t="shared" si="16"/>
        <v>154</v>
      </c>
      <c r="AE21" s="158">
        <f>IFERROR(INDEX(V!$R:$R,MATCH(AF21,V!$L:$L,0)),"")</f>
        <v>79</v>
      </c>
      <c r="AF21" s="159" t="str">
        <f t="shared" si="5"/>
        <v>Jaan Saar</v>
      </c>
      <c r="AG21" s="158">
        <f>IFERROR(INDEX(V!$R:$R,MATCH(AH21,V!$L:$L,0)),"")</f>
        <v>75</v>
      </c>
      <c r="AH21" s="159" t="str">
        <f t="shared" si="6"/>
        <v>Liidia Põllu</v>
      </c>
      <c r="AI21" s="158" t="str">
        <f>IFERROR(INDEX(V!$R:$R,MATCH(AJ21,V!$L:$L,0)),"")</f>
        <v/>
      </c>
      <c r="AJ21" s="159" t="str">
        <f t="shared" si="7"/>
        <v/>
      </c>
      <c r="AK21" s="158" t="str">
        <f>IFERROR(INDEX(V!$R:$R,MATCH(AL21,V!$L:$L,0)),"")</f>
        <v/>
      </c>
      <c r="AL21" s="159" t="str">
        <f t="shared" si="8"/>
        <v/>
      </c>
      <c r="AM21" s="158" t="str">
        <f>IFERROR(INDEX(V!$R:$R,MATCH(AN21,V!$L:$L,0)),"")</f>
        <v/>
      </c>
      <c r="AN21" s="159" t="str">
        <f t="shared" si="9"/>
        <v/>
      </c>
      <c r="AO21" s="158" t="str">
        <f>IFERROR(INDEX(V!$R:$R,MATCH(AP21,V!$L:$L,0)),"")</f>
        <v/>
      </c>
      <c r="AP21" s="159" t="str">
        <f t="shared" si="10"/>
        <v/>
      </c>
    </row>
    <row r="22" spans="1:42" x14ac:dyDescent="0.2">
      <c r="B22" s="382"/>
    </row>
    <row r="23" spans="1:42" x14ac:dyDescent="0.2">
      <c r="A23" s="349" t="s">
        <v>162</v>
      </c>
      <c r="B23" s="360"/>
      <c r="C23" s="350"/>
      <c r="D23" s="350"/>
      <c r="E23" s="350"/>
      <c r="F23" s="350"/>
      <c r="G23" s="350"/>
      <c r="H23" s="350"/>
      <c r="I23" s="350"/>
      <c r="J23" s="350"/>
      <c r="K23" s="350"/>
      <c r="L23" s="350"/>
      <c r="M23" s="350"/>
      <c r="N23" s="350"/>
      <c r="O23" s="350"/>
      <c r="P23" s="350"/>
      <c r="Q23" s="350"/>
      <c r="R23" s="350"/>
      <c r="S23" s="350"/>
      <c r="T23" s="350"/>
      <c r="U23" s="350"/>
      <c r="V23" s="350"/>
    </row>
    <row r="24" spans="1:42" x14ac:dyDescent="0.2">
      <c r="A24" s="350"/>
      <c r="B24" s="360"/>
      <c r="C24" s="350"/>
      <c r="D24" s="350"/>
      <c r="E24" s="350"/>
      <c r="F24" s="350"/>
      <c r="G24" s="350"/>
      <c r="H24" s="350"/>
      <c r="I24" s="350"/>
      <c r="J24" s="350"/>
      <c r="K24" s="350"/>
      <c r="L24" s="350"/>
      <c r="M24" s="350"/>
      <c r="N24" s="350"/>
      <c r="O24" s="350"/>
      <c r="P24" s="350"/>
      <c r="Q24" s="350"/>
      <c r="R24" s="350"/>
      <c r="S24" s="350"/>
      <c r="T24" s="350"/>
      <c r="U24" s="350"/>
      <c r="V24" s="350"/>
    </row>
    <row r="25" spans="1:42" x14ac:dyDescent="0.2">
      <c r="A25" s="351"/>
      <c r="B25" s="352"/>
      <c r="C25" s="353">
        <v>2</v>
      </c>
      <c r="D25" s="353"/>
      <c r="E25" s="353"/>
      <c r="F25" s="354">
        <v>3</v>
      </c>
      <c r="G25" s="353">
        <v>6</v>
      </c>
      <c r="H25" s="353"/>
      <c r="I25" s="353"/>
      <c r="J25" s="354">
        <v>7</v>
      </c>
      <c r="K25" s="355">
        <v>12</v>
      </c>
      <c r="L25" s="353">
        <v>10</v>
      </c>
      <c r="M25" s="353"/>
      <c r="N25" s="354">
        <v>14</v>
      </c>
      <c r="O25" s="502" t="s">
        <v>308</v>
      </c>
      <c r="P25" s="358"/>
      <c r="Q25" s="359"/>
      <c r="R25" s="501" t="s">
        <v>163</v>
      </c>
      <c r="S25" s="350"/>
      <c r="T25" s="350"/>
      <c r="U25" s="360"/>
      <c r="V25" s="350"/>
    </row>
    <row r="26" spans="1:42" x14ac:dyDescent="0.2">
      <c r="A26" s="355">
        <v>2</v>
      </c>
      <c r="B26" s="698" t="s">
        <v>287</v>
      </c>
      <c r="C26" s="361"/>
      <c r="D26" s="361"/>
      <c r="E26" s="361"/>
      <c r="F26" s="354">
        <v>13</v>
      </c>
      <c r="G26" s="363"/>
      <c r="H26" s="364"/>
      <c r="I26" s="364"/>
      <c r="J26" s="365"/>
      <c r="K26" s="366"/>
      <c r="L26" s="364"/>
      <c r="M26" s="364"/>
      <c r="N26" s="522"/>
      <c r="O26" s="730" t="s">
        <v>164</v>
      </c>
      <c r="P26" s="358"/>
      <c r="Q26" s="370"/>
      <c r="R26" s="354">
        <v>1</v>
      </c>
      <c r="S26" s="728" t="s">
        <v>303</v>
      </c>
      <c r="T26" s="379"/>
      <c r="U26" s="147"/>
      <c r="W26" s="509" t="s">
        <v>169</v>
      </c>
    </row>
    <row r="27" spans="1:42" x14ac:dyDescent="0.2">
      <c r="A27" s="355">
        <v>3</v>
      </c>
      <c r="B27" s="699" t="s">
        <v>159</v>
      </c>
      <c r="C27" s="358">
        <v>9</v>
      </c>
      <c r="D27" s="358"/>
      <c r="E27" s="358"/>
      <c r="F27" s="374"/>
      <c r="G27" s="364"/>
      <c r="H27" s="364"/>
      <c r="I27" s="364"/>
      <c r="J27" s="384"/>
      <c r="K27" s="376"/>
      <c r="L27" s="364"/>
      <c r="M27" s="364"/>
      <c r="N27" s="732">
        <v>13</v>
      </c>
      <c r="O27" s="725">
        <v>0</v>
      </c>
      <c r="P27" s="358"/>
      <c r="Q27" s="370"/>
      <c r="R27" s="354">
        <v>3</v>
      </c>
      <c r="S27" s="717" t="s">
        <v>304</v>
      </c>
      <c r="T27" s="379"/>
      <c r="U27" s="734" t="s">
        <v>164</v>
      </c>
      <c r="W27" s="509" t="s">
        <v>170</v>
      </c>
    </row>
    <row r="28" spans="1:42" x14ac:dyDescent="0.2">
      <c r="A28" s="355">
        <v>6</v>
      </c>
      <c r="B28" s="700" t="s">
        <v>290</v>
      </c>
      <c r="C28" s="358"/>
      <c r="D28" s="358"/>
      <c r="E28" s="364"/>
      <c r="F28" s="365"/>
      <c r="G28" s="361"/>
      <c r="H28" s="361"/>
      <c r="I28" s="361"/>
      <c r="J28" s="365">
        <v>8</v>
      </c>
      <c r="K28" s="369"/>
      <c r="L28" s="358"/>
      <c r="M28" s="358"/>
      <c r="N28" s="522">
        <v>9</v>
      </c>
      <c r="O28" s="503" t="s">
        <v>173</v>
      </c>
      <c r="P28" s="358"/>
      <c r="Q28" s="370"/>
      <c r="R28" s="354">
        <v>6</v>
      </c>
      <c r="S28" s="717" t="s">
        <v>168</v>
      </c>
      <c r="T28" s="379"/>
      <c r="U28" s="722"/>
      <c r="W28" s="509" t="s">
        <v>177</v>
      </c>
    </row>
    <row r="29" spans="1:42" x14ac:dyDescent="0.2">
      <c r="A29" s="355">
        <v>7</v>
      </c>
      <c r="B29" s="700" t="s">
        <v>158</v>
      </c>
      <c r="C29" s="358"/>
      <c r="D29" s="358"/>
      <c r="E29" s="364"/>
      <c r="F29" s="391"/>
      <c r="G29" s="363">
        <v>13</v>
      </c>
      <c r="H29" s="364"/>
      <c r="I29" s="364"/>
      <c r="J29" s="374"/>
      <c r="K29" s="369">
        <v>8</v>
      </c>
      <c r="L29" s="358"/>
      <c r="M29" s="358"/>
      <c r="N29" s="732"/>
      <c r="O29" s="725">
        <v>0</v>
      </c>
      <c r="P29" s="358"/>
      <c r="Q29" s="370"/>
      <c r="R29" s="354">
        <v>5</v>
      </c>
      <c r="S29" s="717" t="s">
        <v>305</v>
      </c>
      <c r="T29" s="379"/>
      <c r="U29" s="735"/>
      <c r="W29" s="509" t="s">
        <v>172</v>
      </c>
    </row>
    <row r="30" spans="1:42" x14ac:dyDescent="0.2">
      <c r="A30" s="355">
        <v>12</v>
      </c>
      <c r="B30" s="698" t="s">
        <v>288</v>
      </c>
      <c r="C30" s="364"/>
      <c r="D30" s="364"/>
      <c r="E30" s="364"/>
      <c r="F30" s="365"/>
      <c r="G30" s="358"/>
      <c r="H30" s="358"/>
      <c r="I30" s="358"/>
      <c r="J30" s="354">
        <v>10</v>
      </c>
      <c r="K30" s="380"/>
      <c r="L30" s="361"/>
      <c r="M30" s="361"/>
      <c r="N30" s="357"/>
      <c r="O30" s="730" t="s">
        <v>164</v>
      </c>
      <c r="P30" s="358"/>
      <c r="Q30" s="370"/>
      <c r="R30" s="354">
        <v>2</v>
      </c>
      <c r="S30" s="728" t="s">
        <v>164</v>
      </c>
      <c r="T30" s="379"/>
      <c r="U30" s="147"/>
      <c r="W30" s="509" t="s">
        <v>166</v>
      </c>
    </row>
    <row r="31" spans="1:42" x14ac:dyDescent="0.2">
      <c r="A31" s="355">
        <v>14</v>
      </c>
      <c r="B31" s="698" t="s">
        <v>289</v>
      </c>
      <c r="C31" s="504"/>
      <c r="D31" s="500"/>
      <c r="E31" s="370"/>
      <c r="F31" s="733">
        <v>2</v>
      </c>
      <c r="G31" s="523">
        <v>10</v>
      </c>
      <c r="H31" s="500"/>
      <c r="I31" s="370"/>
      <c r="J31" s="733"/>
      <c r="K31" s="351"/>
      <c r="L31" s="500"/>
      <c r="M31" s="370"/>
      <c r="N31" s="505"/>
      <c r="O31" s="731">
        <v>0</v>
      </c>
      <c r="P31" s="500"/>
      <c r="Q31" s="370"/>
      <c r="R31" s="357">
        <v>4</v>
      </c>
      <c r="S31" s="718" t="s">
        <v>174</v>
      </c>
      <c r="T31" s="521"/>
      <c r="U31" s="734" t="s">
        <v>173</v>
      </c>
      <c r="W31" s="510" t="s">
        <v>175</v>
      </c>
    </row>
    <row r="32" spans="1:42" x14ac:dyDescent="0.2">
      <c r="B32" s="382"/>
    </row>
    <row r="33" spans="1:23" x14ac:dyDescent="0.2">
      <c r="A33" s="543" t="s">
        <v>176</v>
      </c>
      <c r="B33" s="360"/>
      <c r="C33" s="350"/>
      <c r="D33" s="350"/>
      <c r="E33" s="350"/>
      <c r="F33" s="350"/>
      <c r="G33" s="350"/>
      <c r="H33" s="350"/>
      <c r="I33" s="350"/>
      <c r="J33" s="350"/>
      <c r="K33" s="350"/>
      <c r="L33" s="350"/>
      <c r="M33" s="350"/>
      <c r="N33" s="350"/>
      <c r="O33" s="350"/>
      <c r="P33" s="350"/>
      <c r="R33" s="350"/>
      <c r="S33" s="350"/>
      <c r="T33" s="350"/>
      <c r="U33" s="350"/>
      <c r="W33" s="350"/>
    </row>
    <row r="34" spans="1:23" x14ac:dyDescent="0.2">
      <c r="A34" s="350"/>
      <c r="B34" s="360"/>
      <c r="C34" s="350"/>
      <c r="D34" s="350"/>
      <c r="E34" s="350"/>
      <c r="F34" s="350"/>
      <c r="G34" s="350"/>
      <c r="H34" s="350"/>
      <c r="I34" s="350"/>
      <c r="J34" s="350"/>
      <c r="K34" s="350"/>
      <c r="L34" s="350"/>
      <c r="M34" s="350"/>
      <c r="N34" s="350"/>
      <c r="O34" s="350"/>
      <c r="P34" s="350"/>
      <c r="R34" s="350"/>
      <c r="S34" s="350"/>
      <c r="T34" s="350"/>
      <c r="U34" s="350"/>
      <c r="W34" s="350"/>
    </row>
    <row r="35" spans="1:23" x14ac:dyDescent="0.2">
      <c r="A35" s="525"/>
      <c r="B35" s="526"/>
      <c r="C35" s="527">
        <v>4</v>
      </c>
      <c r="D35" s="527"/>
      <c r="E35" s="527"/>
      <c r="F35" s="528">
        <v>5</v>
      </c>
      <c r="G35" s="527">
        <v>9</v>
      </c>
      <c r="H35" s="527">
        <v>4</v>
      </c>
      <c r="I35" s="527"/>
      <c r="J35" s="528">
        <v>10</v>
      </c>
      <c r="K35" s="529" t="s">
        <v>308</v>
      </c>
      <c r="L35" s="527"/>
      <c r="M35" s="530"/>
      <c r="N35" s="531" t="s">
        <v>163</v>
      </c>
      <c r="O35" s="383"/>
      <c r="S35" s="350"/>
      <c r="T35" s="350"/>
      <c r="U35" s="350"/>
      <c r="W35" s="350"/>
    </row>
    <row r="36" spans="1:23" x14ac:dyDescent="0.2">
      <c r="A36" s="529">
        <v>4</v>
      </c>
      <c r="B36" s="701" t="s">
        <v>294</v>
      </c>
      <c r="C36" s="533"/>
      <c r="D36" s="533"/>
      <c r="E36" s="533"/>
      <c r="F36" s="528"/>
      <c r="G36" s="534"/>
      <c r="H36" s="534"/>
      <c r="I36" s="534"/>
      <c r="J36" s="535">
        <v>10</v>
      </c>
      <c r="K36" s="724" t="s">
        <v>173</v>
      </c>
      <c r="L36" s="534"/>
      <c r="M36" s="536"/>
      <c r="N36" s="544">
        <v>3</v>
      </c>
      <c r="O36" s="728" t="s">
        <v>173</v>
      </c>
      <c r="S36" s="350"/>
      <c r="T36" s="350"/>
      <c r="U36" s="350"/>
      <c r="W36" s="509" t="s">
        <v>178</v>
      </c>
    </row>
    <row r="37" spans="1:23" x14ac:dyDescent="0.2">
      <c r="A37" s="529">
        <v>5</v>
      </c>
      <c r="B37" s="702" t="s">
        <v>293</v>
      </c>
      <c r="C37" s="537"/>
      <c r="D37" s="537"/>
      <c r="E37" s="537"/>
      <c r="F37" s="538"/>
      <c r="G37" s="539">
        <v>13</v>
      </c>
      <c r="H37" s="534"/>
      <c r="I37" s="534"/>
      <c r="J37" s="535"/>
      <c r="K37" s="723" t="s">
        <v>164</v>
      </c>
      <c r="L37" s="534"/>
      <c r="M37" s="536"/>
      <c r="N37" s="544">
        <v>2</v>
      </c>
      <c r="O37" s="726" t="s">
        <v>306</v>
      </c>
      <c r="S37" s="350"/>
      <c r="T37" s="350"/>
      <c r="U37" s="350"/>
      <c r="W37" s="509" t="s">
        <v>180</v>
      </c>
    </row>
    <row r="38" spans="1:23" x14ac:dyDescent="0.2">
      <c r="A38" s="529">
        <v>9</v>
      </c>
      <c r="B38" s="702" t="s">
        <v>295</v>
      </c>
      <c r="C38" s="537"/>
      <c r="D38" s="537"/>
      <c r="E38" s="534"/>
      <c r="F38" s="535">
        <v>2</v>
      </c>
      <c r="G38" s="533"/>
      <c r="H38" s="533"/>
      <c r="I38" s="533"/>
      <c r="J38" s="540"/>
      <c r="K38" s="724" t="s">
        <v>173</v>
      </c>
      <c r="L38" s="534"/>
      <c r="M38" s="536"/>
      <c r="N38" s="528">
        <v>4</v>
      </c>
      <c r="O38" s="729" t="s">
        <v>307</v>
      </c>
      <c r="S38" s="350"/>
      <c r="T38" s="350"/>
      <c r="U38" s="350"/>
      <c r="W38" s="509" t="s">
        <v>301</v>
      </c>
    </row>
    <row r="39" spans="1:23" x14ac:dyDescent="0.2">
      <c r="A39" s="529">
        <v>10</v>
      </c>
      <c r="B39" s="701" t="s">
        <v>292</v>
      </c>
      <c r="C39" s="527">
        <v>11</v>
      </c>
      <c r="D39" s="537"/>
      <c r="E39" s="534"/>
      <c r="F39" s="540"/>
      <c r="G39" s="534"/>
      <c r="H39" s="534"/>
      <c r="I39" s="534"/>
      <c r="J39" s="538"/>
      <c r="K39" s="723" t="s">
        <v>164</v>
      </c>
      <c r="L39" s="534"/>
      <c r="M39" s="536"/>
      <c r="N39" s="544">
        <v>1</v>
      </c>
      <c r="O39" s="727" t="s">
        <v>174</v>
      </c>
      <c r="W39" s="509" t="s">
        <v>179</v>
      </c>
    </row>
    <row r="40" spans="1:23" hidden="1" x14ac:dyDescent="0.2">
      <c r="B40" s="382"/>
    </row>
    <row r="41" spans="1:23" hidden="1" x14ac:dyDescent="0.2">
      <c r="B41" s="382"/>
    </row>
    <row r="42" spans="1:23" hidden="1" x14ac:dyDescent="0.2">
      <c r="B42" s="382"/>
    </row>
    <row r="43" spans="1:23" hidden="1" x14ac:dyDescent="0.2">
      <c r="B43" s="382"/>
    </row>
    <row r="44" spans="1:23" hidden="1" x14ac:dyDescent="0.2">
      <c r="B44" s="382"/>
    </row>
    <row r="45" spans="1:23" hidden="1" x14ac:dyDescent="0.2">
      <c r="B45" s="382"/>
    </row>
    <row r="46" spans="1:23" hidden="1" x14ac:dyDescent="0.2">
      <c r="B46" s="382"/>
    </row>
    <row r="47" spans="1:23" hidden="1" x14ac:dyDescent="0.2">
      <c r="B47" s="382"/>
    </row>
    <row r="48" spans="1:23" hidden="1" x14ac:dyDescent="0.2">
      <c r="B48" s="382"/>
    </row>
    <row r="49" spans="2:2" hidden="1" x14ac:dyDescent="0.2">
      <c r="B49" s="382"/>
    </row>
    <row r="50" spans="2:2" hidden="1" x14ac:dyDescent="0.2">
      <c r="B50" s="382"/>
    </row>
    <row r="51" spans="2:2" hidden="1" x14ac:dyDescent="0.2">
      <c r="B51" s="382"/>
    </row>
    <row r="52" spans="2:2" hidden="1" x14ac:dyDescent="0.2">
      <c r="B52" s="382"/>
    </row>
    <row r="53" spans="2:2" hidden="1" x14ac:dyDescent="0.2">
      <c r="B53" s="382"/>
    </row>
    <row r="54" spans="2:2" hidden="1" x14ac:dyDescent="0.2">
      <c r="B54" s="382"/>
    </row>
    <row r="55" spans="2:2" hidden="1" x14ac:dyDescent="0.2">
      <c r="B55" s="382"/>
    </row>
    <row r="56" spans="2:2" hidden="1" x14ac:dyDescent="0.2">
      <c r="B56" s="382"/>
    </row>
    <row r="57" spans="2:2" hidden="1" x14ac:dyDescent="0.2">
      <c r="B57" s="382"/>
    </row>
    <row r="58" spans="2:2" hidden="1" x14ac:dyDescent="0.2">
      <c r="B58" s="382"/>
    </row>
    <row r="59" spans="2:2" hidden="1" x14ac:dyDescent="0.2">
      <c r="B59" s="382"/>
    </row>
    <row r="60" spans="2:2" hidden="1" x14ac:dyDescent="0.2">
      <c r="B60" s="382"/>
    </row>
    <row r="61" spans="2:2" hidden="1" x14ac:dyDescent="0.2">
      <c r="B61" s="382"/>
    </row>
    <row r="62" spans="2:2" hidden="1" x14ac:dyDescent="0.2">
      <c r="B62" s="382"/>
    </row>
    <row r="63" spans="2:2" hidden="1" x14ac:dyDescent="0.2">
      <c r="B63" s="382"/>
    </row>
    <row r="64" spans="2:2" hidden="1" x14ac:dyDescent="0.2">
      <c r="B64" s="382"/>
    </row>
    <row r="65" spans="2:2" hidden="1" x14ac:dyDescent="0.2">
      <c r="B65" s="382"/>
    </row>
    <row r="66" spans="2:2" hidden="1" x14ac:dyDescent="0.2">
      <c r="B66" s="382"/>
    </row>
    <row r="67" spans="2:2" hidden="1" x14ac:dyDescent="0.2">
      <c r="B67" s="382"/>
    </row>
    <row r="68" spans="2:2" hidden="1" x14ac:dyDescent="0.2">
      <c r="B68" s="382"/>
    </row>
    <row r="69" spans="2:2" hidden="1" x14ac:dyDescent="0.2">
      <c r="B69" s="382"/>
    </row>
    <row r="70" spans="2:2" hidden="1" x14ac:dyDescent="0.2">
      <c r="B70" s="382"/>
    </row>
    <row r="71" spans="2:2" hidden="1" x14ac:dyDescent="0.2">
      <c r="B71" s="382"/>
    </row>
    <row r="72" spans="2:2" hidden="1" x14ac:dyDescent="0.2">
      <c r="B72" s="382"/>
    </row>
    <row r="73" spans="2:2" hidden="1" x14ac:dyDescent="0.2">
      <c r="B73" s="382"/>
    </row>
    <row r="74" spans="2:2" hidden="1" x14ac:dyDescent="0.2">
      <c r="B74" s="382"/>
    </row>
    <row r="75" spans="2:2" hidden="1" x14ac:dyDescent="0.2">
      <c r="B75" s="382"/>
    </row>
    <row r="76" spans="2:2" hidden="1" x14ac:dyDescent="0.2">
      <c r="B76" s="382"/>
    </row>
    <row r="77" spans="2:2" hidden="1" x14ac:dyDescent="0.2">
      <c r="B77" s="382"/>
    </row>
    <row r="78" spans="2:2" hidden="1" x14ac:dyDescent="0.2">
      <c r="B78" s="382"/>
    </row>
    <row r="79" spans="2:2" hidden="1" x14ac:dyDescent="0.2">
      <c r="B79" s="382"/>
    </row>
    <row r="80" spans="2:2" hidden="1" x14ac:dyDescent="0.2">
      <c r="B80" s="382"/>
    </row>
    <row r="81" spans="2:2" hidden="1" x14ac:dyDescent="0.2">
      <c r="B81" s="382"/>
    </row>
    <row r="82" spans="2:2" hidden="1" x14ac:dyDescent="0.2">
      <c r="B82" s="382"/>
    </row>
    <row r="83" spans="2:2" hidden="1" x14ac:dyDescent="0.2">
      <c r="B83" s="382"/>
    </row>
    <row r="84" spans="2:2" hidden="1" x14ac:dyDescent="0.2">
      <c r="B84" s="382"/>
    </row>
    <row r="85" spans="2:2" hidden="1" x14ac:dyDescent="0.2">
      <c r="B85" s="382"/>
    </row>
    <row r="86" spans="2:2" hidden="1" x14ac:dyDescent="0.2">
      <c r="B86" s="382"/>
    </row>
    <row r="87" spans="2:2" hidden="1" x14ac:dyDescent="0.2">
      <c r="B87" s="382"/>
    </row>
    <row r="88" spans="2:2" hidden="1" x14ac:dyDescent="0.2">
      <c r="B88" s="382"/>
    </row>
    <row r="89" spans="2:2" hidden="1" x14ac:dyDescent="0.2">
      <c r="B89" s="382"/>
    </row>
    <row r="90" spans="2:2" hidden="1" x14ac:dyDescent="0.2">
      <c r="B90" s="382"/>
    </row>
    <row r="91" spans="2:2" hidden="1" x14ac:dyDescent="0.2">
      <c r="B91" s="382"/>
    </row>
    <row r="92" spans="2:2" hidden="1" x14ac:dyDescent="0.2">
      <c r="B92" s="382"/>
    </row>
    <row r="93" spans="2:2" hidden="1" x14ac:dyDescent="0.2">
      <c r="B93" s="382"/>
    </row>
    <row r="94" spans="2:2" hidden="1" x14ac:dyDescent="0.2">
      <c r="B94" s="382"/>
    </row>
    <row r="95" spans="2:2" hidden="1" x14ac:dyDescent="0.2">
      <c r="B95" s="382"/>
    </row>
    <row r="96" spans="2:2" hidden="1" x14ac:dyDescent="0.2">
      <c r="B96" s="382"/>
    </row>
    <row r="97" spans="2:2" hidden="1" x14ac:dyDescent="0.2">
      <c r="B97" s="382"/>
    </row>
    <row r="98" spans="2:2" hidden="1" x14ac:dyDescent="0.2">
      <c r="B98" s="382"/>
    </row>
    <row r="99" spans="2:2" hidden="1" x14ac:dyDescent="0.2">
      <c r="B99" s="382"/>
    </row>
    <row r="100" spans="2:2" hidden="1" x14ac:dyDescent="0.2">
      <c r="B100" s="382"/>
    </row>
    <row r="101" spans="2:2" hidden="1" x14ac:dyDescent="0.2">
      <c r="B101" s="382"/>
    </row>
    <row r="102" spans="2:2" hidden="1" x14ac:dyDescent="0.2">
      <c r="B102" s="382"/>
    </row>
    <row r="103" spans="2:2" hidden="1" x14ac:dyDescent="0.2">
      <c r="B103" s="382"/>
    </row>
    <row r="104" spans="2:2" hidden="1" x14ac:dyDescent="0.2">
      <c r="B104" s="382"/>
    </row>
    <row r="105" spans="2:2" hidden="1" x14ac:dyDescent="0.2">
      <c r="B105" s="382"/>
    </row>
    <row r="106" spans="2:2" hidden="1" x14ac:dyDescent="0.2">
      <c r="B106" s="382"/>
    </row>
    <row r="107" spans="2:2" hidden="1" x14ac:dyDescent="0.2">
      <c r="B107" s="382"/>
    </row>
    <row r="108" spans="2:2" hidden="1" x14ac:dyDescent="0.2">
      <c r="B108" s="382"/>
    </row>
    <row r="109" spans="2:2" hidden="1" x14ac:dyDescent="0.2">
      <c r="B109" s="382"/>
    </row>
    <row r="110" spans="2:2" hidden="1" x14ac:dyDescent="0.2">
      <c r="B110" s="382"/>
    </row>
    <row r="111" spans="2:2" hidden="1" x14ac:dyDescent="0.2">
      <c r="B111" s="382"/>
    </row>
    <row r="112" spans="2:2" hidden="1" x14ac:dyDescent="0.2">
      <c r="B112" s="382"/>
    </row>
    <row r="113" spans="2:2" hidden="1" x14ac:dyDescent="0.2">
      <c r="B113" s="382"/>
    </row>
    <row r="114" spans="2:2" hidden="1" x14ac:dyDescent="0.2">
      <c r="B114" s="382"/>
    </row>
    <row r="115" spans="2:2" hidden="1" x14ac:dyDescent="0.2">
      <c r="B115" s="382"/>
    </row>
    <row r="116" spans="2:2" hidden="1" x14ac:dyDescent="0.2">
      <c r="B116" s="382"/>
    </row>
    <row r="117" spans="2:2" hidden="1" x14ac:dyDescent="0.2">
      <c r="B117" s="382"/>
    </row>
    <row r="118" spans="2:2" hidden="1" x14ac:dyDescent="0.2">
      <c r="B118" s="382"/>
    </row>
    <row r="119" spans="2:2" hidden="1" x14ac:dyDescent="0.2">
      <c r="B119" s="382"/>
    </row>
    <row r="120" spans="2:2" hidden="1" x14ac:dyDescent="0.2">
      <c r="B120" s="382"/>
    </row>
    <row r="121" spans="2:2" hidden="1" x14ac:dyDescent="0.2">
      <c r="B121" s="382"/>
    </row>
    <row r="122" spans="2:2" hidden="1" x14ac:dyDescent="0.2">
      <c r="B122" s="382"/>
    </row>
    <row r="123" spans="2:2" hidden="1" x14ac:dyDescent="0.2">
      <c r="B123" s="382"/>
    </row>
    <row r="124" spans="2:2" hidden="1" x14ac:dyDescent="0.2">
      <c r="B124" s="382"/>
    </row>
    <row r="125" spans="2:2" hidden="1" x14ac:dyDescent="0.2">
      <c r="B125" s="382"/>
    </row>
    <row r="126" spans="2:2" hidden="1" x14ac:dyDescent="0.2">
      <c r="B126" s="382"/>
    </row>
    <row r="127" spans="2:2" hidden="1" x14ac:dyDescent="0.2">
      <c r="B127" s="382"/>
    </row>
    <row r="128" spans="2:2" hidden="1" x14ac:dyDescent="0.2">
      <c r="B128" s="382"/>
    </row>
    <row r="129" spans="2:2" hidden="1" x14ac:dyDescent="0.2">
      <c r="B129" s="382"/>
    </row>
    <row r="130" spans="2:2" hidden="1" x14ac:dyDescent="0.2">
      <c r="B130" s="382"/>
    </row>
    <row r="131" spans="2:2" hidden="1" x14ac:dyDescent="0.2">
      <c r="B131" s="382"/>
    </row>
    <row r="132" spans="2:2" hidden="1" x14ac:dyDescent="0.2">
      <c r="B132" s="382"/>
    </row>
    <row r="133" spans="2:2" hidden="1" x14ac:dyDescent="0.2">
      <c r="B133" s="382"/>
    </row>
    <row r="134" spans="2:2" hidden="1" x14ac:dyDescent="0.2">
      <c r="B134" s="382"/>
    </row>
    <row r="135" spans="2:2" hidden="1" x14ac:dyDescent="0.2">
      <c r="B135" s="382"/>
    </row>
    <row r="136" spans="2:2" hidden="1" x14ac:dyDescent="0.2">
      <c r="B136" s="382"/>
    </row>
    <row r="137" spans="2:2" hidden="1" x14ac:dyDescent="0.2">
      <c r="B137" s="382"/>
    </row>
    <row r="138" spans="2:2" hidden="1" x14ac:dyDescent="0.2">
      <c r="B138" s="382"/>
    </row>
    <row r="139" spans="2:2" hidden="1" x14ac:dyDescent="0.2">
      <c r="B139" s="382"/>
    </row>
    <row r="140" spans="2:2" hidden="1" x14ac:dyDescent="0.2">
      <c r="B140" s="382"/>
    </row>
    <row r="141" spans="2:2" hidden="1" x14ac:dyDescent="0.2">
      <c r="B141" s="382"/>
    </row>
    <row r="142" spans="2:2" hidden="1" x14ac:dyDescent="0.2">
      <c r="B142" s="382"/>
    </row>
    <row r="143" spans="2:2" hidden="1" x14ac:dyDescent="0.2">
      <c r="B143" s="382"/>
    </row>
    <row r="144" spans="2:2" hidden="1" x14ac:dyDescent="0.2">
      <c r="B144" s="382"/>
    </row>
    <row r="145" spans="2:2" hidden="1" x14ac:dyDescent="0.2">
      <c r="B145" s="382"/>
    </row>
    <row r="146" spans="2:2" hidden="1" x14ac:dyDescent="0.2">
      <c r="B146" s="382"/>
    </row>
    <row r="147" spans="2:2" hidden="1" x14ac:dyDescent="0.2">
      <c r="B147" s="382"/>
    </row>
    <row r="148" spans="2:2" hidden="1" x14ac:dyDescent="0.2">
      <c r="B148" s="382"/>
    </row>
    <row r="149" spans="2:2" hidden="1" x14ac:dyDescent="0.2">
      <c r="B149" s="382"/>
    </row>
    <row r="150" spans="2:2" hidden="1" x14ac:dyDescent="0.2">
      <c r="B150" s="382"/>
    </row>
    <row r="151" spans="2:2" hidden="1" x14ac:dyDescent="0.2">
      <c r="B151" s="382"/>
    </row>
    <row r="152" spans="2:2" hidden="1" x14ac:dyDescent="0.2">
      <c r="B152" s="382"/>
    </row>
    <row r="153" spans="2:2" hidden="1" x14ac:dyDescent="0.2">
      <c r="B153" s="382"/>
    </row>
    <row r="154" spans="2:2" hidden="1" x14ac:dyDescent="0.2">
      <c r="B154" s="382"/>
    </row>
    <row r="155" spans="2:2" hidden="1" x14ac:dyDescent="0.2">
      <c r="B155" s="382"/>
    </row>
    <row r="156" spans="2:2" hidden="1" x14ac:dyDescent="0.2">
      <c r="B156" s="382"/>
    </row>
    <row r="157" spans="2:2" hidden="1" x14ac:dyDescent="0.2">
      <c r="B157" s="382"/>
    </row>
    <row r="158" spans="2:2" hidden="1" x14ac:dyDescent="0.2">
      <c r="B158" s="382"/>
    </row>
    <row r="159" spans="2:2" hidden="1" x14ac:dyDescent="0.2">
      <c r="B159" s="382"/>
    </row>
    <row r="160" spans="2:2" hidden="1" x14ac:dyDescent="0.2">
      <c r="B160" s="382"/>
    </row>
    <row r="161" spans="2:2" hidden="1" x14ac:dyDescent="0.2">
      <c r="B161" s="382"/>
    </row>
    <row r="162" spans="2:2" hidden="1" x14ac:dyDescent="0.2">
      <c r="B162" s="382"/>
    </row>
    <row r="163" spans="2:2" hidden="1" x14ac:dyDescent="0.2">
      <c r="B163" s="382"/>
    </row>
    <row r="164" spans="2:2" hidden="1" x14ac:dyDescent="0.2">
      <c r="B164" s="382"/>
    </row>
    <row r="165" spans="2:2" hidden="1" x14ac:dyDescent="0.2">
      <c r="B165" s="382"/>
    </row>
    <row r="166" spans="2:2" hidden="1" x14ac:dyDescent="0.2">
      <c r="B166" s="382"/>
    </row>
    <row r="167" spans="2:2" hidden="1" x14ac:dyDescent="0.2">
      <c r="B167" s="382"/>
    </row>
    <row r="168" spans="2:2" hidden="1" x14ac:dyDescent="0.2">
      <c r="B168" s="382"/>
    </row>
    <row r="169" spans="2:2" hidden="1" x14ac:dyDescent="0.2">
      <c r="B169" s="382"/>
    </row>
    <row r="170" spans="2:2" hidden="1" x14ac:dyDescent="0.2">
      <c r="B170" s="382"/>
    </row>
    <row r="171" spans="2:2" hidden="1" x14ac:dyDescent="0.2">
      <c r="B171" s="382"/>
    </row>
    <row r="172" spans="2:2" hidden="1" x14ac:dyDescent="0.2">
      <c r="B172" s="382"/>
    </row>
    <row r="173" spans="2:2" hidden="1" x14ac:dyDescent="0.2">
      <c r="B173" s="382"/>
    </row>
    <row r="174" spans="2:2" hidden="1" x14ac:dyDescent="0.2">
      <c r="B174" s="382"/>
    </row>
    <row r="175" spans="2:2" hidden="1" x14ac:dyDescent="0.2">
      <c r="B175" s="382"/>
    </row>
    <row r="176" spans="2:2" hidden="1" x14ac:dyDescent="0.2">
      <c r="B176" s="382"/>
    </row>
    <row r="177" spans="2:2" hidden="1" x14ac:dyDescent="0.2">
      <c r="B177" s="382"/>
    </row>
    <row r="178" spans="2:2" hidden="1" x14ac:dyDescent="0.2">
      <c r="B178" s="382"/>
    </row>
    <row r="179" spans="2:2" hidden="1" x14ac:dyDescent="0.2">
      <c r="B179" s="382"/>
    </row>
    <row r="180" spans="2:2" hidden="1" x14ac:dyDescent="0.2">
      <c r="B180" s="382"/>
    </row>
    <row r="181" spans="2:2" hidden="1" x14ac:dyDescent="0.2">
      <c r="B181" s="382"/>
    </row>
    <row r="182" spans="2:2" hidden="1" x14ac:dyDescent="0.2">
      <c r="B182" s="382"/>
    </row>
    <row r="183" spans="2:2" hidden="1" x14ac:dyDescent="0.2">
      <c r="B183" s="382"/>
    </row>
    <row r="184" spans="2:2" hidden="1" x14ac:dyDescent="0.2">
      <c r="B184" s="382"/>
    </row>
    <row r="185" spans="2:2" hidden="1" x14ac:dyDescent="0.2">
      <c r="B185" s="382"/>
    </row>
    <row r="186" spans="2:2" hidden="1" x14ac:dyDescent="0.2">
      <c r="B186" s="382"/>
    </row>
    <row r="187" spans="2:2" hidden="1" x14ac:dyDescent="0.2">
      <c r="B187" s="382"/>
    </row>
    <row r="188" spans="2:2" hidden="1" x14ac:dyDescent="0.2">
      <c r="B188" s="382"/>
    </row>
    <row r="189" spans="2:2" hidden="1" x14ac:dyDescent="0.2">
      <c r="B189" s="382"/>
    </row>
    <row r="190" spans="2:2" hidden="1" x14ac:dyDescent="0.2">
      <c r="B190" s="382"/>
    </row>
    <row r="191" spans="2:2" hidden="1" x14ac:dyDescent="0.2">
      <c r="B191" s="382"/>
    </row>
    <row r="192" spans="2:2" hidden="1" x14ac:dyDescent="0.2">
      <c r="B192" s="382"/>
    </row>
    <row r="193" spans="2:2" hidden="1" x14ac:dyDescent="0.2">
      <c r="B193" s="382"/>
    </row>
    <row r="194" spans="2:2" hidden="1" x14ac:dyDescent="0.2">
      <c r="B194" s="382"/>
    </row>
    <row r="195" spans="2:2" hidden="1" x14ac:dyDescent="0.2">
      <c r="B195" s="382"/>
    </row>
    <row r="196" spans="2:2" hidden="1" x14ac:dyDescent="0.2">
      <c r="B196" s="382"/>
    </row>
    <row r="197" spans="2:2" hidden="1" x14ac:dyDescent="0.2">
      <c r="B197" s="382"/>
    </row>
    <row r="198" spans="2:2" hidden="1" x14ac:dyDescent="0.2">
      <c r="B198" s="382"/>
    </row>
    <row r="199" spans="2:2" hidden="1" x14ac:dyDescent="0.2">
      <c r="B199" s="382"/>
    </row>
    <row r="200" spans="2:2" hidden="1" x14ac:dyDescent="0.2">
      <c r="B200" s="382"/>
    </row>
    <row r="201" spans="2:2" hidden="1" x14ac:dyDescent="0.2">
      <c r="B201" s="382"/>
    </row>
    <row r="202" spans="2:2" hidden="1" x14ac:dyDescent="0.2">
      <c r="B202" s="382"/>
    </row>
    <row r="203" spans="2:2" hidden="1" x14ac:dyDescent="0.2">
      <c r="B203" s="382"/>
    </row>
    <row r="204" spans="2:2" hidden="1" x14ac:dyDescent="0.2">
      <c r="B204" s="382"/>
    </row>
    <row r="205" spans="2:2" hidden="1" x14ac:dyDescent="0.2">
      <c r="B205" s="382"/>
    </row>
    <row r="206" spans="2:2" hidden="1" x14ac:dyDescent="0.2">
      <c r="B206" s="382"/>
    </row>
    <row r="207" spans="2:2" hidden="1" x14ac:dyDescent="0.2">
      <c r="B207" s="382"/>
    </row>
    <row r="208" spans="2:2" hidden="1" x14ac:dyDescent="0.2">
      <c r="B208" s="382"/>
    </row>
    <row r="209" spans="2:2" hidden="1" x14ac:dyDescent="0.2">
      <c r="B209" s="382"/>
    </row>
    <row r="210" spans="2:2" hidden="1" x14ac:dyDescent="0.2">
      <c r="B210" s="382"/>
    </row>
    <row r="211" spans="2:2" hidden="1" x14ac:dyDescent="0.2">
      <c r="B211" s="382"/>
    </row>
    <row r="212" spans="2:2" hidden="1" x14ac:dyDescent="0.2">
      <c r="B212" s="382"/>
    </row>
    <row r="213" spans="2:2" hidden="1" x14ac:dyDescent="0.2">
      <c r="B213" s="382"/>
    </row>
    <row r="214" spans="2:2" hidden="1" x14ac:dyDescent="0.2">
      <c r="B214" s="382"/>
    </row>
    <row r="215" spans="2:2" hidden="1" x14ac:dyDescent="0.2">
      <c r="B215" s="382"/>
    </row>
    <row r="216" spans="2:2" hidden="1" x14ac:dyDescent="0.2">
      <c r="B216" s="382"/>
    </row>
    <row r="217" spans="2:2" hidden="1" x14ac:dyDescent="0.2">
      <c r="B217" s="382"/>
    </row>
    <row r="218" spans="2:2" hidden="1" x14ac:dyDescent="0.2">
      <c r="B218" s="382"/>
    </row>
    <row r="219" spans="2:2" hidden="1" x14ac:dyDescent="0.2">
      <c r="B219" s="382"/>
    </row>
    <row r="220" spans="2:2" hidden="1" x14ac:dyDescent="0.2">
      <c r="B220" s="382"/>
    </row>
    <row r="221" spans="2:2" hidden="1" x14ac:dyDescent="0.2">
      <c r="B221" s="382"/>
    </row>
    <row r="222" spans="2:2" hidden="1" x14ac:dyDescent="0.2">
      <c r="B222" s="382"/>
    </row>
    <row r="223" spans="2:2" hidden="1" x14ac:dyDescent="0.2">
      <c r="B223" s="382"/>
    </row>
    <row r="224" spans="2:2" hidden="1" x14ac:dyDescent="0.2">
      <c r="B224" s="382"/>
    </row>
    <row r="225" spans="2:2" hidden="1" x14ac:dyDescent="0.2">
      <c r="B225" s="382"/>
    </row>
    <row r="226" spans="2:2" hidden="1" x14ac:dyDescent="0.2">
      <c r="B226" s="382"/>
    </row>
    <row r="227" spans="2:2" hidden="1" x14ac:dyDescent="0.2">
      <c r="B227" s="382"/>
    </row>
    <row r="228" spans="2:2" hidden="1" x14ac:dyDescent="0.2">
      <c r="B228" s="382"/>
    </row>
    <row r="229" spans="2:2" hidden="1" x14ac:dyDescent="0.2">
      <c r="B229" s="382"/>
    </row>
    <row r="230" spans="2:2" hidden="1" x14ac:dyDescent="0.2">
      <c r="B230" s="382"/>
    </row>
    <row r="231" spans="2:2" hidden="1" x14ac:dyDescent="0.2">
      <c r="B231" s="382"/>
    </row>
    <row r="232" spans="2:2" hidden="1" x14ac:dyDescent="0.2">
      <c r="B232" s="382"/>
    </row>
    <row r="233" spans="2:2" hidden="1" x14ac:dyDescent="0.2">
      <c r="B233" s="382"/>
    </row>
    <row r="234" spans="2:2" hidden="1" x14ac:dyDescent="0.2">
      <c r="B234" s="382"/>
    </row>
    <row r="235" spans="2:2" hidden="1" x14ac:dyDescent="0.2">
      <c r="B235" s="382"/>
    </row>
    <row r="236" spans="2:2" hidden="1" x14ac:dyDescent="0.2">
      <c r="B236" s="382"/>
    </row>
    <row r="237" spans="2:2" hidden="1" x14ac:dyDescent="0.2">
      <c r="B237" s="382"/>
    </row>
    <row r="238" spans="2:2" hidden="1" x14ac:dyDescent="0.2">
      <c r="B238" s="382"/>
    </row>
    <row r="239" spans="2:2" hidden="1" x14ac:dyDescent="0.2">
      <c r="B239" s="382"/>
    </row>
    <row r="240" spans="2:2" hidden="1" x14ac:dyDescent="0.2">
      <c r="B240" s="382"/>
    </row>
    <row r="241" spans="2:2" hidden="1" x14ac:dyDescent="0.2">
      <c r="B241" s="382"/>
    </row>
    <row r="242" spans="2:2" hidden="1" x14ac:dyDescent="0.2">
      <c r="B242" s="382"/>
    </row>
    <row r="243" spans="2:2" hidden="1" x14ac:dyDescent="0.2">
      <c r="B243" s="382"/>
    </row>
    <row r="244" spans="2:2" hidden="1" x14ac:dyDescent="0.2">
      <c r="B244" s="382"/>
    </row>
    <row r="245" spans="2:2" hidden="1" x14ac:dyDescent="0.2">
      <c r="B245" s="382"/>
    </row>
    <row r="246" spans="2:2" hidden="1" x14ac:dyDescent="0.2">
      <c r="B246" s="382"/>
    </row>
    <row r="247" spans="2:2" hidden="1" x14ac:dyDescent="0.2">
      <c r="B247" s="382"/>
    </row>
    <row r="248" spans="2:2" hidden="1" x14ac:dyDescent="0.2">
      <c r="B248" s="382"/>
    </row>
    <row r="249" spans="2:2" hidden="1" x14ac:dyDescent="0.2">
      <c r="B249" s="382"/>
    </row>
    <row r="250" spans="2:2" hidden="1" x14ac:dyDescent="0.2">
      <c r="B250" s="382"/>
    </row>
    <row r="251" spans="2:2" hidden="1" x14ac:dyDescent="0.2">
      <c r="B251" s="382"/>
    </row>
    <row r="252" spans="2:2" hidden="1" x14ac:dyDescent="0.2">
      <c r="B252" s="382"/>
    </row>
    <row r="253" spans="2:2" hidden="1" x14ac:dyDescent="0.2">
      <c r="B253" s="382"/>
    </row>
    <row r="254" spans="2:2" hidden="1" x14ac:dyDescent="0.2">
      <c r="B254" s="382"/>
    </row>
    <row r="255" spans="2:2" hidden="1" x14ac:dyDescent="0.2">
      <c r="B255" s="382"/>
    </row>
    <row r="256" spans="2:2" hidden="1" x14ac:dyDescent="0.2">
      <c r="B256" s="382"/>
    </row>
    <row r="257" spans="2:2" hidden="1" x14ac:dyDescent="0.2">
      <c r="B257" s="382"/>
    </row>
    <row r="258" spans="2:2" hidden="1" x14ac:dyDescent="0.2">
      <c r="B258" s="382"/>
    </row>
    <row r="259" spans="2:2" hidden="1" x14ac:dyDescent="0.2">
      <c r="B259" s="382"/>
    </row>
    <row r="260" spans="2:2" hidden="1" x14ac:dyDescent="0.2">
      <c r="B260" s="382"/>
    </row>
    <row r="261" spans="2:2" hidden="1" x14ac:dyDescent="0.2">
      <c r="B261" s="382"/>
    </row>
    <row r="262" spans="2:2" hidden="1" x14ac:dyDescent="0.2">
      <c r="B262" s="382"/>
    </row>
    <row r="263" spans="2:2" hidden="1" x14ac:dyDescent="0.2">
      <c r="B263" s="382"/>
    </row>
    <row r="264" spans="2:2" hidden="1" x14ac:dyDescent="0.2">
      <c r="B264" s="382"/>
    </row>
    <row r="265" spans="2:2" hidden="1" x14ac:dyDescent="0.2">
      <c r="B265" s="382"/>
    </row>
    <row r="266" spans="2:2" hidden="1" x14ac:dyDescent="0.2">
      <c r="B266" s="382"/>
    </row>
    <row r="267" spans="2:2" hidden="1" x14ac:dyDescent="0.2">
      <c r="B267" s="382"/>
    </row>
    <row r="268" spans="2:2" hidden="1" x14ac:dyDescent="0.2">
      <c r="B268" s="382"/>
    </row>
    <row r="269" spans="2:2" hidden="1" x14ac:dyDescent="0.2">
      <c r="B269" s="382"/>
    </row>
    <row r="270" spans="2:2" hidden="1" x14ac:dyDescent="0.2">
      <c r="B270" s="382"/>
    </row>
    <row r="271" spans="2:2" hidden="1" x14ac:dyDescent="0.2">
      <c r="B271" s="382"/>
    </row>
    <row r="272" spans="2:2" hidden="1" x14ac:dyDescent="0.2">
      <c r="B272" s="382"/>
    </row>
    <row r="273" spans="2:2" hidden="1" x14ac:dyDescent="0.2">
      <c r="B273" s="382"/>
    </row>
    <row r="274" spans="2:2" hidden="1" x14ac:dyDescent="0.2">
      <c r="B274" s="382"/>
    </row>
    <row r="275" spans="2:2" hidden="1" x14ac:dyDescent="0.2">
      <c r="B275" s="382"/>
    </row>
    <row r="276" spans="2:2" hidden="1" x14ac:dyDescent="0.2">
      <c r="B276" s="382"/>
    </row>
    <row r="277" spans="2:2" hidden="1" x14ac:dyDescent="0.2">
      <c r="B277" s="382"/>
    </row>
    <row r="278" spans="2:2" hidden="1" x14ac:dyDescent="0.2">
      <c r="B278" s="382"/>
    </row>
    <row r="279" spans="2:2" hidden="1" x14ac:dyDescent="0.2">
      <c r="B279" s="382"/>
    </row>
    <row r="280" spans="2:2" hidden="1" x14ac:dyDescent="0.2">
      <c r="B280" s="382"/>
    </row>
    <row r="281" spans="2:2" hidden="1" x14ac:dyDescent="0.2">
      <c r="B281" s="382"/>
    </row>
    <row r="282" spans="2:2" hidden="1" x14ac:dyDescent="0.2">
      <c r="B282" s="382"/>
    </row>
    <row r="283" spans="2:2" hidden="1" x14ac:dyDescent="0.2">
      <c r="B283" s="382"/>
    </row>
    <row r="284" spans="2:2" hidden="1" x14ac:dyDescent="0.2">
      <c r="B284" s="382"/>
    </row>
    <row r="285" spans="2:2" hidden="1" x14ac:dyDescent="0.2">
      <c r="B285" s="382"/>
    </row>
    <row r="286" spans="2:2" hidden="1" x14ac:dyDescent="0.2">
      <c r="B286" s="382"/>
    </row>
    <row r="287" spans="2:2" hidden="1" x14ac:dyDescent="0.2">
      <c r="B287" s="382"/>
    </row>
    <row r="288" spans="2:2" hidden="1" x14ac:dyDescent="0.2">
      <c r="B288" s="382"/>
    </row>
    <row r="289" spans="1:3" hidden="1" x14ac:dyDescent="0.2">
      <c r="B289" s="382"/>
    </row>
    <row r="290" spans="1:3" hidden="1" x14ac:dyDescent="0.2">
      <c r="B290" s="382"/>
    </row>
    <row r="291" spans="1:3" hidden="1" x14ac:dyDescent="0.2">
      <c r="B291" s="382"/>
    </row>
    <row r="292" spans="1:3" hidden="1" x14ac:dyDescent="0.2">
      <c r="B292" s="382"/>
    </row>
    <row r="293" spans="1:3" hidden="1" x14ac:dyDescent="0.2">
      <c r="B293" s="382"/>
    </row>
    <row r="294" spans="1:3" hidden="1" x14ac:dyDescent="0.2">
      <c r="B294" s="382"/>
    </row>
    <row r="295" spans="1:3" hidden="1" x14ac:dyDescent="0.2">
      <c r="B295" s="382"/>
    </row>
    <row r="296" spans="1:3" hidden="1" x14ac:dyDescent="0.2">
      <c r="B296" s="382"/>
    </row>
    <row r="297" spans="1:3" hidden="1" x14ac:dyDescent="0.2">
      <c r="B297" s="382"/>
    </row>
    <row r="298" spans="1:3" x14ac:dyDescent="0.2">
      <c r="B298" s="382"/>
    </row>
    <row r="299" spans="1:3" x14ac:dyDescent="0.2">
      <c r="A299" s="105"/>
      <c r="B299" s="703"/>
      <c r="C299" s="151" t="s">
        <v>182</v>
      </c>
    </row>
    <row r="300" spans="1:3" x14ac:dyDescent="0.2">
      <c r="A300" s="152">
        <v>1</v>
      </c>
      <c r="B300" s="704" t="str">
        <f>IFERROR(INDEX(B$1:B$100,MATCH(A300,A$1:A$100,0)),"")</f>
        <v>Ivar Viljaste, Matti Vinni</v>
      </c>
      <c r="C300" s="392">
        <f>IF(21-A300&gt;0,21-A300,1)</f>
        <v>20</v>
      </c>
    </row>
    <row r="301" spans="1:3" x14ac:dyDescent="0.2">
      <c r="A301" s="152">
        <v>2</v>
      </c>
      <c r="B301" s="704" t="str">
        <f t="shared" ref="B301:B309" si="17">IFERROR(INDEX(B$1:B$100,MATCH(A301,A$1:A$100,0)),"")</f>
        <v>Heili Vasser, Vello Vasser</v>
      </c>
      <c r="C301" s="392">
        <f t="shared" ref="C301:C309" si="18">IF(21-A301&gt;0,21-A301,1)</f>
        <v>19</v>
      </c>
    </row>
    <row r="302" spans="1:3" x14ac:dyDescent="0.2">
      <c r="A302" s="152">
        <v>3</v>
      </c>
      <c r="B302" s="704" t="str">
        <f t="shared" si="17"/>
        <v>Andres Veski, Svetlana Veski</v>
      </c>
      <c r="C302" s="392">
        <f t="shared" si="18"/>
        <v>18</v>
      </c>
    </row>
    <row r="303" spans="1:3" x14ac:dyDescent="0.2">
      <c r="A303" s="152">
        <v>4</v>
      </c>
      <c r="B303" s="704" t="str">
        <f t="shared" si="17"/>
        <v>Meelis Luud, Sander Rose</v>
      </c>
      <c r="C303" s="392">
        <f t="shared" si="18"/>
        <v>17</v>
      </c>
    </row>
    <row r="304" spans="1:3" x14ac:dyDescent="0.2">
      <c r="A304" s="152">
        <v>5</v>
      </c>
      <c r="B304" s="704" t="str">
        <f t="shared" si="17"/>
        <v>Karla Purgats, Lemmit Toomra</v>
      </c>
      <c r="C304" s="392">
        <f t="shared" si="18"/>
        <v>16</v>
      </c>
    </row>
    <row r="305" spans="1:3" x14ac:dyDescent="0.2">
      <c r="A305" s="152">
        <v>6</v>
      </c>
      <c r="B305" s="704" t="str">
        <f t="shared" si="17"/>
        <v>Aarne Välja, Janek Tarto</v>
      </c>
      <c r="C305" s="392">
        <f t="shared" si="18"/>
        <v>15</v>
      </c>
    </row>
    <row r="306" spans="1:3" x14ac:dyDescent="0.2">
      <c r="A306" s="152">
        <v>7</v>
      </c>
      <c r="B306" s="704" t="str">
        <f t="shared" si="17"/>
        <v>Kenneth Muusikus, Mait Metsla</v>
      </c>
      <c r="C306" s="392">
        <f t="shared" si="18"/>
        <v>14</v>
      </c>
    </row>
    <row r="307" spans="1:3" x14ac:dyDescent="0.2">
      <c r="A307" s="152">
        <v>8</v>
      </c>
      <c r="B307" s="704" t="str">
        <f t="shared" si="17"/>
        <v>Jaan Sepp, Oleg Rõndenkov</v>
      </c>
      <c r="C307" s="392">
        <f t="shared" si="18"/>
        <v>13</v>
      </c>
    </row>
    <row r="308" spans="1:3" x14ac:dyDescent="0.2">
      <c r="A308" s="152">
        <v>9</v>
      </c>
      <c r="B308" s="704" t="str">
        <f t="shared" si="17"/>
        <v>Boriss Klubov, Elmo Lageda</v>
      </c>
      <c r="C308" s="392">
        <f t="shared" si="18"/>
        <v>12</v>
      </c>
    </row>
    <row r="309" spans="1:3" x14ac:dyDescent="0.2">
      <c r="A309" s="152">
        <v>10</v>
      </c>
      <c r="B309" s="704" t="str">
        <f t="shared" si="17"/>
        <v>Henri Mitt, Urmas Jõeäär</v>
      </c>
      <c r="C309" s="392">
        <f t="shared" si="18"/>
        <v>11</v>
      </c>
    </row>
    <row r="310" spans="1:3" x14ac:dyDescent="0.2">
      <c r="A310" s="152">
        <v>11</v>
      </c>
      <c r="B310" s="704" t="str">
        <f t="shared" ref="B310:B314" si="19">IFERROR(INDEX(B$1:B$100,MATCH(A310,A$1:A$100,0)),"")</f>
        <v>Kaspar Mänd, Urmas Randlaine</v>
      </c>
      <c r="C310" s="392">
        <f t="shared" ref="C310:C314" si="20">IF(21-A310&gt;0,21-A310,1)</f>
        <v>10</v>
      </c>
    </row>
    <row r="311" spans="1:3" x14ac:dyDescent="0.2">
      <c r="A311" s="152">
        <v>12</v>
      </c>
      <c r="B311" s="704" t="str">
        <f t="shared" si="19"/>
        <v>Tõnu Kapper, Vladimir Ogneštšikov</v>
      </c>
      <c r="C311" s="392">
        <f t="shared" si="20"/>
        <v>9</v>
      </c>
    </row>
    <row r="312" spans="1:3" x14ac:dyDescent="0.2">
      <c r="A312" s="152">
        <v>13</v>
      </c>
      <c r="B312" s="704" t="str">
        <f t="shared" si="19"/>
        <v>Enn Tokman, Tarmo Bombe</v>
      </c>
      <c r="C312" s="392">
        <f t="shared" si="20"/>
        <v>8</v>
      </c>
    </row>
    <row r="313" spans="1:3" x14ac:dyDescent="0.2">
      <c r="A313" s="152">
        <v>14</v>
      </c>
      <c r="B313" s="704" t="str">
        <f t="shared" si="19"/>
        <v>Aigi Orro, Kalle Orro</v>
      </c>
      <c r="C313" s="392">
        <f t="shared" si="20"/>
        <v>7</v>
      </c>
    </row>
    <row r="314" spans="1:3" x14ac:dyDescent="0.2">
      <c r="A314" s="152">
        <v>15</v>
      </c>
      <c r="B314" s="704" t="str">
        <f t="shared" si="19"/>
        <v>Jaan Saar, Liidia Põllu</v>
      </c>
      <c r="C314" s="392">
        <f t="shared" si="20"/>
        <v>6</v>
      </c>
    </row>
  </sheetData>
  <conditionalFormatting sqref="B300:B314">
    <cfRule type="expression" dxfId="1056" priority="45">
      <formula>A300=3</formula>
    </cfRule>
    <cfRule type="expression" dxfId="1055" priority="46">
      <formula>A300=2</formula>
    </cfRule>
    <cfRule type="expression" dxfId="1054" priority="47">
      <formula>A300=1</formula>
    </cfRule>
    <cfRule type="containsBlanks" dxfId="1053" priority="48">
      <formula>LEN(TRIM(B300))=0</formula>
    </cfRule>
    <cfRule type="duplicateValues" dxfId="1052" priority="49"/>
  </conditionalFormatting>
  <conditionalFormatting sqref="C7:C21 G7:G21 K7:K21 O7:O21 S7:S21">
    <cfRule type="expression" dxfId="1051" priority="12">
      <formula>AND(C7=0,E7=13)</formula>
    </cfRule>
  </conditionalFormatting>
  <conditionalFormatting sqref="C7:C21">
    <cfRule type="expression" dxfId="1050" priority="26">
      <formula>IF($C7&gt;$E7,TRUE)</formula>
    </cfRule>
  </conditionalFormatting>
  <conditionalFormatting sqref="E7:E21">
    <cfRule type="expression" dxfId="1049" priority="27">
      <formula>IF($C7&lt;$E7,TRUE)</formula>
    </cfRule>
  </conditionalFormatting>
  <conditionalFormatting sqref="K7:K21">
    <cfRule type="expression" dxfId="1048" priority="34">
      <formula>IF($K7&gt;$M7,TRUE)</formula>
    </cfRule>
  </conditionalFormatting>
  <conditionalFormatting sqref="M7:M21">
    <cfRule type="expression" dxfId="1047" priority="35">
      <formula>IF($K7&lt;$M7,TRUE)</formula>
    </cfRule>
  </conditionalFormatting>
  <conditionalFormatting sqref="O7:O21">
    <cfRule type="expression" dxfId="1046" priority="38">
      <formula>IF($O7&gt;$Q7,TRUE)</formula>
    </cfRule>
  </conditionalFormatting>
  <conditionalFormatting sqref="Q7:Q21">
    <cfRule type="expression" dxfId="1045" priority="39">
      <formula>IF($O7&lt;$Q7,TRUE)</formula>
    </cfRule>
  </conditionalFormatting>
  <conditionalFormatting sqref="S7:S21">
    <cfRule type="expression" dxfId="1044" priority="42">
      <formula>IF($S7&gt;$U7,TRUE)</formula>
    </cfRule>
  </conditionalFormatting>
  <conditionalFormatting sqref="U7:U21">
    <cfRule type="expression" dxfId="1043" priority="43">
      <formula>IF($S7&lt;$U7,TRUE)</formula>
    </cfRule>
  </conditionalFormatting>
  <conditionalFormatting sqref="G7:G21">
    <cfRule type="expression" dxfId="1042" priority="30">
      <formula>IF($G7&gt;$I7,TRUE)</formula>
    </cfRule>
  </conditionalFormatting>
  <conditionalFormatting sqref="I7:I21">
    <cfRule type="expression" dxfId="1041" priority="31">
      <formula>IF($G7&lt;$I7,TRUE)</formula>
    </cfRule>
  </conditionalFormatting>
  <conditionalFormatting sqref="F7:F21">
    <cfRule type="containsText" dxfId="1040" priority="17" operator="containsText" text="vaba voor">
      <formula>NOT(ISERROR(SEARCH("vaba voor",F7)))</formula>
    </cfRule>
  </conditionalFormatting>
  <conditionalFormatting sqref="N7:N21">
    <cfRule type="containsText" dxfId="1039" priority="15" operator="containsText" text="vaba voor">
      <formula>NOT(ISERROR(SEARCH("vaba voor",N7)))</formula>
    </cfRule>
  </conditionalFormatting>
  <conditionalFormatting sqref="R7:R21">
    <cfRule type="containsText" dxfId="1038" priority="18" operator="containsText" text="vaba voor">
      <formula>NOT(ISERROR(SEARCH("vaba voor",R7)))</formula>
    </cfRule>
  </conditionalFormatting>
  <conditionalFormatting sqref="V7:V21">
    <cfRule type="containsText" dxfId="1037" priority="14" operator="containsText" text="vaba voor">
      <formula>NOT(ISERROR(SEARCH("vaba voor",V7)))</formula>
    </cfRule>
  </conditionalFormatting>
  <conditionalFormatting sqref="J7:J21">
    <cfRule type="containsText" dxfId="1036" priority="16" operator="containsText" text="vaba voor">
      <formula>NOT(ISERROR(SEARCH("vaba voor",J7)))</formula>
    </cfRule>
  </conditionalFormatting>
  <conditionalFormatting sqref="C7:F21">
    <cfRule type="expression" dxfId="1035" priority="22">
      <formula>IF(AND(ISNUMBER($C7),$C7=$E7),TRUE)</formula>
    </cfRule>
    <cfRule type="expression" dxfId="1034" priority="24">
      <formula>IF($C7&gt;$E7,TRUE)</formula>
    </cfRule>
    <cfRule type="expression" dxfId="1033" priority="25">
      <formula>IF($C7&lt;$E7,TRUE)</formula>
    </cfRule>
  </conditionalFormatting>
  <conditionalFormatting sqref="G7:J21">
    <cfRule type="expression" dxfId="1032" priority="23">
      <formula>IF(AND(ISNUMBER($G7),$G7=$I7),TRUE)</formula>
    </cfRule>
    <cfRule type="expression" dxfId="1031" priority="28">
      <formula>IF($G7&gt;$I7,TRUE)</formula>
    </cfRule>
    <cfRule type="expression" dxfId="1030" priority="29">
      <formula>IF($G7&lt;$I7,TRUE)</formula>
    </cfRule>
  </conditionalFormatting>
  <conditionalFormatting sqref="K7:N21">
    <cfRule type="expression" dxfId="1029" priority="21">
      <formula>IF(AND(ISNUMBER($K7),$K7=$M7),TRUE)</formula>
    </cfRule>
    <cfRule type="expression" dxfId="1028" priority="32">
      <formula>IF($K7&gt;$M7,TRUE)</formula>
    </cfRule>
    <cfRule type="expression" dxfId="1027" priority="33">
      <formula>IF($K7&lt;$M7,TRUE)</formula>
    </cfRule>
  </conditionalFormatting>
  <conditionalFormatting sqref="O7:R21">
    <cfRule type="expression" dxfId="1026" priority="20">
      <formula>IF(AND(ISNUMBER($O7),$O7=$Q7),TRUE)</formula>
    </cfRule>
    <cfRule type="expression" dxfId="1025" priority="36">
      <formula>IF($O7&gt;$Q7,TRUE)</formula>
    </cfRule>
    <cfRule type="expression" dxfId="1024" priority="37">
      <formula>IF($O7&lt;$Q7,TRUE)</formula>
    </cfRule>
  </conditionalFormatting>
  <conditionalFormatting sqref="S7:V21">
    <cfRule type="expression" dxfId="1023" priority="19">
      <formula>IF(AND(ISNUMBER($S7),$S7=$U7),TRUE)</formula>
    </cfRule>
    <cfRule type="expression" dxfId="1022" priority="40">
      <formula>IF($S7&gt;$U7,TRUE)</formula>
    </cfRule>
    <cfRule type="expression" dxfId="1021" priority="41">
      <formula>IF($S7&lt;$U7,TRUE)</formula>
    </cfRule>
  </conditionalFormatting>
  <conditionalFormatting sqref="E7:E21 I7:I21 M7:M21 Q7:Q21 U7:U21">
    <cfRule type="expression" dxfId="1020" priority="13">
      <formula>AND(E7=0,C7=13)</formula>
    </cfRule>
  </conditionalFormatting>
  <conditionalFormatting sqref="A7:A21">
    <cfRule type="duplicateValues" dxfId="1019" priority="44"/>
  </conditionalFormatting>
  <conditionalFormatting sqref="AJ7:AJ21">
    <cfRule type="expression" dxfId="1018" priority="5">
      <formula>AND(AI7="",FIND(",",AJ7))</formula>
    </cfRule>
    <cfRule type="expression" dxfId="1017" priority="7">
      <formula>AND(AI7="",COUNTIF(AJ7,"*,*")=0)</formula>
    </cfRule>
  </conditionalFormatting>
  <conditionalFormatting sqref="AH7:AH21">
    <cfRule type="expression" dxfId="1016" priority="8">
      <formula>AND(AG7="",FIND(",",AH7))</formula>
    </cfRule>
    <cfRule type="expression" dxfId="1015" priority="9">
      <formula>AND(AG7="",COUNTIF(AH7,"*,*")=0)</formula>
    </cfRule>
  </conditionalFormatting>
  <conditionalFormatting sqref="AL7:AL21">
    <cfRule type="expression" dxfId="1014" priority="10">
      <formula>AND(AK7="",FIND(",",AL7))</formula>
    </cfRule>
    <cfRule type="expression" dxfId="1013" priority="11">
      <formula>AND(AK7="",COUNTIF(AL7,"*,*")=0)</formula>
    </cfRule>
  </conditionalFormatting>
  <conditionalFormatting sqref="AF7:AF21">
    <cfRule type="expression" dxfId="1012" priority="6">
      <formula>AND(AE7="",COUNTIF(AF7,"*,*")=0)</formula>
    </cfRule>
  </conditionalFormatting>
  <conditionalFormatting sqref="AN7:AN21">
    <cfRule type="expression" dxfId="1011" priority="2">
      <formula>AND(AM7="",COUNTIF(AN7,"*,*")=0)</formula>
    </cfRule>
    <cfRule type="expression" dxfId="1010" priority="4">
      <formula>AND(AM7="",FIND(",",AN7))</formula>
    </cfRule>
  </conditionalFormatting>
  <conditionalFormatting sqref="AP7:AP21">
    <cfRule type="expression" dxfId="1009" priority="1">
      <formula>AND(AO7="",COUNTIF(AP7,"*,*")=0)</formula>
    </cfRule>
    <cfRule type="expression" dxfId="1008" priority="3">
      <formula>AND(AO7="",FIND(",",AP7))</formula>
    </cfRule>
  </conditionalFormatting>
  <pageMargins left="0.78740157480314965" right="0.39370078740157483" top="0.78740157480314965" bottom="0.39370078740157483" header="0.78740157480314965" footer="0"/>
  <pageSetup paperSize="9" fitToHeight="0" orientation="landscape" r:id="rId1"/>
  <headerFooter>
    <oddHeader>&amp;R&amp;9&amp;P. leht &amp;N&amp; -st</oddHeader>
  </headerFooter>
  <rowBreaks count="1" manualBreakCount="1">
    <brk id="29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8"/>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33.2851562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18.285156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UPPER((Kalend!E7)&amp;" - "&amp;(Kalend!C7))&amp;" - "&amp;LOWER(Kalend!D7)&amp;" - "&amp;(Kalend!A7)&amp;" kell "&amp;(Kalend!B7)&amp;" - "&amp;(Kalend!F7)</f>
        <v>V2 - VOKA VII KV 2. ETAPP - duo - K, 27.05.2020 kell 18:00 - Voka staadion</v>
      </c>
      <c r="O1" s="105"/>
      <c r="P1" s="105"/>
      <c r="Q1" s="108"/>
      <c r="R1" s="108"/>
      <c r="S1" s="108"/>
      <c r="T1" s="109"/>
      <c r="U1" s="109"/>
      <c r="V1" s="109"/>
      <c r="W1" s="105"/>
      <c r="X1" s="334"/>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693" t="s">
        <v>158</v>
      </c>
      <c r="C7" s="140">
        <v>13</v>
      </c>
      <c r="D7" s="141" t="s">
        <v>79</v>
      </c>
      <c r="E7" s="142">
        <v>1</v>
      </c>
      <c r="F7" s="143" t="str">
        <f>B19</f>
        <v>Argo Sepp, Jaan Sepp</v>
      </c>
      <c r="G7" s="140">
        <v>7</v>
      </c>
      <c r="H7" s="141" t="s">
        <v>79</v>
      </c>
      <c r="I7" s="142">
        <v>9</v>
      </c>
      <c r="J7" s="143" t="str">
        <f>B20</f>
        <v>Andres Veski, Svetlana Veski</v>
      </c>
      <c r="K7" s="140">
        <v>13</v>
      </c>
      <c r="L7" s="141" t="s">
        <v>79</v>
      </c>
      <c r="M7" s="142">
        <v>3</v>
      </c>
      <c r="N7" s="143" t="str">
        <f>B13</f>
        <v>Aigi Orro, Kalle Orro</v>
      </c>
      <c r="O7" s="140">
        <v>9</v>
      </c>
      <c r="P7" s="141" t="s">
        <v>79</v>
      </c>
      <c r="Q7" s="142">
        <v>6</v>
      </c>
      <c r="R7" s="143" t="str">
        <f>B12</f>
        <v>Ivar Viljaste, Matti Vinni</v>
      </c>
      <c r="S7" s="140">
        <v>13</v>
      </c>
      <c r="T7" s="141" t="s">
        <v>79</v>
      </c>
      <c r="U7" s="142">
        <v>2</v>
      </c>
      <c r="V7" s="143" t="str">
        <f>B8</f>
        <v>Aarne Välja, Janek Tarto</v>
      </c>
      <c r="W7" s="348">
        <f t="shared" ref="W7:W21" si="0">IF(C7&gt;E7,W$2,IF(C7&lt;E7,W$4,IF(ISNUMBER(C7),W$3,0)))+IF(G7&gt;I7,W$2,IF(G7&lt;I7,W$4,IF(ISNUMBER(G7),W$3,0)))+IF(K7&gt;M7,W$2,IF(K7&lt;M7,W$4,IF(ISNUMBER(K7),W$3,0)))+IF(O7&gt;Q7,W$2,IF(O7&lt;Q7,W$4,IF(ISNUMBER(O7),W$3,0)))+IF(S7&gt;U7,W$2,IF(S7&lt;U7,W$4,IF(ISNUMBER(S7),W$3,0)))</f>
        <v>4</v>
      </c>
      <c r="X7" s="145"/>
      <c r="Y7" s="140">
        <f>C7+G7+K7+O7+S7</f>
        <v>55</v>
      </c>
      <c r="Z7" s="141" t="s">
        <v>79</v>
      </c>
      <c r="AA7" s="146">
        <f>E7+I7+M7+Q7+U7</f>
        <v>21</v>
      </c>
      <c r="AB7" s="147">
        <f>Y7-AA7</f>
        <v>34</v>
      </c>
      <c r="AD7" s="157">
        <f>SUM(AE7:AP7)</f>
        <v>338</v>
      </c>
      <c r="AE7" s="158">
        <f>IFERROR(INDEX(V!$R:$R,MATCH(AF7,V!$L:$L,0)),"")</f>
        <v>169</v>
      </c>
      <c r="AF7" s="159" t="str">
        <f>IFERROR(LEFT($B7,(FIND(",",$B7,1)-1)),"")</f>
        <v>Kenneth Muusikus</v>
      </c>
      <c r="AG7" s="158">
        <f>IFERROR(INDEX(V!$R:$R,MATCH(AH7,V!$L:$L,0)),"")</f>
        <v>169</v>
      </c>
      <c r="AH7" s="159" t="str">
        <f>IFERROR(MID($B7,FIND(", ",$B7)+2,256),"")</f>
        <v>Mait Metsla</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289</v>
      </c>
      <c r="C8" s="140">
        <v>13</v>
      </c>
      <c r="D8" s="141" t="s">
        <v>79</v>
      </c>
      <c r="E8" s="142">
        <v>9</v>
      </c>
      <c r="F8" s="143" t="str">
        <f>B25</f>
        <v>Jaan Saar, Liidia Põllu</v>
      </c>
      <c r="G8" s="140">
        <v>13</v>
      </c>
      <c r="H8" s="141" t="s">
        <v>79</v>
      </c>
      <c r="I8" s="142">
        <v>5</v>
      </c>
      <c r="J8" s="143" t="str">
        <f>B14</f>
        <v>Illar Tõnurist, Urmas Jõeäär</v>
      </c>
      <c r="K8" s="140">
        <v>13</v>
      </c>
      <c r="L8" s="141" t="s">
        <v>79</v>
      </c>
      <c r="M8" s="142">
        <v>2</v>
      </c>
      <c r="N8" s="143" t="str">
        <f>B11</f>
        <v>Kaspar Mänd, Urmas Randlaine</v>
      </c>
      <c r="O8" s="140">
        <v>11</v>
      </c>
      <c r="P8" s="141" t="s">
        <v>79</v>
      </c>
      <c r="Q8" s="142">
        <v>6</v>
      </c>
      <c r="R8" s="143" t="str">
        <f>B10</f>
        <v>Johannes Neiland, Tõnis Neiland</v>
      </c>
      <c r="S8" s="140">
        <v>2</v>
      </c>
      <c r="T8" s="141" t="s">
        <v>79</v>
      </c>
      <c r="U8" s="142">
        <v>13</v>
      </c>
      <c r="V8" s="143" t="str">
        <f>B7</f>
        <v>Kenneth Muusikus, Mait Metsla</v>
      </c>
      <c r="W8" s="348">
        <f t="shared" si="0"/>
        <v>4</v>
      </c>
      <c r="X8" s="145"/>
      <c r="Y8" s="140">
        <f t="shared" ref="Y8:Y21" si="1">C8+G8+K8+O8+S8</f>
        <v>52</v>
      </c>
      <c r="Z8" s="141" t="s">
        <v>79</v>
      </c>
      <c r="AA8" s="146">
        <f t="shared" ref="AA8:AA21" si="2">E8+I8+M8+Q8+U8</f>
        <v>35</v>
      </c>
      <c r="AB8" s="147">
        <f t="shared" ref="AB8:AB21" si="3">Y8-AA8</f>
        <v>17</v>
      </c>
      <c r="AC8" s="148"/>
      <c r="AD8" s="157">
        <f t="shared" ref="AD8:AD11" si="4">SUM(AE8:AL8)</f>
        <v>203</v>
      </c>
      <c r="AE8" s="158">
        <f>IFERROR(INDEX(V!$R:$R,MATCH(AF8,V!$L:$L,0)),"")</f>
        <v>80</v>
      </c>
      <c r="AF8" s="159" t="str">
        <f t="shared" ref="AF8:AF25" si="5">IFERROR(LEFT($B8,(FIND(",",$B8,1)-1)),"")</f>
        <v>Aarne Välja</v>
      </c>
      <c r="AG8" s="158">
        <f>IFERROR(INDEX(V!$R:$R,MATCH(AH8,V!$L:$L,0)),"")</f>
        <v>123</v>
      </c>
      <c r="AH8" s="159" t="str">
        <f t="shared" ref="AH8:AH25" si="6">IFERROR(MID($B8,FIND(", ",$B8)+2,256),"")</f>
        <v>Janek Tarto</v>
      </c>
      <c r="AI8" s="158" t="str">
        <f>IFERROR(INDEX(V!$R:$R,MATCH(AJ8,V!$L:$L,0)),"")</f>
        <v/>
      </c>
      <c r="AJ8" s="159" t="str">
        <f t="shared" ref="AJ8:AJ25" si="7">IFERROR(MID($B8,FIND("^",SUBSTITUTE($B8,", ","^",1))+2,FIND("^",SUBSTITUTE($B8,", ","^",2))-FIND("^",SUBSTITUTE($B8,", ","^",1))-2),"")</f>
        <v/>
      </c>
      <c r="AK8" s="158" t="str">
        <f>IFERROR(INDEX(V!$R:$R,MATCH(AL8,V!$L:$L,0)),"")</f>
        <v/>
      </c>
      <c r="AL8" s="159" t="str">
        <f t="shared" ref="AL8:AL25" si="8">IFERROR(MID($B8,FIND(", ",$B8,FIND(", ",$B8,FIND(", ",$B8))+1)+2,30000),"")</f>
        <v/>
      </c>
      <c r="AM8" s="158" t="str">
        <f>IFERROR(INDEX(V!$R:$R,MATCH(AN8,V!$L:$L,0)),"")</f>
        <v/>
      </c>
      <c r="AN8" s="159" t="str">
        <f t="shared" ref="AN8:AN25" si="9">IFERROR(MID($B8,FIND(", ",$B8,FIND(", ",$B8)+1)+2,FIND(", ",$B8,FIND(", ",$B8,FIND(", ",$B8)+1)+1)-FIND(", ",$B8,FIND(", ",$B8)+1)-2),"")</f>
        <v/>
      </c>
      <c r="AO8" s="158" t="str">
        <f>IFERROR(INDEX(V!$R:$R,MATCH(AP8,V!$L:$L,0)),"")</f>
        <v/>
      </c>
      <c r="AP8" s="159" t="str">
        <f t="shared" ref="AP8:AP25" si="10">IFERROR(MID($B8,FIND(", ",$B8,FIND(", ",$B8,FIND(", ",$B8)+1)+1)+2,30000),"")</f>
        <v/>
      </c>
    </row>
    <row r="9" spans="1:42" x14ac:dyDescent="0.2">
      <c r="A9" s="138">
        <v>3</v>
      </c>
      <c r="B9" s="695" t="s">
        <v>340</v>
      </c>
      <c r="C9" s="140">
        <v>2</v>
      </c>
      <c r="D9" s="141" t="s">
        <v>79</v>
      </c>
      <c r="E9" s="142">
        <v>13</v>
      </c>
      <c r="F9" s="143" t="str">
        <f>B20</f>
        <v>Andres Veski, Svetlana Veski</v>
      </c>
      <c r="G9" s="140">
        <v>13</v>
      </c>
      <c r="H9" s="141" t="s">
        <v>79</v>
      </c>
      <c r="I9" s="142">
        <v>7</v>
      </c>
      <c r="J9" s="143" t="str">
        <f>B21</f>
        <v>Heili Vasser, Vello Vasser</v>
      </c>
      <c r="K9" s="140">
        <v>12</v>
      </c>
      <c r="L9" s="141" t="s">
        <v>79</v>
      </c>
      <c r="M9" s="142">
        <v>9</v>
      </c>
      <c r="N9" s="143" t="str">
        <f>B14</f>
        <v>Illar Tõnurist, Urmas Jõeäär</v>
      </c>
      <c r="O9" s="140">
        <v>13</v>
      </c>
      <c r="P9" s="141" t="s">
        <v>79</v>
      </c>
      <c r="Q9" s="142">
        <v>8</v>
      </c>
      <c r="R9" s="143" t="str">
        <f>B18</f>
        <v>Meelis Luud, Sander Rose</v>
      </c>
      <c r="S9" s="140">
        <v>13</v>
      </c>
      <c r="T9" s="141" t="s">
        <v>79</v>
      </c>
      <c r="U9" s="142">
        <v>2</v>
      </c>
      <c r="V9" s="143" t="str">
        <f>B11</f>
        <v>Kaspar Mänd, Urmas Randlaine</v>
      </c>
      <c r="W9" s="348">
        <f t="shared" si="0"/>
        <v>4</v>
      </c>
      <c r="X9" s="145"/>
      <c r="Y9" s="668">
        <f t="shared" si="1"/>
        <v>53</v>
      </c>
      <c r="Z9" s="141" t="s">
        <v>79</v>
      </c>
      <c r="AA9" s="146">
        <f t="shared" si="2"/>
        <v>39</v>
      </c>
      <c r="AB9" s="147">
        <f t="shared" si="3"/>
        <v>14</v>
      </c>
      <c r="AC9" s="148"/>
      <c r="AD9" s="157">
        <f t="shared" si="4"/>
        <v>69</v>
      </c>
      <c r="AE9" s="158">
        <f>IFERROR(INDEX(V!$R:$R,MATCH(AF9,V!$L:$L,0)),"")</f>
        <v>46</v>
      </c>
      <c r="AF9" s="159" t="str">
        <f t="shared" si="5"/>
        <v>Andrei Grintšak</v>
      </c>
      <c r="AG9" s="158">
        <f>IFERROR(INDEX(V!$R:$R,MATCH(AH9,V!$L:$L,0)),"")</f>
        <v>23</v>
      </c>
      <c r="AH9" s="159" t="str">
        <f t="shared" si="6"/>
        <v>Emil Murzajev</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341</v>
      </c>
      <c r="C10" s="140">
        <v>13</v>
      </c>
      <c r="D10" s="141" t="s">
        <v>79</v>
      </c>
      <c r="E10" s="142">
        <v>4</v>
      </c>
      <c r="F10" s="143" t="str">
        <f>B21</f>
        <v>Heili Vasser, Vello Vasser</v>
      </c>
      <c r="G10" s="140">
        <v>13</v>
      </c>
      <c r="H10" s="141" t="s">
        <v>79</v>
      </c>
      <c r="I10" s="142">
        <v>5</v>
      </c>
      <c r="J10" s="143" t="str">
        <f>B18</f>
        <v>Meelis Luud, Sander Rose</v>
      </c>
      <c r="K10" s="140">
        <v>13</v>
      </c>
      <c r="L10" s="141" t="s">
        <v>79</v>
      </c>
      <c r="M10" s="142">
        <v>8</v>
      </c>
      <c r="N10" s="143" t="str">
        <f>B20</f>
        <v>Andres Veski, Svetlana Veski</v>
      </c>
      <c r="O10" s="140">
        <v>6</v>
      </c>
      <c r="P10" s="141" t="s">
        <v>79</v>
      </c>
      <c r="Q10" s="142">
        <v>11</v>
      </c>
      <c r="R10" s="143" t="str">
        <f>B8</f>
        <v>Aarne Välja, Janek Tarto</v>
      </c>
      <c r="S10" s="140">
        <v>13</v>
      </c>
      <c r="T10" s="141" t="s">
        <v>79</v>
      </c>
      <c r="U10" s="142">
        <v>1</v>
      </c>
      <c r="V10" s="143" t="str">
        <f>B15</f>
        <v>Tõnu Kapper, Vladimir Ogneštšikov</v>
      </c>
      <c r="W10" s="348">
        <f t="shared" si="0"/>
        <v>4</v>
      </c>
      <c r="X10" s="145"/>
      <c r="Y10" s="140">
        <f t="shared" si="1"/>
        <v>58</v>
      </c>
      <c r="Z10" s="141" t="s">
        <v>79</v>
      </c>
      <c r="AA10" s="146">
        <f t="shared" si="2"/>
        <v>29</v>
      </c>
      <c r="AB10" s="147">
        <f t="shared" si="3"/>
        <v>29</v>
      </c>
      <c r="AC10" s="148"/>
      <c r="AD10" s="157">
        <f t="shared" si="4"/>
        <v>144</v>
      </c>
      <c r="AE10" s="158">
        <f>IFERROR(INDEX(V!$R:$R,MATCH(AF10,V!$L:$L,0)),"")</f>
        <v>64</v>
      </c>
      <c r="AF10" s="159" t="str">
        <f t="shared" si="5"/>
        <v>Johannes Neiland</v>
      </c>
      <c r="AG10" s="158">
        <f>IFERROR(INDEX(V!$R:$R,MATCH(AH10,V!$L:$L,0)),"")</f>
        <v>80</v>
      </c>
      <c r="AH10" s="159" t="str">
        <f t="shared" si="6"/>
        <v>Tõnis Neiland</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293</v>
      </c>
      <c r="C11" s="140">
        <v>13</v>
      </c>
      <c r="D11" s="141" t="s">
        <v>79</v>
      </c>
      <c r="E11" s="142">
        <v>5</v>
      </c>
      <c r="F11" s="143" t="str">
        <f>B16</f>
        <v>Oksana Rõndenkova, Oleg Rõndenkov</v>
      </c>
      <c r="G11" s="140">
        <v>13</v>
      </c>
      <c r="H11" s="141" t="s">
        <v>79</v>
      </c>
      <c r="I11" s="142">
        <v>11</v>
      </c>
      <c r="J11" s="143" t="str">
        <f>B12</f>
        <v>Ivar Viljaste, Matti Vinni</v>
      </c>
      <c r="K11" s="140">
        <v>2</v>
      </c>
      <c r="L11" s="141" t="s">
        <v>79</v>
      </c>
      <c r="M11" s="142">
        <v>13</v>
      </c>
      <c r="N11" s="143" t="str">
        <f>B8</f>
        <v>Aarne Välja, Janek Tarto</v>
      </c>
      <c r="O11" s="140">
        <v>10</v>
      </c>
      <c r="P11" s="141" t="s">
        <v>79</v>
      </c>
      <c r="Q11" s="142">
        <v>9</v>
      </c>
      <c r="R11" s="143" t="str">
        <f>B13</f>
        <v>Aigi Orro, Kalle Orro</v>
      </c>
      <c r="S11" s="140">
        <v>2</v>
      </c>
      <c r="T11" s="141" t="s">
        <v>79</v>
      </c>
      <c r="U11" s="142">
        <v>13</v>
      </c>
      <c r="V11" s="143" t="str">
        <f>B9</f>
        <v>Andrei Grintšak, Emil Murzajev</v>
      </c>
      <c r="W11" s="524">
        <f t="shared" si="0"/>
        <v>3</v>
      </c>
      <c r="X11" s="145"/>
      <c r="Y11" s="140">
        <f t="shared" si="1"/>
        <v>40</v>
      </c>
      <c r="Z11" s="141" t="s">
        <v>79</v>
      </c>
      <c r="AA11" s="146">
        <f t="shared" si="2"/>
        <v>51</v>
      </c>
      <c r="AB11" s="147">
        <f t="shared" si="3"/>
        <v>-11</v>
      </c>
      <c r="AC11" s="148"/>
      <c r="AD11" s="157">
        <f t="shared" si="4"/>
        <v>262</v>
      </c>
      <c r="AE11" s="158">
        <f>IFERROR(INDEX(V!$R:$R,MATCH(AF11,V!$L:$L,0)),"")</f>
        <v>141</v>
      </c>
      <c r="AF11" s="159" t="str">
        <f t="shared" si="5"/>
        <v>Kaspar Mänd</v>
      </c>
      <c r="AG11" s="158">
        <f>IFERROR(INDEX(V!$R:$R,MATCH(AH11,V!$L:$L,0)),"")</f>
        <v>121</v>
      </c>
      <c r="AH11" s="159" t="str">
        <f t="shared" si="6"/>
        <v>Urmas Randlaine</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285</v>
      </c>
      <c r="C12" s="140">
        <v>13</v>
      </c>
      <c r="D12" s="141" t="s">
        <v>79</v>
      </c>
      <c r="E12" s="142">
        <v>6</v>
      </c>
      <c r="F12" s="143" t="str">
        <f>B17</f>
        <v>Ljudmila Varendi, Viktor Švarõgin</v>
      </c>
      <c r="G12" s="140">
        <v>11</v>
      </c>
      <c r="H12" s="141" t="s">
        <v>79</v>
      </c>
      <c r="I12" s="142">
        <v>13</v>
      </c>
      <c r="J12" s="143" t="str">
        <f>B11</f>
        <v>Kaspar Mänd, Urmas Randlaine</v>
      </c>
      <c r="K12" s="140">
        <v>13</v>
      </c>
      <c r="L12" s="141" t="s">
        <v>79</v>
      </c>
      <c r="M12" s="142">
        <v>1</v>
      </c>
      <c r="N12" s="143" t="str">
        <f>B16</f>
        <v>Oksana Rõndenkova, Oleg Rõndenkov</v>
      </c>
      <c r="O12" s="140">
        <v>6</v>
      </c>
      <c r="P12" s="141" t="s">
        <v>79</v>
      </c>
      <c r="Q12" s="142">
        <v>9</v>
      </c>
      <c r="R12" s="143" t="str">
        <f>B7</f>
        <v>Kenneth Muusikus, Mait Metsla</v>
      </c>
      <c r="S12" s="140">
        <v>13</v>
      </c>
      <c r="T12" s="141" t="s">
        <v>79</v>
      </c>
      <c r="U12" s="142">
        <v>11</v>
      </c>
      <c r="V12" s="143" t="str">
        <f>B20</f>
        <v>Andres Veski, Svetlana Veski</v>
      </c>
      <c r="W12" s="524">
        <f t="shared" si="0"/>
        <v>3</v>
      </c>
      <c r="X12" s="145"/>
      <c r="Y12" s="140">
        <f t="shared" si="1"/>
        <v>56</v>
      </c>
      <c r="Z12" s="141" t="s">
        <v>79</v>
      </c>
      <c r="AA12" s="146">
        <f t="shared" si="2"/>
        <v>40</v>
      </c>
      <c r="AB12" s="147">
        <f t="shared" si="3"/>
        <v>16</v>
      </c>
      <c r="AC12" s="148"/>
      <c r="AD12" s="157">
        <f t="shared" ref="AD12:AD16" si="11">SUM(AE12:AL12)</f>
        <v>327</v>
      </c>
      <c r="AE12" s="158">
        <f>IFERROR(INDEX(V!$R:$R,MATCH(AF12,V!$L:$L,0)),"")</f>
        <v>167</v>
      </c>
      <c r="AF12" s="159" t="str">
        <f t="shared" si="5"/>
        <v>Ivar Viljaste</v>
      </c>
      <c r="AG12" s="158">
        <f>IFERROR(INDEX(V!$R:$R,MATCH(AH12,V!$L:$L,0)),"")</f>
        <v>160</v>
      </c>
      <c r="AH12" s="159" t="str">
        <f t="shared" si="6"/>
        <v>Matti Vinni</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157</v>
      </c>
      <c r="C13" s="140">
        <v>9</v>
      </c>
      <c r="D13" s="141" t="s">
        <v>79</v>
      </c>
      <c r="E13" s="142">
        <v>7</v>
      </c>
      <c r="F13" s="143" t="str">
        <f>B15</f>
        <v>Tõnu Kapper, Vladimir Ogneštšikov</v>
      </c>
      <c r="G13" s="140">
        <v>10</v>
      </c>
      <c r="H13" s="141" t="s">
        <v>79</v>
      </c>
      <c r="I13" s="142">
        <v>5</v>
      </c>
      <c r="J13" s="143" t="str">
        <f>B22</f>
        <v>Enn Tokman, Tarmo Bombe</v>
      </c>
      <c r="K13" s="140">
        <v>3</v>
      </c>
      <c r="L13" s="141" t="s">
        <v>79</v>
      </c>
      <c r="M13" s="142">
        <v>13</v>
      </c>
      <c r="N13" s="143" t="str">
        <f>B7</f>
        <v>Kenneth Muusikus, Mait Metsla</v>
      </c>
      <c r="O13" s="140">
        <v>9</v>
      </c>
      <c r="P13" s="141" t="s">
        <v>79</v>
      </c>
      <c r="Q13" s="142">
        <v>10</v>
      </c>
      <c r="R13" s="143" t="str">
        <f>B11</f>
        <v>Kaspar Mänd, Urmas Randlaine</v>
      </c>
      <c r="S13" s="140">
        <v>13</v>
      </c>
      <c r="T13" s="141" t="s">
        <v>79</v>
      </c>
      <c r="U13" s="142">
        <v>8</v>
      </c>
      <c r="V13" s="143" t="str">
        <f>B19</f>
        <v>Argo Sepp, Jaan Sepp</v>
      </c>
      <c r="W13" s="524">
        <f t="shared" si="0"/>
        <v>3</v>
      </c>
      <c r="X13" s="145"/>
      <c r="Y13" s="140">
        <f t="shared" si="1"/>
        <v>44</v>
      </c>
      <c r="Z13" s="141" t="s">
        <v>79</v>
      </c>
      <c r="AA13" s="146">
        <f t="shared" si="2"/>
        <v>43</v>
      </c>
      <c r="AB13" s="147">
        <f t="shared" si="3"/>
        <v>1</v>
      </c>
      <c r="AC13" s="148"/>
      <c r="AD13" s="157">
        <f t="shared" si="11"/>
        <v>168</v>
      </c>
      <c r="AE13" s="158">
        <f>IFERROR(INDEX(V!$R:$R,MATCH(AF13,V!$L:$L,0)),"")</f>
        <v>84</v>
      </c>
      <c r="AF13" s="159" t="str">
        <f t="shared" si="5"/>
        <v>Aigi Orro</v>
      </c>
      <c r="AG13" s="158">
        <f>IFERROR(INDEX(V!$R:$R,MATCH(AH13,V!$L:$L,0)),"")</f>
        <v>84</v>
      </c>
      <c r="AH13" s="159" t="str">
        <f t="shared" si="6"/>
        <v>Kalle Orro</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342</v>
      </c>
      <c r="C14" s="140">
        <v>12</v>
      </c>
      <c r="D14" s="141" t="s">
        <v>79</v>
      </c>
      <c r="E14" s="142">
        <v>7</v>
      </c>
      <c r="F14" s="143" t="str">
        <f>B24</f>
        <v>Karla Purgats, Lemmit Toomra</v>
      </c>
      <c r="G14" s="140">
        <v>5</v>
      </c>
      <c r="H14" s="141" t="s">
        <v>79</v>
      </c>
      <c r="I14" s="142">
        <v>13</v>
      </c>
      <c r="J14" s="143" t="str">
        <f>B8</f>
        <v>Aarne Välja, Janek Tarto</v>
      </c>
      <c r="K14" s="140">
        <v>9</v>
      </c>
      <c r="L14" s="141" t="s">
        <v>79</v>
      </c>
      <c r="M14" s="142">
        <v>12</v>
      </c>
      <c r="N14" s="143" t="str">
        <f>B9</f>
        <v>Andrei Grintšak, Emil Murzajev</v>
      </c>
      <c r="O14" s="140">
        <v>13</v>
      </c>
      <c r="P14" s="141" t="s">
        <v>79</v>
      </c>
      <c r="Q14" s="142">
        <v>3</v>
      </c>
      <c r="R14" s="143" t="str">
        <f>B21</f>
        <v>Heili Vasser, Vello Vasser</v>
      </c>
      <c r="S14" s="140">
        <v>13</v>
      </c>
      <c r="T14" s="141" t="s">
        <v>79</v>
      </c>
      <c r="U14" s="142">
        <v>10</v>
      </c>
      <c r="V14" s="143" t="str">
        <f>B17</f>
        <v>Ljudmila Varendi, Viktor Švarõgin</v>
      </c>
      <c r="W14" s="524">
        <f t="shared" si="0"/>
        <v>3</v>
      </c>
      <c r="X14" s="145"/>
      <c r="Y14" s="140">
        <f t="shared" si="1"/>
        <v>52</v>
      </c>
      <c r="Z14" s="141" t="s">
        <v>79</v>
      </c>
      <c r="AA14" s="146">
        <f t="shared" si="2"/>
        <v>45</v>
      </c>
      <c r="AB14" s="147">
        <f t="shared" si="3"/>
        <v>7</v>
      </c>
      <c r="AC14" s="148"/>
      <c r="AD14" s="157">
        <f t="shared" si="11"/>
        <v>97</v>
      </c>
      <c r="AE14" s="158">
        <f>IFERROR(INDEX(V!$R:$R,MATCH(AF14,V!$L:$L,0)),"")</f>
        <v>43</v>
      </c>
      <c r="AF14" s="159" t="str">
        <f t="shared" si="5"/>
        <v>Illar Tõnurist</v>
      </c>
      <c r="AG14" s="158">
        <f>IFERROR(INDEX(V!$R:$R,MATCH(AH14,V!$L:$L,0)),"")</f>
        <v>54</v>
      </c>
      <c r="AH14" s="159" t="str">
        <f t="shared" si="6"/>
        <v>Urmas Jõeäär</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5" t="s">
        <v>294</v>
      </c>
      <c r="C15" s="140">
        <v>7</v>
      </c>
      <c r="D15" s="141" t="s">
        <v>79</v>
      </c>
      <c r="E15" s="142">
        <v>9</v>
      </c>
      <c r="F15" s="143" t="str">
        <f>B13</f>
        <v>Aigi Orro, Kalle Orro</v>
      </c>
      <c r="G15" s="140">
        <v>13</v>
      </c>
      <c r="H15" s="141" t="s">
        <v>79</v>
      </c>
      <c r="I15" s="142">
        <v>9</v>
      </c>
      <c r="J15" s="143" t="str">
        <f>B17</f>
        <v>Ljudmila Varendi, Viktor Švarõgin</v>
      </c>
      <c r="K15" s="140">
        <v>13</v>
      </c>
      <c r="L15" s="141" t="s">
        <v>79</v>
      </c>
      <c r="M15" s="142">
        <v>1</v>
      </c>
      <c r="N15" s="143" t="str">
        <f>B22</f>
        <v>Enn Tokman, Tarmo Bombe</v>
      </c>
      <c r="O15" s="140">
        <v>13</v>
      </c>
      <c r="P15" s="141" t="s">
        <v>79</v>
      </c>
      <c r="Q15" s="142">
        <v>10</v>
      </c>
      <c r="R15" s="143" t="str">
        <f>B20</f>
        <v>Andres Veski, Svetlana Veski</v>
      </c>
      <c r="S15" s="140">
        <v>1</v>
      </c>
      <c r="T15" s="141" t="s">
        <v>79</v>
      </c>
      <c r="U15" s="142">
        <v>13</v>
      </c>
      <c r="V15" s="143" t="str">
        <f>B10</f>
        <v>Johannes Neiland, Tõnis Neiland</v>
      </c>
      <c r="W15" s="524">
        <f t="shared" si="0"/>
        <v>3</v>
      </c>
      <c r="X15" s="145"/>
      <c r="Y15" s="140">
        <f t="shared" si="1"/>
        <v>47</v>
      </c>
      <c r="Z15" s="141" t="s">
        <v>79</v>
      </c>
      <c r="AA15" s="146">
        <f t="shared" si="2"/>
        <v>42</v>
      </c>
      <c r="AB15" s="147">
        <f t="shared" si="3"/>
        <v>5</v>
      </c>
      <c r="AC15" s="148"/>
      <c r="AD15" s="157">
        <f t="shared" si="11"/>
        <v>176</v>
      </c>
      <c r="AE15" s="158">
        <f>IFERROR(INDEX(V!$R:$R,MATCH(AF15,V!$L:$L,0)),"")</f>
        <v>78</v>
      </c>
      <c r="AF15" s="159" t="str">
        <f t="shared" si="5"/>
        <v>Tõnu Kapper</v>
      </c>
      <c r="AG15" s="158">
        <f>IFERROR(INDEX(V!$R:$R,MATCH(AH15,V!$L:$L,0)),"")</f>
        <v>98</v>
      </c>
      <c r="AH15" s="159" t="str">
        <f t="shared" si="6"/>
        <v>Vladimir Ogneštšikov</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694" t="s">
        <v>343</v>
      </c>
      <c r="C16" s="140">
        <v>5</v>
      </c>
      <c r="D16" s="141" t="s">
        <v>79</v>
      </c>
      <c r="E16" s="142">
        <v>13</v>
      </c>
      <c r="F16" s="143" t="str">
        <f>B11</f>
        <v>Kaspar Mänd, Urmas Randlaine</v>
      </c>
      <c r="G16" s="140">
        <v>13</v>
      </c>
      <c r="H16" s="141" t="s">
        <v>79</v>
      </c>
      <c r="I16" s="142">
        <v>2</v>
      </c>
      <c r="J16" s="143" t="str">
        <f>B23</f>
        <v>Henri Mitt, Melika Lehtla</v>
      </c>
      <c r="K16" s="140">
        <v>1</v>
      </c>
      <c r="L16" s="141" t="s">
        <v>79</v>
      </c>
      <c r="M16" s="142">
        <v>13</v>
      </c>
      <c r="N16" s="143" t="str">
        <f>B12</f>
        <v>Ivar Viljaste, Matti Vinni</v>
      </c>
      <c r="O16" s="140">
        <v>13</v>
      </c>
      <c r="P16" s="141" t="s">
        <v>79</v>
      </c>
      <c r="Q16" s="142">
        <v>3</v>
      </c>
      <c r="R16" s="143" t="str">
        <f>B22</f>
        <v>Enn Tokman, Tarmo Bombe</v>
      </c>
      <c r="S16" s="140">
        <v>13</v>
      </c>
      <c r="T16" s="141" t="s">
        <v>79</v>
      </c>
      <c r="U16" s="142">
        <v>4</v>
      </c>
      <c r="V16" s="143" t="str">
        <f>B18</f>
        <v>Meelis Luud, Sander Rose</v>
      </c>
      <c r="W16" s="524">
        <f t="shared" si="0"/>
        <v>3</v>
      </c>
      <c r="X16" s="145"/>
      <c r="Y16" s="140">
        <f t="shared" si="1"/>
        <v>45</v>
      </c>
      <c r="Z16" s="141" t="s">
        <v>79</v>
      </c>
      <c r="AA16" s="146">
        <f t="shared" si="2"/>
        <v>35</v>
      </c>
      <c r="AB16" s="147">
        <f t="shared" si="3"/>
        <v>10</v>
      </c>
      <c r="AC16" s="148"/>
      <c r="AD16" s="157">
        <f t="shared" si="11"/>
        <v>185</v>
      </c>
      <c r="AE16" s="158">
        <f>IFERROR(INDEX(V!$R:$R,MATCH(AF16,V!$L:$L,0)),"")</f>
        <v>52</v>
      </c>
      <c r="AF16" s="159" t="str">
        <f t="shared" si="5"/>
        <v>Oksana Rõndenkova</v>
      </c>
      <c r="AG16" s="158">
        <f>IFERROR(INDEX(V!$R:$R,MATCH(AH16,V!$L:$L,0)),"")</f>
        <v>133</v>
      </c>
      <c r="AH16" s="159" t="str">
        <f t="shared" si="6"/>
        <v>Oleg Rõndenkov</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5" t="s">
        <v>161</v>
      </c>
      <c r="C17" s="140">
        <v>6</v>
      </c>
      <c r="D17" s="141" t="s">
        <v>79</v>
      </c>
      <c r="E17" s="142">
        <v>13</v>
      </c>
      <c r="F17" s="143" t="str">
        <f>B12</f>
        <v>Ivar Viljaste, Matti Vinni</v>
      </c>
      <c r="G17" s="140">
        <v>9</v>
      </c>
      <c r="H17" s="141" t="s">
        <v>79</v>
      </c>
      <c r="I17" s="142">
        <v>13</v>
      </c>
      <c r="J17" s="143" t="str">
        <f>B15</f>
        <v>Tõnu Kapper, Vladimir Ogneštšikov</v>
      </c>
      <c r="K17" s="140">
        <v>13</v>
      </c>
      <c r="L17" s="141" t="s">
        <v>79</v>
      </c>
      <c r="M17" s="142">
        <v>4</v>
      </c>
      <c r="N17" s="143" t="str">
        <f>B19</f>
        <v>Argo Sepp, Jaan Sepp</v>
      </c>
      <c r="O17" s="140">
        <v>13</v>
      </c>
      <c r="P17" s="141" t="s">
        <v>79</v>
      </c>
      <c r="Q17" s="142">
        <v>6</v>
      </c>
      <c r="R17" s="143" t="str">
        <f>B24</f>
        <v>Karla Purgats, Lemmit Toomra</v>
      </c>
      <c r="S17" s="140">
        <v>10</v>
      </c>
      <c r="T17" s="141" t="s">
        <v>79</v>
      </c>
      <c r="U17" s="142">
        <v>13</v>
      </c>
      <c r="V17" s="143" t="str">
        <f>B14</f>
        <v>Illar Tõnurist, Urmas Jõeäär</v>
      </c>
      <c r="W17" s="645">
        <f t="shared" si="0"/>
        <v>2</v>
      </c>
      <c r="X17" s="145"/>
      <c r="Y17" s="140">
        <f t="shared" si="1"/>
        <v>51</v>
      </c>
      <c r="Z17" s="141" t="s">
        <v>79</v>
      </c>
      <c r="AA17" s="347">
        <f t="shared" si="2"/>
        <v>49</v>
      </c>
      <c r="AB17" s="147">
        <f t="shared" si="3"/>
        <v>2</v>
      </c>
      <c r="AC17" s="148"/>
      <c r="AD17" s="157">
        <f t="shared" ref="AD17:AD21" si="12">SUM(AE17:AL17)</f>
        <v>154</v>
      </c>
      <c r="AE17" s="158">
        <f>IFERROR(INDEX(V!$R:$R,MATCH(AF17,V!$L:$L,0)),"")</f>
        <v>77</v>
      </c>
      <c r="AF17" s="159" t="str">
        <f t="shared" si="5"/>
        <v>Ljudmila Varendi</v>
      </c>
      <c r="AG17" s="158">
        <f>IFERROR(INDEX(V!$R:$R,MATCH(AH17,V!$L:$L,0)),"")</f>
        <v>77</v>
      </c>
      <c r="AH17" s="159" t="str">
        <f t="shared" si="6"/>
        <v>Viktor Švarõgin</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694" t="s">
        <v>288</v>
      </c>
      <c r="C18" s="140">
        <v>13</v>
      </c>
      <c r="D18" s="141" t="s">
        <v>79</v>
      </c>
      <c r="E18" s="142">
        <v>5</v>
      </c>
      <c r="F18" s="143" t="str">
        <f>B23</f>
        <v>Henri Mitt, Melika Lehtla</v>
      </c>
      <c r="G18" s="140">
        <v>5</v>
      </c>
      <c r="H18" s="141" t="s">
        <v>79</v>
      </c>
      <c r="I18" s="142">
        <v>13</v>
      </c>
      <c r="J18" s="143" t="str">
        <f>B10</f>
        <v>Johannes Neiland, Tõnis Neiland</v>
      </c>
      <c r="K18" s="140">
        <v>12</v>
      </c>
      <c r="L18" s="141" t="s">
        <v>79</v>
      </c>
      <c r="M18" s="142">
        <v>10</v>
      </c>
      <c r="N18" s="143" t="str">
        <f>B24</f>
        <v>Karla Purgats, Lemmit Toomra</v>
      </c>
      <c r="O18" s="140">
        <v>8</v>
      </c>
      <c r="P18" s="141" t="s">
        <v>79</v>
      </c>
      <c r="Q18" s="142">
        <v>13</v>
      </c>
      <c r="R18" s="143" t="str">
        <f>B9</f>
        <v>Andrei Grintšak, Emil Murzajev</v>
      </c>
      <c r="S18" s="140">
        <v>4</v>
      </c>
      <c r="T18" s="141" t="s">
        <v>79</v>
      </c>
      <c r="U18" s="142">
        <v>13</v>
      </c>
      <c r="V18" s="143" t="str">
        <f>B16</f>
        <v>Oksana Rõndenkova, Oleg Rõndenkov</v>
      </c>
      <c r="W18" s="645">
        <f t="shared" si="0"/>
        <v>2</v>
      </c>
      <c r="X18" s="145"/>
      <c r="Y18" s="140">
        <f t="shared" si="1"/>
        <v>42</v>
      </c>
      <c r="Z18" s="141" t="s">
        <v>79</v>
      </c>
      <c r="AA18" s="146">
        <f t="shared" si="2"/>
        <v>54</v>
      </c>
      <c r="AB18" s="147">
        <f t="shared" si="3"/>
        <v>-12</v>
      </c>
      <c r="AC18" s="148"/>
      <c r="AD18" s="157">
        <f t="shared" si="12"/>
        <v>136</v>
      </c>
      <c r="AE18" s="158">
        <f>IFERROR(INDEX(V!$R:$R,MATCH(AF18,V!$L:$L,0)),"")</f>
        <v>71</v>
      </c>
      <c r="AF18" s="159" t="str">
        <f t="shared" si="5"/>
        <v>Meelis Luud</v>
      </c>
      <c r="AG18" s="158">
        <f>IFERROR(INDEX(V!$R:$R,MATCH(AH18,V!$L:$L,0)),"")</f>
        <v>65</v>
      </c>
      <c r="AH18" s="159" t="str">
        <f t="shared" si="6"/>
        <v>Sander Rose</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344</v>
      </c>
      <c r="C19" s="140">
        <v>1</v>
      </c>
      <c r="D19" s="141" t="s">
        <v>79</v>
      </c>
      <c r="E19" s="142">
        <v>13</v>
      </c>
      <c r="F19" s="143" t="str">
        <f>B7</f>
        <v>Kenneth Muusikus, Mait Metsla</v>
      </c>
      <c r="G19" s="140">
        <v>13</v>
      </c>
      <c r="H19" s="141" t="s">
        <v>79</v>
      </c>
      <c r="I19" s="142">
        <v>7</v>
      </c>
      <c r="J19" s="143" t="s">
        <v>156</v>
      </c>
      <c r="K19" s="140">
        <v>4</v>
      </c>
      <c r="L19" s="141" t="s">
        <v>79</v>
      </c>
      <c r="M19" s="142">
        <v>13</v>
      </c>
      <c r="N19" s="143" t="str">
        <f>B17</f>
        <v>Ljudmila Varendi, Viktor Švarõgin</v>
      </c>
      <c r="O19" s="140">
        <v>13</v>
      </c>
      <c r="P19" s="141" t="s">
        <v>79</v>
      </c>
      <c r="Q19" s="142">
        <v>8</v>
      </c>
      <c r="R19" s="143" t="str">
        <f>B23</f>
        <v>Henri Mitt, Melika Lehtla</v>
      </c>
      <c r="S19" s="140">
        <v>8</v>
      </c>
      <c r="T19" s="141" t="s">
        <v>79</v>
      </c>
      <c r="U19" s="142">
        <v>13</v>
      </c>
      <c r="V19" s="143" t="str">
        <f>B13</f>
        <v>Aigi Orro, Kalle Orro</v>
      </c>
      <c r="W19" s="645">
        <f t="shared" si="0"/>
        <v>2</v>
      </c>
      <c r="X19" s="145"/>
      <c r="Y19" s="140">
        <f t="shared" si="1"/>
        <v>39</v>
      </c>
      <c r="Z19" s="141" t="s">
        <v>79</v>
      </c>
      <c r="AA19" s="146">
        <f t="shared" si="2"/>
        <v>54</v>
      </c>
      <c r="AB19" s="147">
        <f t="shared" si="3"/>
        <v>-15</v>
      </c>
      <c r="AC19" s="148"/>
      <c r="AD19" s="157">
        <f t="shared" si="12"/>
        <v>84</v>
      </c>
      <c r="AE19" s="158">
        <f>IFERROR(INDEX(V!$R:$R,MATCH(AF19,V!$L:$L,0)),"")</f>
        <v>8</v>
      </c>
      <c r="AF19" s="159" t="str">
        <f t="shared" si="5"/>
        <v>Argo Sepp</v>
      </c>
      <c r="AG19" s="158">
        <f>IFERROR(INDEX(V!$R:$R,MATCH(AH19,V!$L:$L,0)),"")</f>
        <v>76</v>
      </c>
      <c r="AH19" s="159" t="str">
        <f t="shared" si="6"/>
        <v>Jaan Sepp</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287</v>
      </c>
      <c r="C20" s="140">
        <v>13</v>
      </c>
      <c r="D20" s="141" t="s">
        <v>79</v>
      </c>
      <c r="E20" s="142">
        <v>2</v>
      </c>
      <c r="F20" s="143" t="str">
        <f>B9</f>
        <v>Andrei Grintšak, Emil Murzajev</v>
      </c>
      <c r="G20" s="140">
        <v>9</v>
      </c>
      <c r="H20" s="141" t="s">
        <v>79</v>
      </c>
      <c r="I20" s="142">
        <v>7</v>
      </c>
      <c r="J20" s="143" t="str">
        <f>B7</f>
        <v>Kenneth Muusikus, Mait Metsla</v>
      </c>
      <c r="K20" s="140">
        <v>8</v>
      </c>
      <c r="L20" s="141" t="s">
        <v>79</v>
      </c>
      <c r="M20" s="142">
        <v>13</v>
      </c>
      <c r="N20" s="143" t="str">
        <f>B10</f>
        <v>Johannes Neiland, Tõnis Neiland</v>
      </c>
      <c r="O20" s="140">
        <v>10</v>
      </c>
      <c r="P20" s="141" t="s">
        <v>79</v>
      </c>
      <c r="Q20" s="142">
        <v>13</v>
      </c>
      <c r="R20" s="143" t="str">
        <f>B15</f>
        <v>Tõnu Kapper, Vladimir Ogneštšikov</v>
      </c>
      <c r="S20" s="140">
        <v>11</v>
      </c>
      <c r="T20" s="141" t="s">
        <v>79</v>
      </c>
      <c r="U20" s="142">
        <v>13</v>
      </c>
      <c r="V20" s="143" t="str">
        <f>B12</f>
        <v>Ivar Viljaste, Matti Vinni</v>
      </c>
      <c r="W20" s="645">
        <f t="shared" si="0"/>
        <v>2</v>
      </c>
      <c r="X20" s="145"/>
      <c r="Y20" s="140">
        <f t="shared" si="1"/>
        <v>51</v>
      </c>
      <c r="Z20" s="141" t="s">
        <v>79</v>
      </c>
      <c r="AA20" s="146">
        <f t="shared" si="2"/>
        <v>48</v>
      </c>
      <c r="AB20" s="147">
        <f t="shared" si="3"/>
        <v>3</v>
      </c>
      <c r="AC20" s="148"/>
      <c r="AD20" s="157">
        <f t="shared" si="12"/>
        <v>212</v>
      </c>
      <c r="AE20" s="158">
        <f>IFERROR(INDEX(V!$R:$R,MATCH(AF20,V!$L:$L,0)),"")</f>
        <v>122</v>
      </c>
      <c r="AF20" s="159" t="str">
        <f t="shared" si="5"/>
        <v>Andres Veski</v>
      </c>
      <c r="AG20" s="158">
        <f>IFERROR(INDEX(V!$R:$R,MATCH(AH20,V!$L:$L,0)),"")</f>
        <v>90</v>
      </c>
      <c r="AH20" s="159" t="str">
        <f t="shared" si="6"/>
        <v>Svetlana Veski</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x14ac:dyDescent="0.2">
      <c r="A21" s="138">
        <v>15</v>
      </c>
      <c r="B21" s="695" t="s">
        <v>286</v>
      </c>
      <c r="C21" s="140">
        <v>4</v>
      </c>
      <c r="D21" s="141" t="s">
        <v>79</v>
      </c>
      <c r="E21" s="142">
        <v>13</v>
      </c>
      <c r="F21" s="143" t="str">
        <f>B10</f>
        <v>Johannes Neiland, Tõnis Neiland</v>
      </c>
      <c r="G21" s="140">
        <v>7</v>
      </c>
      <c r="H21" s="141" t="s">
        <v>79</v>
      </c>
      <c r="I21" s="142">
        <v>13</v>
      </c>
      <c r="J21" s="143" t="str">
        <f>B9</f>
        <v>Andrei Grintšak, Emil Murzajev</v>
      </c>
      <c r="K21" s="140">
        <v>13</v>
      </c>
      <c r="L21" s="141" t="s">
        <v>79</v>
      </c>
      <c r="M21" s="142">
        <v>6</v>
      </c>
      <c r="N21" s="143" t="str">
        <f>B25</f>
        <v>Jaan Saar, Liidia Põllu</v>
      </c>
      <c r="O21" s="140">
        <v>3</v>
      </c>
      <c r="P21" s="141" t="s">
        <v>79</v>
      </c>
      <c r="Q21" s="142">
        <v>13</v>
      </c>
      <c r="R21" s="143" t="str">
        <f>B14</f>
        <v>Illar Tõnurist, Urmas Jõeäär</v>
      </c>
      <c r="S21" s="140">
        <v>13</v>
      </c>
      <c r="T21" s="141" t="s">
        <v>79</v>
      </c>
      <c r="U21" s="142">
        <v>7</v>
      </c>
      <c r="V21" s="143" t="s">
        <v>156</v>
      </c>
      <c r="W21" s="645">
        <f t="shared" si="0"/>
        <v>2</v>
      </c>
      <c r="X21" s="145"/>
      <c r="Y21" s="140">
        <f t="shared" si="1"/>
        <v>40</v>
      </c>
      <c r="Z21" s="141" t="s">
        <v>79</v>
      </c>
      <c r="AA21" s="146">
        <f t="shared" si="2"/>
        <v>52</v>
      </c>
      <c r="AB21" s="147">
        <f t="shared" si="3"/>
        <v>-12</v>
      </c>
      <c r="AC21" s="148"/>
      <c r="AD21" s="157">
        <f t="shared" si="12"/>
        <v>203</v>
      </c>
      <c r="AE21" s="158">
        <f>IFERROR(INDEX(V!$R:$R,MATCH(AF21,V!$L:$L,0)),"")</f>
        <v>84</v>
      </c>
      <c r="AF21" s="159" t="str">
        <f t="shared" si="5"/>
        <v>Heili Vasser</v>
      </c>
      <c r="AG21" s="158">
        <f>IFERROR(INDEX(V!$R:$R,MATCH(AH21,V!$L:$L,0)),"")</f>
        <v>119</v>
      </c>
      <c r="AH21" s="159" t="str">
        <f t="shared" si="6"/>
        <v>Vello Vasser</v>
      </c>
      <c r="AI21" s="158" t="str">
        <f>IFERROR(INDEX(V!$R:$R,MATCH(AJ21,V!$L:$L,0)),"")</f>
        <v/>
      </c>
      <c r="AJ21" s="159" t="str">
        <f t="shared" si="7"/>
        <v/>
      </c>
      <c r="AK21" s="158" t="str">
        <f>IFERROR(INDEX(V!$R:$R,MATCH(AL21,V!$L:$L,0)),"")</f>
        <v/>
      </c>
      <c r="AL21" s="159" t="str">
        <f t="shared" si="8"/>
        <v/>
      </c>
      <c r="AM21" s="158" t="str">
        <f>IFERROR(INDEX(V!$R:$R,MATCH(AN21,V!$L:$L,0)),"")</f>
        <v/>
      </c>
      <c r="AN21" s="159" t="str">
        <f t="shared" si="9"/>
        <v/>
      </c>
      <c r="AO21" s="158" t="str">
        <f>IFERROR(INDEX(V!$R:$R,MATCH(AP21,V!$L:$L,0)),"")</f>
        <v/>
      </c>
      <c r="AP21" s="159" t="str">
        <f t="shared" si="10"/>
        <v/>
      </c>
    </row>
    <row r="22" spans="1:42" x14ac:dyDescent="0.2">
      <c r="A22" s="138">
        <v>16</v>
      </c>
      <c r="B22" s="694" t="s">
        <v>295</v>
      </c>
      <c r="C22" s="140">
        <v>13</v>
      </c>
      <c r="D22" s="141" t="s">
        <v>79</v>
      </c>
      <c r="E22" s="142">
        <v>7</v>
      </c>
      <c r="F22" s="143" t="s">
        <v>156</v>
      </c>
      <c r="G22" s="140">
        <v>5</v>
      </c>
      <c r="H22" s="141" t="s">
        <v>79</v>
      </c>
      <c r="I22" s="142">
        <v>10</v>
      </c>
      <c r="J22" s="143" t="str">
        <f>B13</f>
        <v>Aigi Orro, Kalle Orro</v>
      </c>
      <c r="K22" s="140">
        <v>1</v>
      </c>
      <c r="L22" s="141" t="s">
        <v>79</v>
      </c>
      <c r="M22" s="142">
        <v>13</v>
      </c>
      <c r="N22" s="143" t="str">
        <f>B15</f>
        <v>Tõnu Kapper, Vladimir Ogneštšikov</v>
      </c>
      <c r="O22" s="140">
        <v>3</v>
      </c>
      <c r="P22" s="141" t="s">
        <v>79</v>
      </c>
      <c r="Q22" s="142">
        <v>13</v>
      </c>
      <c r="R22" s="143" t="str">
        <f>B16</f>
        <v>Oksana Rõndenkova, Oleg Rõndenkov</v>
      </c>
      <c r="S22" s="140">
        <v>13</v>
      </c>
      <c r="T22" s="141" t="s">
        <v>79</v>
      </c>
      <c r="U22" s="142">
        <v>5</v>
      </c>
      <c r="V22" s="143" t="str">
        <f>B25</f>
        <v>Jaan Saar, Liidia Põllu</v>
      </c>
      <c r="W22" s="645">
        <f t="shared" ref="W22:W24" si="13">IF(C22&gt;E22,W$2,IF(C22&lt;E22,W$4,IF(ISNUMBER(C22),W$3,0)))+IF(G22&gt;I22,W$2,IF(G22&lt;I22,W$4,IF(ISNUMBER(G22),W$3,0)))+IF(K22&gt;M22,W$2,IF(K22&lt;M22,W$4,IF(ISNUMBER(K22),W$3,0)))+IF(O22&gt;Q22,W$2,IF(O22&lt;Q22,W$4,IF(ISNUMBER(O22),W$3,0)))+IF(S22&gt;U22,W$2,IF(S22&lt;U22,W$4,IF(ISNUMBER(S22),W$3,0)))</f>
        <v>2</v>
      </c>
      <c r="X22" s="145"/>
      <c r="Y22" s="140">
        <f t="shared" ref="Y22:Y24" si="14">C22+G22+K22+O22+S22</f>
        <v>35</v>
      </c>
      <c r="Z22" s="141" t="s">
        <v>79</v>
      </c>
      <c r="AA22" s="146">
        <f t="shared" ref="AA22:AA24" si="15">E22+I22+M22+Q22+U22</f>
        <v>48</v>
      </c>
      <c r="AB22" s="147">
        <f t="shared" ref="AB22:AB24" si="16">Y22-AA22</f>
        <v>-13</v>
      </c>
      <c r="AC22" s="148"/>
      <c r="AD22" s="157">
        <f t="shared" ref="AD22" si="17">SUM(AE22:AL22)</f>
        <v>122</v>
      </c>
      <c r="AE22" s="158">
        <f>IFERROR(INDEX(V!$R:$R,MATCH(AF22,V!$L:$L,0)),"")</f>
        <v>62</v>
      </c>
      <c r="AF22" s="159" t="str">
        <f t="shared" si="5"/>
        <v>Enn Tokman</v>
      </c>
      <c r="AG22" s="158">
        <f>IFERROR(INDEX(V!$R:$R,MATCH(AH22,V!$L:$L,0)),"")</f>
        <v>60</v>
      </c>
      <c r="AH22" s="159" t="str">
        <f t="shared" si="6"/>
        <v>Tarmo Bombe</v>
      </c>
      <c r="AI22" s="158" t="str">
        <f>IFERROR(INDEX(V!$R:$R,MATCH(AJ22,V!$L:$L,0)),"")</f>
        <v/>
      </c>
      <c r="AJ22" s="159" t="str">
        <f t="shared" si="7"/>
        <v/>
      </c>
      <c r="AK22" s="158" t="str">
        <f>IFERROR(INDEX(V!$R:$R,MATCH(AL22,V!$L:$L,0)),"")</f>
        <v/>
      </c>
      <c r="AL22" s="159" t="str">
        <f t="shared" si="8"/>
        <v/>
      </c>
      <c r="AM22" s="158" t="str">
        <f>IFERROR(INDEX(V!$R:$R,MATCH(AN22,V!$L:$L,0)),"")</f>
        <v/>
      </c>
      <c r="AN22" s="159" t="str">
        <f t="shared" si="9"/>
        <v/>
      </c>
      <c r="AO22" s="158" t="str">
        <f>IFERROR(INDEX(V!$R:$R,MATCH(AP22,V!$L:$L,0)),"")</f>
        <v/>
      </c>
      <c r="AP22" s="159" t="str">
        <f t="shared" si="10"/>
        <v/>
      </c>
    </row>
    <row r="23" spans="1:42" x14ac:dyDescent="0.2">
      <c r="A23" s="138">
        <v>17</v>
      </c>
      <c r="B23" s="382" t="s">
        <v>345</v>
      </c>
      <c r="C23" s="140">
        <v>5</v>
      </c>
      <c r="D23" s="141" t="s">
        <v>79</v>
      </c>
      <c r="E23" s="142">
        <v>13</v>
      </c>
      <c r="F23" s="143" t="str">
        <f>B18</f>
        <v>Meelis Luud, Sander Rose</v>
      </c>
      <c r="G23" s="140">
        <v>2</v>
      </c>
      <c r="H23" s="141" t="s">
        <v>79</v>
      </c>
      <c r="I23" s="142">
        <v>13</v>
      </c>
      <c r="J23" s="143" t="str">
        <f>B16</f>
        <v>Oksana Rõndenkova, Oleg Rõndenkov</v>
      </c>
      <c r="K23" s="140">
        <v>13</v>
      </c>
      <c r="L23" s="141" t="s">
        <v>79</v>
      </c>
      <c r="M23" s="142">
        <v>7</v>
      </c>
      <c r="N23" s="143" t="s">
        <v>156</v>
      </c>
      <c r="O23" s="140">
        <v>8</v>
      </c>
      <c r="P23" s="141" t="s">
        <v>79</v>
      </c>
      <c r="Q23" s="142">
        <v>13</v>
      </c>
      <c r="R23" s="143" t="str">
        <f>B19</f>
        <v>Argo Sepp, Jaan Sepp</v>
      </c>
      <c r="S23" s="140">
        <v>13</v>
      </c>
      <c r="T23" s="141" t="s">
        <v>79</v>
      </c>
      <c r="U23" s="142">
        <v>2</v>
      </c>
      <c r="V23" s="143" t="str">
        <f>B24</f>
        <v>Karla Purgats, Lemmit Toomra</v>
      </c>
      <c r="W23" s="645">
        <f t="shared" si="13"/>
        <v>2</v>
      </c>
      <c r="X23" s="145"/>
      <c r="Y23" s="140">
        <f t="shared" si="14"/>
        <v>41</v>
      </c>
      <c r="Z23" s="141" t="s">
        <v>79</v>
      </c>
      <c r="AA23" s="146">
        <f t="shared" si="15"/>
        <v>48</v>
      </c>
      <c r="AB23" s="147">
        <f t="shared" si="16"/>
        <v>-7</v>
      </c>
      <c r="AC23" s="148"/>
      <c r="AD23" s="157">
        <f t="shared" ref="AD23:AD25" si="18">SUM(AE23:AL23)</f>
        <v>125</v>
      </c>
      <c r="AE23" s="158">
        <f>IFERROR(INDEX(V!$R:$R,MATCH(AF23,V!$L:$L,0)),"")</f>
        <v>115</v>
      </c>
      <c r="AF23" s="159" t="str">
        <f t="shared" si="5"/>
        <v>Henri Mitt</v>
      </c>
      <c r="AG23" s="158">
        <f>IFERROR(INDEX(V!$R:$R,MATCH(AH23,V!$L:$L,0)),"")</f>
        <v>10</v>
      </c>
      <c r="AH23" s="159" t="str">
        <f t="shared" si="6"/>
        <v>Melika Lehtla</v>
      </c>
      <c r="AI23" s="158" t="str">
        <f>IFERROR(INDEX(V!$R:$R,MATCH(AJ23,V!$L:$L,0)),"")</f>
        <v/>
      </c>
      <c r="AJ23" s="159" t="str">
        <f t="shared" si="7"/>
        <v/>
      </c>
      <c r="AK23" s="158" t="str">
        <f>IFERROR(INDEX(V!$R:$R,MATCH(AL23,V!$L:$L,0)),"")</f>
        <v/>
      </c>
      <c r="AL23" s="159" t="str">
        <f t="shared" si="8"/>
        <v/>
      </c>
      <c r="AM23" s="158" t="str">
        <f>IFERROR(INDEX(V!$R:$R,MATCH(AN23,V!$L:$L,0)),"")</f>
        <v/>
      </c>
      <c r="AN23" s="159" t="str">
        <f t="shared" si="9"/>
        <v/>
      </c>
      <c r="AO23" s="158" t="str">
        <f>IFERROR(INDEX(V!$R:$R,MATCH(AP23,V!$L:$L,0)),"")</f>
        <v/>
      </c>
      <c r="AP23" s="159" t="str">
        <f t="shared" si="10"/>
        <v/>
      </c>
    </row>
    <row r="24" spans="1:42" x14ac:dyDescent="0.2">
      <c r="A24" s="138">
        <v>18</v>
      </c>
      <c r="B24" s="694" t="s">
        <v>159</v>
      </c>
      <c r="C24" s="140">
        <v>7</v>
      </c>
      <c r="D24" s="141" t="s">
        <v>79</v>
      </c>
      <c r="E24" s="142">
        <v>12</v>
      </c>
      <c r="F24" s="143" t="str">
        <f>B14</f>
        <v>Illar Tõnurist, Urmas Jõeäär</v>
      </c>
      <c r="G24" s="140">
        <v>13</v>
      </c>
      <c r="H24" s="141" t="s">
        <v>79</v>
      </c>
      <c r="I24" s="142">
        <v>6</v>
      </c>
      <c r="J24" s="143" t="str">
        <f>B25</f>
        <v>Jaan Saar, Liidia Põllu</v>
      </c>
      <c r="K24" s="140">
        <v>10</v>
      </c>
      <c r="L24" s="141" t="s">
        <v>79</v>
      </c>
      <c r="M24" s="142">
        <v>12</v>
      </c>
      <c r="N24" s="143" t="str">
        <f>B18</f>
        <v>Meelis Luud, Sander Rose</v>
      </c>
      <c r="O24" s="140">
        <v>6</v>
      </c>
      <c r="P24" s="141" t="s">
        <v>79</v>
      </c>
      <c r="Q24" s="142">
        <v>13</v>
      </c>
      <c r="R24" s="143" t="str">
        <f>B17</f>
        <v>Ljudmila Varendi, Viktor Švarõgin</v>
      </c>
      <c r="S24" s="140">
        <v>2</v>
      </c>
      <c r="T24" s="141" t="s">
        <v>79</v>
      </c>
      <c r="U24" s="142">
        <v>13</v>
      </c>
      <c r="V24" s="143" t="str">
        <f>B23</f>
        <v>Henri Mitt, Melika Lehtla</v>
      </c>
      <c r="W24" s="144">
        <f t="shared" si="13"/>
        <v>1</v>
      </c>
      <c r="X24" s="145"/>
      <c r="Y24" s="140">
        <f t="shared" si="14"/>
        <v>38</v>
      </c>
      <c r="Z24" s="141" t="s">
        <v>79</v>
      </c>
      <c r="AA24" s="347">
        <f t="shared" si="15"/>
        <v>56</v>
      </c>
      <c r="AB24" s="147">
        <f t="shared" si="16"/>
        <v>-18</v>
      </c>
      <c r="AC24" s="148"/>
      <c r="AD24" s="157">
        <f t="shared" si="18"/>
        <v>165</v>
      </c>
      <c r="AE24" s="158">
        <f>IFERROR(INDEX(V!$R:$R,MATCH(AF24,V!$L:$L,0)),"")</f>
        <v>80</v>
      </c>
      <c r="AF24" s="159" t="str">
        <f t="shared" si="5"/>
        <v>Karla Purgats</v>
      </c>
      <c r="AG24" s="158">
        <f>IFERROR(INDEX(V!$R:$R,MATCH(AH24,V!$L:$L,0)),"")</f>
        <v>85</v>
      </c>
      <c r="AH24" s="159" t="str">
        <f t="shared" si="6"/>
        <v>Lemmit Toomra</v>
      </c>
      <c r="AI24" s="158" t="str">
        <f>IFERROR(INDEX(V!$R:$R,MATCH(AJ24,V!$L:$L,0)),"")</f>
        <v/>
      </c>
      <c r="AJ24" s="159" t="str">
        <f t="shared" si="7"/>
        <v/>
      </c>
      <c r="AK24" s="158" t="str">
        <f>IFERROR(INDEX(V!$R:$R,MATCH(AL24,V!$L:$L,0)),"")</f>
        <v/>
      </c>
      <c r="AL24" s="159" t="str">
        <f t="shared" si="8"/>
        <v/>
      </c>
      <c r="AM24" s="158" t="str">
        <f>IFERROR(INDEX(V!$R:$R,MATCH(AN24,V!$L:$L,0)),"")</f>
        <v/>
      </c>
      <c r="AN24" s="159" t="str">
        <f t="shared" si="9"/>
        <v/>
      </c>
      <c r="AO24" s="158" t="str">
        <f>IFERROR(INDEX(V!$R:$R,MATCH(AP24,V!$L:$L,0)),"")</f>
        <v/>
      </c>
      <c r="AP24" s="159" t="str">
        <f t="shared" si="10"/>
        <v/>
      </c>
    </row>
    <row r="25" spans="1:42" x14ac:dyDescent="0.2">
      <c r="A25" s="138">
        <v>19</v>
      </c>
      <c r="B25" s="694" t="s">
        <v>296</v>
      </c>
      <c r="C25" s="140">
        <v>9</v>
      </c>
      <c r="D25" s="141" t="s">
        <v>79</v>
      </c>
      <c r="E25" s="142">
        <v>13</v>
      </c>
      <c r="F25" s="143" t="str">
        <f>B8</f>
        <v>Aarne Välja, Janek Tarto</v>
      </c>
      <c r="G25" s="140">
        <v>6</v>
      </c>
      <c r="H25" s="141" t="s">
        <v>79</v>
      </c>
      <c r="I25" s="142">
        <v>13</v>
      </c>
      <c r="J25" s="143" t="str">
        <f>B24</f>
        <v>Karla Purgats, Lemmit Toomra</v>
      </c>
      <c r="K25" s="140">
        <v>6</v>
      </c>
      <c r="L25" s="141" t="s">
        <v>79</v>
      </c>
      <c r="M25" s="142">
        <v>13</v>
      </c>
      <c r="N25" s="143" t="str">
        <f>B21</f>
        <v>Heili Vasser, Vello Vasser</v>
      </c>
      <c r="O25" s="140">
        <v>13</v>
      </c>
      <c r="P25" s="141" t="s">
        <v>79</v>
      </c>
      <c r="Q25" s="142">
        <v>7</v>
      </c>
      <c r="R25" s="143" t="s">
        <v>156</v>
      </c>
      <c r="S25" s="140">
        <v>5</v>
      </c>
      <c r="T25" s="141" t="s">
        <v>79</v>
      </c>
      <c r="U25" s="142">
        <v>13</v>
      </c>
      <c r="V25" s="143" t="str">
        <f>B22</f>
        <v>Enn Tokman, Tarmo Bombe</v>
      </c>
      <c r="W25" s="144">
        <f t="shared" ref="W25" si="19">IF(C25&gt;E25,W$2,IF(C25&lt;E25,W$4,IF(ISNUMBER(C25),W$3,0)))+IF(G25&gt;I25,W$2,IF(G25&lt;I25,W$4,IF(ISNUMBER(G25),W$3,0)))+IF(K25&gt;M25,W$2,IF(K25&lt;M25,W$4,IF(ISNUMBER(K25),W$3,0)))+IF(O25&gt;Q25,W$2,IF(O25&lt;Q25,W$4,IF(ISNUMBER(O25),W$3,0)))+IF(S25&gt;U25,W$2,IF(S25&lt;U25,W$4,IF(ISNUMBER(S25),W$3,0)))</f>
        <v>1</v>
      </c>
      <c r="X25" s="145"/>
      <c r="Y25" s="140">
        <f t="shared" ref="Y25" si="20">C25+G25+K25+O25+S25</f>
        <v>39</v>
      </c>
      <c r="Z25" s="141" t="s">
        <v>79</v>
      </c>
      <c r="AA25" s="146">
        <f t="shared" ref="AA25" si="21">E25+I25+M25+Q25+U25</f>
        <v>59</v>
      </c>
      <c r="AB25" s="147">
        <f t="shared" ref="AB25" si="22">Y25-AA25</f>
        <v>-20</v>
      </c>
      <c r="AC25" s="148"/>
      <c r="AD25" s="157">
        <f t="shared" si="18"/>
        <v>154</v>
      </c>
      <c r="AE25" s="158">
        <f>IFERROR(INDEX(V!$R:$R,MATCH(AF25,V!$L:$L,0)),"")</f>
        <v>79</v>
      </c>
      <c r="AF25" s="159" t="str">
        <f t="shared" si="5"/>
        <v>Jaan Saar</v>
      </c>
      <c r="AG25" s="158">
        <f>IFERROR(INDEX(V!$R:$R,MATCH(AH25,V!$L:$L,0)),"")</f>
        <v>75</v>
      </c>
      <c r="AH25" s="159" t="str">
        <f t="shared" si="6"/>
        <v>Liidia Põllu</v>
      </c>
      <c r="AI25" s="158" t="str">
        <f>IFERROR(INDEX(V!$R:$R,MATCH(AJ25,V!$L:$L,0)),"")</f>
        <v/>
      </c>
      <c r="AJ25" s="159" t="str">
        <f t="shared" si="7"/>
        <v/>
      </c>
      <c r="AK25" s="158" t="str">
        <f>IFERROR(INDEX(V!$R:$R,MATCH(AL25,V!$L:$L,0)),"")</f>
        <v/>
      </c>
      <c r="AL25" s="159" t="str">
        <f t="shared" si="8"/>
        <v/>
      </c>
      <c r="AM25" s="158" t="str">
        <f>IFERROR(INDEX(V!$R:$R,MATCH(AN25,V!$L:$L,0)),"")</f>
        <v/>
      </c>
      <c r="AN25" s="159" t="str">
        <f t="shared" si="9"/>
        <v/>
      </c>
      <c r="AO25" s="158" t="str">
        <f>IFERROR(INDEX(V!$R:$R,MATCH(AP25,V!$L:$L,0)),"")</f>
        <v/>
      </c>
      <c r="AP25" s="159" t="str">
        <f t="shared" si="10"/>
        <v/>
      </c>
    </row>
    <row r="27" spans="1:42" x14ac:dyDescent="0.2">
      <c r="A27" s="349" t="s">
        <v>346</v>
      </c>
      <c r="B27" s="360"/>
      <c r="C27" s="350"/>
      <c r="D27" s="350"/>
      <c r="E27" s="350"/>
      <c r="F27" s="350"/>
      <c r="G27" s="350"/>
      <c r="H27" s="350"/>
      <c r="I27" s="350"/>
      <c r="J27" s="350"/>
      <c r="K27" s="350"/>
      <c r="L27" s="350"/>
      <c r="M27" s="350"/>
      <c r="N27" s="350"/>
      <c r="O27" s="350"/>
      <c r="P27" s="350"/>
      <c r="Q27" s="350"/>
      <c r="R27" s="350"/>
      <c r="S27" s="350"/>
      <c r="T27" s="350"/>
      <c r="U27" s="350"/>
      <c r="V27" s="350"/>
    </row>
    <row r="28" spans="1:42" x14ac:dyDescent="0.2">
      <c r="A28" s="350"/>
      <c r="B28" s="360"/>
      <c r="C28" s="350"/>
      <c r="D28" s="350"/>
      <c r="E28" s="350"/>
      <c r="F28" s="350"/>
      <c r="G28" s="350"/>
      <c r="H28" s="350"/>
      <c r="I28" s="350"/>
      <c r="J28" s="350"/>
      <c r="K28" s="350"/>
      <c r="L28" s="350"/>
      <c r="M28" s="350"/>
      <c r="N28" s="350"/>
      <c r="O28" s="350"/>
      <c r="P28" s="350"/>
      <c r="Q28" s="350"/>
      <c r="R28" s="350"/>
      <c r="S28" s="350"/>
      <c r="T28" s="350"/>
      <c r="U28" s="350"/>
      <c r="V28" s="350"/>
    </row>
    <row r="29" spans="1:42" x14ac:dyDescent="0.2">
      <c r="A29" s="351"/>
      <c r="B29" s="352"/>
      <c r="C29" s="353">
        <v>6</v>
      </c>
      <c r="D29" s="353"/>
      <c r="E29" s="353"/>
      <c r="F29" s="354">
        <v>7</v>
      </c>
      <c r="G29" s="353">
        <v>17</v>
      </c>
      <c r="H29" s="353"/>
      <c r="I29" s="353"/>
      <c r="J29" s="354">
        <v>18</v>
      </c>
      <c r="K29" s="355" t="s">
        <v>308</v>
      </c>
      <c r="L29" s="353"/>
      <c r="M29" s="356"/>
      <c r="N29" s="357" t="s">
        <v>163</v>
      </c>
      <c r="O29" s="383"/>
      <c r="V29" s="350"/>
    </row>
    <row r="30" spans="1:42" x14ac:dyDescent="0.2">
      <c r="A30" s="355">
        <v>6</v>
      </c>
      <c r="B30" s="699" t="s">
        <v>289</v>
      </c>
      <c r="C30" s="361"/>
      <c r="D30" s="361"/>
      <c r="E30" s="361"/>
      <c r="F30" s="362">
        <v>2</v>
      </c>
      <c r="G30" s="364"/>
      <c r="H30" s="364"/>
      <c r="I30" s="364"/>
      <c r="J30" s="375">
        <v>11</v>
      </c>
      <c r="K30" s="707">
        <v>0</v>
      </c>
      <c r="L30" s="364"/>
      <c r="M30" s="367"/>
      <c r="N30" s="708">
        <v>2</v>
      </c>
      <c r="O30" s="717" t="s">
        <v>168</v>
      </c>
      <c r="W30" s="509" t="s">
        <v>348</v>
      </c>
    </row>
    <row r="31" spans="1:42" x14ac:dyDescent="0.2">
      <c r="A31" s="355">
        <v>7</v>
      </c>
      <c r="B31" s="700" t="s">
        <v>158</v>
      </c>
      <c r="C31" s="353">
        <v>13</v>
      </c>
      <c r="D31" s="358"/>
      <c r="E31" s="358"/>
      <c r="F31" s="374"/>
      <c r="G31" s="364"/>
      <c r="H31" s="364"/>
      <c r="I31" s="364"/>
      <c r="J31" s="365"/>
      <c r="K31" s="707" t="s">
        <v>164</v>
      </c>
      <c r="L31" s="364"/>
      <c r="M31" s="367"/>
      <c r="N31" s="709">
        <v>1</v>
      </c>
      <c r="O31" s="718" t="s">
        <v>354</v>
      </c>
      <c r="W31" s="509" t="s">
        <v>347</v>
      </c>
    </row>
    <row r="32" spans="1:42" x14ac:dyDescent="0.2">
      <c r="A32" s="355">
        <v>17</v>
      </c>
      <c r="B32" s="698" t="s">
        <v>340</v>
      </c>
      <c r="C32" s="358"/>
      <c r="D32" s="358"/>
      <c r="E32" s="364"/>
      <c r="F32" s="365"/>
      <c r="G32" s="361"/>
      <c r="H32" s="361"/>
      <c r="I32" s="361"/>
      <c r="J32" s="365"/>
      <c r="K32" s="366"/>
      <c r="L32" s="364"/>
      <c r="M32" s="367"/>
      <c r="N32" s="375">
        <v>3</v>
      </c>
      <c r="O32" s="719" t="s">
        <v>355</v>
      </c>
      <c r="W32" s="509" t="s">
        <v>169</v>
      </c>
    </row>
    <row r="33" spans="1:23" x14ac:dyDescent="0.2">
      <c r="A33" s="355">
        <v>18</v>
      </c>
      <c r="B33" s="698" t="s">
        <v>341</v>
      </c>
      <c r="C33" s="358">
        <v>6</v>
      </c>
      <c r="D33" s="358"/>
      <c r="E33" s="364"/>
      <c r="F33" s="365"/>
      <c r="G33" s="364"/>
      <c r="H33" s="364"/>
      <c r="I33" s="364"/>
      <c r="J33" s="374"/>
      <c r="K33" s="707" t="s">
        <v>173</v>
      </c>
      <c r="L33" s="364"/>
      <c r="M33" s="367"/>
      <c r="N33" s="709">
        <v>4</v>
      </c>
      <c r="O33" s="719" t="s">
        <v>356</v>
      </c>
      <c r="W33" s="509" t="s">
        <v>166</v>
      </c>
    </row>
    <row r="35" spans="1:23" x14ac:dyDescent="0.2">
      <c r="A35" s="543" t="s">
        <v>162</v>
      </c>
      <c r="B35" s="646"/>
      <c r="C35" s="642"/>
      <c r="D35" s="642"/>
      <c r="E35" s="642"/>
      <c r="F35" s="642"/>
      <c r="G35" s="642"/>
      <c r="H35" s="642"/>
      <c r="I35" s="642"/>
      <c r="J35" s="642"/>
      <c r="K35" s="642"/>
      <c r="L35" s="642"/>
      <c r="M35" s="642"/>
      <c r="N35" s="642"/>
      <c r="O35" s="642"/>
      <c r="P35" s="642"/>
      <c r="Q35" s="647"/>
      <c r="R35" s="642"/>
      <c r="S35" s="642"/>
    </row>
    <row r="36" spans="1:23" x14ac:dyDescent="0.2">
      <c r="A36" s="642"/>
      <c r="B36" s="646"/>
      <c r="C36" s="642"/>
      <c r="D36" s="642"/>
      <c r="E36" s="642"/>
      <c r="F36" s="642"/>
      <c r="G36" s="642"/>
      <c r="H36" s="642"/>
      <c r="I36" s="642"/>
      <c r="J36" s="642"/>
      <c r="K36" s="642"/>
      <c r="L36" s="642"/>
      <c r="M36" s="642"/>
      <c r="N36" s="642"/>
      <c r="O36" s="642"/>
      <c r="P36" s="642"/>
      <c r="Q36" s="647"/>
      <c r="R36" s="642"/>
      <c r="S36" s="642"/>
      <c r="W36" s="382"/>
    </row>
    <row r="37" spans="1:23" x14ac:dyDescent="0.2">
      <c r="A37" s="525"/>
      <c r="B37" s="526"/>
      <c r="C37" s="527">
        <v>1</v>
      </c>
      <c r="D37" s="527"/>
      <c r="E37" s="527"/>
      <c r="F37" s="528">
        <v>8</v>
      </c>
      <c r="G37" s="527">
        <v>9</v>
      </c>
      <c r="H37" s="527"/>
      <c r="I37" s="527"/>
      <c r="J37" s="528">
        <v>11</v>
      </c>
      <c r="K37" s="529">
        <v>12</v>
      </c>
      <c r="L37" s="527">
        <v>10</v>
      </c>
      <c r="M37" s="527"/>
      <c r="N37" s="639">
        <v>15</v>
      </c>
      <c r="O37" s="654" t="s">
        <v>308</v>
      </c>
      <c r="P37" s="655"/>
      <c r="Q37" s="656"/>
      <c r="R37" s="657" t="s">
        <v>163</v>
      </c>
      <c r="S37" s="658"/>
      <c r="W37" s="382"/>
    </row>
    <row r="38" spans="1:23" x14ac:dyDescent="0.2">
      <c r="A38" s="529">
        <v>1</v>
      </c>
      <c r="B38" s="702" t="s">
        <v>285</v>
      </c>
      <c r="C38" s="533"/>
      <c r="D38" s="533"/>
      <c r="E38" s="533"/>
      <c r="F38" s="644">
        <v>11</v>
      </c>
      <c r="G38" s="534"/>
      <c r="H38" s="534"/>
      <c r="I38" s="534"/>
      <c r="J38" s="535"/>
      <c r="K38" s="643">
        <v>13</v>
      </c>
      <c r="L38" s="534"/>
      <c r="M38" s="534"/>
      <c r="N38" s="532"/>
      <c r="O38" s="711">
        <v>0</v>
      </c>
      <c r="P38" s="655"/>
      <c r="Q38" s="662"/>
      <c r="R38" s="652">
        <v>2</v>
      </c>
      <c r="S38" s="726" t="s">
        <v>358</v>
      </c>
      <c r="W38" s="509" t="s">
        <v>175</v>
      </c>
    </row>
    <row r="39" spans="1:23" x14ac:dyDescent="0.2">
      <c r="A39" s="529">
        <v>8</v>
      </c>
      <c r="B39" s="701" t="s">
        <v>293</v>
      </c>
      <c r="C39" s="527">
        <v>13</v>
      </c>
      <c r="D39" s="537"/>
      <c r="E39" s="537"/>
      <c r="F39" s="538"/>
      <c r="G39" s="534"/>
      <c r="H39" s="534"/>
      <c r="I39" s="534"/>
      <c r="J39" s="540">
        <v>10</v>
      </c>
      <c r="K39" s="643">
        <v>13</v>
      </c>
      <c r="L39" s="534"/>
      <c r="M39" s="534"/>
      <c r="N39" s="532"/>
      <c r="O39" s="661" t="s">
        <v>357</v>
      </c>
      <c r="P39" s="655"/>
      <c r="Q39" s="662"/>
      <c r="R39" s="652">
        <v>1</v>
      </c>
      <c r="S39" s="718" t="s">
        <v>359</v>
      </c>
      <c r="W39" s="509" t="s">
        <v>170</v>
      </c>
    </row>
    <row r="40" spans="1:23" x14ac:dyDescent="0.2">
      <c r="A40" s="529">
        <v>9</v>
      </c>
      <c r="B40" s="702" t="s">
        <v>294</v>
      </c>
      <c r="C40" s="537"/>
      <c r="D40" s="537"/>
      <c r="E40" s="534"/>
      <c r="F40" s="535"/>
      <c r="G40" s="533"/>
      <c r="H40" s="533"/>
      <c r="I40" s="533"/>
      <c r="J40" s="535">
        <v>7</v>
      </c>
      <c r="K40" s="640"/>
      <c r="L40" s="537"/>
      <c r="M40" s="537"/>
      <c r="N40" s="532"/>
      <c r="O40" s="661" t="s">
        <v>173</v>
      </c>
      <c r="P40" s="655"/>
      <c r="Q40" s="662"/>
      <c r="R40" s="652">
        <v>5</v>
      </c>
      <c r="S40" s="718" t="s">
        <v>360</v>
      </c>
      <c r="W40" s="509" t="s">
        <v>181</v>
      </c>
    </row>
    <row r="41" spans="1:23" x14ac:dyDescent="0.2">
      <c r="A41" s="529">
        <v>11</v>
      </c>
      <c r="B41" s="705" t="s">
        <v>157</v>
      </c>
      <c r="C41" s="537"/>
      <c r="D41" s="537"/>
      <c r="E41" s="534"/>
      <c r="F41" s="535">
        <v>9</v>
      </c>
      <c r="G41" s="539">
        <v>9</v>
      </c>
      <c r="H41" s="534"/>
      <c r="I41" s="534"/>
      <c r="J41" s="538"/>
      <c r="K41" s="640"/>
      <c r="L41" s="537"/>
      <c r="M41" s="537"/>
      <c r="N41" s="532"/>
      <c r="O41" s="711">
        <v>0</v>
      </c>
      <c r="P41" s="655"/>
      <c r="Q41" s="662"/>
      <c r="R41" s="652">
        <v>3</v>
      </c>
      <c r="S41" s="726" t="s">
        <v>164</v>
      </c>
      <c r="W41" s="509" t="s">
        <v>172</v>
      </c>
    </row>
    <row r="42" spans="1:23" x14ac:dyDescent="0.2">
      <c r="A42" s="529">
        <v>12</v>
      </c>
      <c r="B42" s="701" t="s">
        <v>343</v>
      </c>
      <c r="C42" s="534">
        <v>1</v>
      </c>
      <c r="D42" s="534"/>
      <c r="E42" s="534"/>
      <c r="F42" s="535">
        <v>5</v>
      </c>
      <c r="G42" s="537"/>
      <c r="H42" s="537"/>
      <c r="I42" s="537"/>
      <c r="J42" s="644"/>
      <c r="K42" s="648"/>
      <c r="L42" s="533"/>
      <c r="M42" s="533"/>
      <c r="N42" s="532"/>
      <c r="O42" s="661" t="s">
        <v>171</v>
      </c>
      <c r="P42" s="655"/>
      <c r="Q42" s="662"/>
      <c r="R42" s="652">
        <v>6</v>
      </c>
      <c r="S42" s="718" t="s">
        <v>361</v>
      </c>
      <c r="W42" s="509" t="s">
        <v>179</v>
      </c>
    </row>
    <row r="43" spans="1:23" x14ac:dyDescent="0.2">
      <c r="A43" s="529">
        <v>15</v>
      </c>
      <c r="B43" s="705" t="s">
        <v>342</v>
      </c>
      <c r="C43" s="525"/>
      <c r="D43" s="649"/>
      <c r="E43" s="641"/>
      <c r="F43" s="532"/>
      <c r="G43" s="525"/>
      <c r="H43" s="649"/>
      <c r="I43" s="641"/>
      <c r="J43" s="532"/>
      <c r="K43" s="525"/>
      <c r="L43" s="649"/>
      <c r="M43" s="641"/>
      <c r="N43" s="650"/>
      <c r="O43" s="651"/>
      <c r="P43" s="663"/>
      <c r="Q43" s="662"/>
      <c r="R43" s="710">
        <v>4</v>
      </c>
      <c r="S43" s="721" t="s">
        <v>165</v>
      </c>
      <c r="W43" s="510" t="s">
        <v>177</v>
      </c>
    </row>
    <row r="44" spans="1:23" x14ac:dyDescent="0.2">
      <c r="S44" s="722"/>
    </row>
    <row r="45" spans="1:23" x14ac:dyDescent="0.2">
      <c r="A45" s="664" t="s">
        <v>176</v>
      </c>
      <c r="B45" s="665"/>
      <c r="C45" s="666"/>
      <c r="D45" s="666"/>
      <c r="E45" s="666"/>
      <c r="F45" s="666"/>
      <c r="G45" s="666"/>
      <c r="H45" s="666"/>
      <c r="I45" s="666"/>
      <c r="J45" s="666"/>
      <c r="K45" s="666"/>
      <c r="L45" s="666"/>
      <c r="M45" s="666"/>
      <c r="N45" s="666"/>
      <c r="O45" s="666"/>
      <c r="P45" s="666"/>
      <c r="Q45" s="667"/>
      <c r="R45" s="666"/>
      <c r="S45" s="666"/>
      <c r="T45" s="667"/>
    </row>
    <row r="46" spans="1:23" x14ac:dyDescent="0.2">
      <c r="A46" s="666"/>
      <c r="B46" s="665"/>
      <c r="C46" s="666"/>
      <c r="D46" s="666"/>
      <c r="E46" s="666"/>
      <c r="F46" s="666"/>
      <c r="G46" s="666"/>
      <c r="H46" s="666"/>
      <c r="I46" s="666"/>
      <c r="J46" s="666"/>
      <c r="K46" s="666"/>
      <c r="L46" s="666"/>
      <c r="M46" s="666"/>
      <c r="N46" s="666"/>
      <c r="O46" s="666"/>
      <c r="P46" s="666"/>
      <c r="Q46" s="667"/>
      <c r="R46" s="666"/>
      <c r="S46" s="666"/>
      <c r="T46" s="667"/>
    </row>
    <row r="47" spans="1:23" x14ac:dyDescent="0.2">
      <c r="A47" s="669"/>
      <c r="B47" s="670"/>
      <c r="C47" s="671">
        <v>2</v>
      </c>
      <c r="D47" s="671"/>
      <c r="E47" s="671"/>
      <c r="F47" s="672">
        <v>3</v>
      </c>
      <c r="G47" s="671">
        <v>4</v>
      </c>
      <c r="H47" s="671"/>
      <c r="I47" s="671"/>
      <c r="J47" s="672">
        <v>10</v>
      </c>
      <c r="K47" s="673">
        <v>13</v>
      </c>
      <c r="L47" s="671">
        <v>10</v>
      </c>
      <c r="M47" s="671"/>
      <c r="N47" s="674">
        <v>16</v>
      </c>
      <c r="O47" s="675">
        <v>19</v>
      </c>
      <c r="P47" s="676"/>
      <c r="Q47" s="677"/>
      <c r="R47" s="678" t="s">
        <v>308</v>
      </c>
      <c r="S47" s="679" t="s">
        <v>163</v>
      </c>
      <c r="T47" s="671"/>
      <c r="U47" s="680"/>
      <c r="V47" s="666"/>
    </row>
    <row r="48" spans="1:23" x14ac:dyDescent="0.2">
      <c r="A48" s="673">
        <v>2</v>
      </c>
      <c r="B48" s="696" t="s">
        <v>286</v>
      </c>
      <c r="C48" s="681"/>
      <c r="D48" s="681"/>
      <c r="E48" s="681"/>
      <c r="F48" s="682"/>
      <c r="G48" s="655"/>
      <c r="H48" s="655"/>
      <c r="I48" s="655"/>
      <c r="J48" s="659"/>
      <c r="K48" s="660"/>
      <c r="L48" s="655"/>
      <c r="M48" s="655"/>
      <c r="N48" s="712"/>
      <c r="O48" s="669"/>
      <c r="P48" s="676"/>
      <c r="Q48" s="684"/>
      <c r="R48" s="716"/>
      <c r="S48" s="679">
        <v>5</v>
      </c>
      <c r="T48" s="671"/>
      <c r="U48" s="680"/>
      <c r="V48" s="728" t="s">
        <v>362</v>
      </c>
      <c r="W48" s="509" t="s">
        <v>350</v>
      </c>
    </row>
    <row r="49" spans="1:23" x14ac:dyDescent="0.2">
      <c r="A49" s="673">
        <v>3</v>
      </c>
      <c r="B49" s="697" t="s">
        <v>287</v>
      </c>
      <c r="C49" s="676"/>
      <c r="D49" s="676"/>
      <c r="E49" s="676"/>
      <c r="F49" s="686"/>
      <c r="G49" s="655"/>
      <c r="H49" s="655"/>
      <c r="I49" s="655"/>
      <c r="J49" s="659"/>
      <c r="K49" s="660"/>
      <c r="L49" s="655"/>
      <c r="M49" s="655"/>
      <c r="N49" s="712"/>
      <c r="O49" s="669"/>
      <c r="P49" s="676"/>
      <c r="Q49" s="684"/>
      <c r="R49" s="716"/>
      <c r="S49" s="679">
        <v>4</v>
      </c>
      <c r="T49" s="671"/>
      <c r="U49" s="680"/>
      <c r="V49" s="728" t="s">
        <v>357</v>
      </c>
      <c r="W49" s="509" t="s">
        <v>349</v>
      </c>
    </row>
    <row r="50" spans="1:23" x14ac:dyDescent="0.2">
      <c r="A50" s="673">
        <v>4</v>
      </c>
      <c r="B50" s="697" t="s">
        <v>288</v>
      </c>
      <c r="C50" s="676"/>
      <c r="D50" s="676"/>
      <c r="E50" s="655"/>
      <c r="F50" s="659"/>
      <c r="G50" s="681"/>
      <c r="H50" s="681"/>
      <c r="I50" s="681"/>
      <c r="J50" s="659"/>
      <c r="K50" s="687"/>
      <c r="L50" s="676"/>
      <c r="M50" s="676"/>
      <c r="N50" s="674">
        <v>13</v>
      </c>
      <c r="O50" s="669"/>
      <c r="P50" s="676"/>
      <c r="Q50" s="684"/>
      <c r="R50" s="711" t="s">
        <v>164</v>
      </c>
      <c r="S50" s="679">
        <v>2</v>
      </c>
      <c r="T50" s="671"/>
      <c r="U50" s="680"/>
      <c r="V50" s="726" t="s">
        <v>362</v>
      </c>
      <c r="W50" s="509" t="s">
        <v>178</v>
      </c>
    </row>
    <row r="51" spans="1:23" x14ac:dyDescent="0.2">
      <c r="A51" s="673">
        <v>10</v>
      </c>
      <c r="B51" s="697" t="s">
        <v>295</v>
      </c>
      <c r="C51" s="676"/>
      <c r="D51" s="676"/>
      <c r="E51" s="655"/>
      <c r="F51" s="659"/>
      <c r="G51" s="655"/>
      <c r="H51" s="655"/>
      <c r="I51" s="655"/>
      <c r="J51" s="686"/>
      <c r="K51" s="687"/>
      <c r="L51" s="676"/>
      <c r="M51" s="676"/>
      <c r="N51" s="712"/>
      <c r="O51" s="669"/>
      <c r="P51" s="676"/>
      <c r="Q51" s="684"/>
      <c r="R51" s="716"/>
      <c r="S51" s="679">
        <v>6</v>
      </c>
      <c r="T51" s="671"/>
      <c r="U51" s="680"/>
      <c r="V51" s="728" t="s">
        <v>363</v>
      </c>
      <c r="W51" s="509" t="s">
        <v>351</v>
      </c>
    </row>
    <row r="52" spans="1:23" x14ac:dyDescent="0.2">
      <c r="A52" s="673">
        <v>13</v>
      </c>
      <c r="B52" s="696" t="s">
        <v>344</v>
      </c>
      <c r="C52" s="655"/>
      <c r="D52" s="655"/>
      <c r="E52" s="655"/>
      <c r="F52" s="659"/>
      <c r="G52" s="676"/>
      <c r="H52" s="676"/>
      <c r="I52" s="676"/>
      <c r="J52" s="682"/>
      <c r="K52" s="688"/>
      <c r="L52" s="681"/>
      <c r="M52" s="681"/>
      <c r="N52" s="674">
        <v>13</v>
      </c>
      <c r="O52" s="669">
        <v>4</v>
      </c>
      <c r="P52" s="676"/>
      <c r="Q52" s="684"/>
      <c r="R52" s="685" t="s">
        <v>353</v>
      </c>
      <c r="S52" s="679">
        <v>3</v>
      </c>
      <c r="T52" s="671"/>
      <c r="U52" s="680"/>
      <c r="V52" s="717" t="s">
        <v>364</v>
      </c>
      <c r="W52" s="509" t="s">
        <v>301</v>
      </c>
    </row>
    <row r="53" spans="1:23" x14ac:dyDescent="0.2">
      <c r="A53" s="673">
        <v>16</v>
      </c>
      <c r="B53" s="706" t="s">
        <v>345</v>
      </c>
      <c r="C53" s="669"/>
      <c r="D53" s="689"/>
      <c r="E53" s="684"/>
      <c r="F53" s="683"/>
      <c r="G53" s="669">
        <v>5</v>
      </c>
      <c r="H53" s="689"/>
      <c r="I53" s="684"/>
      <c r="J53" s="683"/>
      <c r="K53" s="669">
        <v>8</v>
      </c>
      <c r="L53" s="689"/>
      <c r="M53" s="684"/>
      <c r="N53" s="713"/>
      <c r="O53" s="669"/>
      <c r="P53" s="689"/>
      <c r="Q53" s="684"/>
      <c r="R53" s="714" t="s">
        <v>171</v>
      </c>
      <c r="S53" s="679">
        <v>7</v>
      </c>
      <c r="T53" s="690"/>
      <c r="U53" s="691"/>
      <c r="V53" s="720" t="s">
        <v>365</v>
      </c>
      <c r="W53" s="509" t="s">
        <v>352</v>
      </c>
    </row>
    <row r="54" spans="1:23" x14ac:dyDescent="0.2">
      <c r="A54" s="653">
        <v>19</v>
      </c>
      <c r="B54" s="696" t="s">
        <v>161</v>
      </c>
      <c r="C54" s="689"/>
      <c r="D54" s="689"/>
      <c r="E54" s="689"/>
      <c r="F54" s="683"/>
      <c r="G54" s="689"/>
      <c r="H54" s="689"/>
      <c r="I54" s="689"/>
      <c r="J54" s="683"/>
      <c r="K54" s="690">
        <v>13</v>
      </c>
      <c r="L54" s="689"/>
      <c r="M54" s="689"/>
      <c r="N54" s="712"/>
      <c r="O54" s="692"/>
      <c r="P54" s="692"/>
      <c r="Q54" s="692"/>
      <c r="R54" s="715" t="s">
        <v>164</v>
      </c>
      <c r="S54" s="690">
        <v>1</v>
      </c>
      <c r="T54" s="690"/>
      <c r="U54" s="691"/>
      <c r="V54" s="734" t="s">
        <v>167</v>
      </c>
      <c r="W54" s="509" t="s">
        <v>180</v>
      </c>
    </row>
    <row r="55" spans="1:23" hidden="1" x14ac:dyDescent="0.2"/>
    <row r="56" spans="1:23" hidden="1" x14ac:dyDescent="0.2"/>
    <row r="57" spans="1:23" hidden="1" x14ac:dyDescent="0.2"/>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105"/>
      <c r="B299" s="703"/>
      <c r="C299" s="151" t="s">
        <v>182</v>
      </c>
    </row>
    <row r="300" spans="1:3" x14ac:dyDescent="0.2">
      <c r="A300" s="152">
        <v>1</v>
      </c>
      <c r="B300" s="704" t="str">
        <f>IFERROR(INDEX(B$1:B$100,MATCH(A300,A$1:A$100,0)),"")</f>
        <v>Kenneth Muusikus, Mait Metsla</v>
      </c>
      <c r="C300" s="392">
        <f>IF(21-A300&gt;0,21-A300,1)</f>
        <v>20</v>
      </c>
    </row>
    <row r="301" spans="1:3" x14ac:dyDescent="0.2">
      <c r="A301" s="152">
        <v>2</v>
      </c>
      <c r="B301" s="704" t="str">
        <f t="shared" ref="B301:B314" si="23">IFERROR(INDEX(B$1:B$100,MATCH(A301,A$1:A$100,0)),"")</f>
        <v>Aarne Välja, Janek Tarto</v>
      </c>
      <c r="C301" s="392">
        <f t="shared" ref="C301:C314" si="24">IF(21-A301&gt;0,21-A301,1)</f>
        <v>19</v>
      </c>
    </row>
    <row r="302" spans="1:3" x14ac:dyDescent="0.2">
      <c r="A302" s="152">
        <v>3</v>
      </c>
      <c r="B302" s="704" t="str">
        <f t="shared" si="23"/>
        <v>Andrei Grintšak, Emil Murzajev</v>
      </c>
      <c r="C302" s="392">
        <f t="shared" si="24"/>
        <v>18</v>
      </c>
    </row>
    <row r="303" spans="1:3" x14ac:dyDescent="0.2">
      <c r="A303" s="152">
        <v>4</v>
      </c>
      <c r="B303" s="704" t="str">
        <f t="shared" si="23"/>
        <v>Johannes Neiland, Tõnis Neiland</v>
      </c>
      <c r="C303" s="392">
        <f t="shared" si="24"/>
        <v>17</v>
      </c>
    </row>
    <row r="304" spans="1:3" x14ac:dyDescent="0.2">
      <c r="A304" s="152">
        <v>5</v>
      </c>
      <c r="B304" s="704" t="str">
        <f t="shared" si="23"/>
        <v>Kaspar Mänd, Urmas Randlaine</v>
      </c>
      <c r="C304" s="392">
        <f t="shared" si="24"/>
        <v>16</v>
      </c>
    </row>
    <row r="305" spans="1:3" x14ac:dyDescent="0.2">
      <c r="A305" s="152">
        <v>6</v>
      </c>
      <c r="B305" s="704" t="str">
        <f t="shared" si="23"/>
        <v>Ivar Viljaste, Matti Vinni</v>
      </c>
      <c r="C305" s="392">
        <f t="shared" si="24"/>
        <v>15</v>
      </c>
    </row>
    <row r="306" spans="1:3" x14ac:dyDescent="0.2">
      <c r="A306" s="152">
        <v>7</v>
      </c>
      <c r="B306" s="704" t="str">
        <f t="shared" si="23"/>
        <v>Aigi Orro, Kalle Orro</v>
      </c>
      <c r="C306" s="392">
        <f t="shared" si="24"/>
        <v>14</v>
      </c>
    </row>
    <row r="307" spans="1:3" x14ac:dyDescent="0.2">
      <c r="A307" s="152">
        <v>8</v>
      </c>
      <c r="B307" s="704" t="str">
        <f t="shared" si="23"/>
        <v>Illar Tõnurist, Urmas Jõeäär</v>
      </c>
      <c r="C307" s="392">
        <f t="shared" si="24"/>
        <v>13</v>
      </c>
    </row>
    <row r="308" spans="1:3" x14ac:dyDescent="0.2">
      <c r="A308" s="152">
        <v>9</v>
      </c>
      <c r="B308" s="704" t="str">
        <f t="shared" si="23"/>
        <v>Tõnu Kapper, Vladimir Ogneštšikov</v>
      </c>
      <c r="C308" s="392">
        <f t="shared" si="24"/>
        <v>12</v>
      </c>
    </row>
    <row r="309" spans="1:3" x14ac:dyDescent="0.2">
      <c r="A309" s="152">
        <v>10</v>
      </c>
      <c r="B309" s="704" t="str">
        <f t="shared" si="23"/>
        <v>Oksana Rõndenkova, Oleg Rõndenkov</v>
      </c>
      <c r="C309" s="392">
        <f t="shared" si="24"/>
        <v>11</v>
      </c>
    </row>
    <row r="310" spans="1:3" x14ac:dyDescent="0.2">
      <c r="A310" s="152">
        <v>11</v>
      </c>
      <c r="B310" s="704" t="str">
        <f t="shared" si="23"/>
        <v>Ljudmila Varendi, Viktor Švarõgin</v>
      </c>
      <c r="C310" s="392">
        <f t="shared" si="24"/>
        <v>10</v>
      </c>
    </row>
    <row r="311" spans="1:3" x14ac:dyDescent="0.2">
      <c r="A311" s="152">
        <v>12</v>
      </c>
      <c r="B311" s="704" t="str">
        <f t="shared" si="23"/>
        <v>Meelis Luud, Sander Rose</v>
      </c>
      <c r="C311" s="392">
        <f t="shared" si="24"/>
        <v>9</v>
      </c>
    </row>
    <row r="312" spans="1:3" x14ac:dyDescent="0.2">
      <c r="A312" s="152">
        <v>13</v>
      </c>
      <c r="B312" s="704" t="str">
        <f t="shared" si="23"/>
        <v>Argo Sepp, Jaan Sepp</v>
      </c>
      <c r="C312" s="392">
        <f t="shared" si="24"/>
        <v>8</v>
      </c>
    </row>
    <row r="313" spans="1:3" x14ac:dyDescent="0.2">
      <c r="A313" s="152">
        <v>14</v>
      </c>
      <c r="B313" s="704" t="str">
        <f t="shared" si="23"/>
        <v>Andres Veski, Svetlana Veski</v>
      </c>
      <c r="C313" s="392">
        <f t="shared" si="24"/>
        <v>7</v>
      </c>
    </row>
    <row r="314" spans="1:3" x14ac:dyDescent="0.2">
      <c r="A314" s="152">
        <v>15</v>
      </c>
      <c r="B314" s="704" t="str">
        <f t="shared" si="23"/>
        <v>Heili Vasser, Vello Vasser</v>
      </c>
      <c r="C314" s="392">
        <f t="shared" si="24"/>
        <v>6</v>
      </c>
    </row>
    <row r="315" spans="1:3" x14ac:dyDescent="0.2">
      <c r="A315" s="152">
        <v>16</v>
      </c>
      <c r="B315" s="704" t="str">
        <f t="shared" ref="B315:B317" si="25">IFERROR(INDEX(B$1:B$100,MATCH(A315,A$1:A$100,0)),"")</f>
        <v>Enn Tokman, Tarmo Bombe</v>
      </c>
      <c r="C315" s="392">
        <f t="shared" ref="C315:C317" si="26">IF(21-A315&gt;0,21-A315,1)</f>
        <v>5</v>
      </c>
    </row>
    <row r="316" spans="1:3" x14ac:dyDescent="0.2">
      <c r="A316" s="152">
        <v>17</v>
      </c>
      <c r="B316" s="704" t="str">
        <f t="shared" si="25"/>
        <v>Henri Mitt, Melika Lehtla</v>
      </c>
      <c r="C316" s="392">
        <f t="shared" si="26"/>
        <v>4</v>
      </c>
    </row>
    <row r="317" spans="1:3" x14ac:dyDescent="0.2">
      <c r="A317" s="152">
        <v>18</v>
      </c>
      <c r="B317" s="704" t="str">
        <f t="shared" si="25"/>
        <v>Karla Purgats, Lemmit Toomra</v>
      </c>
      <c r="C317" s="392">
        <f t="shared" si="26"/>
        <v>3</v>
      </c>
    </row>
    <row r="318" spans="1:3" x14ac:dyDescent="0.2">
      <c r="A318" s="152">
        <v>19</v>
      </c>
      <c r="B318" s="704" t="str">
        <f t="shared" ref="B318" si="27">IFERROR(INDEX(B$1:B$100,MATCH(A318,A$1:A$100,0)),"")</f>
        <v>Jaan Saar, Liidia Põllu</v>
      </c>
      <c r="C318" s="392">
        <f t="shared" ref="C318" si="28">IF(21-A318&gt;0,21-A318,1)</f>
        <v>2</v>
      </c>
    </row>
  </sheetData>
  <conditionalFormatting sqref="B300:B318">
    <cfRule type="expression" dxfId="1007" priority="45">
      <formula>A300=3</formula>
    </cfRule>
    <cfRule type="expression" dxfId="1006" priority="46">
      <formula>A300=2</formula>
    </cfRule>
    <cfRule type="expression" dxfId="1005" priority="47">
      <formula>A300=1</formula>
    </cfRule>
    <cfRule type="containsBlanks" dxfId="1004" priority="48">
      <formula>LEN(TRIM(B300))=0</formula>
    </cfRule>
    <cfRule type="duplicateValues" dxfId="1003" priority="49"/>
  </conditionalFormatting>
  <conditionalFormatting sqref="C7:C25 G7:G25 K7:K25 O7:O25 S7:S25">
    <cfRule type="expression" dxfId="1002" priority="12">
      <formula>AND(C7=0,E7=13)</formula>
    </cfRule>
  </conditionalFormatting>
  <conditionalFormatting sqref="C7:C25">
    <cfRule type="expression" dxfId="1001" priority="26">
      <formula>IF($C7&gt;$E7,TRUE)</formula>
    </cfRule>
  </conditionalFormatting>
  <conditionalFormatting sqref="E7:E25">
    <cfRule type="expression" dxfId="1000" priority="27">
      <formula>IF($C7&lt;$E7,TRUE)</formula>
    </cfRule>
  </conditionalFormatting>
  <conditionalFormatting sqref="K7:K25">
    <cfRule type="expression" dxfId="999" priority="34">
      <formula>IF($K7&gt;$M7,TRUE)</formula>
    </cfRule>
  </conditionalFormatting>
  <conditionalFormatting sqref="M7:M25">
    <cfRule type="expression" dxfId="998" priority="35">
      <formula>IF($K7&lt;$M7,TRUE)</formula>
    </cfRule>
  </conditionalFormatting>
  <conditionalFormatting sqref="O7:O25">
    <cfRule type="expression" dxfId="997" priority="38">
      <formula>IF($O7&gt;$Q7,TRUE)</formula>
    </cfRule>
  </conditionalFormatting>
  <conditionalFormatting sqref="Q7:Q25">
    <cfRule type="expression" dxfId="996" priority="39">
      <formula>IF($O7&lt;$Q7,TRUE)</formula>
    </cfRule>
  </conditionalFormatting>
  <conditionalFormatting sqref="S7:S25">
    <cfRule type="expression" dxfId="995" priority="42">
      <formula>IF($S7&gt;$U7,TRUE)</formula>
    </cfRule>
  </conditionalFormatting>
  <conditionalFormatting sqref="U7:U25">
    <cfRule type="expression" dxfId="994" priority="43">
      <formula>IF($S7&lt;$U7,TRUE)</formula>
    </cfRule>
  </conditionalFormatting>
  <conditionalFormatting sqref="G7:G25">
    <cfRule type="expression" dxfId="993" priority="30">
      <formula>IF($G7&gt;$I7,TRUE)</formula>
    </cfRule>
  </conditionalFormatting>
  <conditionalFormatting sqref="I7:I25">
    <cfRule type="expression" dxfId="992" priority="31">
      <formula>IF($G7&lt;$I7,TRUE)</formula>
    </cfRule>
  </conditionalFormatting>
  <conditionalFormatting sqref="F7:F25">
    <cfRule type="containsText" dxfId="991" priority="17" operator="containsText" text="vaba voor">
      <formula>NOT(ISERROR(SEARCH("vaba voor",F7)))</formula>
    </cfRule>
  </conditionalFormatting>
  <conditionalFormatting sqref="N7:N25">
    <cfRule type="containsText" dxfId="990" priority="15" operator="containsText" text="vaba voor">
      <formula>NOT(ISERROR(SEARCH("vaba voor",N7)))</formula>
    </cfRule>
  </conditionalFormatting>
  <conditionalFormatting sqref="R7:R25">
    <cfRule type="containsText" dxfId="989" priority="18" operator="containsText" text="vaba voor">
      <formula>NOT(ISERROR(SEARCH("vaba voor",R7)))</formula>
    </cfRule>
  </conditionalFormatting>
  <conditionalFormatting sqref="V7:V25">
    <cfRule type="containsText" dxfId="988" priority="14" operator="containsText" text="vaba voor">
      <formula>NOT(ISERROR(SEARCH("vaba voor",V7)))</formula>
    </cfRule>
  </conditionalFormatting>
  <conditionalFormatting sqref="J7:J25">
    <cfRule type="containsText" dxfId="987" priority="16" operator="containsText" text="vaba voor">
      <formula>NOT(ISERROR(SEARCH("vaba voor",J7)))</formula>
    </cfRule>
  </conditionalFormatting>
  <conditionalFormatting sqref="C7:F25">
    <cfRule type="expression" dxfId="986" priority="22">
      <formula>IF(AND(ISNUMBER($C7),$C7=$E7),TRUE)</formula>
    </cfRule>
    <cfRule type="expression" dxfId="985" priority="24">
      <formula>IF($C7&gt;$E7,TRUE)</formula>
    </cfRule>
    <cfRule type="expression" dxfId="984" priority="25">
      <formula>IF($C7&lt;$E7,TRUE)</formula>
    </cfRule>
  </conditionalFormatting>
  <conditionalFormatting sqref="G7:J25">
    <cfRule type="expression" dxfId="983" priority="23">
      <formula>IF(AND(ISNUMBER($G7),$G7=$I7),TRUE)</formula>
    </cfRule>
    <cfRule type="expression" dxfId="982" priority="28">
      <formula>IF($G7&gt;$I7,TRUE)</formula>
    </cfRule>
    <cfRule type="expression" dxfId="981" priority="29">
      <formula>IF($G7&lt;$I7,TRUE)</formula>
    </cfRule>
  </conditionalFormatting>
  <conditionalFormatting sqref="K7:N25">
    <cfRule type="expression" dxfId="980" priority="21">
      <formula>IF(AND(ISNUMBER($K7),$K7=$M7),TRUE)</formula>
    </cfRule>
    <cfRule type="expression" dxfId="979" priority="32">
      <formula>IF($K7&gt;$M7,TRUE)</formula>
    </cfRule>
    <cfRule type="expression" dxfId="978" priority="33">
      <formula>IF($K7&lt;$M7,TRUE)</formula>
    </cfRule>
  </conditionalFormatting>
  <conditionalFormatting sqref="O7:R25">
    <cfRule type="expression" dxfId="977" priority="20">
      <formula>IF(AND(ISNUMBER($O7),$O7=$Q7),TRUE)</formula>
    </cfRule>
    <cfRule type="expression" dxfId="976" priority="36">
      <formula>IF($O7&gt;$Q7,TRUE)</formula>
    </cfRule>
    <cfRule type="expression" dxfId="975" priority="37">
      <formula>IF($O7&lt;$Q7,TRUE)</formula>
    </cfRule>
  </conditionalFormatting>
  <conditionalFormatting sqref="S7:V25">
    <cfRule type="expression" dxfId="974" priority="19">
      <formula>IF(AND(ISNUMBER($S7),$S7=$U7),TRUE)</formula>
    </cfRule>
    <cfRule type="expression" dxfId="973" priority="40">
      <formula>IF($S7&gt;$U7,TRUE)</formula>
    </cfRule>
    <cfRule type="expression" dxfId="972" priority="41">
      <formula>IF($S7&lt;$U7,TRUE)</formula>
    </cfRule>
  </conditionalFormatting>
  <conditionalFormatting sqref="E7:E25 I7:I25 M7:M25 Q7:Q25 U7:U25">
    <cfRule type="expression" dxfId="971" priority="13">
      <formula>AND(E7=0,C7=13)</formula>
    </cfRule>
  </conditionalFormatting>
  <conditionalFormatting sqref="A7:A25">
    <cfRule type="duplicateValues" dxfId="970" priority="44"/>
  </conditionalFormatting>
  <conditionalFormatting sqref="AJ7:AJ25">
    <cfRule type="expression" dxfId="969" priority="5">
      <formula>AND(AI7="",FIND(",",AJ7))</formula>
    </cfRule>
    <cfRule type="expression" dxfId="968" priority="7">
      <formula>AND(AI7="",COUNTIF(AJ7,"*,*")=0)</formula>
    </cfRule>
  </conditionalFormatting>
  <conditionalFormatting sqref="AH7:AH25">
    <cfRule type="expression" dxfId="967" priority="8">
      <formula>AND(AG7="",FIND(",",AH7))</formula>
    </cfRule>
    <cfRule type="expression" dxfId="966" priority="9">
      <formula>AND(AG7="",COUNTIF(AH7,"*,*")=0)</formula>
    </cfRule>
  </conditionalFormatting>
  <conditionalFormatting sqref="AL7:AL25">
    <cfRule type="expression" dxfId="965" priority="10">
      <formula>AND(AK7="",FIND(",",AL7))</formula>
    </cfRule>
    <cfRule type="expression" dxfId="964" priority="11">
      <formula>AND(AK7="",COUNTIF(AL7,"*,*")=0)</formula>
    </cfRule>
  </conditionalFormatting>
  <conditionalFormatting sqref="AF7:AF25">
    <cfRule type="expression" dxfId="963" priority="6">
      <formula>AND(AE7="",COUNTIF(AF7,"*,*")=0)</formula>
    </cfRule>
  </conditionalFormatting>
  <conditionalFormatting sqref="AN7:AN25">
    <cfRule type="expression" dxfId="962" priority="2">
      <formula>AND(AM7="",COUNTIF(AN7,"*,*")=0)</formula>
    </cfRule>
    <cfRule type="expression" dxfId="961" priority="4">
      <formula>AND(AM7="",FIND(",",AN7))</formula>
    </cfRule>
  </conditionalFormatting>
  <conditionalFormatting sqref="AP7:AP25">
    <cfRule type="expression" dxfId="960" priority="1">
      <formula>AND(AO7="",COUNTIF(AP7,"*,*")=0)</formula>
    </cfRule>
    <cfRule type="expression" dxfId="959" priority="3">
      <formula>AND(AO7="",FIND(",",AP7))</formula>
    </cfRule>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P313"/>
  <sheetViews>
    <sheetView showGridLines="0" showRowColHeaders="0" zoomScaleNormal="100" workbookViewId="0">
      <pane ySplit="1" topLeftCell="A2" activePane="bottomLeft" state="frozen"/>
      <selection pane="bottomLeft" activeCell="A5" sqref="A5"/>
    </sheetView>
  </sheetViews>
  <sheetFormatPr defaultRowHeight="12.75" x14ac:dyDescent="0.2"/>
  <cols>
    <col min="1" max="1" width="3.28515625" customWidth="1"/>
    <col min="2" max="2" width="35.85546875" bestFit="1" customWidth="1"/>
    <col min="3" max="7" width="7.7109375" customWidth="1"/>
    <col min="8" max="9" width="6.7109375" customWidth="1"/>
    <col min="10" max="15" width="5.5703125" customWidth="1"/>
    <col min="16" max="18" width="9.140625" hidden="1" customWidth="1"/>
    <col min="19" max="19" width="11.5703125" hidden="1" customWidth="1"/>
    <col min="20" max="20" width="9.140625" hidden="1" customWidth="1"/>
    <col min="22" max="28" width="0" hidden="1" customWidth="1"/>
    <col min="30" max="31" width="9.140625" hidden="1" customWidth="1"/>
    <col min="32" max="32" width="15.42578125" hidden="1" customWidth="1"/>
    <col min="33" max="33" width="9.140625" hidden="1" customWidth="1"/>
    <col min="34" max="34" width="23.5703125" hidden="1" customWidth="1"/>
    <col min="35" max="35" width="9.140625" hidden="1" customWidth="1"/>
    <col min="36" max="36" width="17.28515625" hidden="1" customWidth="1"/>
    <col min="37" max="37" width="9.140625" hidden="1" customWidth="1"/>
    <col min="38" max="38" width="16"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UPPER((Kalend!E13)&amp;" - "&amp;(Kalend!C13))&amp;" - "&amp;LOWER(Kalend!D13)&amp;" - "&amp;(Kalend!A13)&amp;" kell "&amp;"11:00"&amp;" - "&amp;(Kalend!F13)</f>
        <v>VI-D - VIRU SK LIIKMETE MV - duo - P, 14.06.2020 kell 11:00 - Voka staadion</v>
      </c>
      <c r="C1" s="160"/>
      <c r="D1" s="160"/>
      <c r="E1" s="160"/>
      <c r="F1" s="160"/>
      <c r="G1" s="160"/>
      <c r="H1" s="160"/>
      <c r="I1" s="160"/>
      <c r="J1" s="160"/>
      <c r="K1" s="160"/>
      <c r="L1" s="160"/>
      <c r="M1" s="160"/>
      <c r="N1" s="160"/>
      <c r="P1" s="736" t="s">
        <v>25</v>
      </c>
      <c r="Q1" s="737"/>
      <c r="R1" s="737"/>
      <c r="S1" s="737"/>
      <c r="T1" s="737"/>
      <c r="U1" s="109"/>
      <c r="V1" s="109"/>
      <c r="W1" s="105"/>
      <c r="X1" s="106"/>
      <c r="Y1" s="105"/>
      <c r="Z1" s="105"/>
      <c r="AA1" s="105"/>
      <c r="AD1" s="99" t="s">
        <v>25</v>
      </c>
      <c r="AE1" s="111"/>
      <c r="AF1" s="111"/>
      <c r="AG1" s="111"/>
      <c r="AH1" s="111"/>
      <c r="AI1" s="111"/>
      <c r="AJ1" s="111"/>
      <c r="AK1" s="111"/>
      <c r="AL1" s="111"/>
      <c r="AM1" s="111"/>
      <c r="AN1" s="111"/>
      <c r="AO1" s="334"/>
      <c r="AP1" s="334"/>
    </row>
    <row r="2" spans="1:42" ht="12.75" hidden="1" customHeight="1" x14ac:dyDescent="0.2">
      <c r="A2" s="160"/>
      <c r="C2" s="160"/>
      <c r="D2" s="160"/>
      <c r="E2" s="160"/>
      <c r="F2" s="160"/>
      <c r="G2" s="160"/>
      <c r="H2" s="160"/>
      <c r="I2" s="160"/>
      <c r="J2" s="160"/>
      <c r="K2" s="160"/>
      <c r="L2" s="160"/>
      <c r="M2" s="160"/>
      <c r="N2" s="160"/>
      <c r="O2" s="105"/>
      <c r="P2" s="105"/>
      <c r="Q2" s="105"/>
      <c r="R2" s="105"/>
      <c r="S2" s="105"/>
      <c r="T2" s="110"/>
      <c r="U2" s="110"/>
      <c r="V2" s="110"/>
      <c r="W2" s="105"/>
      <c r="X2" s="105"/>
      <c r="Y2" s="105"/>
      <c r="Z2" s="105"/>
      <c r="AD2" s="105"/>
      <c r="AE2" s="105"/>
      <c r="AF2" s="105"/>
      <c r="AG2" s="105"/>
      <c r="AH2" s="105"/>
      <c r="AI2" s="105"/>
      <c r="AJ2" s="117"/>
      <c r="AK2" s="105"/>
      <c r="AL2" s="105"/>
      <c r="AM2" s="105"/>
      <c r="AN2" s="105"/>
    </row>
    <row r="3" spans="1:42" ht="12.75" hidden="1" customHeight="1" x14ac:dyDescent="0.2">
      <c r="A3" s="160"/>
      <c r="C3" s="160"/>
      <c r="D3" s="160"/>
      <c r="E3" s="160"/>
      <c r="F3" s="160"/>
      <c r="G3" s="160"/>
      <c r="H3" s="160"/>
      <c r="I3" s="160"/>
      <c r="J3" s="160"/>
      <c r="K3" s="160"/>
      <c r="L3" s="160"/>
      <c r="M3" s="160"/>
      <c r="N3" s="160"/>
      <c r="O3" s="105"/>
      <c r="P3" s="105"/>
      <c r="Q3" s="105"/>
      <c r="R3" s="105"/>
      <c r="S3" s="105"/>
      <c r="T3" s="110"/>
      <c r="U3" s="110"/>
      <c r="V3" s="110"/>
      <c r="W3" s="105"/>
      <c r="X3" s="105"/>
      <c r="Y3" s="105"/>
      <c r="Z3" s="105"/>
      <c r="AA3" s="105"/>
      <c r="AE3" s="105"/>
      <c r="AG3" s="105"/>
      <c r="AH3" s="105"/>
      <c r="AI3" s="105"/>
      <c r="AJ3" s="105"/>
      <c r="AK3" s="105"/>
      <c r="AL3" s="105"/>
      <c r="AM3" s="105"/>
      <c r="AN3" s="105"/>
    </row>
    <row r="4" spans="1:42" ht="12.75" hidden="1" customHeight="1" x14ac:dyDescent="0.2">
      <c r="A4" s="160"/>
      <c r="F4" s="105"/>
      <c r="G4" s="108"/>
      <c r="H4" s="108"/>
      <c r="I4" s="738"/>
      <c r="J4" s="738"/>
      <c r="K4" s="739"/>
      <c r="L4" s="108"/>
      <c r="M4" s="105"/>
      <c r="N4" s="105"/>
      <c r="O4" s="105"/>
      <c r="P4" s="105"/>
      <c r="Q4" s="105"/>
      <c r="R4" s="105"/>
      <c r="S4" s="105"/>
      <c r="T4" s="105"/>
      <c r="U4" s="105"/>
      <c r="V4" s="105"/>
      <c r="W4" s="105"/>
      <c r="X4" s="105"/>
      <c r="Y4" s="105"/>
      <c r="Z4" s="105"/>
      <c r="AA4" s="105"/>
      <c r="AE4" s="110"/>
      <c r="AF4" s="110"/>
      <c r="AG4" s="110"/>
      <c r="AH4" s="342"/>
      <c r="AI4" s="110"/>
      <c r="AJ4" s="110"/>
      <c r="AK4" s="110"/>
      <c r="AL4" s="110"/>
      <c r="AM4" s="110"/>
      <c r="AN4" s="110"/>
      <c r="AO4" s="110"/>
      <c r="AP4" s="110"/>
    </row>
    <row r="5" spans="1:42" x14ac:dyDescent="0.2">
      <c r="F5" s="105"/>
      <c r="G5" s="740"/>
      <c r="H5" s="740"/>
      <c r="I5" s="740"/>
      <c r="J5" s="740"/>
      <c r="K5" s="740"/>
      <c r="L5" s="108"/>
      <c r="M5" s="105"/>
      <c r="O5" s="105"/>
      <c r="P5" s="105"/>
      <c r="Q5" s="105"/>
      <c r="R5" s="105"/>
      <c r="S5" s="105"/>
      <c r="T5" s="105"/>
      <c r="U5" s="105"/>
      <c r="V5" s="105"/>
      <c r="W5" s="105"/>
      <c r="X5" s="105"/>
      <c r="Y5" s="105"/>
      <c r="Z5" s="105"/>
      <c r="AA5" s="105"/>
      <c r="AC5" s="105"/>
      <c r="AD5" s="344" t="s">
        <v>64</v>
      </c>
    </row>
    <row r="6" spans="1:42" x14ac:dyDescent="0.2">
      <c r="A6" s="741" t="s">
        <v>35</v>
      </c>
      <c r="B6" s="742"/>
      <c r="C6" s="743">
        <v>1</v>
      </c>
      <c r="D6" s="743">
        <v>2</v>
      </c>
      <c r="E6" s="743">
        <v>3</v>
      </c>
      <c r="F6" s="743"/>
      <c r="G6" s="743"/>
      <c r="H6" s="743" t="s">
        <v>308</v>
      </c>
      <c r="I6" s="744" t="s">
        <v>163</v>
      </c>
      <c r="J6" s="745" t="s">
        <v>366</v>
      </c>
      <c r="K6" s="746" t="s">
        <v>141</v>
      </c>
      <c r="L6" s="747" t="s">
        <v>367</v>
      </c>
      <c r="M6" s="747" t="s">
        <v>368</v>
      </c>
      <c r="N6" s="748" t="s">
        <v>369</v>
      </c>
      <c r="O6" s="748" t="s">
        <v>369</v>
      </c>
      <c r="P6" s="749" t="s">
        <v>370</v>
      </c>
      <c r="Q6" s="750" t="s">
        <v>34</v>
      </c>
      <c r="R6" s="750" t="b">
        <f>OR(AND(COUNTA(B7:B11)=3,COUNTA(C7:G11)=6),AND(COUNTA(B7:B11)=4,COUNTA(C7:G11)=12),AND(COUNTA(B7:B11)=5,COUNTA(C7:G11)=20))</f>
        <v>1</v>
      </c>
      <c r="S6" s="751" t="s">
        <v>371</v>
      </c>
      <c r="T6" s="752" t="s">
        <v>372</v>
      </c>
      <c r="U6" s="160"/>
      <c r="V6" s="160"/>
      <c r="W6" s="160"/>
      <c r="X6" s="160"/>
      <c r="Y6" s="160"/>
      <c r="Z6" s="160"/>
      <c r="AA6" s="160"/>
      <c r="AB6" s="160"/>
      <c r="AC6" s="154"/>
      <c r="AD6" s="123" t="s">
        <v>153</v>
      </c>
      <c r="AE6" s="127"/>
      <c r="AF6" s="127" t="s">
        <v>67</v>
      </c>
      <c r="AG6" s="127"/>
      <c r="AH6" s="128" t="s">
        <v>68</v>
      </c>
      <c r="AI6" s="127"/>
      <c r="AJ6" s="127" t="s">
        <v>69</v>
      </c>
      <c r="AK6" s="129"/>
      <c r="AL6" s="127" t="s">
        <v>70</v>
      </c>
      <c r="AM6" s="129"/>
      <c r="AN6" s="129" t="s">
        <v>154</v>
      </c>
      <c r="AO6" s="345"/>
      <c r="AP6" s="129" t="s">
        <v>155</v>
      </c>
    </row>
    <row r="7" spans="1:42" x14ac:dyDescent="0.2">
      <c r="A7" s="741">
        <v>1</v>
      </c>
      <c r="B7" s="139" t="s">
        <v>489</v>
      </c>
      <c r="C7" s="753"/>
      <c r="D7" s="754">
        <v>13</v>
      </c>
      <c r="E7" s="754">
        <v>13</v>
      </c>
      <c r="F7" s="754"/>
      <c r="G7" s="754"/>
      <c r="H7" s="755" t="str">
        <f>(IF(D7-C8&gt;0,1)+IF(E7-C9&gt;0,1)+IF(F7-C10&gt;0,1)+IF(G7-C11&gt;0,1))&amp;"-"&amp;(IF(D7-C8&lt;0,1)+IF(E7-C9&lt;0,1)+IF(F7-C10&lt;0,1)+IF(G7-C11&lt;0,1))</f>
        <v>2-0</v>
      </c>
      <c r="I7" s="754" t="str">
        <f>IF(AND(B7&lt;&gt;"",R$6=TRUE),A$6&amp;RANK(S7,S$7:S$11,0)," ")</f>
        <v>A1</v>
      </c>
      <c r="J7" s="756">
        <f>IF(AND(Q7=1,Q8=1,D7&gt;C8),1)+IF(AND(Q7=1,Q9=1,E7&gt;C9),1)+IF(AND(Q7=1,Q10=1,F7&gt;C10),1)+IF(AND(Q7=1,Q11=1,G7&gt;C11),1)+IF(AND(Q7=2,Q8=2,D7&gt;C8),1)+IF(AND(Q7=2,Q9=2,E7&gt;C9),1)+IF(AND(Q7=2,Q10=2,F7&gt;C10),1)+IF(AND(Q7=2,Q11=2,G7&gt;C11),1)+IF(AND(Q7=3,Q8=3,D7&gt;C8),1)+IF(AND(Q7=3,Q9=3,E7&gt;C9),1)+IF(AND(Q7=3,Q10=3,F7&gt;C10),1)+IF(AND(Q7=3,Q11=3,G7&gt;C11),1)</f>
        <v>0</v>
      </c>
      <c r="K7" s="757">
        <f>SUM(AND(T7=T8,D7&gt;C8),AND(T7=T9,E7&gt;C9),AND(T7=T10,F7&gt;C10),AND(T7=T11,G7&gt;C11))</f>
        <v>0</v>
      </c>
      <c r="L7" s="758">
        <f>IF(AND(Q7=1,Q8=1),D7-C8)+IF(AND(Q7=1,Q9=1),E7-C9)+IF(AND(Q7=1,Q10=1),F7-C10)+IF(AND(Q7=1,Q11=1),G7-C11)+IF(AND(Q7=2,Q8=2),D7-C8)+IF(AND(Q7=2,Q9=2),E7-C9)+IF(AND(Q7=2,Q10=2),F7-C10)+IF(AND(Q7=2,Q11=2),G7-C11)+IF(AND(Q7=3,Q8=3),D7-C8)+IF(AND(Q7=3,Q9=3),E7-C9)+IF(AND(Q7=3,Q10=3),F7-C10)+IF(AND(Q7=3,Q11=3),G7-C11)+IF(AND(Q7=4,Q8=4),D7-C8)+IF(AND(Q7=4,Q9=4),E7-C9)+IF(AND(Q7=4,Q10=4),F7-C10)+IF(AND(Q7=4,Q11=4),G7-C11)</f>
        <v>0</v>
      </c>
      <c r="M7" s="759">
        <f>SUM(AND(R7=R8,D7&gt;C8),AND(R7=R9,E7&gt;C9),AND(R7=R10,F7&gt;C10),AND(R7=R11,G7&gt;C11))</f>
        <v>0</v>
      </c>
      <c r="N7" s="760" t="str">
        <f>SUM(C7:G7)&amp;"-"&amp;SUM(C7:C11)</f>
        <v>26-10</v>
      </c>
      <c r="O7" s="761">
        <f>D7+E7+F7+G7-C8-C9-C10-C11</f>
        <v>16</v>
      </c>
      <c r="P7" s="762">
        <f>SUM(C7:G7,C7:C11)/SUM(C7:C11)</f>
        <v>3.6</v>
      </c>
      <c r="Q7" s="763">
        <f>VALUE(LEFT(H7,1))</f>
        <v>2</v>
      </c>
      <c r="R7" s="764">
        <f>Q7*100000+J7*10000+K7*1000+100*L7</f>
        <v>200000</v>
      </c>
      <c r="S7" s="765">
        <f>R7+M7*0.1+IF(ISNONTEXT(B7),0,0.01)+0.0001*O7</f>
        <v>200000.0116</v>
      </c>
      <c r="T7" s="766" t="str">
        <f>Q7&amp;J7</f>
        <v>20</v>
      </c>
      <c r="U7" s="160"/>
      <c r="V7" s="160"/>
      <c r="W7" s="160"/>
      <c r="X7" s="160"/>
      <c r="Y7" s="160"/>
      <c r="Z7" s="160"/>
      <c r="AA7" s="160"/>
      <c r="AB7" s="160"/>
      <c r="AC7" s="160"/>
      <c r="AD7" s="157">
        <f>SUM(AE7:AP7)</f>
        <v>195</v>
      </c>
      <c r="AE7" s="158">
        <f>IFERROR(INDEX(V!$R:$R,MATCH(AF7,V!$L:$L,0)),"")</f>
        <v>115</v>
      </c>
      <c r="AF7" s="159" t="str">
        <f>IFERROR(LEFT($B7,(FIND(",",$B7,1)-1)),"")</f>
        <v>Henri Mitt</v>
      </c>
      <c r="AG7" s="158">
        <f>IFERROR(INDEX(V!$R:$R,MATCH(AH7,V!$L:$L,0)),"")</f>
        <v>80</v>
      </c>
      <c r="AH7" s="159" t="str">
        <f>IFERROR(MID($B7,FIND(", ",$B7)+2,256),"")</f>
        <v>Karla Purgats</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741">
        <v>2</v>
      </c>
      <c r="B8" s="767" t="s">
        <v>286</v>
      </c>
      <c r="C8" s="754">
        <v>8</v>
      </c>
      <c r="D8" s="753"/>
      <c r="E8" s="754">
        <v>7</v>
      </c>
      <c r="F8" s="754"/>
      <c r="G8" s="754"/>
      <c r="H8" s="755" t="str">
        <f>(IF(C8-D7&gt;0,1)+IF(E8-D9&gt;0,1)+IF(F8-D10&gt;0,1)+IF(G8-D11&gt;0,1))&amp;"-"&amp;(IF(C8-D7&lt;0,1)+IF(E8-D9&lt;0,1)+IF(F8-D10&lt;0,1)+IF(G8-D11&lt;0,1))</f>
        <v>0-2</v>
      </c>
      <c r="I8" s="754" t="str">
        <f>IF(AND(B8&lt;&gt;"",R$6=TRUE),A$6&amp;RANK(S8,S$7:S$11,0)," ")</f>
        <v>A3</v>
      </c>
      <c r="J8" s="768">
        <f>IF(AND(Q8=1,Q7=1,C8&gt;D7),1)+IF(AND(Q8=1,Q9=1,E8&gt;D9),1)+IF(AND(Q8=1,Q10=1,F8&gt;D10),1)+IF(AND(Q8=1,Q11=1,G8&gt;D11),1)+IF(AND(Q8=2,Q7=2,C8&gt;D7),1)+IF(AND(Q8=2,Q9=2,E8&gt;D9),1)+IF(AND(Q8=2,Q10=2,F8&gt;D10),1)+IF(AND(Q8=2,Q11=2,G8&gt;D11),1)+IF(AND(Q8=3,Q7=3,C8&gt;D7),1)+IF(AND(Q8=3,Q9=3,E8&gt;D9),1)+IF(AND(Q8=3,Q10=3,F8&gt;D10),1)+IF(AND(Q8=3,Q11=3,G8&gt;D11),1)</f>
        <v>0</v>
      </c>
      <c r="K8" s="759">
        <f>SUM(AND(T8=T7,C8&gt;D7),AND(T8=T9,E8&gt;D9),AND(T8=T10,F8&gt;D10),AND(T8=T11,G8&gt;D11))</f>
        <v>0</v>
      </c>
      <c r="L8" s="769">
        <f>IF(AND(Q8=1,Q7=1),C8-D7)+IF(AND(Q8=1,Q9=1),E8-D9)+IF(AND(Q8=1,Q10=1),F8-D10)+IF(AND(Q8=1,Q11=1),G8-D11)+IF(AND(Q8=2,Q7=2),C8-D7)+IF(AND(Q8=2,Q9=2),E8-D9)+IF(AND(Q8=2,Q10=2),F8-D10)+IF(AND(Q8=2,Q11=2),G8-D11)+IF(AND(Q8=3,Q7=3),C8-D7)+IF(AND(Q8=3,Q9=3),E8-D9)+IF(AND(Q8=3,Q10=3),F8-D10)+IF(AND(Q8=3,Q11=3),G8-D11)+IF(AND(Q8=4,Q7=4),C8-D7)+IF(AND(Q8=4,Q9=4),E8-D9)+IF(AND(Q8=4,Q10=4),F8-D10)+IF(AND(Q8=4,Q11=4),G8-D11)</f>
        <v>0</v>
      </c>
      <c r="M8" s="759">
        <f>SUM(AND(R8=R7,C8&gt;D7),AND(R8=R9,E8&gt;D9),AND(R8=R10,F8&gt;D10),AND(R8=R11,G8&gt;D11))</f>
        <v>0</v>
      </c>
      <c r="N8" s="760" t="str">
        <f>SUM(C8:G8)&amp;"-"&amp;SUM(D7:D11)</f>
        <v>15-26</v>
      </c>
      <c r="O8" s="761">
        <f>C8+E8+F8+G8-D7-D9-D10-D11</f>
        <v>-11</v>
      </c>
      <c r="P8" s="762">
        <f>SUM(C8:G8,D7:D11)/SUM(D7:D11)</f>
        <v>1.5769230769230769</v>
      </c>
      <c r="Q8" s="770">
        <f>VALUE(LEFT(H8,1))</f>
        <v>0</v>
      </c>
      <c r="R8" s="764">
        <f>Q8*100000+J8*10000+K8*1000+100*L8</f>
        <v>0</v>
      </c>
      <c r="S8" s="765">
        <f>R8+M8*0.1+IF(ISNONTEXT(B8),0,0.01)+0.0001*O8</f>
        <v>8.8999999999999999E-3</v>
      </c>
      <c r="T8" s="766" t="str">
        <f>Q8&amp;J8</f>
        <v>00</v>
      </c>
      <c r="U8" s="160"/>
      <c r="V8" s="160"/>
      <c r="W8" s="160"/>
      <c r="X8" s="160"/>
      <c r="Y8" s="160"/>
      <c r="Z8" s="160"/>
      <c r="AA8" s="160"/>
      <c r="AB8" s="160"/>
      <c r="AC8" s="762"/>
      <c r="AD8" s="157">
        <f t="shared" ref="AD8:AD30" si="0">SUM(AE8:AP8)</f>
        <v>203</v>
      </c>
      <c r="AE8" s="158">
        <f>IFERROR(INDEX(V!$R:$R,MATCH(AF8,V!$L:$L,0)),"")</f>
        <v>84</v>
      </c>
      <c r="AF8" s="159" t="str">
        <f t="shared" ref="AF8:AF30" si="1">IFERROR(LEFT($B8,(FIND(",",$B8,1)-1)),"")</f>
        <v>Heili Vasser</v>
      </c>
      <c r="AG8" s="158">
        <f>IFERROR(INDEX(V!$R:$R,MATCH(AH8,V!$L:$L,0)),"")</f>
        <v>119</v>
      </c>
      <c r="AH8" s="159" t="str">
        <f t="shared" ref="AH8:AH30" si="2">IFERROR(MID($B8,FIND(", ",$B8)+2,256),"")</f>
        <v>Vello Vasser</v>
      </c>
      <c r="AI8" s="158" t="str">
        <f>IFERROR(INDEX(V!$R:$R,MATCH(AJ8,V!$L:$L,0)),"")</f>
        <v/>
      </c>
      <c r="AJ8" s="159" t="str">
        <f t="shared" ref="AJ8:AJ30" si="3">IFERROR(MID($B8,FIND("^",SUBSTITUTE($B8,", ","^",1))+2,FIND("^",SUBSTITUTE($B8,", ","^",2))-FIND("^",SUBSTITUTE($B8,", ","^",1))-2),"")</f>
        <v/>
      </c>
      <c r="AK8" s="158" t="str">
        <f>IFERROR(INDEX(V!$R:$R,MATCH(AL8,V!$L:$L,0)),"")</f>
        <v/>
      </c>
      <c r="AL8" s="159" t="str">
        <f t="shared" ref="AL8:AL30" si="4">IFERROR(MID($B8,FIND(", ",$B8,FIND(", ",$B8,FIND(", ",$B8))+1)+2,30000),"")</f>
        <v/>
      </c>
      <c r="AM8" s="158" t="str">
        <f>IFERROR(INDEX(V!$R:$R,MATCH(AN8,V!$L:$L,0)),"")</f>
        <v/>
      </c>
      <c r="AN8" s="159" t="str">
        <f t="shared" ref="AN8:AN30" si="5">IFERROR(MID($B8,FIND(", ",$B8,FIND(", ",$B8)+1)+2,FIND(", ",$B8,FIND(", ",$B8,FIND(", ",$B8)+1)+1)-FIND(", ",$B8,FIND(", ",$B8)+1)-2),"")</f>
        <v/>
      </c>
      <c r="AO8" s="158" t="str">
        <f>IFERROR(INDEX(V!$R:$R,MATCH(AP8,V!$L:$L,0)),"")</f>
        <v/>
      </c>
      <c r="AP8" s="159" t="str">
        <f t="shared" ref="AP8:AP30" si="6">IFERROR(MID($B8,FIND(", ",$B8,FIND(", ",$B8,FIND(", ",$B8)+1)+1)+2,30000),"")</f>
        <v/>
      </c>
    </row>
    <row r="9" spans="1:42" x14ac:dyDescent="0.2">
      <c r="A9" s="741">
        <v>3</v>
      </c>
      <c r="B9" s="767" t="s">
        <v>293</v>
      </c>
      <c r="C9" s="754">
        <v>2</v>
      </c>
      <c r="D9" s="771">
        <v>13</v>
      </c>
      <c r="E9" s="753"/>
      <c r="F9" s="754"/>
      <c r="G9" s="754"/>
      <c r="H9" s="755" t="str">
        <f>(IF(C9-E7&gt;0,1)+IF(D9-E8&gt;0,1)+IF(F9-E10&gt;0,1)+IF(G9-E11&gt;0,1))&amp;"-"&amp;(IF(C9-E7&lt;0,1)+IF(D9-E8&lt;0,1)+IF(F9-E10&lt;0,1)+IF(G9-E11&lt;0,1))</f>
        <v>1-1</v>
      </c>
      <c r="I9" s="754" t="str">
        <f>IF(AND(B9&lt;&gt;"",R$6=TRUE),A$6&amp;RANK(S9,S$7:S$11,0)," ")</f>
        <v>A2</v>
      </c>
      <c r="J9" s="768">
        <f>IF(AND(Q9=1,Q7=1,C9&gt;E7),1)+IF(AND(Q9=1,Q8=1,D9&gt;E8),1)+IF(AND(Q9=1,Q10=1,F9&gt;E10),1)+IF(AND(Q9=1,Q11=1,G9&gt;E11),1)+IF(AND(Q9=2,Q7=2,C9&gt;E7),1)+IF(AND(Q9=2,Q8=2,D9&gt;E8),1)+IF(AND(Q9=2,Q10=2,F9&gt;E10),1)+IF(AND(Q9=2,Q11=2,G9&gt;E11),1)+IF(AND(Q9=3,Q7=3,C9&gt;E7),1)+IF(AND(Q9=3,Q8=3,D9&gt;E8),1)+IF(AND(Q9=3,Q10=3,F9&gt;E10),1)+IF(AND(Q9=3,Q11=3,G9&gt;E11),1)</f>
        <v>0</v>
      </c>
      <c r="K9" s="759">
        <f>SUM(AND(T9=T7,C9&gt;E7),AND(T9=T8,D9&gt;E8),AND(T9=T10,F9&gt;E10),AND(T9=T11,G9&gt;E11))</f>
        <v>0</v>
      </c>
      <c r="L9" s="769">
        <f>IF(AND(Q9=1,Q7=1),C9-E7)+IF(AND(Q9=1,Q8=1),D9-E8)+IF(AND(Q9=1,Q10=1),F9-E10)+IF(AND(Q9=1,Q11=1),G9-E11)+IF(AND(Q9=2,Q7=2),C9-E7)+IF(AND(Q9=2,Q8=2),D9-E8)+IF(AND(Q9=2,Q10=2),F9-E10)+IF(AND(Q9=2,Q11=2),G9-E11)+IF(AND(Q9=3,Q7=3),C9-E7)+IF(AND(Q9=3,Q8=3),D9-E8)+IF(AND(Q9=3,Q10=3),F9-E10)+IF(AND(Q9=3,Q11=3),G9-E11)+IF(AND(Q9=4,Q7=4),C9-E7)+IF(AND(Q9=4,Q8=4),D9-E8)+IF(AND(Q9=4,Q10=4),F9-E10)+IF(AND(Q9=4,Q11=4),G9-E11)</f>
        <v>0</v>
      </c>
      <c r="M9" s="759">
        <f>SUM(AND(R9=R7,C9&gt;E7),AND(R9=R8,D9&gt;E8),AND(R9=R10,F9&gt;E10),AND(R9=R11,G9&gt;E11))</f>
        <v>0</v>
      </c>
      <c r="N9" s="760" t="str">
        <f>SUM(C9:G9)&amp;"-"&amp;SUM(E7:E11)</f>
        <v>15-20</v>
      </c>
      <c r="O9" s="761">
        <f>C9+D9+F9+G9-E7-E8-E10-E11</f>
        <v>-5</v>
      </c>
      <c r="P9" s="762">
        <f>SUM(C9:G9,E7:E11)/SUM(E7:E11)</f>
        <v>1.75</v>
      </c>
      <c r="Q9" s="770">
        <f>VALUE(LEFT(H9,1))</f>
        <v>1</v>
      </c>
      <c r="R9" s="764">
        <f>Q9*100000+J9*10000+K9*1000+100*L9</f>
        <v>100000</v>
      </c>
      <c r="S9" s="765">
        <f>R9+M9*0.1+IF(ISNONTEXT(B9),0,0.01)+0.0001*O9</f>
        <v>100000.0095</v>
      </c>
      <c r="T9" s="766" t="str">
        <f>Q9&amp;J9</f>
        <v>10</v>
      </c>
      <c r="U9" s="160"/>
      <c r="V9" s="160"/>
      <c r="W9" s="160"/>
      <c r="X9" s="160"/>
      <c r="Y9" s="160"/>
      <c r="Z9" s="160"/>
      <c r="AA9" s="160"/>
      <c r="AB9" s="160"/>
      <c r="AC9" s="762"/>
      <c r="AD9" s="157">
        <f t="shared" si="0"/>
        <v>262</v>
      </c>
      <c r="AE9" s="158">
        <f>IFERROR(INDEX(V!$R:$R,MATCH(AF9,V!$L:$L,0)),"")</f>
        <v>141</v>
      </c>
      <c r="AF9" s="159" t="str">
        <f t="shared" si="1"/>
        <v>Kaspar Mänd</v>
      </c>
      <c r="AG9" s="158">
        <f>IFERROR(INDEX(V!$R:$R,MATCH(AH9,V!$L:$L,0)),"")</f>
        <v>121</v>
      </c>
      <c r="AH9" s="159" t="str">
        <f t="shared" si="2"/>
        <v>Urmas Randlaine</v>
      </c>
      <c r="AI9" s="158" t="str">
        <f>IFERROR(INDEX(V!$R:$R,MATCH(AJ9,V!$L:$L,0)),"")</f>
        <v/>
      </c>
      <c r="AJ9" s="159" t="str">
        <f t="shared" si="3"/>
        <v/>
      </c>
      <c r="AK9" s="158" t="str">
        <f>IFERROR(INDEX(V!$R:$R,MATCH(AL9,V!$L:$L,0)),"")</f>
        <v/>
      </c>
      <c r="AL9" s="159" t="str">
        <f t="shared" si="4"/>
        <v/>
      </c>
      <c r="AM9" s="158" t="str">
        <f>IFERROR(INDEX(V!$R:$R,MATCH(AN9,V!$L:$L,0)),"")</f>
        <v/>
      </c>
      <c r="AN9" s="159" t="str">
        <f t="shared" si="5"/>
        <v/>
      </c>
      <c r="AO9" s="158" t="str">
        <f>IFERROR(INDEX(V!$R:$R,MATCH(AP9,V!$L:$L,0)),"")</f>
        <v/>
      </c>
      <c r="AP9" s="159" t="str">
        <f t="shared" si="6"/>
        <v/>
      </c>
    </row>
    <row r="10" spans="1:42" hidden="1" x14ac:dyDescent="0.2">
      <c r="A10" s="741">
        <v>4</v>
      </c>
      <c r="B10" s="772"/>
      <c r="C10" s="754"/>
      <c r="D10" s="771"/>
      <c r="E10" s="754"/>
      <c r="F10" s="753"/>
      <c r="G10" s="754"/>
      <c r="H10" s="755" t="str">
        <f>(IF(C10-F7&gt;0,1)+IF(D10-F8&gt;0,1)+IF(E10-F9&gt;0,1)+IF(G10-F11&gt;0,1))&amp;"-"&amp;(IF(C10-F7&lt;0,1)+IF(D10-F8&lt;0,1)+IF(E10-F9&lt;0,1)+IF(G10-F11&lt;0,1))</f>
        <v>0-0</v>
      </c>
      <c r="I10" s="754" t="str">
        <f>IF(AND(B10&lt;&gt;"",R$6=TRUE),A$6&amp;RANK(S10,S$7:S$11,0)," ")</f>
        <v xml:space="preserve"> </v>
      </c>
      <c r="J10" s="768">
        <f>IF(AND(Q10=1,Q7=1,C10&gt;F7),1)+IF(AND(Q10=1,Q8=1,D10&gt;F8),1)+IF(AND(Q10=1,Q9=1,E10&gt;F9),1)+IF(AND(Q10=1,Q11=1,G10&gt;F11),1)+IF(AND(Q10=2,Q7=2,C10&gt;F7),1)+IF(AND(Q10=2,Q8=2,D10&gt;F8),1)+IF(AND(Q10=2,Q9=2,E10&gt;F9),1)+IF(AND(Q10=2,Q11=2,G10&gt;F11),1)+IF(AND(Q10=3,Q7=3,C10&gt;F7),1)+IF(AND(Q10=3,Q8=3,D10&gt;F8),1)+IF(AND(Q10=3,Q9=3,E10&gt;F9),1)+IF(AND(Q10=3,Q11=3,G10&gt;F11),1)</f>
        <v>0</v>
      </c>
      <c r="K10" s="759">
        <f>SUM(AND(T10=T7,C10&gt;F7),AND(T10=T8,D10&gt;F8),AND(T10=T9,E10&gt;F9),AND(T10=T11,G10&gt;F11))</f>
        <v>0</v>
      </c>
      <c r="L10" s="769">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759">
        <f>SUM(AND(R10=R7,C10&gt;F7),AND(R10=R8,D10&gt;F8),AND(R10=R9,E10&gt;F9),AND(R10=R11,G10&gt;F11))</f>
        <v>0</v>
      </c>
      <c r="N10" s="760" t="str">
        <f>SUM(C10:G10)&amp;"-"&amp;SUM(F7:F11)</f>
        <v>0-0</v>
      </c>
      <c r="O10" s="761">
        <f>C10+D10+E10+G10-F7-F8-F9-F11</f>
        <v>0</v>
      </c>
      <c r="P10" s="762" t="e">
        <f>SUM(C10:G10,F7:F11)/SUM(F7:F11)</f>
        <v>#DIV/0!</v>
      </c>
      <c r="Q10" s="770">
        <f>VALUE(LEFT(H10,1))</f>
        <v>0</v>
      </c>
      <c r="R10" s="764">
        <f>Q10*100000+J10*10000+K10*1000+100*L10</f>
        <v>0</v>
      </c>
      <c r="S10" s="765">
        <f>R10+M10*0.1+IF(ISNONTEXT(B10),0,0.01)+0.0001*O10</f>
        <v>0</v>
      </c>
      <c r="T10" s="766" t="str">
        <f>Q10&amp;J10</f>
        <v>00</v>
      </c>
      <c r="U10" s="160"/>
      <c r="V10" s="160"/>
      <c r="W10" s="160"/>
      <c r="X10" s="160"/>
      <c r="Y10" s="160"/>
      <c r="Z10" s="160"/>
      <c r="AA10" s="160"/>
      <c r="AB10" s="160"/>
      <c r="AC10" s="762"/>
      <c r="AD10" s="157">
        <f t="shared" si="0"/>
        <v>0</v>
      </c>
      <c r="AE10" s="158" t="str">
        <f>IFERROR(INDEX(V!$R:$R,MATCH(AF10,V!$L:$L,0)),"")</f>
        <v/>
      </c>
      <c r="AF10" s="159" t="str">
        <f t="shared" si="1"/>
        <v/>
      </c>
      <c r="AG10" s="158" t="str">
        <f>IFERROR(INDEX(V!$R:$R,MATCH(AH10,V!$L:$L,0)),"")</f>
        <v/>
      </c>
      <c r="AH10" s="159" t="str">
        <f t="shared" si="2"/>
        <v/>
      </c>
      <c r="AI10" s="158" t="str">
        <f>IFERROR(INDEX(V!$R:$R,MATCH(AJ10,V!$L:$L,0)),"")</f>
        <v/>
      </c>
      <c r="AJ10" s="159" t="str">
        <f t="shared" si="3"/>
        <v/>
      </c>
      <c r="AK10" s="158" t="str">
        <f>IFERROR(INDEX(V!$R:$R,MATCH(AL10,V!$L:$L,0)),"")</f>
        <v/>
      </c>
      <c r="AL10" s="159" t="str">
        <f t="shared" si="4"/>
        <v/>
      </c>
      <c r="AM10" s="158" t="str">
        <f>IFERROR(INDEX(V!$R:$R,MATCH(AN10,V!$L:$L,0)),"")</f>
        <v/>
      </c>
      <c r="AN10" s="159" t="str">
        <f t="shared" si="5"/>
        <v/>
      </c>
      <c r="AO10" s="158" t="str">
        <f>IFERROR(INDEX(V!$R:$R,MATCH(AP10,V!$L:$L,0)),"")</f>
        <v/>
      </c>
      <c r="AP10" s="159" t="str">
        <f t="shared" si="6"/>
        <v/>
      </c>
    </row>
    <row r="11" spans="1:42" hidden="1" x14ac:dyDescent="0.2">
      <c r="A11" s="741">
        <v>5</v>
      </c>
      <c r="B11" s="772"/>
      <c r="C11" s="754"/>
      <c r="D11" s="754"/>
      <c r="E11" s="754"/>
      <c r="F11" s="754"/>
      <c r="G11" s="753"/>
      <c r="H11" s="755" t="str">
        <f>(IF(C11-G7&gt;0,1)+IF(D11-G8&gt;0,1)+IF(E11-G9&gt;0,1)+IF(F11-G10&gt;0,1))&amp;"-"&amp;(IF(C11-G7&lt;0,1)+IF(D11-G8&lt;0,1)+IF(E11-G9&lt;0,1)+IF(F11-G10&lt;0,1))</f>
        <v>0-0</v>
      </c>
      <c r="I11" s="754" t="str">
        <f>IF(AND(B11&lt;&gt;"",R$6=TRUE),A$6&amp;RANK(S11,S$7:S$11,0)," ")</f>
        <v xml:space="preserve"> </v>
      </c>
      <c r="J11" s="768">
        <f>IF(AND(Q11=1,Q7=1,C11&gt;G7),1)+IF(AND(Q11=1,Q8=1,D11&gt;G8),1)+IF(AND(Q11=1,Q9=1,E11&gt;G9),1)+IF(AND(Q11=1,Q10=1,F11&gt;G10),1)+IF(AND(Q11=2,Q7=2,C11&gt;G7),1)+IF(AND(Q11=2,Q8=2,D11&gt;G8),1)+IF(AND(Q11=2,Q9=2,E11&gt;G9),1)+IF(AND(Q11=2,Q10=2,F11&gt;G10),1)+IF(AND(Q11=3,Q7=3,C11&gt;G7),1)+IF(AND(Q11=3,Q8=3,D11&gt;G8),1)+IF(AND(Q11=3,Q9=3,E11&gt;G9),1)+IF(AND(Q11=3,Q10=3,F11&gt;G10),1)</f>
        <v>0</v>
      </c>
      <c r="K11" s="759">
        <f>SUM(AND(T11=T7,C11&gt;G7),AND(T11=T8,D11&gt;G8),AND(T11=T9,E11&gt;G9),AND(T11=T10,F11&gt;G10))</f>
        <v>0</v>
      </c>
      <c r="L11" s="769">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759">
        <f>SUM(AND(R11=R7,C11&gt;G7),AND(R11=R8,D11&gt;G8),AND(R11=R9,E11&gt;G9),AND(R11=R10,F11&gt;G10))</f>
        <v>0</v>
      </c>
      <c r="N11" s="760" t="str">
        <f>SUM(C11:G11)&amp;"-"&amp;SUM(G7:G11)</f>
        <v>0-0</v>
      </c>
      <c r="O11" s="761">
        <f>C11+D11+E11+F11-G7-G8-G9-G10</f>
        <v>0</v>
      </c>
      <c r="P11" s="762" t="e">
        <f>SUM(C11:G11,G7:G11)/SUM(G7:G11)</f>
        <v>#DIV/0!</v>
      </c>
      <c r="Q11" s="770">
        <f>VALUE(LEFT(H11,1))</f>
        <v>0</v>
      </c>
      <c r="R11" s="764">
        <f>Q11*100000+J11*10000+K11*1000+100*L11</f>
        <v>0</v>
      </c>
      <c r="S11" s="765">
        <f>R11+M11*0.1+IF(ISNONTEXT(B11),0,0.01)+0.0001*O11</f>
        <v>0</v>
      </c>
      <c r="T11" s="766" t="str">
        <f>Q11&amp;J11</f>
        <v>00</v>
      </c>
      <c r="U11" s="160"/>
      <c r="V11" s="160"/>
      <c r="W11" s="160"/>
      <c r="X11" s="160"/>
      <c r="Y11" s="160"/>
      <c r="Z11" s="160"/>
      <c r="AA11" s="160"/>
      <c r="AB11" s="160"/>
      <c r="AC11" s="762"/>
      <c r="AD11" s="157">
        <f t="shared" si="0"/>
        <v>0</v>
      </c>
      <c r="AE11" s="158" t="str">
        <f>IFERROR(INDEX(V!$R:$R,MATCH(AF11,V!$L:$L,0)),"")</f>
        <v/>
      </c>
      <c r="AF11" s="159" t="str">
        <f t="shared" si="1"/>
        <v/>
      </c>
      <c r="AG11" s="158" t="str">
        <f>IFERROR(INDEX(V!$R:$R,MATCH(AH11,V!$L:$L,0)),"")</f>
        <v/>
      </c>
      <c r="AH11" s="159" t="str">
        <f t="shared" si="2"/>
        <v/>
      </c>
      <c r="AI11" s="158" t="str">
        <f>IFERROR(INDEX(V!$R:$R,MATCH(AJ11,V!$L:$L,0)),"")</f>
        <v/>
      </c>
      <c r="AJ11" s="159" t="str">
        <f t="shared" si="3"/>
        <v/>
      </c>
      <c r="AK11" s="158" t="str">
        <f>IFERROR(INDEX(V!$R:$R,MATCH(AL11,V!$L:$L,0)),"")</f>
        <v/>
      </c>
      <c r="AL11" s="159" t="str">
        <f t="shared" si="4"/>
        <v/>
      </c>
      <c r="AM11" s="158" t="str">
        <f>IFERROR(INDEX(V!$R:$R,MATCH(AN11,V!$L:$L,0)),"")</f>
        <v/>
      </c>
      <c r="AN11" s="159" t="str">
        <f t="shared" si="5"/>
        <v/>
      </c>
      <c r="AO11" s="158" t="str">
        <f>IFERROR(INDEX(V!$R:$R,MATCH(AP11,V!$L:$L,0)),"")</f>
        <v/>
      </c>
      <c r="AP11" s="159" t="str">
        <f t="shared" si="6"/>
        <v/>
      </c>
    </row>
    <row r="12" spans="1:42" x14ac:dyDescent="0.2">
      <c r="A12" s="773"/>
      <c r="B12" s="774"/>
      <c r="C12" s="775"/>
      <c r="D12" s="776"/>
      <c r="E12" s="777"/>
      <c r="F12" s="777"/>
      <c r="G12" s="392"/>
      <c r="H12" s="778"/>
      <c r="I12" s="779"/>
      <c r="J12" s="160"/>
      <c r="K12" s="160"/>
      <c r="L12" s="160"/>
      <c r="M12" s="160"/>
      <c r="N12" s="780"/>
      <c r="O12" s="780"/>
      <c r="P12" s="160"/>
      <c r="Q12" s="160"/>
      <c r="R12" s="781" t="s">
        <v>373</v>
      </c>
      <c r="S12" s="160"/>
      <c r="T12" s="160"/>
      <c r="U12" s="160"/>
      <c r="V12" s="160"/>
      <c r="W12" s="160"/>
      <c r="X12" s="160"/>
      <c r="Y12" s="160"/>
      <c r="Z12" s="160"/>
      <c r="AA12" s="160"/>
      <c r="AB12" s="160"/>
      <c r="AC12" s="762"/>
      <c r="AD12" s="157">
        <f t="shared" si="0"/>
        <v>0</v>
      </c>
      <c r="AE12" s="158" t="str">
        <f>IFERROR(INDEX(V!$R:$R,MATCH(AF12,V!$L:$L,0)),"")</f>
        <v/>
      </c>
      <c r="AF12" s="159" t="str">
        <f t="shared" si="1"/>
        <v/>
      </c>
      <c r="AG12" s="158" t="str">
        <f>IFERROR(INDEX(V!$R:$R,MATCH(AH12,V!$L:$L,0)),"")</f>
        <v/>
      </c>
      <c r="AH12" s="159" t="str">
        <f t="shared" si="2"/>
        <v/>
      </c>
      <c r="AI12" s="158" t="str">
        <f>IFERROR(INDEX(V!$R:$R,MATCH(AJ12,V!$L:$L,0)),"")</f>
        <v/>
      </c>
      <c r="AJ12" s="159" t="str">
        <f t="shared" si="3"/>
        <v/>
      </c>
      <c r="AK12" s="158" t="str">
        <f>IFERROR(INDEX(V!$R:$R,MATCH(AL12,V!$L:$L,0)),"")</f>
        <v/>
      </c>
      <c r="AL12" s="159" t="str">
        <f t="shared" si="4"/>
        <v/>
      </c>
      <c r="AM12" s="158" t="str">
        <f>IFERROR(INDEX(V!$R:$R,MATCH(AN12,V!$L:$L,0)),"")</f>
        <v/>
      </c>
      <c r="AN12" s="159" t="str">
        <f t="shared" si="5"/>
        <v/>
      </c>
      <c r="AO12" s="158" t="str">
        <f>IFERROR(INDEX(V!$R:$R,MATCH(AP12,V!$L:$L,0)),"")</f>
        <v/>
      </c>
      <c r="AP12" s="159" t="str">
        <f t="shared" si="6"/>
        <v/>
      </c>
    </row>
    <row r="13" spans="1:42" x14ac:dyDescent="0.2">
      <c r="A13" s="741" t="s">
        <v>36</v>
      </c>
      <c r="B13" s="782"/>
      <c r="C13" s="743">
        <v>1</v>
      </c>
      <c r="D13" s="743">
        <v>2</v>
      </c>
      <c r="E13" s="743">
        <v>3</v>
      </c>
      <c r="F13" s="743"/>
      <c r="G13" s="743"/>
      <c r="H13" s="783" t="s">
        <v>308</v>
      </c>
      <c r="I13" s="783" t="s">
        <v>163</v>
      </c>
      <c r="J13" s="784" t="s">
        <v>366</v>
      </c>
      <c r="K13" s="785" t="s">
        <v>141</v>
      </c>
      <c r="L13" s="786" t="s">
        <v>367</v>
      </c>
      <c r="M13" s="786" t="s">
        <v>368</v>
      </c>
      <c r="N13" s="748" t="s">
        <v>369</v>
      </c>
      <c r="O13" s="748" t="s">
        <v>369</v>
      </c>
      <c r="P13" s="749" t="s">
        <v>370</v>
      </c>
      <c r="Q13" s="787" t="s">
        <v>34</v>
      </c>
      <c r="R13" s="787" t="b">
        <f>OR(AND(COUNTA(B14:B18)=3,COUNTA(C14:G18)=6),AND(COUNTA(B14:B18)=4,COUNTA(C14:G18)=12),AND(COUNTA(B14:B18)=5,COUNTA(C14:G18)=20))</f>
        <v>1</v>
      </c>
      <c r="S13" s="788" t="s">
        <v>371</v>
      </c>
      <c r="T13" s="789" t="s">
        <v>372</v>
      </c>
      <c r="U13" s="160"/>
      <c r="V13" s="160"/>
      <c r="W13" s="160"/>
      <c r="X13" s="160"/>
      <c r="Y13" s="160"/>
      <c r="Z13" s="160"/>
      <c r="AA13" s="160"/>
      <c r="AB13" s="160"/>
      <c r="AC13" s="762"/>
      <c r="AD13" s="157">
        <f t="shared" si="0"/>
        <v>0</v>
      </c>
      <c r="AE13" s="158" t="str">
        <f>IFERROR(INDEX(V!$R:$R,MATCH(AF13,V!$L:$L,0)),"")</f>
        <v/>
      </c>
      <c r="AF13" s="159" t="str">
        <f t="shared" si="1"/>
        <v/>
      </c>
      <c r="AG13" s="158" t="str">
        <f>IFERROR(INDEX(V!$R:$R,MATCH(AH13,V!$L:$L,0)),"")</f>
        <v/>
      </c>
      <c r="AH13" s="159" t="str">
        <f t="shared" si="2"/>
        <v/>
      </c>
      <c r="AI13" s="158" t="str">
        <f>IFERROR(INDEX(V!$R:$R,MATCH(AJ13,V!$L:$L,0)),"")</f>
        <v/>
      </c>
      <c r="AJ13" s="159" t="str">
        <f t="shared" si="3"/>
        <v/>
      </c>
      <c r="AK13" s="158" t="str">
        <f>IFERROR(INDEX(V!$R:$R,MATCH(AL13,V!$L:$L,0)),"")</f>
        <v/>
      </c>
      <c r="AL13" s="159" t="str">
        <f t="shared" si="4"/>
        <v/>
      </c>
      <c r="AM13" s="158" t="str">
        <f>IFERROR(INDEX(V!$R:$R,MATCH(AN13,V!$L:$L,0)),"")</f>
        <v/>
      </c>
      <c r="AN13" s="159" t="str">
        <f t="shared" si="5"/>
        <v/>
      </c>
      <c r="AO13" s="158" t="str">
        <f>IFERROR(INDEX(V!$R:$R,MATCH(AP13,V!$L:$L,0)),"")</f>
        <v/>
      </c>
      <c r="AP13" s="159" t="str">
        <f t="shared" si="6"/>
        <v/>
      </c>
    </row>
    <row r="14" spans="1:42" x14ac:dyDescent="0.2">
      <c r="A14" s="741">
        <v>1</v>
      </c>
      <c r="B14" s="790" t="s">
        <v>490</v>
      </c>
      <c r="C14" s="753"/>
      <c r="D14" s="754">
        <v>13</v>
      </c>
      <c r="E14" s="754">
        <v>12</v>
      </c>
      <c r="F14" s="754"/>
      <c r="G14" s="754"/>
      <c r="H14" s="755" t="str">
        <f>(IF(D14-C15&gt;0,1)+IF(E14-C16&gt;0,1)+IF(F14-C17&gt;0,1)+IF(G14-C18&gt;0,1))&amp;"-"&amp;(IF(D14-C15&lt;0,1)+IF(E14-C16&lt;0,1)+IF(F14-C17&lt;0,1)+IF(G14-C18&lt;0,1))</f>
        <v>1-1</v>
      </c>
      <c r="I14" s="754" t="str">
        <f>IF(AND(B14&lt;&gt;"",R$6=TRUE),A$13&amp;RANK(S14,S$14:S$18,0)," ")</f>
        <v>B2</v>
      </c>
      <c r="J14" s="756">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757">
        <f>SUM(AND(T14=T15,D14&gt;C15),AND(T14=T16,E14&gt;C16),AND(T14=T17,F14&gt;C17),AND(T14=T18,G14&gt;C18))</f>
        <v>0</v>
      </c>
      <c r="L14" s="758">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759">
        <f>SUM(AND(R14=R15,D14&gt;C15),AND(R14=R16,E14&gt;C16),AND(R14=R17,F14&gt;C17),AND(R14=R18,G14&gt;C18))</f>
        <v>0</v>
      </c>
      <c r="N14" s="760" t="str">
        <f>SUM(C14:G14)&amp;"-"&amp;SUM(C14:C18)</f>
        <v>25-14</v>
      </c>
      <c r="O14" s="761">
        <f>D14+E14+F14+G14-C15-C16-C17-C18</f>
        <v>11</v>
      </c>
      <c r="P14" s="762">
        <f>SUM(C14:G14,C14:C18)/SUM(C14:C18)</f>
        <v>2.7857142857142856</v>
      </c>
      <c r="Q14" s="763">
        <f>VALUE(LEFT(H14,1))</f>
        <v>1</v>
      </c>
      <c r="R14" s="764">
        <f>Q14*100000+J14*10000+K14*1000+100*L14</f>
        <v>100000</v>
      </c>
      <c r="S14" s="765">
        <f>R14+M14*0.1+IF(ISNONTEXT(B14),0,0.01)+0.0001*O14</f>
        <v>100000.01109999999</v>
      </c>
      <c r="T14" s="766" t="str">
        <f>Q14&amp;J14</f>
        <v>10</v>
      </c>
      <c r="U14" s="160"/>
      <c r="V14" s="160"/>
      <c r="W14" s="160"/>
      <c r="X14" s="160"/>
      <c r="Y14" s="160"/>
      <c r="Z14" s="160"/>
      <c r="AA14" s="160"/>
      <c r="AB14" s="160"/>
      <c r="AC14" s="762"/>
      <c r="AD14" s="157">
        <f t="shared" si="0"/>
        <v>182</v>
      </c>
      <c r="AE14" s="158">
        <f>IFERROR(INDEX(V!$R:$R,MATCH(AF14,V!$L:$L,0)),"")</f>
        <v>13</v>
      </c>
      <c r="AF14" s="159" t="str">
        <f t="shared" si="1"/>
        <v>Aurelia Meldre</v>
      </c>
      <c r="AG14" s="158">
        <f>IFERROR(INDEX(V!$R:$R,MATCH(AH14,V!$L:$L,0)),"")</f>
        <v>169</v>
      </c>
      <c r="AH14" s="159" t="str">
        <f t="shared" si="2"/>
        <v>Kenneth Muusikus</v>
      </c>
      <c r="AI14" s="158" t="str">
        <f>IFERROR(INDEX(V!$R:$R,MATCH(AJ14,V!$L:$L,0)),"")</f>
        <v/>
      </c>
      <c r="AJ14" s="159" t="str">
        <f t="shared" si="3"/>
        <v/>
      </c>
      <c r="AK14" s="158" t="str">
        <f>IFERROR(INDEX(V!$R:$R,MATCH(AL14,V!$L:$L,0)),"")</f>
        <v/>
      </c>
      <c r="AL14" s="159" t="str">
        <f t="shared" si="4"/>
        <v/>
      </c>
      <c r="AM14" s="158" t="str">
        <f>IFERROR(INDEX(V!$R:$R,MATCH(AN14,V!$L:$L,0)),"")</f>
        <v/>
      </c>
      <c r="AN14" s="159" t="str">
        <f t="shared" si="5"/>
        <v/>
      </c>
      <c r="AO14" s="158" t="str">
        <f>IFERROR(INDEX(V!$R:$R,MATCH(AP14,V!$L:$L,0)),"")</f>
        <v/>
      </c>
      <c r="AP14" s="159" t="str">
        <f t="shared" si="6"/>
        <v/>
      </c>
    </row>
    <row r="15" spans="1:42" x14ac:dyDescent="0.2">
      <c r="A15" s="741">
        <v>2</v>
      </c>
      <c r="B15" s="139" t="s">
        <v>491</v>
      </c>
      <c r="C15" s="754">
        <v>1</v>
      </c>
      <c r="D15" s="753"/>
      <c r="E15" s="754">
        <v>10</v>
      </c>
      <c r="F15" s="754"/>
      <c r="G15" s="754"/>
      <c r="H15" s="755" t="str">
        <f>(IF(C15-D14&gt;0,1)+IF(E15-D16&gt;0,1)+IF(F15-D17&gt;0,1)+IF(G15-D18&gt;0,1))&amp;"-"&amp;(IF(C15-D14&lt;0,1)+IF(E15-D16&lt;0,1)+IF(F15-D17&lt;0,1)+IF(G15-D18&lt;0,1))</f>
        <v>0-2</v>
      </c>
      <c r="I15" s="754" t="str">
        <f>IF(AND(B15&lt;&gt;"",R$6=TRUE),A$13&amp;RANK(S15,S$14:S$18,0)," ")</f>
        <v>B3</v>
      </c>
      <c r="J15" s="768">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759">
        <f>SUM(AND(T15=T14,C15&gt;D14),AND(T15=T16,E15&gt;D16),AND(T15=T17,F15&gt;D17),AND(T15=T18,G15&gt;D18))</f>
        <v>0</v>
      </c>
      <c r="L15" s="769">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759">
        <f>SUM(AND(R15=R14,C15&gt;D14),AND(R15=R16,E15&gt;D16),AND(R15=R17,F15&gt;D17),AND(R15=R18,G15&gt;D18))</f>
        <v>0</v>
      </c>
      <c r="N15" s="760" t="str">
        <f>SUM(C15:G15)&amp;"-"&amp;SUM(D14:D18)</f>
        <v>11-26</v>
      </c>
      <c r="O15" s="761">
        <f>C15+E15+F15+G15-D14-D16-D17-D18</f>
        <v>-15</v>
      </c>
      <c r="P15" s="762">
        <f>SUM(C15:G15,D14:D18)/SUM(D14:D18)</f>
        <v>1.4230769230769231</v>
      </c>
      <c r="Q15" s="770">
        <f>VALUE(LEFT(H15,1))</f>
        <v>0</v>
      </c>
      <c r="R15" s="764">
        <f>Q15*100000+J15*10000+K15*1000+100*L15</f>
        <v>0</v>
      </c>
      <c r="S15" s="765">
        <f>R15+M15*0.1+IF(ISNONTEXT(B15),0,0.01)+0.0001*O15</f>
        <v>8.5000000000000006E-3</v>
      </c>
      <c r="T15" s="766" t="str">
        <f>Q15&amp;J15</f>
        <v>00</v>
      </c>
      <c r="U15" s="160"/>
      <c r="V15" s="160"/>
      <c r="W15" s="160"/>
      <c r="X15" s="160"/>
      <c r="Y15" s="160"/>
      <c r="Z15" s="160"/>
      <c r="AA15" s="160"/>
      <c r="AB15" s="160"/>
      <c r="AC15" s="762"/>
      <c r="AD15" s="157">
        <f t="shared" si="0"/>
        <v>0</v>
      </c>
      <c r="AE15" s="158" t="str">
        <f>IFERROR(INDEX(V!$R:$R,MATCH(AF15,V!$L:$L,0)),"")</f>
        <v/>
      </c>
      <c r="AF15" s="159" t="str">
        <f t="shared" si="1"/>
        <v>Daniel Lehtsaar</v>
      </c>
      <c r="AG15" s="158" t="str">
        <f>IFERROR(INDEX(V!$R:$R,MATCH(AH15,V!$L:$L,0)),"")</f>
        <v/>
      </c>
      <c r="AH15" s="159" t="str">
        <f t="shared" si="2"/>
        <v>Merilyn-Žanette Järveots</v>
      </c>
      <c r="AI15" s="158" t="str">
        <f>IFERROR(INDEX(V!$R:$R,MATCH(AJ15,V!$L:$L,0)),"")</f>
        <v/>
      </c>
      <c r="AJ15" s="159" t="str">
        <f t="shared" si="3"/>
        <v/>
      </c>
      <c r="AK15" s="158" t="str">
        <f>IFERROR(INDEX(V!$R:$R,MATCH(AL15,V!$L:$L,0)),"")</f>
        <v/>
      </c>
      <c r="AL15" s="159" t="str">
        <f t="shared" si="4"/>
        <v/>
      </c>
      <c r="AM15" s="158" t="str">
        <f>IFERROR(INDEX(V!$R:$R,MATCH(AN15,V!$L:$L,0)),"")</f>
        <v/>
      </c>
      <c r="AN15" s="159" t="str">
        <f t="shared" si="5"/>
        <v/>
      </c>
      <c r="AO15" s="158" t="str">
        <f>IFERROR(INDEX(V!$R:$R,MATCH(AP15,V!$L:$L,0)),"")</f>
        <v/>
      </c>
      <c r="AP15" s="159" t="str">
        <f t="shared" si="6"/>
        <v/>
      </c>
    </row>
    <row r="16" spans="1:42" x14ac:dyDescent="0.2">
      <c r="A16" s="741">
        <v>3</v>
      </c>
      <c r="B16" s="767" t="s">
        <v>296</v>
      </c>
      <c r="C16" s="754">
        <v>13</v>
      </c>
      <c r="D16" s="771">
        <v>13</v>
      </c>
      <c r="E16" s="753"/>
      <c r="F16" s="754"/>
      <c r="G16" s="754"/>
      <c r="H16" s="755" t="str">
        <f>(IF(C16-E14&gt;0,1)+IF(D16-E15&gt;0,1)+IF(F16-E17&gt;0,1)+IF(G16-E18&gt;0,1))&amp;"-"&amp;(IF(C16-E14&lt;0,1)+IF(D16-E15&lt;0,1)+IF(F16-E17&lt;0,1)+IF(G16-E18&lt;0,1))</f>
        <v>2-0</v>
      </c>
      <c r="I16" s="754" t="str">
        <f>IF(AND(B16&lt;&gt;"",R$6=TRUE),A$13&amp;RANK(S16,S$14:S$18,0)," ")</f>
        <v>B1</v>
      </c>
      <c r="J16" s="768">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759">
        <f>SUM(AND(T16=T14,C16&gt;E14),AND(T16=T15,D16&gt;E15),AND(T16=T17,F16&gt;E17),AND(T16=T18,G16&gt;E18))</f>
        <v>0</v>
      </c>
      <c r="L16" s="769">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759">
        <f>SUM(AND(R16=R14,C16&gt;E14),AND(R16=R15,D16&gt;E15),AND(R16=R17,F16&gt;E17),AND(R16=R18,G16&gt;E18))</f>
        <v>0</v>
      </c>
      <c r="N16" s="760" t="str">
        <f>SUM(C16:G16)&amp;"-"&amp;SUM(E14:E18)</f>
        <v>26-22</v>
      </c>
      <c r="O16" s="761">
        <f>C16+D16+F16+G16-E14-E15-E17-E18</f>
        <v>4</v>
      </c>
      <c r="P16" s="762">
        <f>SUM(C16:G16,E14:E18)/SUM(E14:E18)</f>
        <v>2.1818181818181817</v>
      </c>
      <c r="Q16" s="770">
        <f>VALUE(LEFT(H16,1))</f>
        <v>2</v>
      </c>
      <c r="R16" s="764">
        <f>Q16*100000+J16*10000+K16*1000+100*L16</f>
        <v>200000</v>
      </c>
      <c r="S16" s="765">
        <f>R16+M16*0.1+IF(ISNONTEXT(B16),0,0.01)+0.0001*O16</f>
        <v>200000.0104</v>
      </c>
      <c r="T16" s="766" t="str">
        <f>Q16&amp;J16</f>
        <v>20</v>
      </c>
      <c r="U16" s="160"/>
      <c r="V16" s="160"/>
      <c r="W16" s="160"/>
      <c r="X16" s="160"/>
      <c r="Y16" s="160"/>
      <c r="Z16" s="160"/>
      <c r="AA16" s="160"/>
      <c r="AB16" s="160"/>
      <c r="AC16" s="762"/>
      <c r="AD16" s="157">
        <f t="shared" si="0"/>
        <v>154</v>
      </c>
      <c r="AE16" s="158">
        <f>IFERROR(INDEX(V!$R:$R,MATCH(AF16,V!$L:$L,0)),"")</f>
        <v>79</v>
      </c>
      <c r="AF16" s="159" t="str">
        <f t="shared" si="1"/>
        <v>Jaan Saar</v>
      </c>
      <c r="AG16" s="158">
        <f>IFERROR(INDEX(V!$R:$R,MATCH(AH16,V!$L:$L,0)),"")</f>
        <v>75</v>
      </c>
      <c r="AH16" s="159" t="str">
        <f t="shared" si="2"/>
        <v>Liidia Põllu</v>
      </c>
      <c r="AI16" s="158" t="str">
        <f>IFERROR(INDEX(V!$R:$R,MATCH(AJ16,V!$L:$L,0)),"")</f>
        <v/>
      </c>
      <c r="AJ16" s="159" t="str">
        <f t="shared" si="3"/>
        <v/>
      </c>
      <c r="AK16" s="158" t="str">
        <f>IFERROR(INDEX(V!$R:$R,MATCH(AL16,V!$L:$L,0)),"")</f>
        <v/>
      </c>
      <c r="AL16" s="159" t="str">
        <f t="shared" si="4"/>
        <v/>
      </c>
      <c r="AM16" s="158" t="str">
        <f>IFERROR(INDEX(V!$R:$R,MATCH(AN16,V!$L:$L,0)),"")</f>
        <v/>
      </c>
      <c r="AN16" s="159" t="str">
        <f t="shared" si="5"/>
        <v/>
      </c>
      <c r="AO16" s="158" t="str">
        <f>IFERROR(INDEX(V!$R:$R,MATCH(AP16,V!$L:$L,0)),"")</f>
        <v/>
      </c>
      <c r="AP16" s="159" t="str">
        <f t="shared" si="6"/>
        <v/>
      </c>
    </row>
    <row r="17" spans="1:42" hidden="1" x14ac:dyDescent="0.2">
      <c r="A17" s="741">
        <v>4</v>
      </c>
      <c r="B17" s="772"/>
      <c r="C17" s="754"/>
      <c r="D17" s="771"/>
      <c r="E17" s="754"/>
      <c r="F17" s="753"/>
      <c r="G17" s="791"/>
      <c r="H17" s="755" t="str">
        <f>(IF(C17-F14&gt;0,1)+IF(D17-F15&gt;0,1)+IF(E17-F16&gt;0,1)+IF(G17-F18&gt;0,1))&amp;"-"&amp;(IF(C17-F14&lt;0,1)+IF(D17-F15&lt;0,1)+IF(E17-F16&lt;0,1)+IF(G17-F18&lt;0,1))</f>
        <v>0-0</v>
      </c>
      <c r="I17" s="754" t="str">
        <f>IF(AND(B17&lt;&gt;"",R$6=TRUE),A$13&amp;RANK(S17,S$14:S$18,0)," ")</f>
        <v xml:space="preserve"> </v>
      </c>
      <c r="J17" s="768">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759">
        <f>SUM(AND(T17=T14,C17&gt;F14),AND(T17=T15,D17&gt;F15),AND(T17=T16,E17&gt;F16),AND(T17=T18,G17&gt;F18))</f>
        <v>0</v>
      </c>
      <c r="L17" s="769">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759">
        <f>SUM(AND(R17=R14,C17&gt;F14),AND(R17=R15,D17&gt;F15),AND(R17=R16,E17&gt;F16),AND(R17=R18,G17&gt;F18))</f>
        <v>0</v>
      </c>
      <c r="N17" s="760" t="str">
        <f>SUM(C17:G17)&amp;"-"&amp;SUM(F14:F18)</f>
        <v>0-0</v>
      </c>
      <c r="O17" s="761">
        <f>C17+D17+E17+G17-F14-F15-F16-F18</f>
        <v>0</v>
      </c>
      <c r="P17" s="762" t="e">
        <f>SUM(C17:G17,F14:F18)/SUM(F14:F18)</f>
        <v>#DIV/0!</v>
      </c>
      <c r="Q17" s="770">
        <f>VALUE(LEFT(H17,1))</f>
        <v>0</v>
      </c>
      <c r="R17" s="764">
        <f>Q17*100000+J17*10000+K17*1000+100*L17</f>
        <v>0</v>
      </c>
      <c r="S17" s="765">
        <f>R17+M17*0.1+IF(ISNONTEXT(B17),0,0.01)+0.0001*O17</f>
        <v>0</v>
      </c>
      <c r="T17" s="766" t="str">
        <f>Q17&amp;J17</f>
        <v>00</v>
      </c>
      <c r="U17" s="160"/>
      <c r="V17" s="160"/>
      <c r="W17" s="160"/>
      <c r="X17" s="160"/>
      <c r="Y17" s="160"/>
      <c r="Z17" s="160"/>
      <c r="AA17" s="160"/>
      <c r="AB17" s="160"/>
      <c r="AC17" s="762"/>
      <c r="AD17" s="157">
        <f t="shared" si="0"/>
        <v>0</v>
      </c>
      <c r="AE17" s="158" t="str">
        <f>IFERROR(INDEX(V!$R:$R,MATCH(AF17,V!$L:$L,0)),"")</f>
        <v/>
      </c>
      <c r="AF17" s="159" t="str">
        <f t="shared" si="1"/>
        <v/>
      </c>
      <c r="AG17" s="158" t="str">
        <f>IFERROR(INDEX(V!$R:$R,MATCH(AH17,V!$L:$L,0)),"")</f>
        <v/>
      </c>
      <c r="AH17" s="159" t="str">
        <f t="shared" si="2"/>
        <v/>
      </c>
      <c r="AI17" s="158" t="str">
        <f>IFERROR(INDEX(V!$R:$R,MATCH(AJ17,V!$L:$L,0)),"")</f>
        <v/>
      </c>
      <c r="AJ17" s="159" t="str">
        <f t="shared" si="3"/>
        <v/>
      </c>
      <c r="AK17" s="158" t="str">
        <f>IFERROR(INDEX(V!$R:$R,MATCH(AL17,V!$L:$L,0)),"")</f>
        <v/>
      </c>
      <c r="AL17" s="159" t="str">
        <f t="shared" si="4"/>
        <v/>
      </c>
      <c r="AM17" s="158" t="str">
        <f>IFERROR(INDEX(V!$R:$R,MATCH(AN17,V!$L:$L,0)),"")</f>
        <v/>
      </c>
      <c r="AN17" s="159" t="str">
        <f t="shared" si="5"/>
        <v/>
      </c>
      <c r="AO17" s="158" t="str">
        <f>IFERROR(INDEX(V!$R:$R,MATCH(AP17,V!$L:$L,0)),"")</f>
        <v/>
      </c>
      <c r="AP17" s="159" t="str">
        <f t="shared" si="6"/>
        <v/>
      </c>
    </row>
    <row r="18" spans="1:42" hidden="1" x14ac:dyDescent="0.2">
      <c r="A18" s="741">
        <v>5</v>
      </c>
      <c r="B18" s="772"/>
      <c r="C18" s="754"/>
      <c r="D18" s="754"/>
      <c r="E18" s="754"/>
      <c r="F18" s="754"/>
      <c r="G18" s="753"/>
      <c r="H18" s="755" t="str">
        <f>(IF(C18-G14&gt;0,1)+IF(D18-G15&gt;0,1)+IF(E18-G16&gt;0,1)+IF(F18-G17&gt;0,1))&amp;"-"&amp;(IF(C18-G14&lt;0,1)+IF(D18-G15&lt;0,1)+IF(E18-G16&lt;0,1)+IF(F18-G17&lt;0,1))</f>
        <v>0-0</v>
      </c>
      <c r="I18" s="754" t="str">
        <f>IF(AND(B18&lt;&gt;"",R$6=TRUE),A$13&amp;RANK(S18,S$14:S$18,0)," ")</f>
        <v xml:space="preserve"> </v>
      </c>
      <c r="J18" s="768">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759">
        <f>SUM(AND(T18=T14,C18&gt;G14),AND(T18=T15,D18&gt;G15),AND(T18=T16,E18&gt;G16),AND(T18=T17,F18&gt;G17))</f>
        <v>0</v>
      </c>
      <c r="L18" s="769">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759">
        <f>SUM(AND(R18=R14,C18&gt;G14),AND(R18=R15,D18&gt;G15),AND(R18=R16,E18&gt;G16),AND(R18=R17,F18&gt;G17))</f>
        <v>0</v>
      </c>
      <c r="N18" s="760" t="str">
        <f>SUM(C18:G18)&amp;"-"&amp;SUM(G14:G18)</f>
        <v>0-0</v>
      </c>
      <c r="O18" s="761">
        <f>C18+D18+E18+F18-G14-G15-G16-G17</f>
        <v>0</v>
      </c>
      <c r="P18" s="762" t="e">
        <f>SUM(C18:G18,G14:G18)/SUM(G14:G18)</f>
        <v>#DIV/0!</v>
      </c>
      <c r="Q18" s="770">
        <f>VALUE(LEFT(H18,1))</f>
        <v>0</v>
      </c>
      <c r="R18" s="764">
        <f>Q18*100000+J18*10000+K18*1000+100*L18</f>
        <v>0</v>
      </c>
      <c r="S18" s="765">
        <f>R18+M18*0.1+IF(ISNONTEXT(B18),0,0.01)+0.0001*O18</f>
        <v>0</v>
      </c>
      <c r="T18" s="766" t="str">
        <f>Q18&amp;J18</f>
        <v>00</v>
      </c>
      <c r="U18" s="160"/>
      <c r="V18" s="160"/>
      <c r="W18" s="160"/>
      <c r="X18" s="160"/>
      <c r="Y18" s="160"/>
      <c r="Z18" s="160"/>
      <c r="AA18" s="160"/>
      <c r="AB18" s="160"/>
      <c r="AC18" s="762"/>
      <c r="AD18" s="157">
        <f t="shared" si="0"/>
        <v>0</v>
      </c>
      <c r="AE18" s="158" t="str">
        <f>IFERROR(INDEX(V!$R:$R,MATCH(AF18,V!$L:$L,0)),"")</f>
        <v/>
      </c>
      <c r="AF18" s="159" t="str">
        <f t="shared" si="1"/>
        <v/>
      </c>
      <c r="AG18" s="158" t="str">
        <f>IFERROR(INDEX(V!$R:$R,MATCH(AH18,V!$L:$L,0)),"")</f>
        <v/>
      </c>
      <c r="AH18" s="159" t="str">
        <f t="shared" si="2"/>
        <v/>
      </c>
      <c r="AI18" s="158" t="str">
        <f>IFERROR(INDEX(V!$R:$R,MATCH(AJ18,V!$L:$L,0)),"")</f>
        <v/>
      </c>
      <c r="AJ18" s="159" t="str">
        <f t="shared" si="3"/>
        <v/>
      </c>
      <c r="AK18" s="158" t="str">
        <f>IFERROR(INDEX(V!$R:$R,MATCH(AL18,V!$L:$L,0)),"")</f>
        <v/>
      </c>
      <c r="AL18" s="159" t="str">
        <f t="shared" si="4"/>
        <v/>
      </c>
      <c r="AM18" s="158" t="str">
        <f>IFERROR(INDEX(V!$R:$R,MATCH(AN18,V!$L:$L,0)),"")</f>
        <v/>
      </c>
      <c r="AN18" s="159" t="str">
        <f t="shared" si="5"/>
        <v/>
      </c>
      <c r="AO18" s="158" t="str">
        <f>IFERROR(INDEX(V!$R:$R,MATCH(AP18,V!$L:$L,0)),"")</f>
        <v/>
      </c>
      <c r="AP18" s="159" t="str">
        <f t="shared" si="6"/>
        <v/>
      </c>
    </row>
    <row r="19" spans="1:42" x14ac:dyDescent="0.2">
      <c r="A19" s="773"/>
      <c r="B19" s="774"/>
      <c r="C19" s="775"/>
      <c r="D19" s="776"/>
      <c r="E19" s="775"/>
      <c r="F19" s="777"/>
      <c r="G19" s="392"/>
      <c r="H19" s="778"/>
      <c r="I19" s="792"/>
      <c r="J19" s="160"/>
      <c r="K19" s="160"/>
      <c r="L19" s="160"/>
      <c r="M19" s="160"/>
      <c r="N19" s="780"/>
      <c r="O19" s="780"/>
      <c r="P19" s="160"/>
      <c r="Q19" s="160"/>
      <c r="R19" s="781" t="s">
        <v>373</v>
      </c>
      <c r="S19" s="160"/>
      <c r="T19" s="160"/>
      <c r="U19" s="160"/>
      <c r="V19" s="160"/>
      <c r="W19" s="160"/>
      <c r="X19" s="160"/>
      <c r="Y19" s="160"/>
      <c r="Z19" s="160"/>
      <c r="AA19" s="160"/>
      <c r="AB19" s="160"/>
      <c r="AC19" s="762"/>
      <c r="AD19" s="157">
        <f t="shared" si="0"/>
        <v>0</v>
      </c>
      <c r="AE19" s="158" t="str">
        <f>IFERROR(INDEX(V!$R:$R,MATCH(AF19,V!$L:$L,0)),"")</f>
        <v/>
      </c>
      <c r="AF19" s="159" t="str">
        <f t="shared" si="1"/>
        <v/>
      </c>
      <c r="AG19" s="158" t="str">
        <f>IFERROR(INDEX(V!$R:$R,MATCH(AH19,V!$L:$L,0)),"")</f>
        <v/>
      </c>
      <c r="AH19" s="159" t="str">
        <f t="shared" si="2"/>
        <v/>
      </c>
      <c r="AI19" s="158" t="str">
        <f>IFERROR(INDEX(V!$R:$R,MATCH(AJ19,V!$L:$L,0)),"")</f>
        <v/>
      </c>
      <c r="AJ19" s="159" t="str">
        <f t="shared" si="3"/>
        <v/>
      </c>
      <c r="AK19" s="158" t="str">
        <f>IFERROR(INDEX(V!$R:$R,MATCH(AL19,V!$L:$L,0)),"")</f>
        <v/>
      </c>
      <c r="AL19" s="159" t="str">
        <f t="shared" si="4"/>
        <v/>
      </c>
      <c r="AM19" s="158" t="str">
        <f>IFERROR(INDEX(V!$R:$R,MATCH(AN19,V!$L:$L,0)),"")</f>
        <v/>
      </c>
      <c r="AN19" s="159" t="str">
        <f t="shared" si="5"/>
        <v/>
      </c>
      <c r="AO19" s="158" t="str">
        <f>IFERROR(INDEX(V!$R:$R,MATCH(AP19,V!$L:$L,0)),"")</f>
        <v/>
      </c>
      <c r="AP19" s="159" t="str">
        <f t="shared" si="6"/>
        <v/>
      </c>
    </row>
    <row r="20" spans="1:42" x14ac:dyDescent="0.2">
      <c r="A20" s="741" t="s">
        <v>37</v>
      </c>
      <c r="B20" s="782"/>
      <c r="C20" s="743">
        <v>1</v>
      </c>
      <c r="D20" s="743">
        <v>2</v>
      </c>
      <c r="E20" s="743">
        <v>3</v>
      </c>
      <c r="F20" s="743"/>
      <c r="G20" s="743"/>
      <c r="H20" s="783" t="s">
        <v>308</v>
      </c>
      <c r="I20" s="783" t="s">
        <v>163</v>
      </c>
      <c r="J20" s="784" t="s">
        <v>366</v>
      </c>
      <c r="K20" s="785" t="s">
        <v>141</v>
      </c>
      <c r="L20" s="786" t="s">
        <v>367</v>
      </c>
      <c r="M20" s="786" t="s">
        <v>368</v>
      </c>
      <c r="N20" s="748" t="s">
        <v>369</v>
      </c>
      <c r="O20" s="748" t="s">
        <v>369</v>
      </c>
      <c r="P20" s="749" t="s">
        <v>370</v>
      </c>
      <c r="Q20" s="787" t="s">
        <v>34</v>
      </c>
      <c r="R20" s="787" t="b">
        <f>OR(AND(COUNTA(B21:B25)=3,COUNTA(C21:G25)=6),AND(COUNTA(B21:B25)=4,COUNTA(C21:G25)=12),AND(COUNTA(B21:B25)=5,COUNTA(C21:G25)=20))</f>
        <v>1</v>
      </c>
      <c r="S20" s="788" t="s">
        <v>371</v>
      </c>
      <c r="T20" s="789" t="s">
        <v>372</v>
      </c>
      <c r="U20" s="160"/>
      <c r="V20" s="160"/>
      <c r="W20" s="160"/>
      <c r="X20" s="160"/>
      <c r="Y20" s="160"/>
      <c r="Z20" s="160"/>
      <c r="AA20" s="160"/>
      <c r="AB20" s="160"/>
      <c r="AC20" s="160"/>
      <c r="AD20" s="157">
        <f t="shared" si="0"/>
        <v>0</v>
      </c>
      <c r="AE20" s="158" t="str">
        <f>IFERROR(INDEX(V!$R:$R,MATCH(AF20,V!$L:$L,0)),"")</f>
        <v/>
      </c>
      <c r="AF20" s="159" t="str">
        <f t="shared" si="1"/>
        <v/>
      </c>
      <c r="AG20" s="158" t="str">
        <f>IFERROR(INDEX(V!$R:$R,MATCH(AH20,V!$L:$L,0)),"")</f>
        <v/>
      </c>
      <c r="AH20" s="159" t="str">
        <f t="shared" si="2"/>
        <v/>
      </c>
      <c r="AI20" s="158" t="str">
        <f>IFERROR(INDEX(V!$R:$R,MATCH(AJ20,V!$L:$L,0)),"")</f>
        <v/>
      </c>
      <c r="AJ20" s="159" t="str">
        <f t="shared" si="3"/>
        <v/>
      </c>
      <c r="AK20" s="158" t="str">
        <f>IFERROR(INDEX(V!$R:$R,MATCH(AL20,V!$L:$L,0)),"")</f>
        <v/>
      </c>
      <c r="AL20" s="159" t="str">
        <f t="shared" si="4"/>
        <v/>
      </c>
      <c r="AM20" s="158" t="str">
        <f>IFERROR(INDEX(V!$R:$R,MATCH(AN20,V!$L:$L,0)),"")</f>
        <v/>
      </c>
      <c r="AN20" s="159" t="str">
        <f t="shared" si="5"/>
        <v/>
      </c>
      <c r="AO20" s="158" t="str">
        <f>IFERROR(INDEX(V!$R:$R,MATCH(AP20,V!$L:$L,0)),"")</f>
        <v/>
      </c>
      <c r="AP20" s="159" t="str">
        <f t="shared" si="6"/>
        <v/>
      </c>
    </row>
    <row r="21" spans="1:42" x14ac:dyDescent="0.2">
      <c r="A21" s="741">
        <v>1</v>
      </c>
      <c r="B21" s="139" t="s">
        <v>492</v>
      </c>
      <c r="C21" s="753"/>
      <c r="D21" s="754">
        <v>4</v>
      </c>
      <c r="E21" s="754">
        <v>1</v>
      </c>
      <c r="F21" s="754"/>
      <c r="G21" s="754"/>
      <c r="H21" s="755" t="str">
        <f>(IF(D21-C22&gt;0,1)+IF(E21-C23&gt;0,1)+IF(F21-C24&gt;0,1)+IF(G21-C25&gt;0,1))&amp;"-"&amp;(IF(D21-C22&lt;0,1)+IF(E21-C23&lt;0,1)+IF(F21-C24&lt;0,1)+IF(G21-C25&lt;0,1))</f>
        <v>0-2</v>
      </c>
      <c r="I21" s="754" t="str">
        <f>IF(AND(B21&lt;&gt;"",R$20=TRUE),A$20&amp;RANK(S21,S$21:S$25,0)," ")</f>
        <v>C3</v>
      </c>
      <c r="J21" s="756">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757">
        <f>SUM(AND(T21=T22,D21&gt;C22),AND(T21=T23,E21&gt;C23),AND(T21=T24,F21&gt;C24),AND(T21=T25,G21&gt;C25))</f>
        <v>0</v>
      </c>
      <c r="L21" s="758">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759">
        <f>SUM(AND(R21=R22,D21&gt;C22),AND(R21=R23,E21&gt;C23),AND(R21=R24,F21&gt;C24),AND(R21=R25,G21&gt;C25))</f>
        <v>0</v>
      </c>
      <c r="N21" s="760" t="str">
        <f>SUM(C21:G21)&amp;"-"&amp;SUM(C21:C25)</f>
        <v>5-26</v>
      </c>
      <c r="O21" s="761">
        <f>D21+E21+F21+G21-C22-C23-C24-C25</f>
        <v>-21</v>
      </c>
      <c r="P21" s="762">
        <f>SUM(C21:G21,C21:C25)/SUM(C21:C25)</f>
        <v>1.1923076923076923</v>
      </c>
      <c r="Q21" s="763">
        <f>VALUE(LEFT(H21,1))</f>
        <v>0</v>
      </c>
      <c r="R21" s="764">
        <f>Q21*100000+J21*10000+K21*1000+100*L21</f>
        <v>0</v>
      </c>
      <c r="S21" s="765">
        <f>R21+M21*0.1+IF(ISNONTEXT(B21),0,0.01)+0.0001*O21</f>
        <v>7.9000000000000008E-3</v>
      </c>
      <c r="T21" s="766" t="str">
        <f>Q21&amp;J21</f>
        <v>00</v>
      </c>
      <c r="U21" s="160"/>
      <c r="V21" s="160"/>
      <c r="W21" s="160"/>
      <c r="X21" s="160"/>
      <c r="Y21" s="160"/>
      <c r="Z21" s="160"/>
      <c r="AA21" s="160"/>
      <c r="AB21" s="160"/>
      <c r="AC21" s="160"/>
      <c r="AD21" s="157">
        <f t="shared" si="0"/>
        <v>67</v>
      </c>
      <c r="AE21" s="158">
        <f>IFERROR(INDEX(V!$R:$R,MATCH(AF21,V!$L:$L,0)),"")</f>
        <v>43</v>
      </c>
      <c r="AF21" s="159" t="str">
        <f t="shared" si="1"/>
        <v>Illar Tõnurist</v>
      </c>
      <c r="AG21" s="158">
        <f>IFERROR(INDEX(V!$R:$R,MATCH(AH21,V!$L:$L,0)),"")</f>
        <v>24</v>
      </c>
      <c r="AH21" s="159" t="str">
        <f t="shared" si="2"/>
        <v>Sirje Maala</v>
      </c>
      <c r="AI21" s="158" t="str">
        <f>IFERROR(INDEX(V!$R:$R,MATCH(AJ21,V!$L:$L,0)),"")</f>
        <v/>
      </c>
      <c r="AJ21" s="159" t="str">
        <f t="shared" si="3"/>
        <v/>
      </c>
      <c r="AK21" s="158" t="str">
        <f>IFERROR(INDEX(V!$R:$R,MATCH(AL21,V!$L:$L,0)),"")</f>
        <v/>
      </c>
      <c r="AL21" s="159" t="str">
        <f t="shared" si="4"/>
        <v/>
      </c>
      <c r="AM21" s="158" t="str">
        <f>IFERROR(INDEX(V!$R:$R,MATCH(AN21,V!$L:$L,0)),"")</f>
        <v/>
      </c>
      <c r="AN21" s="159" t="str">
        <f t="shared" si="5"/>
        <v/>
      </c>
      <c r="AO21" s="158" t="str">
        <f>IFERROR(INDEX(V!$R:$R,MATCH(AP21,V!$L:$L,0)),"")</f>
        <v/>
      </c>
      <c r="AP21" s="159" t="str">
        <f t="shared" si="6"/>
        <v/>
      </c>
    </row>
    <row r="22" spans="1:42" x14ac:dyDescent="0.2">
      <c r="A22" s="741">
        <v>2</v>
      </c>
      <c r="B22" s="767" t="s">
        <v>493</v>
      </c>
      <c r="C22" s="754">
        <v>13</v>
      </c>
      <c r="D22" s="753"/>
      <c r="E22" s="754">
        <v>13</v>
      </c>
      <c r="F22" s="754"/>
      <c r="G22" s="754"/>
      <c r="H22" s="755" t="str">
        <f>(IF(C22-D21&gt;0,1)+IF(E22-D23&gt;0,1)+IF(F22-D24&gt;0,1)+IF(G22-D25&gt;0,1))&amp;"-"&amp;(IF(C22-D21&lt;0,1)+IF(E22-D23&lt;0,1)+IF(F22-D24&lt;0,1)+IF(G22-D25&lt;0,1))</f>
        <v>2-0</v>
      </c>
      <c r="I22" s="754" t="str">
        <f t="shared" ref="I22:I25" si="7">IF(AND(B22&lt;&gt;"",R$20=TRUE),A$20&amp;RANK(S22,S$21:S$25,0)," ")</f>
        <v>C1</v>
      </c>
      <c r="J22" s="768">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759">
        <f>SUM(AND(T22=T21,C22&gt;D21),AND(T22=T23,E22&gt;D23),AND(T22=T24,F22&gt;D24),AND(T22=T25,G22&gt;D25))</f>
        <v>0</v>
      </c>
      <c r="L22" s="769">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759">
        <f>SUM(AND(R22=R21,C22&gt;D21),AND(R22=R23,E22&gt;D23),AND(R22=R24,F22&gt;D24),AND(R22=R25,G22&gt;D25))</f>
        <v>0</v>
      </c>
      <c r="N22" s="760" t="str">
        <f>SUM(C22:G22)&amp;"-"&amp;SUM(D21:D25)</f>
        <v>26-16</v>
      </c>
      <c r="O22" s="761">
        <f>C22+E22+F22+G22-D21-D23-D24-D25</f>
        <v>10</v>
      </c>
      <c r="P22" s="762">
        <f>SUM(C22:G22,D21:D25)/SUM(D21:D25)</f>
        <v>2.625</v>
      </c>
      <c r="Q22" s="770">
        <f>VALUE(LEFT(H22,1))</f>
        <v>2</v>
      </c>
      <c r="R22" s="764">
        <f>Q22*100000+J22*10000+K22*1000+100*L22</f>
        <v>200000</v>
      </c>
      <c r="S22" s="765">
        <f>R22+M22*0.1+IF(ISNONTEXT(B22),0,0.01)+0.0001*O22</f>
        <v>200000.011</v>
      </c>
      <c r="T22" s="766" t="str">
        <f>Q22&amp;J22</f>
        <v>20</v>
      </c>
      <c r="U22" s="160"/>
      <c r="V22" s="160"/>
      <c r="W22" s="160"/>
      <c r="X22" s="160"/>
      <c r="Y22" s="160"/>
      <c r="Z22" s="160"/>
      <c r="AA22" s="160"/>
      <c r="AB22" s="160"/>
      <c r="AC22" s="160"/>
      <c r="AD22" s="157">
        <f t="shared" si="0"/>
        <v>154</v>
      </c>
      <c r="AE22" s="158">
        <f>IFERROR(INDEX(V!$R:$R,MATCH(AF22,V!$L:$L,0)),"")</f>
        <v>46</v>
      </c>
      <c r="AF22" s="159" t="str">
        <f t="shared" si="1"/>
        <v>Andrei Grintšak</v>
      </c>
      <c r="AG22" s="158">
        <f>IFERROR(INDEX(V!$R:$R,MATCH(AH22,V!$L:$L,0)),"")</f>
        <v>108</v>
      </c>
      <c r="AH22" s="159" t="str">
        <f t="shared" si="2"/>
        <v>Elmo Lageda</v>
      </c>
      <c r="AI22" s="158" t="str">
        <f>IFERROR(INDEX(V!$R:$R,MATCH(AJ22,V!$L:$L,0)),"")</f>
        <v/>
      </c>
      <c r="AJ22" s="159" t="str">
        <f t="shared" si="3"/>
        <v/>
      </c>
      <c r="AK22" s="158" t="str">
        <f>IFERROR(INDEX(V!$R:$R,MATCH(AL22,V!$L:$L,0)),"")</f>
        <v/>
      </c>
      <c r="AL22" s="159" t="str">
        <f t="shared" si="4"/>
        <v/>
      </c>
      <c r="AM22" s="158" t="str">
        <f>IFERROR(INDEX(V!$R:$R,MATCH(AN22,V!$L:$L,0)),"")</f>
        <v/>
      </c>
      <c r="AN22" s="159" t="str">
        <f t="shared" si="5"/>
        <v/>
      </c>
      <c r="AO22" s="158" t="str">
        <f>IFERROR(INDEX(V!$R:$R,MATCH(AP22,V!$L:$L,0)),"")</f>
        <v/>
      </c>
      <c r="AP22" s="159" t="str">
        <f t="shared" si="6"/>
        <v/>
      </c>
    </row>
    <row r="23" spans="1:42" x14ac:dyDescent="0.2">
      <c r="A23" s="741">
        <v>3</v>
      </c>
      <c r="B23" s="767" t="s">
        <v>157</v>
      </c>
      <c r="C23" s="754">
        <v>13</v>
      </c>
      <c r="D23" s="771">
        <v>12</v>
      </c>
      <c r="E23" s="753"/>
      <c r="F23" s="754"/>
      <c r="G23" s="754"/>
      <c r="H23" s="755" t="str">
        <f>(IF(C23-E21&gt;0,1)+IF(D23-E22&gt;0,1)+IF(F23-E24&gt;0,1)+IF(G23-E25&gt;0,1))&amp;"-"&amp;(IF(C23-E21&lt;0,1)+IF(D23-E22&lt;0,1)+IF(F23-E24&lt;0,1)+IF(G23-E25&lt;0,1))</f>
        <v>1-1</v>
      </c>
      <c r="I23" s="754" t="str">
        <f t="shared" si="7"/>
        <v>C2</v>
      </c>
      <c r="J23" s="768">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759">
        <f>SUM(AND(T23=T21,C23&gt;E21),AND(T23=T22,D23&gt;E22),AND(T23=T24,F23&gt;E24),AND(T23=T25,G23&gt;E25))</f>
        <v>0</v>
      </c>
      <c r="L23" s="769">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759">
        <f>SUM(AND(R23=R21,C23&gt;E21),AND(R23=R22,D23&gt;E22),AND(R23=R24,F23&gt;E24),AND(R23=R25,G23&gt;E25))</f>
        <v>0</v>
      </c>
      <c r="N23" s="760" t="str">
        <f>SUM(C23:G23)&amp;"-"&amp;SUM(E21:E25)</f>
        <v>25-14</v>
      </c>
      <c r="O23" s="761">
        <f>C23+D23+F23+G23-E21-E22-E24-E25</f>
        <v>11</v>
      </c>
      <c r="P23" s="762">
        <f>SUM(C23:G23,E21:E25)/SUM(E21:E25)</f>
        <v>2.7857142857142856</v>
      </c>
      <c r="Q23" s="770">
        <f>VALUE(LEFT(H23,1))</f>
        <v>1</v>
      </c>
      <c r="R23" s="764">
        <f>Q23*100000+J23*10000+K23*1000+100*L23</f>
        <v>100000</v>
      </c>
      <c r="S23" s="765">
        <f>R23+M23*0.1+IF(ISNONTEXT(B23),0,0.01)+0.0001*O23</f>
        <v>100000.01109999999</v>
      </c>
      <c r="T23" s="766" t="str">
        <f>Q23&amp;J23</f>
        <v>10</v>
      </c>
      <c r="U23" s="160"/>
      <c r="V23" s="160"/>
      <c r="W23" s="160"/>
      <c r="X23" s="160"/>
      <c r="Y23" s="160"/>
      <c r="Z23" s="160"/>
      <c r="AA23" s="160"/>
      <c r="AB23" s="160"/>
      <c r="AC23" s="160"/>
      <c r="AD23" s="157">
        <f t="shared" si="0"/>
        <v>168</v>
      </c>
      <c r="AE23" s="158">
        <f>IFERROR(INDEX(V!$R:$R,MATCH(AF23,V!$L:$L,0)),"")</f>
        <v>84</v>
      </c>
      <c r="AF23" s="159" t="str">
        <f t="shared" si="1"/>
        <v>Aigi Orro</v>
      </c>
      <c r="AG23" s="158">
        <f>IFERROR(INDEX(V!$R:$R,MATCH(AH23,V!$L:$L,0)),"")</f>
        <v>84</v>
      </c>
      <c r="AH23" s="159" t="str">
        <f t="shared" si="2"/>
        <v>Kalle Orro</v>
      </c>
      <c r="AI23" s="158" t="str">
        <f>IFERROR(INDEX(V!$R:$R,MATCH(AJ23,V!$L:$L,0)),"")</f>
        <v/>
      </c>
      <c r="AJ23" s="159" t="str">
        <f t="shared" si="3"/>
        <v/>
      </c>
      <c r="AK23" s="158" t="str">
        <f>IFERROR(INDEX(V!$R:$R,MATCH(AL23,V!$L:$L,0)),"")</f>
        <v/>
      </c>
      <c r="AL23" s="159" t="str">
        <f t="shared" si="4"/>
        <v/>
      </c>
      <c r="AM23" s="158" t="str">
        <f>IFERROR(INDEX(V!$R:$R,MATCH(AN23,V!$L:$L,0)),"")</f>
        <v/>
      </c>
      <c r="AN23" s="159" t="str">
        <f t="shared" si="5"/>
        <v/>
      </c>
      <c r="AO23" s="158" t="str">
        <f>IFERROR(INDEX(V!$R:$R,MATCH(AP23,V!$L:$L,0)),"")</f>
        <v/>
      </c>
      <c r="AP23" s="159" t="str">
        <f t="shared" si="6"/>
        <v/>
      </c>
    </row>
    <row r="24" spans="1:42" hidden="1" x14ac:dyDescent="0.2">
      <c r="A24" s="741">
        <v>4</v>
      </c>
      <c r="B24" s="767"/>
      <c r="C24" s="754"/>
      <c r="D24" s="771"/>
      <c r="E24" s="754"/>
      <c r="F24" s="753"/>
      <c r="G24" s="791"/>
      <c r="H24" s="755" t="str">
        <f>(IF(C24-F21&gt;0,1)+IF(D24-F22&gt;0,1)+IF(E24-F23&gt;0,1)+IF(G24-F25&gt;0,1))&amp;"-"&amp;(IF(C24-F21&lt;0,1)+IF(D24-F22&lt;0,1)+IF(E24-F23&lt;0,1)+IF(G24-F25&lt;0,1))</f>
        <v>0-0</v>
      </c>
      <c r="I24" s="754" t="str">
        <f t="shared" si="7"/>
        <v xml:space="preserve"> </v>
      </c>
      <c r="J24" s="768">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759">
        <f>SUM(AND(T24=T21,C24&gt;F21),AND(T24=T22,D24&gt;F22),AND(T24=T23,E24&gt;F23),AND(T24=T25,G24&gt;F25))</f>
        <v>0</v>
      </c>
      <c r="L24" s="769">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759">
        <f>SUM(AND(R24=R21,C24&gt;F21),AND(R24=R22,D24&gt;F22),AND(R24=R23,E24&gt;F23),AND(R24=R25,G24&gt;F25))</f>
        <v>0</v>
      </c>
      <c r="N24" s="760" t="str">
        <f>SUM(C24:G24)&amp;"-"&amp;SUM(F21:F25)</f>
        <v>0-0</v>
      </c>
      <c r="O24" s="761">
        <f>C24+D24+E24+G24-F21-F22-F23-F25</f>
        <v>0</v>
      </c>
      <c r="P24" s="762" t="e">
        <f>SUM(C24:G24,F21:F25)/SUM(F21:F25)</f>
        <v>#DIV/0!</v>
      </c>
      <c r="Q24" s="770">
        <f>VALUE(LEFT(H24,1))</f>
        <v>0</v>
      </c>
      <c r="R24" s="764">
        <f>Q24*100000+J24*10000+K24*1000+100*L24</f>
        <v>0</v>
      </c>
      <c r="S24" s="765">
        <f>R24+M24*0.1+IF(ISNONTEXT(B24),0,0.01)+0.0001*O24</f>
        <v>0</v>
      </c>
      <c r="T24" s="766" t="str">
        <f>Q24&amp;J24</f>
        <v>00</v>
      </c>
      <c r="U24" s="160"/>
      <c r="V24" s="160"/>
      <c r="W24" s="160"/>
      <c r="X24" s="160"/>
      <c r="Y24" s="160"/>
      <c r="Z24" s="160"/>
      <c r="AA24" s="160"/>
      <c r="AB24" s="160"/>
      <c r="AC24" s="160"/>
      <c r="AD24" s="157">
        <f t="shared" si="0"/>
        <v>0</v>
      </c>
      <c r="AE24" s="158" t="str">
        <f>IFERROR(INDEX(V!$R:$R,MATCH(AF24,V!$L:$L,0)),"")</f>
        <v/>
      </c>
      <c r="AF24" s="159" t="str">
        <f t="shared" si="1"/>
        <v/>
      </c>
      <c r="AG24" s="158" t="str">
        <f>IFERROR(INDEX(V!$R:$R,MATCH(AH24,V!$L:$L,0)),"")</f>
        <v/>
      </c>
      <c r="AH24" s="159" t="str">
        <f t="shared" si="2"/>
        <v/>
      </c>
      <c r="AI24" s="158" t="str">
        <f>IFERROR(INDEX(V!$R:$R,MATCH(AJ24,V!$L:$L,0)),"")</f>
        <v/>
      </c>
      <c r="AJ24" s="159" t="str">
        <f t="shared" si="3"/>
        <v/>
      </c>
      <c r="AK24" s="158" t="str">
        <f>IFERROR(INDEX(V!$R:$R,MATCH(AL24,V!$L:$L,0)),"")</f>
        <v/>
      </c>
      <c r="AL24" s="159" t="str">
        <f t="shared" si="4"/>
        <v/>
      </c>
      <c r="AM24" s="158" t="str">
        <f>IFERROR(INDEX(V!$R:$R,MATCH(AN24,V!$L:$L,0)),"")</f>
        <v/>
      </c>
      <c r="AN24" s="159" t="str">
        <f t="shared" si="5"/>
        <v/>
      </c>
      <c r="AO24" s="158" t="str">
        <f>IFERROR(INDEX(V!$R:$R,MATCH(AP24,V!$L:$L,0)),"")</f>
        <v/>
      </c>
      <c r="AP24" s="159" t="str">
        <f t="shared" si="6"/>
        <v/>
      </c>
    </row>
    <row r="25" spans="1:42" hidden="1" x14ac:dyDescent="0.2">
      <c r="A25" s="741">
        <v>5</v>
      </c>
      <c r="B25" s="772"/>
      <c r="C25" s="754"/>
      <c r="D25" s="754"/>
      <c r="E25" s="754"/>
      <c r="F25" s="754"/>
      <c r="G25" s="753"/>
      <c r="H25" s="755" t="str">
        <f>(IF(C25-G21&gt;0,1)+IF(D25-G22&gt;0,1)+IF(E25-G23&gt;0,1)+IF(F25-G24&gt;0,1))&amp;"-"&amp;(IF(C25-G21&lt;0,1)+IF(D25-G22&lt;0,1)+IF(E25-G23&lt;0,1)+IF(F25-G24&lt;0,1))</f>
        <v>0-0</v>
      </c>
      <c r="I25" s="754" t="str">
        <f t="shared" si="7"/>
        <v xml:space="preserve"> </v>
      </c>
      <c r="J25" s="768">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759">
        <f>SUM(AND(T25=T21,C25&gt;G21),AND(T25=T22,D25&gt;G22),AND(T25=T23,E25&gt;G23),AND(T25=T24,F25&gt;G24))</f>
        <v>0</v>
      </c>
      <c r="L25" s="769">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759">
        <f>SUM(AND(R25=R21,C25&gt;G21),AND(R25=R22,D25&gt;G22),AND(R25=R23,E25&gt;G23),AND(R25=R24,F25&gt;G24))</f>
        <v>0</v>
      </c>
      <c r="N25" s="760" t="str">
        <f>SUM(C25:G25)&amp;"-"&amp;SUM(G21:G25)</f>
        <v>0-0</v>
      </c>
      <c r="O25" s="761">
        <f>C25+D25+E25+F25-G21-G22-G23-G24</f>
        <v>0</v>
      </c>
      <c r="P25" s="762" t="e">
        <f>SUM(C25:G25,G21:G25)/SUM(G21:G25)</f>
        <v>#DIV/0!</v>
      </c>
      <c r="Q25" s="770">
        <f>VALUE(LEFT(H25,1))</f>
        <v>0</v>
      </c>
      <c r="R25" s="764">
        <f>Q25*100000+J25*10000+K25*1000+100*L25</f>
        <v>0</v>
      </c>
      <c r="S25" s="765">
        <f>R25+M25*0.1+IF(ISNONTEXT(B25),0,0.01)+0.0001*O25</f>
        <v>0</v>
      </c>
      <c r="T25" s="766" t="str">
        <f>Q25&amp;J25</f>
        <v>00</v>
      </c>
      <c r="U25" s="160"/>
      <c r="V25" s="160"/>
      <c r="W25" s="160"/>
      <c r="X25" s="160"/>
      <c r="Y25" s="160"/>
      <c r="Z25" s="160"/>
      <c r="AA25" s="160"/>
      <c r="AB25" s="160"/>
      <c r="AC25" s="160"/>
      <c r="AD25" s="157">
        <f t="shared" si="0"/>
        <v>0</v>
      </c>
      <c r="AE25" s="158" t="str">
        <f>IFERROR(INDEX(V!$R:$R,MATCH(AF25,V!$L:$L,0)),"")</f>
        <v/>
      </c>
      <c r="AF25" s="159" t="str">
        <f t="shared" si="1"/>
        <v/>
      </c>
      <c r="AG25" s="158" t="str">
        <f>IFERROR(INDEX(V!$R:$R,MATCH(AH25,V!$L:$L,0)),"")</f>
        <v/>
      </c>
      <c r="AH25" s="159" t="str">
        <f t="shared" si="2"/>
        <v/>
      </c>
      <c r="AI25" s="158" t="str">
        <f>IFERROR(INDEX(V!$R:$R,MATCH(AJ25,V!$L:$L,0)),"")</f>
        <v/>
      </c>
      <c r="AJ25" s="159" t="str">
        <f t="shared" si="3"/>
        <v/>
      </c>
      <c r="AK25" s="158" t="str">
        <f>IFERROR(INDEX(V!$R:$R,MATCH(AL25,V!$L:$L,0)),"")</f>
        <v/>
      </c>
      <c r="AL25" s="159" t="str">
        <f t="shared" si="4"/>
        <v/>
      </c>
      <c r="AM25" s="158" t="str">
        <f>IFERROR(INDEX(V!$R:$R,MATCH(AN25,V!$L:$L,0)),"")</f>
        <v/>
      </c>
      <c r="AN25" s="159" t="str">
        <f t="shared" si="5"/>
        <v/>
      </c>
      <c r="AO25" s="158" t="str">
        <f>IFERROR(INDEX(V!$R:$R,MATCH(AP25,V!$L:$L,0)),"")</f>
        <v/>
      </c>
      <c r="AP25" s="159" t="str">
        <f t="shared" si="6"/>
        <v/>
      </c>
    </row>
    <row r="26" spans="1:42" x14ac:dyDescent="0.2">
      <c r="A26" s="793"/>
      <c r="B26" s="794"/>
      <c r="C26" s="392"/>
      <c r="D26" s="392"/>
      <c r="E26" s="392"/>
      <c r="F26" s="795"/>
      <c r="G26" s="795"/>
      <c r="H26" s="796"/>
      <c r="I26" s="797"/>
      <c r="J26" s="160"/>
      <c r="K26" s="160"/>
      <c r="L26" s="160"/>
      <c r="M26" s="160"/>
      <c r="N26" s="780"/>
      <c r="O26" s="780"/>
      <c r="P26" s="160"/>
      <c r="Q26" s="160"/>
      <c r="R26" s="781" t="s">
        <v>373</v>
      </c>
      <c r="S26" s="160"/>
      <c r="T26" s="160"/>
      <c r="U26" s="160"/>
      <c r="V26" s="160"/>
      <c r="W26" s="160"/>
      <c r="X26" s="160"/>
      <c r="Y26" s="160"/>
      <c r="Z26" s="160"/>
      <c r="AA26" s="160"/>
      <c r="AB26" s="160"/>
      <c r="AC26" s="160"/>
      <c r="AD26" s="157">
        <f t="shared" si="0"/>
        <v>0</v>
      </c>
      <c r="AE26" s="158" t="str">
        <f>IFERROR(INDEX(V!$R:$R,MATCH(AF26,V!$L:$L,0)),"")</f>
        <v/>
      </c>
      <c r="AF26" s="159" t="str">
        <f t="shared" si="1"/>
        <v/>
      </c>
      <c r="AG26" s="158" t="str">
        <f>IFERROR(INDEX(V!$R:$R,MATCH(AH26,V!$L:$L,0)),"")</f>
        <v/>
      </c>
      <c r="AH26" s="159" t="str">
        <f t="shared" si="2"/>
        <v/>
      </c>
      <c r="AI26" s="158" t="str">
        <f>IFERROR(INDEX(V!$R:$R,MATCH(AJ26,V!$L:$L,0)),"")</f>
        <v/>
      </c>
      <c r="AJ26" s="159" t="str">
        <f t="shared" si="3"/>
        <v/>
      </c>
      <c r="AK26" s="158" t="str">
        <f>IFERROR(INDEX(V!$R:$R,MATCH(AL26,V!$L:$L,0)),"")</f>
        <v/>
      </c>
      <c r="AL26" s="159" t="str">
        <f t="shared" si="4"/>
        <v/>
      </c>
      <c r="AM26" s="158" t="str">
        <f>IFERROR(INDEX(V!$R:$R,MATCH(AN26,V!$L:$L,0)),"")</f>
        <v/>
      </c>
      <c r="AN26" s="159" t="str">
        <f t="shared" si="5"/>
        <v/>
      </c>
      <c r="AO26" s="158" t="str">
        <f>IFERROR(INDEX(V!$R:$R,MATCH(AP26,V!$L:$L,0)),"")</f>
        <v/>
      </c>
      <c r="AP26" s="159" t="str">
        <f t="shared" si="6"/>
        <v/>
      </c>
    </row>
    <row r="27" spans="1:42" x14ac:dyDescent="0.2">
      <c r="A27" s="741" t="s">
        <v>38</v>
      </c>
      <c r="B27" s="782"/>
      <c r="C27" s="743">
        <v>1</v>
      </c>
      <c r="D27" s="743">
        <v>2</v>
      </c>
      <c r="E27" s="743">
        <v>3</v>
      </c>
      <c r="F27" s="743"/>
      <c r="G27" s="743"/>
      <c r="H27" s="783" t="s">
        <v>308</v>
      </c>
      <c r="I27" s="783" t="s">
        <v>163</v>
      </c>
      <c r="J27" s="784" t="s">
        <v>366</v>
      </c>
      <c r="K27" s="785" t="s">
        <v>141</v>
      </c>
      <c r="L27" s="786" t="s">
        <v>367</v>
      </c>
      <c r="M27" s="786" t="s">
        <v>368</v>
      </c>
      <c r="N27" s="748" t="s">
        <v>369</v>
      </c>
      <c r="O27" s="748" t="s">
        <v>369</v>
      </c>
      <c r="P27" s="749" t="s">
        <v>370</v>
      </c>
      <c r="Q27" s="787" t="s">
        <v>34</v>
      </c>
      <c r="R27" s="787" t="b">
        <f>OR(AND(COUNTA(B28:B32)=3,COUNTA(C28:G32)=6),AND(COUNTA(B28:B32)=4,COUNTA(C28:G32)=12),AND(COUNTA(B28:B32)=5,COUNTA(C28:G32)=20))</f>
        <v>1</v>
      </c>
      <c r="S27" s="788" t="s">
        <v>371</v>
      </c>
      <c r="T27" s="789" t="s">
        <v>372</v>
      </c>
      <c r="U27" s="160"/>
      <c r="V27" s="160"/>
      <c r="W27" s="160"/>
      <c r="X27" s="160"/>
      <c r="Y27" s="160"/>
      <c r="Z27" s="160"/>
      <c r="AA27" s="160"/>
      <c r="AB27" s="160"/>
      <c r="AC27" s="160"/>
      <c r="AD27" s="157">
        <f t="shared" si="0"/>
        <v>0</v>
      </c>
      <c r="AE27" s="158" t="str">
        <f>IFERROR(INDEX(V!$R:$R,MATCH(AF27,V!$L:$L,0)),"")</f>
        <v/>
      </c>
      <c r="AF27" s="159" t="str">
        <f t="shared" si="1"/>
        <v/>
      </c>
      <c r="AG27" s="158" t="str">
        <f>IFERROR(INDEX(V!$R:$R,MATCH(AH27,V!$L:$L,0)),"")</f>
        <v/>
      </c>
      <c r="AH27" s="159" t="str">
        <f t="shared" si="2"/>
        <v/>
      </c>
      <c r="AI27" s="158" t="str">
        <f>IFERROR(INDEX(V!$R:$R,MATCH(AJ27,V!$L:$L,0)),"")</f>
        <v/>
      </c>
      <c r="AJ27" s="159" t="str">
        <f t="shared" si="3"/>
        <v/>
      </c>
      <c r="AK27" s="158" t="str">
        <f>IFERROR(INDEX(V!$R:$R,MATCH(AL27,V!$L:$L,0)),"")</f>
        <v/>
      </c>
      <c r="AL27" s="159" t="str">
        <f t="shared" si="4"/>
        <v/>
      </c>
      <c r="AM27" s="158" t="str">
        <f>IFERROR(INDEX(V!$R:$R,MATCH(AN27,V!$L:$L,0)),"")</f>
        <v/>
      </c>
      <c r="AN27" s="159" t="str">
        <f t="shared" si="5"/>
        <v/>
      </c>
      <c r="AO27" s="158" t="str">
        <f>IFERROR(INDEX(V!$R:$R,MATCH(AP27,V!$L:$L,0)),"")</f>
        <v/>
      </c>
      <c r="AP27" s="159" t="str">
        <f t="shared" si="6"/>
        <v/>
      </c>
    </row>
    <row r="28" spans="1:42" x14ac:dyDescent="0.2">
      <c r="A28" s="741">
        <v>1</v>
      </c>
      <c r="B28" s="798" t="s">
        <v>287</v>
      </c>
      <c r="C28" s="753"/>
      <c r="D28" s="754">
        <v>10</v>
      </c>
      <c r="E28" s="754">
        <v>13</v>
      </c>
      <c r="F28" s="754"/>
      <c r="G28" s="754"/>
      <c r="H28" s="755" t="str">
        <f>(IF(D28-C29&gt;0,1)+IF(E28-C30&gt;0,1)+IF(F28-C31&gt;0,1)+IF(G28-C32&gt;0,1))&amp;"-"&amp;(IF(D28-C29&lt;0,1)+IF(E28-C30&lt;0,1)+IF(F28-C31&lt;0,1)+IF(G28-C32&lt;0,1))</f>
        <v>1-1</v>
      </c>
      <c r="I28" s="754" t="str">
        <f>IF(AND(B28&lt;&gt;"",R$27=TRUE),A$27&amp;RANK(S28,S$28:S$32,0)," ")</f>
        <v>D1</v>
      </c>
      <c r="J28" s="756">
        <f>IF(AND(Q28=1,Q29=1,D28&gt;C29),1)+IF(AND(Q28=1,Q30=1,E28&gt;C30),1)+IF(AND(Q28=1,Q31=1,F28&gt;C31),1)+IF(AND(Q28=1,Q32=1,G28&gt;C32),1)+IF(AND(Q28=2,Q29=2,D28&gt;C29),1)+IF(AND(Q28=2,Q30=2,E28&gt;C30),1)+IF(AND(Q28=2,Q31=2,F28&gt;C31),1)+IF(AND(Q28=2,Q32=2,G28&gt;C32),1)+IF(AND(Q28=3,Q29=3,D28&gt;C29),1)+IF(AND(Q28=3,Q30=3,E28&gt;C30),1)+IF(AND(Q28=3,Q31=3,F28&gt;C31),1)+IF(AND(Q28=3,Q32=3,G28&gt;C32),1)</f>
        <v>1</v>
      </c>
      <c r="K28" s="757">
        <f>SUM(AND(T28=T29,D28&gt;C29),AND(T28=T30,E28&gt;C30),AND(T28=T31,F28&gt;C31),AND(T28=T32,G28&gt;C32))</f>
        <v>1</v>
      </c>
      <c r="L28" s="758">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6</v>
      </c>
      <c r="M28" s="759">
        <f>SUM(AND(R28=R29,D28&gt;C29),AND(R28=R30,E28&gt;C30),AND(R28=R31,F28&gt;C31),AND(R28=R32,G28&gt;C32))</f>
        <v>0</v>
      </c>
      <c r="N28" s="760" t="str">
        <f>SUM(C28:G28)&amp;"-"&amp;SUM(C28:C32)</f>
        <v>23-17</v>
      </c>
      <c r="O28" s="761">
        <f>D28+E28+F28+G28-C29-C30-C31-C32</f>
        <v>6</v>
      </c>
      <c r="P28" s="762">
        <f>SUM(C28:G28,C28:C32)/SUM(C28:C32)</f>
        <v>2.3529411764705883</v>
      </c>
      <c r="Q28" s="763">
        <f>VALUE(LEFT(H28,1))</f>
        <v>1</v>
      </c>
      <c r="R28" s="764">
        <f>Q28*100000+J28*10000+K28*1000+100*L28</f>
        <v>111600</v>
      </c>
      <c r="S28" s="765">
        <f>R28+M28*0.1+IF(ISNONTEXT(B28),0,0.01)+0.0001*O28</f>
        <v>111600.01059999999</v>
      </c>
      <c r="T28" s="766" t="str">
        <f>Q28&amp;J28</f>
        <v>11</v>
      </c>
      <c r="U28" s="160"/>
      <c r="V28" s="160"/>
      <c r="W28" s="160"/>
      <c r="X28" s="160"/>
      <c r="Y28" s="160"/>
      <c r="Z28" s="160"/>
      <c r="AA28" s="160"/>
      <c r="AB28" s="160"/>
      <c r="AC28" s="160"/>
      <c r="AD28" s="157">
        <f t="shared" si="0"/>
        <v>212</v>
      </c>
      <c r="AE28" s="158">
        <f>IFERROR(INDEX(V!$R:$R,MATCH(AF28,V!$L:$L,0)),"")</f>
        <v>122</v>
      </c>
      <c r="AF28" s="159" t="str">
        <f t="shared" si="1"/>
        <v>Andres Veski</v>
      </c>
      <c r="AG28" s="158">
        <f>IFERROR(INDEX(V!$R:$R,MATCH(AH28,V!$L:$L,0)),"")</f>
        <v>90</v>
      </c>
      <c r="AH28" s="159" t="str">
        <f t="shared" si="2"/>
        <v>Svetlana Veski</v>
      </c>
      <c r="AI28" s="158" t="str">
        <f>IFERROR(INDEX(V!$R:$R,MATCH(AJ28,V!$L:$L,0)),"")</f>
        <v/>
      </c>
      <c r="AJ28" s="159" t="str">
        <f t="shared" si="3"/>
        <v/>
      </c>
      <c r="AK28" s="158" t="str">
        <f>IFERROR(INDEX(V!$R:$R,MATCH(AL28,V!$L:$L,0)),"")</f>
        <v/>
      </c>
      <c r="AL28" s="159" t="str">
        <f t="shared" si="4"/>
        <v/>
      </c>
      <c r="AM28" s="158" t="str">
        <f>IFERROR(INDEX(V!$R:$R,MATCH(AN28,V!$L:$L,0)),"")</f>
        <v/>
      </c>
      <c r="AN28" s="159" t="str">
        <f t="shared" si="5"/>
        <v/>
      </c>
      <c r="AO28" s="158" t="str">
        <f>IFERROR(INDEX(V!$R:$R,MATCH(AP28,V!$L:$L,0)),"")</f>
        <v/>
      </c>
      <c r="AP28" s="159" t="str">
        <f t="shared" si="6"/>
        <v/>
      </c>
    </row>
    <row r="29" spans="1:42" x14ac:dyDescent="0.2">
      <c r="A29" s="741">
        <v>2</v>
      </c>
      <c r="B29" s="767" t="s">
        <v>161</v>
      </c>
      <c r="C29" s="754">
        <v>13</v>
      </c>
      <c r="D29" s="753"/>
      <c r="E29" s="754">
        <v>4</v>
      </c>
      <c r="F29" s="754"/>
      <c r="G29" s="754"/>
      <c r="H29" s="755" t="str">
        <f>(IF(C29-D28&gt;0,1)+IF(E29-D30&gt;0,1)+IF(F29-D31&gt;0,1)+IF(G29-D32&gt;0,1))&amp;"-"&amp;(IF(C29-D28&lt;0,1)+IF(E29-D30&lt;0,1)+IF(F29-D31&lt;0,1)+IF(G29-D32&lt;0,1))</f>
        <v>1-1</v>
      </c>
      <c r="I29" s="754" t="str">
        <f t="shared" ref="I29:I32" si="8">IF(AND(B29&lt;&gt;"",R$27=TRUE),A$27&amp;RANK(S29,S$28:S$32,0)," ")</f>
        <v>D3</v>
      </c>
      <c r="J29" s="768">
        <f>IF(AND(Q29=1,Q28=1,C29&gt;D28),1)+IF(AND(Q29=1,Q30=1,E29&gt;D30),1)+IF(AND(Q29=1,Q31=1,F29&gt;D31),1)+IF(AND(Q29=1,Q32=1,G29&gt;D32),1)+IF(AND(Q29=2,Q28=2,C29&gt;D28),1)+IF(AND(Q29=2,Q30=2,E29&gt;D30),1)+IF(AND(Q29=2,Q31=2,F29&gt;D31),1)+IF(AND(Q29=2,Q32=2,G29&gt;D32),1)+IF(AND(Q29=3,Q28=3,C29&gt;D28),1)+IF(AND(Q29=3,Q30=3,E29&gt;D30),1)+IF(AND(Q29=3,Q31=3,F29&gt;D31),1)+IF(AND(Q29=3,Q32=3,G29&gt;D32),1)</f>
        <v>1</v>
      </c>
      <c r="K29" s="759">
        <f>SUM(AND(T29=T28,C29&gt;D28),AND(T29=T30,E29&gt;D30),AND(T29=T31,F29&gt;D31),AND(T29=T32,G29&gt;D32))</f>
        <v>1</v>
      </c>
      <c r="L29" s="769">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-6</v>
      </c>
      <c r="M29" s="759">
        <f>SUM(AND(R29=R28,C29&gt;D28),AND(R29=R30,E29&gt;D30),AND(R29=R31,F29&gt;D31),AND(R29=R32,G29&gt;D32))</f>
        <v>0</v>
      </c>
      <c r="N29" s="760" t="str">
        <f>SUM(C29:G29)&amp;"-"&amp;SUM(D28:D32)</f>
        <v>17-23</v>
      </c>
      <c r="O29" s="761">
        <f>C29+E29+F29+G29-D28-D30-D31-D32</f>
        <v>-6</v>
      </c>
      <c r="P29" s="762">
        <f>SUM(C29:G29,D28:D32)/SUM(D28:D32)</f>
        <v>1.7391304347826086</v>
      </c>
      <c r="Q29" s="770">
        <f>VALUE(LEFT(H29,1))</f>
        <v>1</v>
      </c>
      <c r="R29" s="764">
        <f>Q29*100000+J29*10000+K29*1000+100*L29</f>
        <v>110400</v>
      </c>
      <c r="S29" s="765">
        <f>R29+M29*0.1+IF(ISNONTEXT(B29),0,0.01)+0.0001*O29</f>
        <v>110400.0094</v>
      </c>
      <c r="T29" s="766" t="str">
        <f>Q29&amp;J29</f>
        <v>11</v>
      </c>
      <c r="U29" s="160"/>
      <c r="V29" s="160"/>
      <c r="W29" s="160"/>
      <c r="X29" s="160"/>
      <c r="Y29" s="160"/>
      <c r="Z29" s="160"/>
      <c r="AA29" s="160"/>
      <c r="AB29" s="160"/>
      <c r="AC29" s="160"/>
      <c r="AD29" s="157">
        <f t="shared" si="0"/>
        <v>154</v>
      </c>
      <c r="AE29" s="158">
        <f>IFERROR(INDEX(V!$R:$R,MATCH(AF29,V!$L:$L,0)),"")</f>
        <v>77</v>
      </c>
      <c r="AF29" s="159" t="str">
        <f t="shared" si="1"/>
        <v>Ljudmila Varendi</v>
      </c>
      <c r="AG29" s="158">
        <f>IFERROR(INDEX(V!$R:$R,MATCH(AH29,V!$L:$L,0)),"")</f>
        <v>77</v>
      </c>
      <c r="AH29" s="159" t="str">
        <f t="shared" si="2"/>
        <v>Viktor Švarõgin</v>
      </c>
      <c r="AI29" s="158" t="str">
        <f>IFERROR(INDEX(V!$R:$R,MATCH(AJ29,V!$L:$L,0)),"")</f>
        <v/>
      </c>
      <c r="AJ29" s="159" t="str">
        <f t="shared" si="3"/>
        <v/>
      </c>
      <c r="AK29" s="158" t="str">
        <f>IFERROR(INDEX(V!$R:$R,MATCH(AL29,V!$L:$L,0)),"")</f>
        <v/>
      </c>
      <c r="AL29" s="159" t="str">
        <f t="shared" si="4"/>
        <v/>
      </c>
      <c r="AM29" s="158" t="str">
        <f>IFERROR(INDEX(V!$R:$R,MATCH(AN29,V!$L:$L,0)),"")</f>
        <v/>
      </c>
      <c r="AN29" s="159" t="str">
        <f t="shared" si="5"/>
        <v/>
      </c>
      <c r="AO29" s="158" t="str">
        <f>IFERROR(INDEX(V!$R:$R,MATCH(AP29,V!$L:$L,0)),"")</f>
        <v/>
      </c>
      <c r="AP29" s="159" t="str">
        <f t="shared" si="6"/>
        <v/>
      </c>
    </row>
    <row r="30" spans="1:42" x14ac:dyDescent="0.2">
      <c r="A30" s="741">
        <v>3</v>
      </c>
      <c r="B30" s="767" t="s">
        <v>295</v>
      </c>
      <c r="C30" s="754">
        <v>4</v>
      </c>
      <c r="D30" s="771">
        <v>13</v>
      </c>
      <c r="E30" s="753"/>
      <c r="F30" s="754"/>
      <c r="G30" s="754"/>
      <c r="H30" s="755" t="str">
        <f>(IF(C30-E28&gt;0,1)+IF(D30-E29&gt;0,1)+IF(F30-E31&gt;0,1)+IF(G30-E32&gt;0,1))&amp;"-"&amp;(IF(C30-E28&lt;0,1)+IF(D30-E29&lt;0,1)+IF(F30-E31&lt;0,1)+IF(G30-E32&lt;0,1))</f>
        <v>1-1</v>
      </c>
      <c r="I30" s="754" t="str">
        <f t="shared" si="8"/>
        <v>D2</v>
      </c>
      <c r="J30" s="768">
        <f>IF(AND(Q30=1,Q28=1,C30&gt;E28),1)+IF(AND(Q30=1,Q29=1,D30&gt;E29),1)+IF(AND(Q30=1,Q31=1,F30&gt;E31),1)+IF(AND(Q30=1,Q32=1,G30&gt;E32),1)+IF(AND(Q30=2,Q28=2,C30&gt;E28),1)+IF(AND(Q30=2,Q29=2,D30&gt;E29),1)+IF(AND(Q30=2,Q31=2,F30&gt;E31),1)+IF(AND(Q30=2,Q32=2,G30&gt;E32),1)+IF(AND(Q30=3,Q28=3,C30&gt;E28),1)+IF(AND(Q30=3,Q29=3,D30&gt;E29),1)+IF(AND(Q30=3,Q31=3,F30&gt;E31),1)+IF(AND(Q30=3,Q32=3,G30&gt;E32),1)</f>
        <v>1</v>
      </c>
      <c r="K30" s="759">
        <f>SUM(AND(T30=T28,C30&gt;E28),AND(T30=T29,D30&gt;E29),AND(T30=T31,F30&gt;E31),AND(T30=T32,G30&gt;E32))</f>
        <v>1</v>
      </c>
      <c r="L30" s="769">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759">
        <f>SUM(AND(R30=R28,C30&gt;E28),AND(R30=R29,D30&gt;E29),AND(R30=R31,F30&gt;E31),AND(R30=R32,G30&gt;E32))</f>
        <v>0</v>
      </c>
      <c r="N30" s="760" t="str">
        <f>SUM(C30:G30)&amp;"-"&amp;SUM(E28:E32)</f>
        <v>17-17</v>
      </c>
      <c r="O30" s="761">
        <f>C30+D30+F30+G30-E28-E29-E31-E32</f>
        <v>0</v>
      </c>
      <c r="P30" s="762">
        <f>SUM(C30:G30,E28:E32)/SUM(E28:E32)</f>
        <v>2</v>
      </c>
      <c r="Q30" s="770">
        <f>VALUE(LEFT(H30,1))</f>
        <v>1</v>
      </c>
      <c r="R30" s="764">
        <f>Q30*100000+J30*10000+K30*1000+100*L30</f>
        <v>111000</v>
      </c>
      <c r="S30" s="765">
        <f>R30+M30*0.1+IF(ISNONTEXT(B30),0,0.01)+0.0001*O30</f>
        <v>111000.01</v>
      </c>
      <c r="T30" s="766" t="str">
        <f>Q30&amp;J30</f>
        <v>11</v>
      </c>
      <c r="U30" s="160"/>
      <c r="V30" s="160"/>
      <c r="W30" s="160"/>
      <c r="X30" s="160"/>
      <c r="Y30" s="160"/>
      <c r="Z30" s="160"/>
      <c r="AA30" s="160"/>
      <c r="AB30" s="160"/>
      <c r="AC30" s="160"/>
      <c r="AD30" s="157">
        <f t="shared" si="0"/>
        <v>122</v>
      </c>
      <c r="AE30" s="158">
        <f>IFERROR(INDEX(V!$R:$R,MATCH(AF30,V!$L:$L,0)),"")</f>
        <v>62</v>
      </c>
      <c r="AF30" s="159" t="str">
        <f t="shared" si="1"/>
        <v>Enn Tokman</v>
      </c>
      <c r="AG30" s="158">
        <f>IFERROR(INDEX(V!$R:$R,MATCH(AH30,V!$L:$L,0)),"")</f>
        <v>60</v>
      </c>
      <c r="AH30" s="159" t="str">
        <f t="shared" si="2"/>
        <v>Tarmo Bombe</v>
      </c>
      <c r="AI30" s="158" t="str">
        <f>IFERROR(INDEX(V!$R:$R,MATCH(AJ30,V!$L:$L,0)),"")</f>
        <v/>
      </c>
      <c r="AJ30" s="159" t="str">
        <f t="shared" si="3"/>
        <v/>
      </c>
      <c r="AK30" s="158" t="str">
        <f>IFERROR(INDEX(V!$R:$R,MATCH(AL30,V!$L:$L,0)),"")</f>
        <v/>
      </c>
      <c r="AL30" s="159" t="str">
        <f t="shared" si="4"/>
        <v/>
      </c>
      <c r="AM30" s="158" t="str">
        <f>IFERROR(INDEX(V!$R:$R,MATCH(AN30,V!$L:$L,0)),"")</f>
        <v/>
      </c>
      <c r="AN30" s="159" t="str">
        <f t="shared" si="5"/>
        <v/>
      </c>
      <c r="AO30" s="158" t="str">
        <f>IFERROR(INDEX(V!$R:$R,MATCH(AP30,V!$L:$L,0)),"")</f>
        <v/>
      </c>
      <c r="AP30" s="159" t="str">
        <f t="shared" si="6"/>
        <v/>
      </c>
    </row>
    <row r="31" spans="1:42" hidden="1" x14ac:dyDescent="0.2">
      <c r="A31" s="741">
        <v>4</v>
      </c>
      <c r="B31" s="772"/>
      <c r="C31" s="754"/>
      <c r="D31" s="771"/>
      <c r="E31" s="754"/>
      <c r="F31" s="753"/>
      <c r="G31" s="791"/>
      <c r="H31" s="755" t="str">
        <f>(IF(C31-F28&gt;0,1)+IF(D31-F29&gt;0,1)+IF(E31-F30&gt;0,1)+IF(G31-F32&gt;0,1))&amp;"-"&amp;(IF(C31-F28&lt;0,1)+IF(D31-F29&lt;0,1)+IF(E31-F30&lt;0,1)+IF(G31-F32&lt;0,1))</f>
        <v>0-0</v>
      </c>
      <c r="I31" s="754" t="str">
        <f t="shared" si="8"/>
        <v xml:space="preserve"> </v>
      </c>
      <c r="J31" s="768">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759">
        <f>SUM(AND(T31=T28,C31&gt;F28),AND(T31=T29,D31&gt;F29),AND(T31=T30,E31&gt;F30),AND(T31=T32,G31&gt;F32))</f>
        <v>0</v>
      </c>
      <c r="L31" s="769">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759">
        <f>SUM(AND(R31=R28,C31&gt;F28),AND(R31=R29,D31&gt;F29),AND(R31=R30,E31&gt;F30),AND(R31=R32,G31&gt;F32))</f>
        <v>0</v>
      </c>
      <c r="N31" s="760" t="str">
        <f>SUM(C31:G31)&amp;"-"&amp;SUM(F28:F32)</f>
        <v>0-0</v>
      </c>
      <c r="O31" s="761">
        <f>C31+D31+E31+G31-F28-F29-F30-F32</f>
        <v>0</v>
      </c>
      <c r="P31" s="762" t="e">
        <f>SUM(C31:G31,F28:F32)/SUM(F28:F32)</f>
        <v>#DIV/0!</v>
      </c>
      <c r="Q31" s="770">
        <f>VALUE(LEFT(H31,1))</f>
        <v>0</v>
      </c>
      <c r="R31" s="764">
        <f>Q31*100000+J31*10000+K31*1000+100*L31</f>
        <v>0</v>
      </c>
      <c r="S31" s="765">
        <f>R31+M31*0.1+IF(ISNONTEXT(B31),0,0.01)+0.0001*O31</f>
        <v>0</v>
      </c>
      <c r="T31" s="766" t="str">
        <f>Q31&amp;J31</f>
        <v>00</v>
      </c>
      <c r="U31" s="160"/>
      <c r="V31" s="160"/>
      <c r="W31" s="160"/>
      <c r="X31" s="160"/>
      <c r="Y31" s="160"/>
      <c r="Z31" s="160"/>
      <c r="AA31" s="160"/>
      <c r="AB31" s="160"/>
      <c r="AC31" s="160"/>
      <c r="AD31" s="157">
        <f t="shared" ref="AD31" si="9">SUM(AE31:AP31)</f>
        <v>0</v>
      </c>
      <c r="AE31" s="158" t="str">
        <f>IFERROR(INDEX(Reit!$J:$J,MATCH(AF31,Reit!$F:$F,0)),"")</f>
        <v/>
      </c>
      <c r="AF31" s="159" t="str">
        <f t="shared" ref="AF31" si="10">IFERROR(LEFT($B31,(FIND(",",$B31,1)-1)),"")</f>
        <v/>
      </c>
      <c r="AG31" s="158" t="str">
        <f>IFERROR(INDEX(Reit!$J:$J,MATCH(AH31,Reit!$F:$F,0)),"")</f>
        <v/>
      </c>
      <c r="AH31" s="159" t="str">
        <f t="shared" ref="AH31" si="11">IFERROR(MID($B31,FIND(", ",$B31)+2,256),"")</f>
        <v/>
      </c>
      <c r="AI31" s="158" t="str">
        <f>IFERROR(INDEX(Reit!$J:$J,MATCH(AJ31,Reit!$F:$F,0)),"")</f>
        <v/>
      </c>
      <c r="AJ31" s="159" t="str">
        <f t="shared" ref="AJ31" si="12">IFERROR(MID($B31,FIND("^",SUBSTITUTE($B31,", ","^",1))+2,FIND("^",SUBSTITUTE($B31,", ","^",2))-FIND("^",SUBSTITUTE($B31,", ","^",1))-2),"")</f>
        <v/>
      </c>
      <c r="AK31" s="158" t="str">
        <f>IFERROR(INDEX(Reit!$J:$J,MATCH(AL31,Reit!$F:$F,0)),"")</f>
        <v/>
      </c>
      <c r="AL31" s="159" t="str">
        <f t="shared" ref="AL31" si="13">IFERROR(MID($B31,FIND(", ",$B31,FIND(", ",$B31,FIND(", ",$B31))+1)+2,30000),"")</f>
        <v/>
      </c>
      <c r="AM31" s="158" t="str">
        <f>IFERROR(INDEX(Reit!$J:$J,MATCH(AN31,Reit!$F:$F,0)),"")</f>
        <v/>
      </c>
      <c r="AN31" s="159" t="str">
        <f t="shared" ref="AN31" si="14">IFERROR(MID($B31,FIND(", ",$B31,FIND(", ",$B31)+1)+2,FIND(", ",$B31,FIND(", ",$B31,FIND(", ",$B31)+1)+1)-FIND(", ",$B31,FIND(", ",$B31)+1)-2),"")</f>
        <v/>
      </c>
      <c r="AO31" s="158" t="str">
        <f>IFERROR(INDEX(Reit!$J:$J,MATCH(AP31,Reit!$F:$F,0)),"")</f>
        <v/>
      </c>
      <c r="AP31" s="159" t="str">
        <f t="shared" ref="AP31" si="15">IFERROR(MID($B31,FIND(", ",$B31,FIND(", ",$B31,FIND(", ",$B31)+1)+1)+2,30000),"")</f>
        <v/>
      </c>
    </row>
    <row r="32" spans="1:42" hidden="1" x14ac:dyDescent="0.2">
      <c r="A32" s="741">
        <v>5</v>
      </c>
      <c r="B32" s="772"/>
      <c r="C32" s="754"/>
      <c r="D32" s="754"/>
      <c r="E32" s="754"/>
      <c r="F32" s="754"/>
      <c r="G32" s="753"/>
      <c r="H32" s="755" t="str">
        <f>(IF(C32-G28&gt;0,1)+IF(D32-G29&gt;0,1)+IF(E32-G30&gt;0,1)+IF(F32-G31&gt;0,1))&amp;"-"&amp;(IF(C32-G28&lt;0,1)+IF(D32-G29&lt;0,1)+IF(E32-G30&lt;0,1)+IF(F32-G31&lt;0,1))</f>
        <v>0-0</v>
      </c>
      <c r="I32" s="754" t="str">
        <f t="shared" si="8"/>
        <v xml:space="preserve"> </v>
      </c>
      <c r="J32" s="768">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759">
        <f>SUM(AND(T32=T28,C32&gt;G28),AND(T32=T29,D32&gt;G29),AND(T32=T30,E32&gt;G30),AND(T32=T31,F32&gt;G31))</f>
        <v>0</v>
      </c>
      <c r="L32" s="769">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759">
        <f>SUM(AND(R32=R28,C32&gt;G28),AND(R32=R29,D32&gt;G29),AND(R32=R30,E32&gt;G30),AND(R32=R31,F32&gt;G31))</f>
        <v>0</v>
      </c>
      <c r="N32" s="760" t="str">
        <f>SUM(C32:G32)&amp;"-"&amp;SUM(G28:G32)</f>
        <v>0-0</v>
      </c>
      <c r="O32" s="761">
        <f>C32+D32+E32+F32-G28-G29-G30-G31</f>
        <v>0</v>
      </c>
      <c r="P32" s="762" t="e">
        <f>SUM(C32:G32,G28:G32)/SUM(G28:G32)</f>
        <v>#DIV/0!</v>
      </c>
      <c r="Q32" s="770">
        <f>VALUE(LEFT(H32,1))</f>
        <v>0</v>
      </c>
      <c r="R32" s="764">
        <f>Q32*100000+J32*10000+K32*1000+100*L32</f>
        <v>0</v>
      </c>
      <c r="S32" s="765">
        <f>R32+M32*0.1+IF(ISNONTEXT(B32),0,0.01)+0.0001*O32</f>
        <v>0</v>
      </c>
      <c r="T32" s="766" t="str">
        <f>Q32&amp;J32</f>
        <v>00</v>
      </c>
      <c r="U32" s="160"/>
      <c r="V32" s="160"/>
      <c r="W32" s="160"/>
      <c r="X32" s="160"/>
      <c r="Y32" s="160"/>
      <c r="Z32" s="160"/>
      <c r="AA32" s="160"/>
      <c r="AB32" s="160"/>
      <c r="AC32" s="160"/>
    </row>
    <row r="33" spans="22:29" hidden="1" x14ac:dyDescent="0.2">
      <c r="V33" s="160"/>
      <c r="W33" s="160"/>
      <c r="X33" s="160"/>
      <c r="Y33" s="160"/>
      <c r="Z33" s="160"/>
      <c r="AA33" s="160"/>
      <c r="AB33" s="160"/>
      <c r="AC33" s="160"/>
    </row>
    <row r="34" spans="22:29" hidden="1" x14ac:dyDescent="0.2">
      <c r="V34" s="160"/>
      <c r="W34" s="160"/>
      <c r="X34" s="160"/>
      <c r="Y34" s="160"/>
      <c r="Z34" s="160"/>
      <c r="AA34" s="160"/>
      <c r="AB34" s="160"/>
      <c r="AC34" s="160"/>
    </row>
    <row r="35" spans="22:29" hidden="1" x14ac:dyDescent="0.2">
      <c r="V35" s="160"/>
      <c r="W35" s="160"/>
      <c r="X35" s="160"/>
      <c r="Y35" s="160"/>
      <c r="Z35" s="160"/>
      <c r="AA35" s="160"/>
      <c r="AB35" s="160"/>
      <c r="AC35" s="160"/>
    </row>
    <row r="36" spans="22:29" hidden="1" x14ac:dyDescent="0.2">
      <c r="V36" s="160"/>
      <c r="W36" s="160"/>
      <c r="X36" s="160"/>
      <c r="Y36" s="160"/>
      <c r="Z36" s="160"/>
      <c r="AA36" s="160"/>
      <c r="AB36" s="160"/>
      <c r="AC36" s="160"/>
    </row>
    <row r="37" spans="22:29" hidden="1" x14ac:dyDescent="0.2">
      <c r="V37" s="160"/>
      <c r="W37" s="160"/>
      <c r="X37" s="160"/>
      <c r="Y37" s="160"/>
      <c r="Z37" s="160"/>
      <c r="AA37" s="160"/>
      <c r="AB37" s="160"/>
      <c r="AC37" s="160"/>
    </row>
    <row r="38" spans="22:29" hidden="1" x14ac:dyDescent="0.2">
      <c r="V38" s="160"/>
      <c r="W38" s="160"/>
      <c r="X38" s="160"/>
      <c r="Y38" s="160"/>
      <c r="Z38" s="160"/>
      <c r="AA38" s="160"/>
      <c r="AB38" s="160"/>
      <c r="AC38" s="160"/>
    </row>
    <row r="39" spans="22:29" hidden="1" x14ac:dyDescent="0.2">
      <c r="V39" s="160"/>
      <c r="W39" s="160"/>
      <c r="X39" s="160"/>
      <c r="Y39" s="160"/>
      <c r="Z39" s="160"/>
      <c r="AA39" s="160"/>
      <c r="AB39" s="160"/>
      <c r="AC39" s="160"/>
    </row>
    <row r="40" spans="22:29" hidden="1" x14ac:dyDescent="0.2">
      <c r="V40" s="160"/>
      <c r="W40" s="160"/>
      <c r="X40" s="160"/>
      <c r="Y40" s="160"/>
      <c r="Z40" s="160"/>
      <c r="AA40" s="160"/>
      <c r="AB40" s="160"/>
      <c r="AC40" s="160"/>
    </row>
    <row r="41" spans="22:29" hidden="1" x14ac:dyDescent="0.2">
      <c r="V41" s="160"/>
      <c r="W41" s="160"/>
      <c r="X41" s="160"/>
      <c r="Y41" s="160"/>
      <c r="Z41" s="160"/>
      <c r="AA41" s="160"/>
      <c r="AB41" s="160"/>
      <c r="AC41" s="160"/>
    </row>
    <row r="42" spans="22:29" hidden="1" x14ac:dyDescent="0.2">
      <c r="V42" s="160"/>
      <c r="W42" s="160"/>
      <c r="X42" s="160"/>
      <c r="Y42" s="160"/>
      <c r="Z42" s="160"/>
      <c r="AA42" s="160"/>
      <c r="AB42" s="160"/>
      <c r="AC42" s="160"/>
    </row>
    <row r="43" spans="22:29" hidden="1" x14ac:dyDescent="0.2">
      <c r="V43" s="160"/>
      <c r="W43" s="160"/>
      <c r="X43" s="160"/>
      <c r="Y43" s="160"/>
      <c r="Z43" s="160"/>
      <c r="AA43" s="160"/>
      <c r="AB43" s="160"/>
      <c r="AC43" s="160"/>
    </row>
    <row r="44" spans="22:29" hidden="1" x14ac:dyDescent="0.2">
      <c r="V44" s="160"/>
      <c r="W44" s="160"/>
      <c r="X44" s="160"/>
      <c r="Y44" s="160"/>
      <c r="Z44" s="160"/>
      <c r="AA44" s="160"/>
      <c r="AB44" s="160"/>
      <c r="AC44" s="160"/>
    </row>
    <row r="45" spans="22:29" hidden="1" x14ac:dyDescent="0.2">
      <c r="V45" s="160"/>
      <c r="W45" s="160"/>
      <c r="X45" s="160"/>
      <c r="Y45" s="160"/>
      <c r="Z45" s="160"/>
      <c r="AA45" s="160"/>
      <c r="AB45" s="160"/>
      <c r="AC45" s="160"/>
    </row>
    <row r="46" spans="22:29" hidden="1" x14ac:dyDescent="0.2">
      <c r="V46" s="160"/>
      <c r="W46" s="160"/>
      <c r="X46" s="160"/>
      <c r="Y46" s="160"/>
      <c r="Z46" s="160"/>
      <c r="AA46" s="160"/>
      <c r="AB46" s="160"/>
      <c r="AC46" s="160"/>
    </row>
    <row r="47" spans="22:29" hidden="1" x14ac:dyDescent="0.2">
      <c r="V47" s="160"/>
      <c r="W47" s="160"/>
      <c r="X47" s="160"/>
      <c r="Y47" s="160"/>
      <c r="Z47" s="160"/>
      <c r="AA47" s="160"/>
      <c r="AB47" s="160"/>
      <c r="AC47" s="160"/>
    </row>
    <row r="48" spans="22:29" hidden="1" x14ac:dyDescent="0.2">
      <c r="V48" s="160"/>
      <c r="W48" s="160"/>
      <c r="X48" s="160"/>
      <c r="Y48" s="160"/>
      <c r="Z48" s="160"/>
      <c r="AA48" s="160"/>
      <c r="AB48" s="160"/>
      <c r="AC48" s="160"/>
    </row>
    <row r="49" spans="1:29" hidden="1" x14ac:dyDescent="0.2">
      <c r="V49" s="160"/>
      <c r="W49" s="160"/>
      <c r="X49" s="160"/>
      <c r="Y49" s="160"/>
      <c r="Z49" s="160"/>
      <c r="AA49" s="160"/>
      <c r="AB49" s="160"/>
      <c r="AC49" s="160"/>
    </row>
    <row r="50" spans="1:29" hidden="1" x14ac:dyDescent="0.2">
      <c r="V50" s="160"/>
      <c r="W50" s="160"/>
      <c r="X50" s="160"/>
      <c r="Y50" s="160"/>
      <c r="Z50" s="160"/>
      <c r="AA50" s="160"/>
      <c r="AB50" s="160"/>
      <c r="AC50" s="160"/>
    </row>
    <row r="51" spans="1:29" hidden="1" x14ac:dyDescent="0.2">
      <c r="V51" s="160"/>
      <c r="W51" s="160"/>
      <c r="X51" s="160"/>
      <c r="Y51" s="160"/>
      <c r="Z51" s="160"/>
      <c r="AA51" s="160"/>
      <c r="AB51" s="160"/>
      <c r="AC51" s="160"/>
    </row>
    <row r="52" spans="1:29" hidden="1" x14ac:dyDescent="0.2">
      <c r="V52" s="160"/>
      <c r="W52" s="160"/>
      <c r="X52" s="160"/>
      <c r="Y52" s="160"/>
      <c r="Z52" s="160"/>
      <c r="AA52" s="160"/>
      <c r="AB52" s="160"/>
      <c r="AC52" s="160"/>
    </row>
    <row r="53" spans="1:29" hidden="1" x14ac:dyDescent="0.2">
      <c r="V53" s="160"/>
      <c r="W53" s="160"/>
      <c r="X53" s="160"/>
      <c r="Y53" s="160"/>
      <c r="Z53" s="160"/>
      <c r="AA53" s="160"/>
      <c r="AB53" s="160"/>
      <c r="AC53" s="160"/>
    </row>
    <row r="54" spans="1:29" hidden="1" x14ac:dyDescent="0.2">
      <c r="V54" s="160"/>
      <c r="W54" s="160"/>
      <c r="X54" s="160"/>
      <c r="Y54" s="160"/>
      <c r="Z54" s="160"/>
      <c r="AA54" s="160"/>
      <c r="AB54" s="160"/>
      <c r="AC54" s="160"/>
    </row>
    <row r="55" spans="1:29" hidden="1" x14ac:dyDescent="0.2">
      <c r="V55" s="160"/>
      <c r="W55" s="160"/>
      <c r="X55" s="160"/>
      <c r="Y55" s="160"/>
      <c r="Z55" s="160"/>
      <c r="AA55" s="160"/>
      <c r="AB55" s="160"/>
      <c r="AC55" s="160"/>
    </row>
    <row r="56" spans="1:29" hidden="1" x14ac:dyDescent="0.2">
      <c r="V56" s="160"/>
      <c r="W56" s="160"/>
      <c r="X56" s="160"/>
      <c r="Y56" s="160"/>
      <c r="Z56" s="160"/>
      <c r="AA56" s="160"/>
      <c r="AB56" s="160"/>
      <c r="AC56" s="160"/>
    </row>
    <row r="57" spans="1:29" hidden="1" x14ac:dyDescent="0.2">
      <c r="V57" s="160"/>
      <c r="W57" s="160"/>
      <c r="X57" s="160"/>
      <c r="Y57" s="160"/>
      <c r="Z57" s="160"/>
      <c r="AA57" s="160"/>
      <c r="AB57" s="160"/>
      <c r="AC57" s="160"/>
    </row>
    <row r="58" spans="1:29" hidden="1" x14ac:dyDescent="0.2">
      <c r="V58" s="160"/>
      <c r="W58" s="160"/>
      <c r="X58" s="160"/>
      <c r="Y58" s="160"/>
      <c r="Z58" s="160"/>
      <c r="AA58" s="160"/>
      <c r="AB58" s="160"/>
      <c r="AC58" s="160"/>
    </row>
    <row r="59" spans="1:29" hidden="1" x14ac:dyDescent="0.2">
      <c r="V59" s="160"/>
      <c r="W59" s="160"/>
      <c r="X59" s="160"/>
      <c r="Y59" s="160"/>
      <c r="Z59" s="160"/>
      <c r="AA59" s="160"/>
      <c r="AB59" s="160"/>
      <c r="AC59" s="160"/>
    </row>
    <row r="60" spans="1:29" hidden="1" x14ac:dyDescent="0.2">
      <c r="V60" s="160"/>
      <c r="W60" s="160"/>
      <c r="X60" s="160"/>
      <c r="Y60" s="160"/>
      <c r="Z60" s="160"/>
      <c r="AA60" s="160"/>
      <c r="AB60" s="160"/>
      <c r="AC60" s="160"/>
    </row>
    <row r="62" spans="1:29" x14ac:dyDescent="0.2">
      <c r="A62" s="799"/>
      <c r="B62" s="800" t="s">
        <v>71</v>
      </c>
      <c r="C62" s="801" t="s">
        <v>374</v>
      </c>
      <c r="D62" s="802"/>
      <c r="E62" s="799"/>
      <c r="F62" s="382"/>
      <c r="G62" s="799"/>
      <c r="H62" s="799"/>
      <c r="I62" s="799"/>
      <c r="J62" s="799"/>
      <c r="K62" s="382"/>
      <c r="L62" s="799"/>
      <c r="M62" s="382"/>
      <c r="N62" s="799"/>
      <c r="O62" s="803"/>
      <c r="P62" s="382"/>
      <c r="Q62" s="382"/>
      <c r="R62" s="382"/>
      <c r="S62" s="382"/>
      <c r="T62" s="382"/>
      <c r="U62" s="382"/>
    </row>
    <row r="63" spans="1:29" x14ac:dyDescent="0.2">
      <c r="A63" s="799"/>
      <c r="B63" s="800" t="s">
        <v>72</v>
      </c>
      <c r="C63" s="801" t="s">
        <v>375</v>
      </c>
      <c r="D63" s="799"/>
      <c r="E63" s="799"/>
      <c r="F63" s="382"/>
      <c r="G63" s="799"/>
      <c r="H63" s="799"/>
      <c r="I63" s="799"/>
      <c r="J63" s="799"/>
      <c r="K63" s="382"/>
      <c r="L63" s="799"/>
      <c r="M63" s="382"/>
      <c r="N63" s="799"/>
      <c r="O63" s="803"/>
      <c r="P63" s="382"/>
      <c r="Q63" s="382"/>
      <c r="R63" s="382"/>
      <c r="S63" s="382"/>
      <c r="T63" s="382"/>
      <c r="U63" s="382"/>
    </row>
    <row r="64" spans="1:29" x14ac:dyDescent="0.2">
      <c r="A64" s="799"/>
      <c r="B64" s="800" t="s">
        <v>73</v>
      </c>
      <c r="C64" s="801" t="s">
        <v>376</v>
      </c>
      <c r="D64" s="799"/>
      <c r="E64" s="799"/>
      <c r="F64" s="382"/>
      <c r="G64" s="799"/>
      <c r="H64" s="799"/>
      <c r="I64" s="799"/>
      <c r="J64" s="799"/>
      <c r="K64" s="382"/>
      <c r="L64" s="799"/>
      <c r="M64" s="382"/>
      <c r="N64" s="799"/>
      <c r="O64" s="803"/>
      <c r="P64" s="382"/>
      <c r="Q64" s="382"/>
      <c r="R64" s="382"/>
      <c r="S64" s="382"/>
      <c r="T64" s="382"/>
      <c r="U64" s="382"/>
    </row>
    <row r="65" spans="1:21" hidden="1" x14ac:dyDescent="0.2">
      <c r="A65" s="799"/>
      <c r="B65" s="799"/>
      <c r="C65" s="799"/>
      <c r="D65" s="799"/>
      <c r="E65" s="799"/>
      <c r="F65" s="799"/>
      <c r="G65" s="799"/>
      <c r="H65" s="799"/>
      <c r="I65" s="799"/>
      <c r="J65" s="799"/>
      <c r="K65" s="382"/>
      <c r="L65" s="799"/>
      <c r="M65" s="382"/>
      <c r="N65" s="799"/>
      <c r="O65" s="803"/>
      <c r="P65" s="382"/>
      <c r="Q65" s="382"/>
      <c r="R65" s="382"/>
      <c r="S65" s="382"/>
      <c r="T65" s="382"/>
      <c r="U65" s="382"/>
    </row>
    <row r="66" spans="1:21" hidden="1" x14ac:dyDescent="0.2">
      <c r="A66" s="799"/>
      <c r="B66" s="800" t="s">
        <v>71</v>
      </c>
      <c r="C66" s="801" t="s">
        <v>377</v>
      </c>
      <c r="D66" s="801" t="s">
        <v>376</v>
      </c>
      <c r="E66" s="799"/>
      <c r="F66" s="799"/>
      <c r="G66" s="799"/>
      <c r="H66" s="799"/>
      <c r="I66" s="799"/>
      <c r="J66" s="799"/>
      <c r="K66" s="382"/>
      <c r="L66" s="799"/>
      <c r="M66" s="382"/>
      <c r="N66" s="799"/>
      <c r="O66" s="803"/>
      <c r="P66" s="382"/>
      <c r="Q66" s="382"/>
      <c r="R66" s="382"/>
      <c r="S66" s="382"/>
      <c r="T66" s="382"/>
      <c r="U66" s="382"/>
    </row>
    <row r="67" spans="1:21" hidden="1" x14ac:dyDescent="0.2">
      <c r="A67" s="799"/>
      <c r="B67" s="800" t="s">
        <v>72</v>
      </c>
      <c r="C67" s="801" t="s">
        <v>374</v>
      </c>
      <c r="D67" s="801" t="s">
        <v>378</v>
      </c>
      <c r="E67" s="799"/>
      <c r="F67" s="799"/>
      <c r="G67" s="799"/>
      <c r="H67" s="799"/>
      <c r="I67" s="799"/>
      <c r="J67" s="799"/>
      <c r="K67" s="382"/>
      <c r="L67" s="799"/>
      <c r="M67" s="382"/>
      <c r="N67" s="799"/>
      <c r="O67" s="803"/>
      <c r="P67" s="382"/>
      <c r="Q67" s="382"/>
      <c r="R67" s="382"/>
      <c r="S67" s="382"/>
      <c r="T67" s="382"/>
      <c r="U67" s="382"/>
    </row>
    <row r="68" spans="1:21" hidden="1" x14ac:dyDescent="0.2">
      <c r="A68" s="799"/>
      <c r="B68" s="800" t="s">
        <v>73</v>
      </c>
      <c r="C68" s="801" t="s">
        <v>375</v>
      </c>
      <c r="D68" s="801" t="s">
        <v>379</v>
      </c>
      <c r="E68" s="799"/>
      <c r="F68" s="799"/>
      <c r="G68" s="799"/>
      <c r="H68" s="799"/>
      <c r="I68" s="799"/>
      <c r="J68" s="799"/>
      <c r="K68" s="382"/>
      <c r="L68" s="799"/>
      <c r="M68" s="382"/>
      <c r="N68" s="799"/>
      <c r="O68" s="803"/>
      <c r="P68" s="382"/>
      <c r="Q68" s="382"/>
      <c r="R68" s="382"/>
      <c r="S68" s="382"/>
      <c r="T68" s="382"/>
      <c r="U68" s="382"/>
    </row>
    <row r="69" spans="1:21" hidden="1" x14ac:dyDescent="0.2">
      <c r="A69" s="799"/>
      <c r="B69" s="804"/>
      <c r="C69" s="805"/>
      <c r="D69" s="805"/>
      <c r="E69" s="799"/>
      <c r="F69" s="799"/>
      <c r="G69" s="799"/>
      <c r="H69" s="799"/>
      <c r="I69" s="799"/>
      <c r="J69" s="799"/>
      <c r="K69" s="382"/>
      <c r="L69" s="799"/>
      <c r="M69" s="382"/>
      <c r="N69" s="799"/>
      <c r="O69" s="803"/>
      <c r="P69" s="382"/>
      <c r="Q69" s="382"/>
      <c r="R69" s="382"/>
      <c r="S69" s="382"/>
      <c r="T69" s="382"/>
      <c r="U69" s="382"/>
    </row>
    <row r="70" spans="1:21" hidden="1" x14ac:dyDescent="0.2">
      <c r="A70" s="799"/>
      <c r="B70" s="800" t="s">
        <v>71</v>
      </c>
      <c r="C70" s="801" t="s">
        <v>380</v>
      </c>
      <c r="D70" s="801" t="s">
        <v>378</v>
      </c>
      <c r="E70" s="799"/>
      <c r="F70" s="382"/>
      <c r="G70" s="382"/>
      <c r="H70" s="799"/>
      <c r="I70" s="799"/>
      <c r="J70" s="799"/>
      <c r="K70" s="382"/>
      <c r="L70" s="799"/>
      <c r="M70" s="382"/>
      <c r="N70" s="799"/>
      <c r="O70" s="803"/>
      <c r="P70" s="382"/>
      <c r="Q70" s="382"/>
      <c r="R70" s="382"/>
      <c r="S70" s="382"/>
      <c r="T70" s="382"/>
      <c r="U70" s="382"/>
    </row>
    <row r="71" spans="1:21" hidden="1" x14ac:dyDescent="0.2">
      <c r="A71" s="799"/>
      <c r="B71" s="800" t="s">
        <v>72</v>
      </c>
      <c r="C71" s="801" t="s">
        <v>377</v>
      </c>
      <c r="D71" s="801" t="s">
        <v>376</v>
      </c>
      <c r="E71" s="799"/>
      <c r="F71" s="382"/>
      <c r="G71" s="382"/>
      <c r="H71" s="382"/>
      <c r="I71" s="799"/>
      <c r="J71" s="799"/>
      <c r="K71" s="382"/>
      <c r="L71" s="799"/>
      <c r="M71" s="382"/>
      <c r="N71" s="799"/>
      <c r="O71" s="803"/>
      <c r="P71" s="382"/>
      <c r="Q71" s="382"/>
      <c r="R71" s="382"/>
      <c r="S71" s="382"/>
      <c r="T71" s="382"/>
      <c r="U71" s="382"/>
    </row>
    <row r="72" spans="1:21" hidden="1" x14ac:dyDescent="0.2">
      <c r="A72" s="799"/>
      <c r="B72" s="800" t="s">
        <v>73</v>
      </c>
      <c r="C72" s="801" t="s">
        <v>374</v>
      </c>
      <c r="D72" s="801" t="s">
        <v>381</v>
      </c>
      <c r="E72" s="799"/>
      <c r="F72" s="382"/>
      <c r="G72" s="382"/>
      <c r="H72" s="799"/>
      <c r="I72" s="799"/>
      <c r="J72" s="799"/>
      <c r="K72" s="382"/>
      <c r="L72" s="799"/>
      <c r="M72" s="382"/>
      <c r="N72" s="799"/>
      <c r="O72" s="803"/>
      <c r="P72" s="382"/>
      <c r="Q72" s="382"/>
      <c r="R72" s="382"/>
      <c r="S72" s="382"/>
      <c r="T72" s="382"/>
      <c r="U72" s="382"/>
    </row>
    <row r="73" spans="1:21" hidden="1" x14ac:dyDescent="0.2">
      <c r="A73" s="799"/>
      <c r="B73" s="800" t="s">
        <v>74</v>
      </c>
      <c r="C73" s="806" t="s">
        <v>375</v>
      </c>
      <c r="D73" s="801" t="s">
        <v>382</v>
      </c>
      <c r="E73" s="799"/>
      <c r="F73" s="382"/>
      <c r="G73" s="382"/>
      <c r="H73" s="799"/>
      <c r="I73" s="799"/>
      <c r="J73" s="799"/>
      <c r="K73" s="382"/>
      <c r="L73" s="799"/>
      <c r="M73" s="382"/>
      <c r="N73" s="799"/>
      <c r="O73" s="803"/>
      <c r="P73" s="382"/>
      <c r="Q73" s="382"/>
      <c r="R73" s="382"/>
      <c r="S73" s="382"/>
      <c r="T73" s="382"/>
      <c r="U73" s="382"/>
    </row>
    <row r="74" spans="1:21" hidden="1" x14ac:dyDescent="0.2">
      <c r="A74" s="799"/>
      <c r="B74" s="800" t="s">
        <v>75</v>
      </c>
      <c r="C74" s="801" t="s">
        <v>383</v>
      </c>
      <c r="D74" s="801" t="s">
        <v>379</v>
      </c>
      <c r="E74" s="799"/>
      <c r="F74" s="382"/>
      <c r="G74" s="382"/>
      <c r="H74" s="799"/>
      <c r="I74" s="799"/>
      <c r="J74" s="799"/>
      <c r="K74" s="382"/>
      <c r="L74" s="799"/>
      <c r="M74" s="382"/>
      <c r="N74" s="799"/>
      <c r="O74" s="803"/>
      <c r="P74" s="382"/>
      <c r="Q74" s="382"/>
      <c r="R74" s="382"/>
      <c r="S74" s="382"/>
      <c r="T74" s="382"/>
      <c r="U74" s="38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807" t="s">
        <v>384</v>
      </c>
      <c r="B100" s="808"/>
      <c r="C100" s="809"/>
      <c r="D100" s="809"/>
      <c r="E100" s="809"/>
      <c r="F100" s="810"/>
      <c r="G100" s="801"/>
      <c r="H100" s="155"/>
      <c r="I100" s="560"/>
    </row>
    <row r="101" spans="1:9" x14ac:dyDescent="0.2">
      <c r="A101" s="155"/>
      <c r="B101" s="155"/>
      <c r="C101" s="155"/>
      <c r="D101" s="155"/>
      <c r="E101" s="155"/>
      <c r="F101" s="155"/>
      <c r="G101" s="155"/>
      <c r="H101" s="155"/>
      <c r="I101" s="560"/>
    </row>
    <row r="102" spans="1:9" x14ac:dyDescent="0.2">
      <c r="A102" s="811" t="s">
        <v>385</v>
      </c>
      <c r="B102" s="812" t="str">
        <f>IFERROR(INDEX(B$1:B$100,MATCH(A102,I$1:I$100,0)),"")</f>
        <v>Henri Mitt, Karla Purgats</v>
      </c>
      <c r="C102" s="813">
        <v>13</v>
      </c>
      <c r="D102" s="155"/>
      <c r="E102" s="155"/>
      <c r="F102" s="155"/>
      <c r="G102" s="155"/>
      <c r="H102" s="155"/>
      <c r="I102" s="560"/>
    </row>
    <row r="103" spans="1:9" x14ac:dyDescent="0.2">
      <c r="A103" s="814"/>
      <c r="B103" s="815"/>
      <c r="C103" s="816" t="str">
        <f>IF(COUNT(C102,C104)=2,IF(C102&gt;C104,B102,B104),"")</f>
        <v>Henri Mitt, Karla Purgats</v>
      </c>
      <c r="D103" s="155"/>
      <c r="E103" s="813">
        <v>12</v>
      </c>
      <c r="F103" s="155"/>
      <c r="G103" s="155"/>
      <c r="H103" s="155"/>
      <c r="I103" s="155"/>
    </row>
    <row r="104" spans="1:9" x14ac:dyDescent="0.2">
      <c r="A104" s="814" t="s">
        <v>386</v>
      </c>
      <c r="B104" s="817" t="str">
        <f>IFERROR(INDEX(B$1:B$100,MATCH(A104,I$1:I$100,0)),"")</f>
        <v>Enn Tokman, Tarmo Bombe</v>
      </c>
      <c r="C104" s="818">
        <v>12</v>
      </c>
      <c r="D104" s="819"/>
      <c r="E104" s="155"/>
      <c r="F104" s="155"/>
      <c r="G104" s="155"/>
      <c r="H104" s="155"/>
      <c r="I104" s="155"/>
    </row>
    <row r="105" spans="1:9" x14ac:dyDescent="0.2">
      <c r="A105" s="814"/>
      <c r="B105" s="820"/>
      <c r="C105" s="155"/>
      <c r="D105" s="821"/>
      <c r="E105" s="816" t="str">
        <f>IF(COUNT(E103,E107)=2,IF(E103&gt;E107,C103,C107),"")</f>
        <v>Aigi Orro, Kalle Orro</v>
      </c>
      <c r="F105" s="155"/>
      <c r="G105" s="813">
        <v>13</v>
      </c>
      <c r="H105" s="155"/>
      <c r="I105" s="155"/>
    </row>
    <row r="106" spans="1:9" x14ac:dyDescent="0.2">
      <c r="A106" s="814" t="s">
        <v>388</v>
      </c>
      <c r="B106" s="812" t="str">
        <f>IFERROR(INDEX(B$1:B$100,MATCH(A106,I$1:I$100,0)),"")</f>
        <v>Aigi Orro, Kalle Orro</v>
      </c>
      <c r="C106" s="813">
        <v>13</v>
      </c>
      <c r="D106" s="821"/>
      <c r="E106" s="822"/>
      <c r="F106" s="819"/>
      <c r="G106" s="155"/>
      <c r="H106" s="155"/>
      <c r="I106" s="155"/>
    </row>
    <row r="107" spans="1:9" x14ac:dyDescent="0.2">
      <c r="A107" s="814"/>
      <c r="B107" s="815"/>
      <c r="C107" s="816" t="str">
        <f>IF(COUNT(C106,C108)=2,IF(C106&gt;C108,B106,B108),"")</f>
        <v>Aigi Orro, Kalle Orro</v>
      </c>
      <c r="D107" s="823"/>
      <c r="E107" s="818">
        <v>13</v>
      </c>
      <c r="F107" s="821"/>
      <c r="G107" s="155"/>
      <c r="H107" s="155"/>
      <c r="I107" s="155"/>
    </row>
    <row r="108" spans="1:9" x14ac:dyDescent="0.2">
      <c r="A108" s="814" t="s">
        <v>387</v>
      </c>
      <c r="B108" s="817" t="str">
        <f>IFERROR(INDEX(B$1:B$100,MATCH(A108,I$1:I$100,0)),"")</f>
        <v>Jaan Saar, Liidia Põllu</v>
      </c>
      <c r="C108" s="818">
        <v>9</v>
      </c>
      <c r="D108" s="155"/>
      <c r="E108" s="808"/>
      <c r="F108" s="821"/>
      <c r="G108" s="155"/>
      <c r="H108" s="155"/>
      <c r="I108" s="155"/>
    </row>
    <row r="109" spans="1:9" ht="13.5" thickBot="1" x14ac:dyDescent="0.25">
      <c r="A109" s="161"/>
      <c r="B109" s="820"/>
      <c r="C109" s="155"/>
      <c r="D109" s="155"/>
      <c r="E109" s="808"/>
      <c r="F109" s="821"/>
      <c r="G109" s="155"/>
      <c r="H109" s="824" t="str">
        <f>IF(COUNT(G105,G113)=2,IF(G105&gt;G113,E105,E113),"")</f>
        <v>Aigi Orro, Kalle Orro</v>
      </c>
      <c r="I109" s="155"/>
    </row>
    <row r="110" spans="1:9" x14ac:dyDescent="0.2">
      <c r="A110" s="811" t="s">
        <v>389</v>
      </c>
      <c r="B110" s="812" t="str">
        <f>IFERROR(INDEX(B$1:B$100,MATCH(A110,I$1:I$100,0)),"")</f>
        <v>Andrei Grintšak, Elmo Lageda</v>
      </c>
      <c r="C110" s="813">
        <v>6</v>
      </c>
      <c r="D110" s="155"/>
      <c r="E110" s="155"/>
      <c r="F110" s="821"/>
      <c r="G110" s="825"/>
      <c r="H110" s="826" t="s">
        <v>347</v>
      </c>
      <c r="I110" s="827"/>
    </row>
    <row r="111" spans="1:9" x14ac:dyDescent="0.2">
      <c r="A111" s="814"/>
      <c r="B111" s="815"/>
      <c r="C111" s="816" t="str">
        <f>IF(COUNT(C110,C112)=2,IF(C110&gt;C112,B110,B112),"")</f>
        <v>Aurelia Meldre, Kenneth Muusikus</v>
      </c>
      <c r="D111" s="155"/>
      <c r="E111" s="813">
        <v>6</v>
      </c>
      <c r="F111" s="821"/>
      <c r="G111" s="808"/>
      <c r="H111" s="155"/>
      <c r="I111" s="155"/>
    </row>
    <row r="112" spans="1:9" x14ac:dyDescent="0.2">
      <c r="A112" s="814" t="s">
        <v>390</v>
      </c>
      <c r="B112" s="817" t="str">
        <f>IFERROR(INDEX(B$1:B$100,MATCH(A112,I$1:I$100,0)),"")</f>
        <v>Aurelia Meldre, Kenneth Muusikus</v>
      </c>
      <c r="C112" s="818">
        <v>13</v>
      </c>
      <c r="D112" s="819"/>
      <c r="E112" s="155"/>
      <c r="F112" s="821"/>
      <c r="G112" s="808"/>
      <c r="H112" s="155"/>
      <c r="I112" s="155"/>
    </row>
    <row r="113" spans="1:9" x14ac:dyDescent="0.2">
      <c r="A113" s="814"/>
      <c r="B113" s="820"/>
      <c r="C113" s="155"/>
      <c r="D113" s="821"/>
      <c r="E113" s="816" t="str">
        <f>IF(COUNT(E111,E115)=2,IF(E111&gt;E115,C111,C115),"")</f>
        <v>Kaspar Mänd, Urmas Randlaine</v>
      </c>
      <c r="F113" s="823"/>
      <c r="G113" s="818">
        <v>10</v>
      </c>
      <c r="H113" s="155"/>
      <c r="I113" s="155"/>
    </row>
    <row r="114" spans="1:9" ht="13.5" thickBot="1" x14ac:dyDescent="0.25">
      <c r="A114" s="814" t="s">
        <v>392</v>
      </c>
      <c r="B114" s="812" t="str">
        <f>IFERROR(INDEX(B$1:B$100,MATCH(A114,I$1:I$100,0)),"")</f>
        <v>Kaspar Mänd, Urmas Randlaine</v>
      </c>
      <c r="C114" s="813">
        <v>13</v>
      </c>
      <c r="D114" s="821"/>
      <c r="E114" s="822"/>
      <c r="F114" s="808"/>
      <c r="G114" s="808"/>
      <c r="H114" s="824" t="str">
        <f>IF(COUNT(G105,G113)=2,IF(G105&lt;G113,E105,E113),"")</f>
        <v>Kaspar Mänd, Urmas Randlaine</v>
      </c>
      <c r="I114" s="828"/>
    </row>
    <row r="115" spans="1:9" x14ac:dyDescent="0.2">
      <c r="A115" s="814"/>
      <c r="B115" s="815"/>
      <c r="C115" s="816" t="str">
        <f>IF(COUNT(C114,C116)=2,IF(C114&gt;C116,B114,B116),"")</f>
        <v>Kaspar Mänd, Urmas Randlaine</v>
      </c>
      <c r="D115" s="823"/>
      <c r="E115" s="818">
        <v>13</v>
      </c>
      <c r="F115" s="155"/>
      <c r="G115" s="808"/>
      <c r="H115" s="826" t="s">
        <v>348</v>
      </c>
      <c r="I115" s="808"/>
    </row>
    <row r="116" spans="1:9" x14ac:dyDescent="0.2">
      <c r="A116" s="814" t="s">
        <v>391</v>
      </c>
      <c r="B116" s="817" t="str">
        <f>IFERROR(INDEX(B$1:B$100,MATCH(A116,I$1:I$100,0)),"")</f>
        <v>Andres Veski, Svetlana Veski</v>
      </c>
      <c r="C116" s="818">
        <v>8</v>
      </c>
      <c r="D116" s="155"/>
      <c r="E116" s="808"/>
      <c r="F116" s="808"/>
      <c r="G116" s="808"/>
      <c r="H116" s="155"/>
      <c r="I116" s="155"/>
    </row>
    <row r="117" spans="1:9" x14ac:dyDescent="0.2">
      <c r="A117" s="161"/>
      <c r="B117" s="820"/>
      <c r="C117" s="155"/>
      <c r="D117" s="155"/>
      <c r="E117" s="829" t="str">
        <f>IF(COUNT(E103,E107)=2,IF(E103&lt;E107,C103,C107),"")</f>
        <v>Henri Mitt, Karla Purgats</v>
      </c>
      <c r="F117" s="155"/>
      <c r="G117" s="813">
        <v>13</v>
      </c>
      <c r="H117" s="155"/>
      <c r="I117" s="155"/>
    </row>
    <row r="118" spans="1:9" ht="13.5" thickBot="1" x14ac:dyDescent="0.25">
      <c r="A118" s="155"/>
      <c r="B118" s="155"/>
      <c r="C118" s="155"/>
      <c r="D118" s="155"/>
      <c r="E118" s="830"/>
      <c r="F118" s="819"/>
      <c r="G118" s="828"/>
      <c r="H118" s="824" t="str">
        <f>IF(COUNT(G117,G119)=2,IF(G117&gt;G119,E117,E119),"")</f>
        <v>Henri Mitt, Karla Purgats</v>
      </c>
      <c r="I118" s="828"/>
    </row>
    <row r="119" spans="1:9" x14ac:dyDescent="0.2">
      <c r="A119" s="155"/>
      <c r="B119" s="155"/>
      <c r="C119" s="155"/>
      <c r="D119" s="155"/>
      <c r="E119" s="831" t="str">
        <f>IF(COUNT(E111,E115)=2,IF(E111&lt;E115,C111,C115),"")</f>
        <v>Aurelia Meldre, Kenneth Muusikus</v>
      </c>
      <c r="F119" s="823"/>
      <c r="G119" s="818">
        <v>3</v>
      </c>
      <c r="H119" s="832" t="s">
        <v>169</v>
      </c>
      <c r="I119" s="808"/>
    </row>
    <row r="120" spans="1:9" x14ac:dyDescent="0.2">
      <c r="A120" s="155"/>
      <c r="B120" s="155"/>
      <c r="C120" s="155"/>
      <c r="D120" s="155"/>
      <c r="E120" s="155"/>
      <c r="F120" s="155"/>
      <c r="G120" s="155"/>
      <c r="H120" s="808"/>
      <c r="I120" s="808"/>
    </row>
    <row r="121" spans="1:9" ht="13.5" thickBot="1" x14ac:dyDescent="0.25">
      <c r="A121" s="155"/>
      <c r="B121" s="155"/>
      <c r="C121" s="155"/>
      <c r="D121" s="155"/>
      <c r="E121" s="808"/>
      <c r="F121" s="808"/>
      <c r="G121" s="155"/>
      <c r="H121" s="824" t="str">
        <f>IF(COUNT(G117,G119)=2,IF(G117&lt;G119,E117,E119),"")</f>
        <v>Aurelia Meldre, Kenneth Muusikus</v>
      </c>
      <c r="I121" s="828"/>
    </row>
    <row r="122" spans="1:9" x14ac:dyDescent="0.2">
      <c r="A122" s="155"/>
      <c r="B122" s="155"/>
      <c r="C122" s="155"/>
      <c r="D122" s="155"/>
      <c r="E122" s="155"/>
      <c r="F122" s="155"/>
      <c r="G122" s="155"/>
      <c r="H122" s="161" t="s">
        <v>166</v>
      </c>
      <c r="I122" s="155"/>
    </row>
    <row r="123" spans="1:9" x14ac:dyDescent="0.2">
      <c r="A123" s="155"/>
      <c r="B123" s="155"/>
      <c r="C123" s="831" t="str">
        <f>IF(COUNT(C102,C104)=2,IF(C102&lt;C104,B102,B104),"")</f>
        <v>Enn Tokman, Tarmo Bombe</v>
      </c>
      <c r="D123" s="155"/>
      <c r="E123" s="813">
        <v>4</v>
      </c>
      <c r="F123" s="813"/>
      <c r="G123" s="813"/>
      <c r="H123" s="155"/>
      <c r="I123" s="155"/>
    </row>
    <row r="124" spans="1:9" x14ac:dyDescent="0.2">
      <c r="A124" s="155"/>
      <c r="B124" s="155"/>
      <c r="C124" s="833"/>
      <c r="D124" s="834"/>
      <c r="E124" s="816" t="str">
        <f>IF(COUNT(E123,E125)=2,IF(E123&gt;E125,C123,C125),"")</f>
        <v>Jaan Saar, Liidia Põllu</v>
      </c>
      <c r="F124" s="155"/>
      <c r="G124" s="813">
        <v>13</v>
      </c>
      <c r="H124" s="155"/>
      <c r="I124" s="155"/>
    </row>
    <row r="125" spans="1:9" x14ac:dyDescent="0.2">
      <c r="A125" s="155"/>
      <c r="B125" s="155"/>
      <c r="C125" s="831" t="str">
        <f>IF(COUNT(C106,C108)=2,IF(C106&lt;C108,B106,B108),"")</f>
        <v>Jaan Saar, Liidia Põllu</v>
      </c>
      <c r="D125" s="835"/>
      <c r="E125" s="818">
        <v>13</v>
      </c>
      <c r="F125" s="834"/>
      <c r="G125" s="813"/>
      <c r="H125" s="155"/>
      <c r="I125" s="155"/>
    </row>
    <row r="126" spans="1:9" ht="13.5" thickBot="1" x14ac:dyDescent="0.25">
      <c r="A126" s="155"/>
      <c r="B126" s="155"/>
      <c r="C126" s="813"/>
      <c r="D126" s="813"/>
      <c r="E126" s="155"/>
      <c r="F126" s="836"/>
      <c r="G126" s="813"/>
      <c r="H126" s="824" t="str">
        <f>IF(COUNT(G124,G128)=2,IF(G124&gt;G128,E124,E128),"")</f>
        <v>Jaan Saar, Liidia Põllu</v>
      </c>
      <c r="I126" s="155"/>
    </row>
    <row r="127" spans="1:9" x14ac:dyDescent="0.2">
      <c r="A127" s="155"/>
      <c r="B127" s="155"/>
      <c r="C127" s="831" t="str">
        <f>IF(COUNT(C110,C112)=2,IF(C110&lt;C112,B110,B112),"")</f>
        <v>Andrei Grintšak, Elmo Lageda</v>
      </c>
      <c r="D127" s="813"/>
      <c r="E127" s="813">
        <v>8</v>
      </c>
      <c r="F127" s="836"/>
      <c r="G127" s="837"/>
      <c r="H127" s="826" t="s">
        <v>170</v>
      </c>
      <c r="I127" s="827"/>
    </row>
    <row r="128" spans="1:9" x14ac:dyDescent="0.2">
      <c r="A128" s="155"/>
      <c r="B128" s="155"/>
      <c r="C128" s="833"/>
      <c r="D128" s="834"/>
      <c r="E128" s="816" t="str">
        <f>IF(COUNT(E127,E129)=2,IF(E127&gt;E129,C127,C129),"")</f>
        <v>Andres Veski, Svetlana Veski</v>
      </c>
      <c r="F128" s="823"/>
      <c r="G128" s="818">
        <v>7</v>
      </c>
      <c r="H128" s="155"/>
      <c r="I128" s="155"/>
    </row>
    <row r="129" spans="1:29" ht="13.5" thickBot="1" x14ac:dyDescent="0.25">
      <c r="A129" s="155"/>
      <c r="B129" s="155"/>
      <c r="C129" s="831" t="str">
        <f>IF(COUNT(C114,C116)=2,IF(C114&lt;C116,B114,B116),"")</f>
        <v>Andres Veski, Svetlana Veski</v>
      </c>
      <c r="D129" s="835"/>
      <c r="E129" s="818">
        <v>13</v>
      </c>
      <c r="F129" s="813"/>
      <c r="G129" s="838"/>
      <c r="H129" s="824" t="str">
        <f>IF(COUNT(G124,G128)=2,IF(G124&lt;G128,E124,E128),"")</f>
        <v>Andres Veski, Svetlana Veski</v>
      </c>
      <c r="I129" s="828"/>
    </row>
    <row r="130" spans="1:29" x14ac:dyDescent="0.2">
      <c r="A130" s="155"/>
      <c r="B130" s="155"/>
      <c r="C130" s="813"/>
      <c r="D130" s="813"/>
      <c r="E130" s="813"/>
      <c r="F130" s="813"/>
      <c r="G130" s="838"/>
      <c r="H130" s="826" t="s">
        <v>175</v>
      </c>
      <c r="I130" s="808"/>
    </row>
    <row r="131" spans="1:29" x14ac:dyDescent="0.2">
      <c r="A131" s="155"/>
      <c r="B131" s="155"/>
      <c r="C131" s="813"/>
      <c r="D131" s="838"/>
      <c r="E131" s="829" t="str">
        <f>IF(COUNT(E123,E125)=2,IF(E123&lt;E125,C123,C125),"")</f>
        <v>Enn Tokman, Tarmo Bombe</v>
      </c>
      <c r="F131" s="155"/>
      <c r="G131" s="813">
        <v>4</v>
      </c>
      <c r="H131" s="808"/>
      <c r="I131" s="808"/>
    </row>
    <row r="132" spans="1:29" ht="13.5" thickBot="1" x14ac:dyDescent="0.25">
      <c r="A132" s="155"/>
      <c r="B132" s="155"/>
      <c r="C132" s="813"/>
      <c r="D132" s="838"/>
      <c r="E132" s="830"/>
      <c r="F132" s="819"/>
      <c r="G132" s="828"/>
      <c r="H132" s="824" t="str">
        <f>IF(COUNT(G131,G133)=2,IF(G131&gt;G133,E131,E133),"")</f>
        <v>Andrei Grintšak, Elmo Lageda</v>
      </c>
      <c r="I132" s="828"/>
    </row>
    <row r="133" spans="1:29" x14ac:dyDescent="0.2">
      <c r="A133" s="155"/>
      <c r="B133" s="155"/>
      <c r="C133" s="813"/>
      <c r="D133" s="838"/>
      <c r="E133" s="831" t="str">
        <f>IF(COUNT(E127,E129)=2,IF(E127&lt;E129,C127,C129),"")</f>
        <v>Andrei Grintšak, Elmo Lageda</v>
      </c>
      <c r="F133" s="823"/>
      <c r="G133" s="818">
        <v>13</v>
      </c>
      <c r="H133" s="826" t="s">
        <v>172</v>
      </c>
      <c r="I133" s="808"/>
    </row>
    <row r="134" spans="1:29" x14ac:dyDescent="0.2">
      <c r="A134" s="155"/>
      <c r="B134" s="155"/>
      <c r="C134" s="155"/>
      <c r="D134" s="808"/>
      <c r="E134" s="155"/>
      <c r="F134" s="155"/>
      <c r="G134" s="155"/>
      <c r="H134" s="808"/>
      <c r="I134" s="808"/>
    </row>
    <row r="135" spans="1:29" ht="13.5" thickBot="1" x14ac:dyDescent="0.25">
      <c r="A135" s="155"/>
      <c r="B135" s="155"/>
      <c r="C135" s="155"/>
      <c r="D135" s="155"/>
      <c r="E135" s="808"/>
      <c r="F135" s="808"/>
      <c r="G135" s="155"/>
      <c r="H135" s="828" t="str">
        <f>IF(COUNT(G131,G133)=2,IF(G131&lt;G133,E131,E133),"")</f>
        <v>Enn Tokman, Tarmo Bombe</v>
      </c>
      <c r="I135" s="828"/>
    </row>
    <row r="136" spans="1:29" x14ac:dyDescent="0.2">
      <c r="A136" s="839"/>
      <c r="B136" s="805"/>
      <c r="C136" s="810"/>
      <c r="D136" s="810"/>
      <c r="E136" s="810"/>
      <c r="F136" s="810"/>
      <c r="G136" s="840"/>
      <c r="H136" s="826" t="s">
        <v>177</v>
      </c>
      <c r="I136" s="799"/>
    </row>
    <row r="138" spans="1:29" x14ac:dyDescent="0.2">
      <c r="A138" s="807" t="s">
        <v>494</v>
      </c>
      <c r="B138" s="808"/>
      <c r="C138" s="809"/>
      <c r="D138" s="809"/>
      <c r="E138" s="809"/>
      <c r="F138" s="810"/>
      <c r="G138" s="801"/>
      <c r="H138" s="155"/>
      <c r="I138" s="560"/>
    </row>
    <row r="139" spans="1:29" x14ac:dyDescent="0.2">
      <c r="A139" s="155"/>
      <c r="B139" s="155"/>
      <c r="C139" s="155"/>
      <c r="D139" s="155"/>
      <c r="E139" s="155"/>
      <c r="F139" s="155"/>
      <c r="G139" s="155"/>
      <c r="H139" s="155"/>
      <c r="I139" s="560"/>
    </row>
    <row r="140" spans="1:29" x14ac:dyDescent="0.2">
      <c r="A140" s="741"/>
      <c r="B140" s="742"/>
      <c r="C140" s="743">
        <v>1</v>
      </c>
      <c r="D140" s="743">
        <v>2</v>
      </c>
      <c r="E140" s="743">
        <v>3</v>
      </c>
      <c r="F140" s="743">
        <v>4</v>
      </c>
      <c r="G140" s="743"/>
      <c r="H140" s="743" t="s">
        <v>308</v>
      </c>
      <c r="I140" s="744" t="s">
        <v>163</v>
      </c>
      <c r="J140" s="745" t="s">
        <v>366</v>
      </c>
      <c r="K140" s="746" t="s">
        <v>141</v>
      </c>
      <c r="L140" s="747" t="s">
        <v>367</v>
      </c>
      <c r="M140" s="747" t="s">
        <v>368</v>
      </c>
      <c r="N140" s="748" t="s">
        <v>369</v>
      </c>
      <c r="O140" s="748" t="s">
        <v>369</v>
      </c>
      <c r="P140" s="749" t="s">
        <v>370</v>
      </c>
      <c r="Q140" s="750" t="s">
        <v>34</v>
      </c>
      <c r="R140" s="750" t="b">
        <f>OR(AND(COUNTA(B141:B145)=3,COUNTA(C141:G145)=6),AND(COUNTA(B141:B145)=4,COUNTA(C141:G145)=12),AND(COUNTA(B141:B145)=5,COUNTA(C141:G145)=20))</f>
        <v>1</v>
      </c>
      <c r="S140" s="751" t="s">
        <v>371</v>
      </c>
      <c r="T140" s="752" t="s">
        <v>372</v>
      </c>
      <c r="U140" s="160"/>
      <c r="V140" s="160"/>
      <c r="W140" s="160"/>
      <c r="X140" s="160"/>
      <c r="Y140" s="160"/>
      <c r="Z140" s="160"/>
      <c r="AA140" s="160"/>
      <c r="AB140" s="160"/>
      <c r="AC140" s="154"/>
    </row>
    <row r="141" spans="1:29" x14ac:dyDescent="0.2">
      <c r="A141" s="741">
        <v>1</v>
      </c>
      <c r="B141" s="139" t="s">
        <v>286</v>
      </c>
      <c r="C141" s="753"/>
      <c r="D141" s="754">
        <v>13</v>
      </c>
      <c r="E141" s="754">
        <v>13</v>
      </c>
      <c r="F141" s="754">
        <v>13</v>
      </c>
      <c r="G141" s="754"/>
      <c r="H141" s="755" t="str">
        <f>(IF(D141-C142&gt;0,1)+IF(E141-C143&gt;0,1)+IF(F141-C144&gt;0,1)+IF(G141-C145&gt;0,1))&amp;"-"&amp;(IF(D141-C142&lt;0,1)+IF(E141-C143&lt;0,1)+IF(F141-C144&lt;0,1)+IF(G141-C145&lt;0,1))</f>
        <v>3-0</v>
      </c>
      <c r="I141" s="754" t="str">
        <f>IF(AND(B141&lt;&gt;"",R$140=TRUE),A$140&amp;RANK(S141,S$141:S$145,0)," ")</f>
        <v>1</v>
      </c>
      <c r="J141" s="756">
        <f>IF(AND(Q141=1,Q142=1,D141&gt;C142),1)+IF(AND(Q141=1,Q143=1,E141&gt;C143),1)+IF(AND(Q141=1,Q144=1,F141&gt;C144),1)+IF(AND(Q141=1,Q145=1,G141&gt;C145),1)+IF(AND(Q141=2,Q142=2,D141&gt;C142),1)+IF(AND(Q141=2,Q143=2,E141&gt;C143),1)+IF(AND(Q141=2,Q144=2,F141&gt;C144),1)+IF(AND(Q141=2,Q145=2,G141&gt;C145),1)+IF(AND(Q141=3,Q142=3,D141&gt;C142),1)+IF(AND(Q141=3,Q143=3,E141&gt;C143),1)+IF(AND(Q141=3,Q144=3,F141&gt;C144),1)+IF(AND(Q141=3,Q145=3,G141&gt;C145),1)</f>
        <v>0</v>
      </c>
      <c r="K141" s="757">
        <f>SUM(AND(T141=T142,D141&gt;C142),AND(T141=T143,E141&gt;C143),AND(T141=T144,F141&gt;C144),AND(T141=T145,G141&gt;C145))</f>
        <v>0</v>
      </c>
      <c r="L141" s="758">
        <f>IF(AND(Q141=1,Q142=1),D141-C142)+IF(AND(Q141=1,Q143=1),E141-C143)+IF(AND(Q141=1,Q144=1),F141-C144)+IF(AND(Q141=1,Q145=1),G141-C145)+IF(AND(Q141=2,Q142=2),D141-C142)+IF(AND(Q141=2,Q143=2),E141-C143)+IF(AND(Q141=2,Q144=2),F141-C144)+IF(AND(Q141=2,Q145=2),G141-C145)+IF(AND(Q141=3,Q142=3),D141-C142)+IF(AND(Q141=3,Q143=3),E141-C143)+IF(AND(Q141=3,Q144=3),F141-C144)+IF(AND(Q141=3,Q145=3),G141-C145)+IF(AND(Q141=4,Q142=4),D141-C142)+IF(AND(Q141=4,Q143=4),E141-C143)+IF(AND(Q141=4,Q144=4),F141-C144)+IF(AND(Q141=4,Q145=4),G141-C145)</f>
        <v>0</v>
      </c>
      <c r="M141" s="759">
        <f>SUM(AND(R141=R142,D141&gt;C142),AND(R141=R143,E141&gt;C143),AND(R141=R144,F141&gt;C144),AND(R141=R145,G141&gt;C145))</f>
        <v>0</v>
      </c>
      <c r="N141" s="760" t="str">
        <f>SUM(C141:G141)&amp;"-"&amp;SUM(C141:C145)</f>
        <v>39-23</v>
      </c>
      <c r="O141" s="761">
        <f>D141+E141+F141+G141-C142-C143-C144-C145</f>
        <v>16</v>
      </c>
      <c r="P141" s="762">
        <f>SUM(C141:G141,C141:C145)/SUM(C141:C145)</f>
        <v>2.6956521739130435</v>
      </c>
      <c r="Q141" s="763">
        <f>VALUE(LEFT(H141,1))</f>
        <v>3</v>
      </c>
      <c r="R141" s="764">
        <f>Q141*100000+J141*10000+K141*1000+100*L141</f>
        <v>300000</v>
      </c>
      <c r="S141" s="765">
        <f>R141+M141*0.1+IF(ISNONTEXT(B141),0,0.01)+0.0001*O141</f>
        <v>300000.01160000003</v>
      </c>
      <c r="T141" s="766" t="str">
        <f>Q141&amp;J141</f>
        <v>30</v>
      </c>
      <c r="U141" s="160"/>
      <c r="V141" s="160"/>
      <c r="W141" s="160"/>
      <c r="X141" s="160"/>
      <c r="Y141" s="160"/>
      <c r="Z141" s="160"/>
      <c r="AA141" s="160"/>
      <c r="AB141" s="160"/>
      <c r="AC141" s="160"/>
    </row>
    <row r="142" spans="1:29" x14ac:dyDescent="0.2">
      <c r="A142" s="741">
        <v>2</v>
      </c>
      <c r="B142" s="767" t="s">
        <v>491</v>
      </c>
      <c r="C142" s="754">
        <v>5</v>
      </c>
      <c r="D142" s="753"/>
      <c r="E142" s="754">
        <v>5</v>
      </c>
      <c r="F142" s="754">
        <v>9</v>
      </c>
      <c r="G142" s="754"/>
      <c r="H142" s="755" t="str">
        <f>(IF(C142-D141&gt;0,1)+IF(E142-D143&gt;0,1)+IF(F142-D144&gt;0,1)+IF(G142-D145&gt;0,1))&amp;"-"&amp;(IF(C142-D141&lt;0,1)+IF(E142-D143&lt;0,1)+IF(F142-D144&lt;0,1)+IF(G142-D145&lt;0,1))</f>
        <v>0-3</v>
      </c>
      <c r="I142" s="754" t="str">
        <f>IF(AND(B142&lt;&gt;"",R$140=TRUE),A$140&amp;RANK(S142,S$141:S$145,0)," ")</f>
        <v>4</v>
      </c>
      <c r="J142" s="768">
        <f>IF(AND(Q142=1,Q141=1,C142&gt;D141),1)+IF(AND(Q142=1,Q143=1,E142&gt;D143),1)+IF(AND(Q142=1,Q144=1,F142&gt;D144),1)+IF(AND(Q142=1,Q145=1,G142&gt;D145),1)+IF(AND(Q142=2,Q141=2,C142&gt;D141),1)+IF(AND(Q142=2,Q143=2,E142&gt;D143),1)+IF(AND(Q142=2,Q144=2,F142&gt;D144),1)+IF(AND(Q142=2,Q145=2,G142&gt;D145),1)+IF(AND(Q142=3,Q141=3,C142&gt;D141),1)+IF(AND(Q142=3,Q143=3,E142&gt;D143),1)+IF(AND(Q142=3,Q144=3,F142&gt;D144),1)+IF(AND(Q142=3,Q145=3,G142&gt;D145),1)</f>
        <v>0</v>
      </c>
      <c r="K142" s="759">
        <f>SUM(AND(T142=T141,C142&gt;D141),AND(T142=T143,E142&gt;D143),AND(T142=T144,F142&gt;D144),AND(T142=T145,G142&gt;D145))</f>
        <v>0</v>
      </c>
      <c r="L142" s="769">
        <f>IF(AND(Q142=1,Q141=1),C142-D141)+IF(AND(Q142=1,Q143=1),E142-D143)+IF(AND(Q142=1,Q144=1),F142-D144)+IF(AND(Q142=1,Q145=1),G142-D145)+IF(AND(Q142=2,Q141=2),C142-D141)+IF(AND(Q142=2,Q143=2),E142-D143)+IF(AND(Q142=2,Q144=2),F142-D144)+IF(AND(Q142=2,Q145=2),G142-D145)+IF(AND(Q142=3,Q141=3),C142-D141)+IF(AND(Q142=3,Q143=3),E142-D143)+IF(AND(Q142=3,Q144=3),F142-D144)+IF(AND(Q142=3,Q145=3),G142-D145)+IF(AND(Q142=4,Q141=4),C142-D141)+IF(AND(Q142=4,Q143=4),E142-D143)+IF(AND(Q142=4,Q144=4),F142-D144)+IF(AND(Q142=4,Q145=4),G142-D145)</f>
        <v>0</v>
      </c>
      <c r="M142" s="759">
        <f>SUM(AND(R142=R141,C142&gt;D141),AND(R142=R143,E142&gt;D143),AND(R142=R144,F142&gt;D144),AND(R142=R145,G142&gt;D145))</f>
        <v>0</v>
      </c>
      <c r="N142" s="760" t="str">
        <f>SUM(C142:G142)&amp;"-"&amp;SUM(D141:D145)</f>
        <v>19-39</v>
      </c>
      <c r="O142" s="761">
        <f>C142+E142+F142+G142-D141-D143-D144-D145</f>
        <v>-20</v>
      </c>
      <c r="P142" s="762">
        <f>SUM(C142:G142,D141:D145)/SUM(D141:D145)</f>
        <v>1.4871794871794872</v>
      </c>
      <c r="Q142" s="770">
        <f>VALUE(LEFT(H142,1))</f>
        <v>0</v>
      </c>
      <c r="R142" s="764">
        <f>Q142*100000+J142*10000+K142*1000+100*L142</f>
        <v>0</v>
      </c>
      <c r="S142" s="765">
        <f>R142+M142*0.1+IF(ISNONTEXT(B142),0,0.01)+0.0001*O142</f>
        <v>8.0000000000000002E-3</v>
      </c>
      <c r="T142" s="766" t="str">
        <f>Q142&amp;J142</f>
        <v>00</v>
      </c>
      <c r="U142" s="160"/>
      <c r="V142" s="160"/>
      <c r="W142" s="160"/>
      <c r="X142" s="160"/>
      <c r="Y142" s="160"/>
      <c r="Z142" s="160"/>
      <c r="AA142" s="160"/>
      <c r="AB142" s="160"/>
      <c r="AC142" s="762"/>
    </row>
    <row r="143" spans="1:29" x14ac:dyDescent="0.2">
      <c r="A143" s="741">
        <v>3</v>
      </c>
      <c r="B143" s="139" t="s">
        <v>492</v>
      </c>
      <c r="C143" s="754">
        <v>6</v>
      </c>
      <c r="D143" s="771">
        <v>13</v>
      </c>
      <c r="E143" s="753"/>
      <c r="F143" s="754">
        <v>3</v>
      </c>
      <c r="G143" s="754"/>
      <c r="H143" s="755" t="str">
        <f>(IF(C143-E141&gt;0,1)+IF(D143-E142&gt;0,1)+IF(F143-E144&gt;0,1)+IF(G143-E145&gt;0,1))&amp;"-"&amp;(IF(C143-E141&lt;0,1)+IF(D143-E142&lt;0,1)+IF(F143-E144&lt;0,1)+IF(G143-E145&lt;0,1))</f>
        <v>1-2</v>
      </c>
      <c r="I143" s="754" t="str">
        <f>IF(AND(B143&lt;&gt;"",R$140=TRUE),A$140&amp;RANK(S143,S$141:S$145,0)," ")</f>
        <v>3</v>
      </c>
      <c r="J143" s="768">
        <f>IF(AND(Q143=1,Q141=1,C143&gt;E141),1)+IF(AND(Q143=1,Q142=1,D143&gt;E142),1)+IF(AND(Q143=1,Q144=1,F143&gt;E144),1)+IF(AND(Q143=1,Q145=1,G143&gt;E145),1)+IF(AND(Q143=2,Q141=2,C143&gt;E141),1)+IF(AND(Q143=2,Q142=2,D143&gt;E142),1)+IF(AND(Q143=2,Q144=2,F143&gt;E144),1)+IF(AND(Q143=2,Q145=2,G143&gt;E145),1)+IF(AND(Q143=3,Q141=3,C143&gt;E141),1)+IF(AND(Q143=3,Q142=3,D143&gt;E142),1)+IF(AND(Q143=3,Q144=3,F143&gt;E144),1)+IF(AND(Q143=3,Q145=3,G143&gt;E145),1)</f>
        <v>0</v>
      </c>
      <c r="K143" s="759">
        <f>SUM(AND(T143=T141,C143&gt;E141),AND(T143=T142,D143&gt;E142),AND(T143=T144,F143&gt;E144),AND(T143=T145,G143&gt;E145))</f>
        <v>0</v>
      </c>
      <c r="L143" s="769">
        <f>IF(AND(Q143=1,Q141=1),C143-E141)+IF(AND(Q143=1,Q142=1),D143-E142)+IF(AND(Q143=1,Q144=1),F143-E144)+IF(AND(Q143=1,Q145=1),G143-E145)+IF(AND(Q143=2,Q141=2),C143-E141)+IF(AND(Q143=2,Q142=2),D143-E142)+IF(AND(Q143=2,Q144=2),F143-E144)+IF(AND(Q143=2,Q145=2),G143-E145)+IF(AND(Q143=3,Q141=3),C143-E141)+IF(AND(Q143=3,Q142=3),D143-E142)+IF(AND(Q143=3,Q144=3),F143-E144)+IF(AND(Q143=3,Q145=3),G143-E145)+IF(AND(Q143=4,Q141=4),C143-E141)+IF(AND(Q143=4,Q142=4),D143-E142)+IF(AND(Q143=4,Q144=4),F143-E144)+IF(AND(Q143=4,Q145=4),G143-E145)</f>
        <v>0</v>
      </c>
      <c r="M143" s="759">
        <f>SUM(AND(R143=R141,C143&gt;E141),AND(R143=R142,D143&gt;E142),AND(R143=R144,F143&gt;E144),AND(R143=R145,G143&gt;E145))</f>
        <v>0</v>
      </c>
      <c r="N143" s="760" t="str">
        <f>SUM(C143:G143)&amp;"-"&amp;SUM(E141:E145)</f>
        <v>22-31</v>
      </c>
      <c r="O143" s="761">
        <f>C143+D143+F143+G143-E141-E142-E144-E145</f>
        <v>-9</v>
      </c>
      <c r="P143" s="762">
        <f>SUM(C143:G143,E141:E145)/SUM(E141:E145)</f>
        <v>1.7096774193548387</v>
      </c>
      <c r="Q143" s="770">
        <f>VALUE(LEFT(H143,1))</f>
        <v>1</v>
      </c>
      <c r="R143" s="764">
        <f>Q143*100000+J143*10000+K143*1000+100*L143</f>
        <v>100000</v>
      </c>
      <c r="S143" s="765">
        <f>R143+M143*0.1+IF(ISNONTEXT(B143),0,0.01)+0.0001*O143</f>
        <v>100000.0091</v>
      </c>
      <c r="T143" s="766" t="str">
        <f>Q143&amp;J143</f>
        <v>10</v>
      </c>
      <c r="U143" s="160"/>
      <c r="V143" s="160"/>
      <c r="W143" s="160"/>
      <c r="X143" s="160"/>
      <c r="Y143" s="160"/>
      <c r="Z143" s="160"/>
      <c r="AA143" s="160"/>
      <c r="AB143" s="160"/>
      <c r="AC143" s="762"/>
    </row>
    <row r="144" spans="1:29" x14ac:dyDescent="0.2">
      <c r="A144" s="741">
        <v>4</v>
      </c>
      <c r="B144" s="767" t="s">
        <v>161</v>
      </c>
      <c r="C144" s="754">
        <v>12</v>
      </c>
      <c r="D144" s="771">
        <v>13</v>
      </c>
      <c r="E144" s="754">
        <v>13</v>
      </c>
      <c r="F144" s="753"/>
      <c r="G144" s="754"/>
      <c r="H144" s="755" t="str">
        <f>(IF(C144-F141&gt;0,1)+IF(D144-F142&gt;0,1)+IF(E144-F143&gt;0,1)+IF(G144-F145&gt;0,1))&amp;"-"&amp;(IF(C144-F141&lt;0,1)+IF(D144-F142&lt;0,1)+IF(E144-F143&lt;0,1)+IF(G144-F145&lt;0,1))</f>
        <v>2-1</v>
      </c>
      <c r="I144" s="754" t="str">
        <f>IF(AND(B144&lt;&gt;"",R$140=TRUE),A$140&amp;RANK(S144,S$141:S$145,0)," ")</f>
        <v>2</v>
      </c>
      <c r="J144" s="768">
        <f>IF(AND(Q144=1,Q141=1,C144&gt;F141),1)+IF(AND(Q144=1,Q142=1,D144&gt;F142),1)+IF(AND(Q144=1,Q143=1,E144&gt;F143),1)+IF(AND(Q144=1,Q145=1,G144&gt;F145),1)+IF(AND(Q144=2,Q141=2,C144&gt;F141),1)+IF(AND(Q144=2,Q142=2,D144&gt;F142),1)+IF(AND(Q144=2,Q143=2,E144&gt;F143),1)+IF(AND(Q144=2,Q145=2,G144&gt;F145),1)+IF(AND(Q144=3,Q141=3,C144&gt;F141),1)+IF(AND(Q144=3,Q142=3,D144&gt;F142),1)+IF(AND(Q144=3,Q143=3,E144&gt;F143),1)+IF(AND(Q144=3,Q145=3,G144&gt;F145),1)</f>
        <v>0</v>
      </c>
      <c r="K144" s="759">
        <f>SUM(AND(T144=T141,C144&gt;F141),AND(T144=T142,D144&gt;F142),AND(T144=T143,E144&gt;F143),AND(T144=T145,G144&gt;F145))</f>
        <v>0</v>
      </c>
      <c r="L144" s="769">
        <f>IF(AND(Q144=1,Q141=1),C144-F141)+IF(AND(Q144=1,Q142=1),D144-F142)+IF(AND(Q144=1,Q143=1),E144-F143)+IF(AND(Q144=1,Q145=1),G144-F145)+IF(AND(Q144=2,Q141=2),C144-F141)+IF(AND(Q144=2,Q142=2),D144-F142)+IF(AND(Q144=2,Q143=2),E144-F143)+IF(AND(Q144=2,Q145=2),G144-F145)+IF(AND(Q144=3,Q141=3),C144-F141)+IF(AND(Q144=3,Q142=3),D144-F142)+IF(AND(Q144=3,Q143=3),E144-F143)+IF(AND(Q144=3,Q145=3),G144-F145)+IF(AND(Q144=4,Q141=4),C144-F141)+IF(AND(Q144=4,Q142=4),D144-F142)+IF(AND(Q144=4,Q143=4),E144-F143)+IF(AND(Q144=4,Q145=4),G144-F145)</f>
        <v>0</v>
      </c>
      <c r="M144" s="759">
        <f>SUM(AND(R144=R141,C144&gt;F141),AND(R144=R142,D144&gt;F142),AND(R144=R143,E144&gt;F143),AND(R144=R145,G144&gt;F145))</f>
        <v>0</v>
      </c>
      <c r="N144" s="760" t="str">
        <f>SUM(C144:G144)&amp;"-"&amp;SUM(F141:F145)</f>
        <v>38-25</v>
      </c>
      <c r="O144" s="761">
        <f>C144+D144+E144+G144-F141-F142-F143-F145</f>
        <v>13</v>
      </c>
      <c r="P144" s="762">
        <f>SUM(C144:G144,F141:F145)/SUM(F141:F145)</f>
        <v>2.52</v>
      </c>
      <c r="Q144" s="770">
        <f>VALUE(LEFT(H144,1))</f>
        <v>2</v>
      </c>
      <c r="R144" s="764">
        <f>Q144*100000+J144*10000+K144*1000+100*L144</f>
        <v>200000</v>
      </c>
      <c r="S144" s="765">
        <f>R144+M144*0.1+IF(ISNONTEXT(B144),0,0.01)+0.0001*O144</f>
        <v>200000.01130000001</v>
      </c>
      <c r="T144" s="766" t="str">
        <f>Q144&amp;J144</f>
        <v>20</v>
      </c>
      <c r="U144" s="160"/>
      <c r="V144" s="160"/>
      <c r="W144" s="160"/>
      <c r="X144" s="160"/>
      <c r="Y144" s="160"/>
      <c r="Z144" s="160"/>
      <c r="AA144" s="160"/>
      <c r="AB144" s="160"/>
      <c r="AC144" s="762"/>
    </row>
    <row r="145" spans="1:29" hidden="1" x14ac:dyDescent="0.2">
      <c r="A145" s="741">
        <v>5</v>
      </c>
      <c r="B145" s="772"/>
      <c r="C145" s="754"/>
      <c r="D145" s="754"/>
      <c r="E145" s="754"/>
      <c r="F145" s="754"/>
      <c r="G145" s="753"/>
      <c r="H145" s="755" t="str">
        <f>(IF(C145-G141&gt;0,1)+IF(D145-G142&gt;0,1)+IF(E145-G143&gt;0,1)+IF(F145-G144&gt;0,1))&amp;"-"&amp;(IF(C145-G141&lt;0,1)+IF(D145-G142&lt;0,1)+IF(E145-G143&lt;0,1)+IF(F145-G144&lt;0,1))</f>
        <v>0-0</v>
      </c>
      <c r="I145" s="754" t="str">
        <f>IF(AND(B145&lt;&gt;"",R$140=TRUE),A$140&amp;RANK(S145,S$141:S$145,0)," ")</f>
        <v xml:space="preserve"> </v>
      </c>
      <c r="J145" s="768">
        <f>IF(AND(Q145=1,Q141=1,C145&gt;G141),1)+IF(AND(Q145=1,Q142=1,D145&gt;G142),1)+IF(AND(Q145=1,Q143=1,E145&gt;G143),1)+IF(AND(Q145=1,Q144=1,F145&gt;G144),1)+IF(AND(Q145=2,Q141=2,C145&gt;G141),1)+IF(AND(Q145=2,Q142=2,D145&gt;G142),1)+IF(AND(Q145=2,Q143=2,E145&gt;G143),1)+IF(AND(Q145=2,Q144=2,F145&gt;G144),1)+IF(AND(Q145=3,Q141=3,C145&gt;G141),1)+IF(AND(Q145=3,Q142=3,D145&gt;G142),1)+IF(AND(Q145=3,Q143=3,E145&gt;G143),1)+IF(AND(Q145=3,Q144=3,F145&gt;G144),1)</f>
        <v>0</v>
      </c>
      <c r="K145" s="759">
        <f>SUM(AND(T145=T141,C145&gt;G141),AND(T145=T142,D145&gt;G142),AND(T145=T143,E145&gt;G143),AND(T145=T144,F145&gt;G144))</f>
        <v>0</v>
      </c>
      <c r="L145" s="769">
        <f>IF(AND(Q145=1,Q141=1),C145-G141)+IF(AND(Q145=1,Q142=1),D145-G142)+IF(AND(Q145=1,Q143=1),E145-G143)+IF(AND(Q145=1,Q144=1),F145-G144)+IF(AND(Q145=2,Q141=2),C145-G141)+IF(AND(Q145=2,Q142=2),D145-G142)+IF(AND(Q145=2,Q143=2),E145-G143)+IF(AND(Q145=2,Q144=2),F145-G144)+IF(AND(Q145=3,Q141=3),C145-G141)+IF(AND(Q145=3,Q142=3),D145-G142)+IF(AND(Q145=3,Q143=3),E145-G143)+IF(AND(Q145=3,Q144=3),F145-G144)+IF(AND(Q145=4,Q141=4),C145-G141)+IF(AND(Q145=4,Q142=4),D145-G142)+IF(AND(Q145=4,Q143=4),E145-G143)+IF(AND(Q145=4,Q144=4),F145-G144)</f>
        <v>0</v>
      </c>
      <c r="M145" s="759">
        <f>SUM(AND(R145=R141,C145&gt;G141),AND(R145=R142,D145&gt;G142),AND(R145=R143,E145&gt;G143),AND(R145=R144,F145&gt;G144))</f>
        <v>0</v>
      </c>
      <c r="N145" s="760" t="str">
        <f>SUM(C145:G145)&amp;"-"&amp;SUM(G141:G145)</f>
        <v>0-0</v>
      </c>
      <c r="O145" s="761">
        <f>C145+D145+E145+F145-G141-G142-G143-G144</f>
        <v>0</v>
      </c>
      <c r="P145" s="762" t="e">
        <f>SUM(C145:G145,G141:G145)/SUM(G141:G145)</f>
        <v>#DIV/0!</v>
      </c>
      <c r="Q145" s="770">
        <f>VALUE(LEFT(H145,1))</f>
        <v>0</v>
      </c>
      <c r="R145" s="764">
        <f>Q145*100000+J145*10000+K145*1000+100*L145</f>
        <v>0</v>
      </c>
      <c r="S145" s="765">
        <f>R145+M145*0.1+IF(ISNONTEXT(B145),0,0.01)+0.0001*O145</f>
        <v>0</v>
      </c>
      <c r="T145" s="766" t="str">
        <f>Q145&amp;J145</f>
        <v>00</v>
      </c>
      <c r="U145" s="160"/>
      <c r="V145" s="160"/>
      <c r="W145" s="160"/>
      <c r="X145" s="160"/>
      <c r="Y145" s="160"/>
      <c r="Z145" s="160"/>
      <c r="AA145" s="160"/>
      <c r="AB145" s="160"/>
      <c r="AC145" s="762"/>
    </row>
    <row r="146" spans="1:29" x14ac:dyDescent="0.2">
      <c r="A146" s="773"/>
      <c r="B146" s="774"/>
      <c r="C146" s="775"/>
      <c r="D146" s="776"/>
      <c r="E146" s="777"/>
      <c r="F146" s="777"/>
      <c r="G146" s="392"/>
      <c r="H146" s="778"/>
      <c r="I146" s="779"/>
      <c r="J146" s="160"/>
      <c r="K146" s="160"/>
      <c r="L146" s="160"/>
      <c r="M146" s="160"/>
      <c r="N146" s="780"/>
      <c r="O146" s="780"/>
      <c r="P146" s="160"/>
      <c r="Q146" s="160"/>
      <c r="R146" s="781" t="s">
        <v>373</v>
      </c>
      <c r="S146" s="160"/>
      <c r="T146" s="160"/>
      <c r="U146" s="160"/>
      <c r="V146" s="160"/>
      <c r="W146" s="160"/>
      <c r="X146" s="160"/>
      <c r="Y146" s="160"/>
      <c r="Z146" s="160"/>
      <c r="AA146" s="160"/>
      <c r="AB146" s="160"/>
      <c r="AC146" s="762"/>
    </row>
    <row r="147" spans="1:29" ht="13.5" thickBot="1" x14ac:dyDescent="0.25">
      <c r="H147" s="824" t="s">
        <v>286</v>
      </c>
      <c r="I147" s="155"/>
    </row>
    <row r="148" spans="1:29" x14ac:dyDescent="0.2">
      <c r="H148" s="826" t="s">
        <v>181</v>
      </c>
      <c r="I148" s="827"/>
    </row>
    <row r="149" spans="1:29" x14ac:dyDescent="0.2">
      <c r="H149" s="155"/>
      <c r="I149" s="155"/>
    </row>
    <row r="150" spans="1:29" ht="13.5" thickBot="1" x14ac:dyDescent="0.25">
      <c r="H150" s="824" t="s">
        <v>161</v>
      </c>
      <c r="I150" s="828"/>
    </row>
    <row r="151" spans="1:29" x14ac:dyDescent="0.2">
      <c r="H151" s="826" t="s">
        <v>179</v>
      </c>
      <c r="I151" s="808"/>
    </row>
    <row r="152" spans="1:29" x14ac:dyDescent="0.2">
      <c r="H152" s="808"/>
      <c r="I152" s="808"/>
    </row>
    <row r="153" spans="1:29" ht="13.5" thickBot="1" x14ac:dyDescent="0.25">
      <c r="H153" s="824" t="s">
        <v>492</v>
      </c>
      <c r="I153" s="828"/>
    </row>
    <row r="154" spans="1:29" x14ac:dyDescent="0.2">
      <c r="H154" s="826" t="s">
        <v>180</v>
      </c>
      <c r="I154" s="808"/>
    </row>
    <row r="155" spans="1:29" x14ac:dyDescent="0.2">
      <c r="H155" s="808"/>
      <c r="I155" s="808"/>
    </row>
    <row r="156" spans="1:29" ht="13.5" thickBot="1" x14ac:dyDescent="0.25">
      <c r="H156" s="828" t="s">
        <v>491</v>
      </c>
      <c r="I156" s="828"/>
    </row>
    <row r="157" spans="1:29" x14ac:dyDescent="0.2">
      <c r="H157" s="826" t="s">
        <v>178</v>
      </c>
      <c r="I157" s="799"/>
    </row>
    <row r="158" spans="1:29" hidden="1" x14ac:dyDescent="0.2"/>
    <row r="159" spans="1:29" hidden="1" x14ac:dyDescent="0.2"/>
    <row r="160" spans="1:29"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105"/>
      <c r="B299" s="105"/>
      <c r="C299" s="151"/>
    </row>
    <row r="300" spans="1:3" x14ac:dyDescent="0.2">
      <c r="A300" s="152">
        <v>1</v>
      </c>
      <c r="B300" s="841" t="str">
        <f t="shared" ref="B300:B311" si="16">IFERROR(INDEX(H$100:H$300,MATCH(A300&amp;". koht",H$101:H$301,0)),"")</f>
        <v>Aigi Orro, Kalle Orro</v>
      </c>
      <c r="C300" s="392"/>
    </row>
    <row r="301" spans="1:3" x14ac:dyDescent="0.2">
      <c r="A301" s="152">
        <v>2</v>
      </c>
      <c r="B301" s="841" t="str">
        <f t="shared" si="16"/>
        <v>Kaspar Mänd, Urmas Randlaine</v>
      </c>
      <c r="C301" s="392"/>
    </row>
    <row r="302" spans="1:3" x14ac:dyDescent="0.2">
      <c r="A302" s="152">
        <v>3</v>
      </c>
      <c r="B302" s="841" t="str">
        <f t="shared" si="16"/>
        <v>Henri Mitt, Karla Purgats</v>
      </c>
      <c r="C302" s="392"/>
    </row>
    <row r="303" spans="1:3" x14ac:dyDescent="0.2">
      <c r="A303" s="152">
        <v>4</v>
      </c>
      <c r="B303" s="841" t="str">
        <f t="shared" si="16"/>
        <v>Aurelia Meldre, Kenneth Muusikus</v>
      </c>
      <c r="C303" s="392"/>
    </row>
    <row r="304" spans="1:3" x14ac:dyDescent="0.2">
      <c r="A304" s="152">
        <v>5</v>
      </c>
      <c r="B304" s="841" t="str">
        <f t="shared" si="16"/>
        <v>Jaan Saar, Liidia Põllu</v>
      </c>
      <c r="C304" s="392"/>
    </row>
    <row r="305" spans="1:3" x14ac:dyDescent="0.2">
      <c r="A305" s="152">
        <v>6</v>
      </c>
      <c r="B305" s="841" t="str">
        <f t="shared" si="16"/>
        <v>Andres Veski, Svetlana Veski</v>
      </c>
      <c r="C305" s="392"/>
    </row>
    <row r="306" spans="1:3" x14ac:dyDescent="0.2">
      <c r="A306" s="152">
        <v>7</v>
      </c>
      <c r="B306" s="841" t="str">
        <f t="shared" si="16"/>
        <v>Andrei Grintšak, Elmo Lageda</v>
      </c>
      <c r="C306" s="392"/>
    </row>
    <row r="307" spans="1:3" x14ac:dyDescent="0.2">
      <c r="A307" s="152">
        <v>8</v>
      </c>
      <c r="B307" s="841" t="str">
        <f t="shared" si="16"/>
        <v>Enn Tokman, Tarmo Bombe</v>
      </c>
      <c r="C307" s="392"/>
    </row>
    <row r="308" spans="1:3" x14ac:dyDescent="0.2">
      <c r="A308" s="152">
        <v>9</v>
      </c>
      <c r="B308" s="841" t="str">
        <f t="shared" si="16"/>
        <v>Heili Vasser, Vello Vasser</v>
      </c>
      <c r="C308" s="392"/>
    </row>
    <row r="309" spans="1:3" x14ac:dyDescent="0.2">
      <c r="A309" s="152">
        <v>10</v>
      </c>
      <c r="B309" s="841" t="str">
        <f t="shared" si="16"/>
        <v>Ljudmila Varendi, Viktor Švarõgin</v>
      </c>
      <c r="C309" s="392"/>
    </row>
    <row r="310" spans="1:3" x14ac:dyDescent="0.2">
      <c r="A310" s="152">
        <v>11</v>
      </c>
      <c r="B310" s="841" t="str">
        <f t="shared" si="16"/>
        <v>Illar Tõnurist, Sirje Maala</v>
      </c>
      <c r="C310" s="392"/>
    </row>
    <row r="311" spans="1:3" x14ac:dyDescent="0.2">
      <c r="A311" s="152">
        <v>12</v>
      </c>
      <c r="B311" s="841" t="str">
        <f t="shared" si="16"/>
        <v>Daniel Lehtsaar, Merilyn-Žanette Järveots</v>
      </c>
      <c r="C311" s="392"/>
    </row>
    <row r="313" spans="1:3" x14ac:dyDescent="0.2">
      <c r="B313" s="382"/>
    </row>
  </sheetData>
  <conditionalFormatting sqref="D7 C8">
    <cfRule type="aboveAverage" dxfId="958" priority="306"/>
  </conditionalFormatting>
  <conditionalFormatting sqref="E7 C9">
    <cfRule type="aboveAverage" dxfId="957" priority="305"/>
  </conditionalFormatting>
  <conditionalFormatting sqref="F7 C10">
    <cfRule type="aboveAverage" dxfId="956" priority="304"/>
  </conditionalFormatting>
  <conditionalFormatting sqref="E8 D9">
    <cfRule type="aboveAverage" dxfId="955" priority="303"/>
  </conditionalFormatting>
  <conditionalFormatting sqref="G7 C11">
    <cfRule type="aboveAverage" dxfId="954" priority="302"/>
  </conditionalFormatting>
  <conditionalFormatting sqref="F8 D10">
    <cfRule type="aboveAverage" dxfId="953" priority="301"/>
  </conditionalFormatting>
  <conditionalFormatting sqref="G8 D11">
    <cfRule type="aboveAverage" dxfId="952" priority="300"/>
  </conditionalFormatting>
  <conditionalFormatting sqref="F9 E10">
    <cfRule type="aboveAverage" dxfId="951" priority="299"/>
  </conditionalFormatting>
  <conditionalFormatting sqref="G9 E11">
    <cfRule type="aboveAverage" dxfId="950" priority="298"/>
  </conditionalFormatting>
  <conditionalFormatting sqref="F11 G10">
    <cfRule type="aboveAverage" dxfId="949" priority="297"/>
  </conditionalFormatting>
  <conditionalFormatting sqref="D14 C15">
    <cfRule type="aboveAverage" dxfId="948" priority="296"/>
  </conditionalFormatting>
  <conditionalFormatting sqref="E14 C16">
    <cfRule type="aboveAverage" dxfId="947" priority="295"/>
  </conditionalFormatting>
  <conditionalFormatting sqref="F14 C17">
    <cfRule type="aboveAverage" dxfId="946" priority="294"/>
  </conditionalFormatting>
  <conditionalFormatting sqref="E15 D16">
    <cfRule type="aboveAverage" dxfId="945" priority="293"/>
  </conditionalFormatting>
  <conditionalFormatting sqref="G14 C18">
    <cfRule type="aboveAverage" dxfId="944" priority="292"/>
  </conditionalFormatting>
  <conditionalFormatting sqref="F15 D17">
    <cfRule type="aboveAverage" dxfId="943" priority="291"/>
  </conditionalFormatting>
  <conditionalFormatting sqref="G15 D18">
    <cfRule type="aboveAverage" dxfId="942" priority="290"/>
  </conditionalFormatting>
  <conditionalFormatting sqref="F16 E17">
    <cfRule type="aboveAverage" dxfId="941" priority="289"/>
  </conditionalFormatting>
  <conditionalFormatting sqref="G16 E18">
    <cfRule type="aboveAverage" dxfId="940" priority="288"/>
  </conditionalFormatting>
  <conditionalFormatting sqref="F18 G17">
    <cfRule type="aboveAverage" dxfId="939" priority="287"/>
  </conditionalFormatting>
  <conditionalFormatting sqref="D21 C22">
    <cfRule type="aboveAverage" dxfId="938" priority="286"/>
  </conditionalFormatting>
  <conditionalFormatting sqref="E21 C23">
    <cfRule type="aboveAverage" dxfId="937" priority="285"/>
  </conditionalFormatting>
  <conditionalFormatting sqref="F21 C24">
    <cfRule type="aboveAverage" dxfId="936" priority="284"/>
  </conditionalFormatting>
  <conditionalFormatting sqref="E22 D23">
    <cfRule type="aboveAverage" dxfId="935" priority="283"/>
  </conditionalFormatting>
  <conditionalFormatting sqref="G21 C25">
    <cfRule type="aboveAverage" dxfId="934" priority="282"/>
  </conditionalFormatting>
  <conditionalFormatting sqref="F22 D24">
    <cfRule type="aboveAverage" dxfId="933" priority="281"/>
  </conditionalFormatting>
  <conditionalFormatting sqref="G22 D25">
    <cfRule type="aboveAverage" dxfId="932" priority="280"/>
  </conditionalFormatting>
  <conditionalFormatting sqref="F23 E24">
    <cfRule type="aboveAverage" dxfId="931" priority="279"/>
  </conditionalFormatting>
  <conditionalFormatting sqref="G23 E25">
    <cfRule type="aboveAverage" dxfId="930" priority="278"/>
  </conditionalFormatting>
  <conditionalFormatting sqref="F25 G24">
    <cfRule type="aboveAverage" dxfId="929" priority="277"/>
  </conditionalFormatting>
  <conditionalFormatting sqref="D28 C29">
    <cfRule type="aboveAverage" dxfId="928" priority="276"/>
  </conditionalFormatting>
  <conditionalFormatting sqref="E28 C30">
    <cfRule type="aboveAverage" dxfId="927" priority="275"/>
  </conditionalFormatting>
  <conditionalFormatting sqref="F28 C31">
    <cfRule type="aboveAverage" dxfId="926" priority="274"/>
  </conditionalFormatting>
  <conditionalFormatting sqref="E29 D30">
    <cfRule type="aboveAverage" dxfId="925" priority="273"/>
  </conditionalFormatting>
  <conditionalFormatting sqref="G28 C32">
    <cfRule type="aboveAverage" dxfId="924" priority="272"/>
  </conditionalFormatting>
  <conditionalFormatting sqref="F29 D31">
    <cfRule type="aboveAverage" dxfId="923" priority="271"/>
  </conditionalFormatting>
  <conditionalFormatting sqref="G29 D32">
    <cfRule type="aboveAverage" dxfId="922" priority="270"/>
  </conditionalFormatting>
  <conditionalFormatting sqref="F30 E31">
    <cfRule type="aboveAverage" dxfId="921" priority="269"/>
  </conditionalFormatting>
  <conditionalFormatting sqref="G30 E32">
    <cfRule type="aboveAverage" dxfId="920" priority="268"/>
  </conditionalFormatting>
  <conditionalFormatting sqref="F32 G31">
    <cfRule type="aboveAverage" dxfId="919" priority="267"/>
  </conditionalFormatting>
  <conditionalFormatting sqref="H14:H18">
    <cfRule type="expression" dxfId="918" priority="213">
      <formula>AND(Q14=4,IF(COUNTIF(Q$14:Q$18,"=4")&gt;=2,TRUE))</formula>
    </cfRule>
    <cfRule type="expression" dxfId="917" priority="307">
      <formula>AND(Q14=3,IF(COUNTIF(Q$14:Q$18,"=3")&gt;=2,TRUE))</formula>
    </cfRule>
    <cfRule type="expression" dxfId="916" priority="308">
      <formula>AND(Q14=2,IF(COUNTIF(Q$14:Q$18,"=2")&gt;=2,TRUE))</formula>
    </cfRule>
    <cfRule type="expression" dxfId="915" priority="309">
      <formula>AND(Q14=1,IF(COUNTIF(Q$14:Q$18,"=1")&gt;=2,TRUE))</formula>
    </cfRule>
  </conditionalFormatting>
  <conditionalFormatting sqref="B7:B32">
    <cfRule type="duplicateValues" dxfId="914" priority="266"/>
  </conditionalFormatting>
  <conditionalFormatting sqref="L7:L11">
    <cfRule type="expression" dxfId="913" priority="249">
      <formula>K7=0</formula>
    </cfRule>
    <cfRule type="expression" dxfId="912" priority="258">
      <formula>IF(COUNTIF(J$7:J$11,"=2")=2,TRUE)</formula>
    </cfRule>
    <cfRule type="expression" dxfId="911" priority="259">
      <formula>IF(COUNTIF(J$7:J$11,"=1")=2,TRUE)</formula>
    </cfRule>
    <cfRule type="expression" dxfId="910" priority="260">
      <formula>AND(IF(COUNTIF(Q$7:Q$11,"=1")=2,TRUE),IF(COUNTIF(Q$7:Q$11,"=2")=2,TRUE))</formula>
    </cfRule>
    <cfRule type="expression" dxfId="909" priority="261">
      <formula>AND(Q7=4,IF(COUNTIF(Q$7:Q$11,"=4")=1,TRUE))</formula>
    </cfRule>
    <cfRule type="expression" dxfId="908" priority="262">
      <formula>AND(Q7=3,IF(COUNTIF(Q$7:Q$11,"=3")=1,TRUE))</formula>
    </cfRule>
    <cfRule type="expression" dxfId="907" priority="263">
      <formula>AND(Q7=2,IF(COUNTIF(Q$7:Q$11,"=2")=1,TRUE))</formula>
    </cfRule>
    <cfRule type="expression" dxfId="906" priority="264">
      <formula>AND(Q7=1,IF(COUNTIF(Q$7:Q$11,"=1")=1,TRUE))</formula>
    </cfRule>
    <cfRule type="expression" dxfId="905" priority="265">
      <formula>OR(Q7=0,Q7=5)</formula>
    </cfRule>
  </conditionalFormatting>
  <conditionalFormatting sqref="O7:O11">
    <cfRule type="expression" dxfId="904" priority="257">
      <formula>OR(AND(J7=1,K7=1,L7=0,M7=1),AND(J7=2,K7=2,L7=0,M7=2))</formula>
    </cfRule>
  </conditionalFormatting>
  <conditionalFormatting sqref="M7:M11">
    <cfRule type="expression" dxfId="903" priority="250">
      <formula>AND(L7&gt;0,IF(COUNTIF(L$7:L$11,L7)&gt;1,TRUE,FALSE))</formula>
    </cfRule>
    <cfRule type="expression" dxfId="902" priority="251">
      <formula>AND(IF(COUNTIF(R$7:R$11,"=1")=2,TRUE),IF(COUNTIF(R$7:R$11,"=2")=2,TRUE))</formula>
    </cfRule>
    <cfRule type="expression" dxfId="901" priority="252">
      <formula>AND(R7=4,IF(COUNTIF(R$7:R$11,"=4")=1,TRUE))</formula>
    </cfRule>
    <cfRule type="expression" dxfId="900" priority="253">
      <formula>AND(R7=3,IF(COUNTIF(R$7:R$11,"=3")=1,TRUE))</formula>
    </cfRule>
    <cfRule type="expression" dxfId="899" priority="254">
      <formula>AND(R7=2,IF(COUNTIF(R$7:R$11,"=2")=1,TRUE))</formula>
    </cfRule>
    <cfRule type="expression" dxfId="898" priority="255">
      <formula>AND(R7=1,IF(COUNTIF(R$7:R$11,"=1")=1,TRUE))</formula>
    </cfRule>
    <cfRule type="expression" dxfId="897" priority="256">
      <formula>OR(R7=0,R7=5)</formula>
    </cfRule>
  </conditionalFormatting>
  <conditionalFormatting sqref="J7:J11">
    <cfRule type="expression" dxfId="896" priority="245">
      <formula>AND(Q7=4,IF(COUNTIF(Q$7:Q$11,"=4")&gt;=2,TRUE))</formula>
    </cfRule>
    <cfRule type="expression" dxfId="895" priority="246">
      <formula>AND(Q7=3,IF(COUNTIF(Q$7:Q$11,"=3")&gt;=2,TRUE))</formula>
    </cfRule>
    <cfRule type="expression" dxfId="894" priority="247">
      <formula>AND(Q7=2,IF(COUNTIF(Q$7:Q$11,"=2")&gt;=2,TRUE))</formula>
    </cfRule>
    <cfRule type="expression" dxfId="893" priority="248">
      <formula>AND(Q7=1,IF(COUNTIF(Q$7:Q$11,"=1")&gt;=2,TRUE))</formula>
    </cfRule>
  </conditionalFormatting>
  <conditionalFormatting sqref="H7:H11">
    <cfRule type="expression" dxfId="892" priority="214">
      <formula>AND(Q7=4,IF(COUNTIF(Q$7:Q$11,"=4")&gt;=2,TRUE))</formula>
    </cfRule>
    <cfRule type="expression" dxfId="891" priority="310">
      <formula>AND(Q7=3,IF(COUNTIF(Q$7:Q$11,"=3")&gt;=2,TRUE))</formula>
    </cfRule>
    <cfRule type="expression" dxfId="890" priority="311">
      <formula>AND(Q7=2,IF(COUNTIF(Q$7:Q$11,"=2")&gt;=2,TRUE))</formula>
    </cfRule>
    <cfRule type="expression" dxfId="889" priority="312">
      <formula>AND(Q7=1,IF(COUNTIF(Q$7:Q$11,"=1")&gt;=2,TRUE))</formula>
    </cfRule>
  </conditionalFormatting>
  <conditionalFormatting sqref="K7:K11">
    <cfRule type="expression" dxfId="888" priority="313">
      <formula>AND(J7&gt;0,IF(COUNTIF(J$7:J$11,"=1")=2,TRUE),IF(COUNTIF(J$7:J$11,"=2")=2,TRUE))</formula>
    </cfRule>
    <cfRule type="expression" dxfId="887" priority="314">
      <formula>IF(COUNTIF(L$7:L$11,"=2")=2,TRUE)</formula>
    </cfRule>
    <cfRule type="expression" dxfId="886" priority="315">
      <formula>IF(COUNTIF(L$7:L$11,"=1")=2,TRUE)</formula>
    </cfRule>
    <cfRule type="expression" dxfId="885" priority="316">
      <formula>AND(IF(COUNTIF(R$7:R$11,"=1")=2,TRUE),IF(COUNTIF(S$7:S$11,"=2")=2,TRUE))</formula>
    </cfRule>
    <cfRule type="expression" dxfId="884" priority="317">
      <formula>AND(R7=4,IF(COUNTIF(R$7:R$11,"=4")=1,TRUE))</formula>
    </cfRule>
    <cfRule type="expression" dxfId="883" priority="318">
      <formula>AND(R7=3,IF(COUNTIF(R$7:R$11,"=3")=1,TRUE))</formula>
    </cfRule>
    <cfRule type="expression" dxfId="882" priority="319">
      <formula>AND(R7=2,IF(COUNTIF(R$7:R$11,"=2")=1,TRUE))</formula>
    </cfRule>
    <cfRule type="expression" dxfId="881" priority="320">
      <formula>AND(R7=1,IF(COUNTIF(R$7:R$11,"=1")=1,TRUE))</formula>
    </cfRule>
    <cfRule type="expression" dxfId="880" priority="321">
      <formula>OR(R7=0,R7=5)</formula>
    </cfRule>
  </conditionalFormatting>
  <conditionalFormatting sqref="L14:L18">
    <cfRule type="expression" dxfId="879" priority="219">
      <formula>K14=0</formula>
    </cfRule>
    <cfRule type="expression" dxfId="878" priority="228">
      <formula>IF(COUNTIF(J$14:J$18,"=2")=2,TRUE)</formula>
    </cfRule>
    <cfRule type="expression" dxfId="877" priority="229">
      <formula>IF(COUNTIF(J$14:J$18,"=1")=2,TRUE)</formula>
    </cfRule>
    <cfRule type="expression" dxfId="876" priority="230">
      <formula>AND(IF(COUNTIF(Q$14:Q$18,"=1")=2,TRUE),IF(COUNTIF(Q$14:Q$18,"=2")=2,TRUE))</formula>
    </cfRule>
    <cfRule type="expression" dxfId="875" priority="231">
      <formula>AND(Q14=4,IF(COUNTIF(Q$14:Q$18,"=4")=1,TRUE))</formula>
    </cfRule>
    <cfRule type="expression" dxfId="874" priority="232">
      <formula>AND(Q14=3,IF(COUNTIF(Q$14:Q$18,"=3")=1,TRUE))</formula>
    </cfRule>
    <cfRule type="expression" dxfId="873" priority="233">
      <formula>AND(Q14=2,IF(COUNTIF(Q$14:Q$18,"=2")=1,TRUE))</formula>
    </cfRule>
    <cfRule type="expression" dxfId="872" priority="234">
      <formula>AND(Q14=1,IF(COUNTIF(Q$14:Q$18,"=1")=1,TRUE))</formula>
    </cfRule>
    <cfRule type="expression" dxfId="871" priority="235">
      <formula>OR(Q14=0,Q14=5)</formula>
    </cfRule>
  </conditionalFormatting>
  <conditionalFormatting sqref="O14:O18">
    <cfRule type="expression" dxfId="870" priority="227">
      <formula>OR(AND(J14=1,K14=1,L14=0,M14=1),AND(J14=2,K14=2,L14=0,M14=2))</formula>
    </cfRule>
  </conditionalFormatting>
  <conditionalFormatting sqref="M14:M18">
    <cfRule type="expression" dxfId="869" priority="220">
      <formula>AND(L14&gt;0,IF(COUNTIF(L$14:L$18,L14)&gt;1,TRUE,FALSE))</formula>
    </cfRule>
    <cfRule type="expression" dxfId="868" priority="221">
      <formula>AND(IF(COUNTIF(R$14:R$18,"=1")=2,TRUE),IF(COUNTIF(R$14:R$18,"=2")=2,TRUE))</formula>
    </cfRule>
    <cfRule type="expression" dxfId="867" priority="222">
      <formula>AND(R14=4,IF(COUNTIF(R$14:R$18,"=4")=1,TRUE))</formula>
    </cfRule>
    <cfRule type="expression" dxfId="866" priority="223">
      <formula>AND(R14=3,IF(COUNTIF(R$14:R$18,"=3")=1,TRUE))</formula>
    </cfRule>
    <cfRule type="expression" dxfId="865" priority="224">
      <formula>AND(R14=2,IF(COUNTIF(R$14:R$18,"=2")=1,TRUE))</formula>
    </cfRule>
    <cfRule type="expression" dxfId="864" priority="225">
      <formula>AND(R14=1,IF(COUNTIF(R$14:R$18,"=1")=1,TRUE))</formula>
    </cfRule>
    <cfRule type="expression" dxfId="863" priority="226">
      <formula>OR(R14=0,R14=5)</formula>
    </cfRule>
  </conditionalFormatting>
  <conditionalFormatting sqref="J14:J18">
    <cfRule type="expression" dxfId="862" priority="215">
      <formula>AND(Q14=4,IF(COUNTIF(Q$14:Q$18,"=4")&gt;=2,TRUE))</formula>
    </cfRule>
    <cfRule type="expression" dxfId="861" priority="216">
      <formula>AND(Q14=3,IF(COUNTIF(Q$14:Q$18,"=3")&gt;=2,TRUE))</formula>
    </cfRule>
    <cfRule type="expression" dxfId="860" priority="217">
      <formula>AND(Q14=2,IF(COUNTIF(Q$14:Q$18,"=2")&gt;=2,TRUE))</formula>
    </cfRule>
    <cfRule type="expression" dxfId="859" priority="218">
      <formula>AND(Q14=1,IF(COUNTIF(Q$14:Q$18,"=1")&gt;=2,TRUE))</formula>
    </cfRule>
  </conditionalFormatting>
  <conditionalFormatting sqref="K14:K18">
    <cfRule type="expression" dxfId="858" priority="236">
      <formula>AND(J14&gt;0,IF(COUNTIF(J$14:J$18,"=1")=2,TRUE),IF(COUNTIF(J$14:J$18,"=2")=2,TRUE))</formula>
    </cfRule>
    <cfRule type="expression" dxfId="857" priority="237">
      <formula>IF(COUNTIF(L$14:L$18,"=2")=2,TRUE)</formula>
    </cfRule>
    <cfRule type="expression" dxfId="856" priority="238">
      <formula>IF(COUNTIF(L$14:L$18,"=1")=2,TRUE)</formula>
    </cfRule>
    <cfRule type="expression" dxfId="855" priority="239">
      <formula>AND(IF(COUNTIF(R$14:R$18,"=1")=2,TRUE),IF(COUNTIF(S$14:S$18,"=2")=2,TRUE))</formula>
    </cfRule>
    <cfRule type="expression" dxfId="854" priority="240">
      <formula>AND(R14=4,IF(COUNTIF(R$14:R$18,"=4")=1,TRUE))</formula>
    </cfRule>
    <cfRule type="expression" dxfId="853" priority="241">
      <formula>AND(R14=3,IF(COUNTIF(R$14:R$18,"=3")=1,TRUE))</formula>
    </cfRule>
    <cfRule type="expression" dxfId="852" priority="242">
      <formula>AND(R14=2,IF(COUNTIF(R$14:R$18,"=2")=1,TRUE))</formula>
    </cfRule>
    <cfRule type="expression" dxfId="851" priority="243">
      <formula>AND(R14=1,IF(COUNTIF(R$14:R$18,"=1")=1,TRUE))</formula>
    </cfRule>
    <cfRule type="expression" dxfId="850" priority="244">
      <formula>OR(R14=0,R14=5)</formula>
    </cfRule>
  </conditionalFormatting>
  <conditionalFormatting sqref="L21:L25">
    <cfRule type="expression" dxfId="849" priority="187">
      <formula>K21=0</formula>
    </cfRule>
    <cfRule type="expression" dxfId="848" priority="196">
      <formula>IF(COUNTIF(J$21:J$25,"=2")=2,TRUE)</formula>
    </cfRule>
    <cfRule type="expression" dxfId="847" priority="197">
      <formula>IF(COUNTIF(J$21:J$25,"=1")=2,TRUE)</formula>
    </cfRule>
    <cfRule type="expression" dxfId="846" priority="198">
      <formula>AND(IF(COUNTIF(Q$21:Q$25,"=1")=2,TRUE),IF(COUNTIF(Q$21:Q$25,"=2")=2,TRUE))</formula>
    </cfRule>
    <cfRule type="expression" dxfId="845" priority="199">
      <formula>AND(Q21=4,IF(COUNTIF(Q$21:Q$25,"=4")=1,TRUE))</formula>
    </cfRule>
    <cfRule type="expression" dxfId="844" priority="200">
      <formula>AND(Q21=3,IF(COUNTIF(Q$21:Q$25,"=3")=1,TRUE))</formula>
    </cfRule>
    <cfRule type="expression" dxfId="843" priority="201">
      <formula>AND(Q21=2,IF(COUNTIF(Q$21:Q$25,"=2")=1,TRUE))</formula>
    </cfRule>
    <cfRule type="expression" dxfId="842" priority="202">
      <formula>AND(Q21=1,IF(COUNTIF(Q$21:Q$25,"=1")=1,TRUE))</formula>
    </cfRule>
    <cfRule type="expression" dxfId="841" priority="203">
      <formula>OR(Q21=0,Q21=5)</formula>
    </cfRule>
  </conditionalFormatting>
  <conditionalFormatting sqref="O21:O25">
    <cfRule type="expression" dxfId="840" priority="195">
      <formula>OR(AND(J21=1,K21=1,L21=0,M21=1),AND(J21=2,K21=2,L21=0,M21=2))</formula>
    </cfRule>
  </conditionalFormatting>
  <conditionalFormatting sqref="M21:M25">
    <cfRule type="expression" dxfId="839" priority="188">
      <formula>AND(L21&gt;0,IF(COUNTIF(L$21:L$25,L21)&gt;1,TRUE,FALSE))</formula>
    </cfRule>
    <cfRule type="expression" dxfId="838" priority="189">
      <formula>AND(IF(COUNTIF(R$21:R$25,"=1")=2,TRUE),IF(COUNTIF(R$21:R$25,"=2")=2,TRUE))</formula>
    </cfRule>
    <cfRule type="expression" dxfId="837" priority="190">
      <formula>AND(R21=4,IF(COUNTIF(R$21:R$25,"=4")=1,TRUE))</formula>
    </cfRule>
    <cfRule type="expression" dxfId="836" priority="191">
      <formula>AND(R21=3,IF(COUNTIF(R$21:R$25,"=3")=1,TRUE))</formula>
    </cfRule>
    <cfRule type="expression" dxfId="835" priority="192">
      <formula>AND(R21=2,IF(COUNTIF(R$21:R$25,"=2")=1,TRUE))</formula>
    </cfRule>
    <cfRule type="expression" dxfId="834" priority="193">
      <formula>AND(R21=1,IF(COUNTIF(R$21:R$25,"=1")=1,TRUE))</formula>
    </cfRule>
    <cfRule type="expression" dxfId="833" priority="194">
      <formula>OR(R21=0,R21=5)</formula>
    </cfRule>
  </conditionalFormatting>
  <conditionalFormatting sqref="J21:J25">
    <cfRule type="expression" dxfId="832" priority="183">
      <formula>AND(Q21=4,IF(COUNTIF(Q$21:Q$25,"=4")&gt;=2,TRUE))</formula>
    </cfRule>
    <cfRule type="expression" dxfId="831" priority="184">
      <formula>AND(Q21=3,IF(COUNTIF(Q$21:Q$25,"=3")&gt;=2,TRUE))</formula>
    </cfRule>
    <cfRule type="expression" dxfId="830" priority="185">
      <formula>AND(Q21=2,IF(COUNTIF(Q$21:Q$25,"=2")&gt;=2,TRUE))</formula>
    </cfRule>
    <cfRule type="expression" dxfId="829" priority="186">
      <formula>AND(Q21=1,IF(COUNTIF(Q$21:Q$25,"=1")&gt;=2,TRUE))</formula>
    </cfRule>
  </conditionalFormatting>
  <conditionalFormatting sqref="K21:K25">
    <cfRule type="expression" dxfId="828" priority="204">
      <formula>AND(J21&gt;0,IF(COUNTIF(J$21:J$25,"=1")=2,TRUE),IF(COUNTIF(J$21:J$25,"=2")=2,TRUE))</formula>
    </cfRule>
    <cfRule type="expression" dxfId="827" priority="205">
      <formula>IF(COUNTIF(L$21:L$25,"=2")=2,TRUE)</formula>
    </cfRule>
    <cfRule type="expression" dxfId="826" priority="206">
      <formula>IF(COUNTIF(L$21:L$25,"=1")=2,TRUE)</formula>
    </cfRule>
    <cfRule type="expression" dxfId="825" priority="207">
      <formula>AND(IF(COUNTIF(R$21:R$25,"=1")=2,TRUE),IF(COUNTIF(S$21:S$25,"=2")=2,TRUE))</formula>
    </cfRule>
    <cfRule type="expression" dxfId="824" priority="208">
      <formula>AND(R21=4,IF(COUNTIF(R$21:R$25,"=4")=1,TRUE))</formula>
    </cfRule>
    <cfRule type="expression" dxfId="823" priority="209">
      <formula>AND(R21=3,IF(COUNTIF(R$21:R$25,"=3")=1,TRUE))</formula>
    </cfRule>
    <cfRule type="expression" dxfId="822" priority="210">
      <formula>AND(R21=2,IF(COUNTIF(R$21:R$25,"=2")=1,TRUE))</formula>
    </cfRule>
    <cfRule type="expression" dxfId="821" priority="211">
      <formula>AND(R21=1,IF(COUNTIF(R$21:R$25,"=1")=1,TRUE))</formula>
    </cfRule>
    <cfRule type="expression" dxfId="820" priority="212">
      <formula>OR(R21=0,R21=5)</formula>
    </cfRule>
  </conditionalFormatting>
  <conditionalFormatting sqref="H21:H25">
    <cfRule type="expression" dxfId="819" priority="179">
      <formula>AND(Q21=4,IF(COUNTIF(Q$21:Q$25,"=4")&gt;=2,TRUE))</formula>
    </cfRule>
    <cfRule type="expression" dxfId="818" priority="180">
      <formula>AND(Q21=3,IF(COUNTIF(Q$21:Q$25,"=3")&gt;=2,TRUE))</formula>
    </cfRule>
    <cfRule type="expression" dxfId="817" priority="181">
      <formula>AND(Q21=2,IF(COUNTIF(Q$21:Q$25,"=2")&gt;=2,TRUE))</formula>
    </cfRule>
    <cfRule type="expression" dxfId="816" priority="182">
      <formula>AND(Q21=1,IF(COUNTIF(Q$21:Q$25,"=1")&gt;=2,TRUE))</formula>
    </cfRule>
  </conditionalFormatting>
  <conditionalFormatting sqref="L28:L32">
    <cfRule type="expression" dxfId="815" priority="153">
      <formula>K28=0</formula>
    </cfRule>
    <cfRule type="expression" dxfId="814" priority="162">
      <formula>IF(COUNTIF(J$28:J$32,"=2")=2,TRUE)</formula>
    </cfRule>
    <cfRule type="expression" dxfId="813" priority="163">
      <formula>IF(COUNTIF(J$28:J$32,"=1")=2,TRUE)</formula>
    </cfRule>
    <cfRule type="expression" dxfId="812" priority="164">
      <formula>AND(IF(COUNTIF(Q$28:Q$32,"=1")=2,TRUE),IF(COUNTIF(Q$28:Q$32,"=2")=2,TRUE))</formula>
    </cfRule>
    <cfRule type="expression" dxfId="811" priority="165">
      <formula>AND(Q28=4,IF(COUNTIF(Q$28:Q$32,"=4")=1,TRUE))</formula>
    </cfRule>
    <cfRule type="expression" dxfId="810" priority="166">
      <formula>AND(Q28=3,IF(COUNTIF(Q$28:Q$32,"=3")=1,TRUE))</formula>
    </cfRule>
    <cfRule type="expression" dxfId="809" priority="167">
      <formula>AND(Q28=2,IF(COUNTIF(Q$28:Q$32,"=2")=1,TRUE))</formula>
    </cfRule>
    <cfRule type="expression" dxfId="808" priority="168">
      <formula>AND(Q28=1,IF(COUNTIF(Q$28:Q$32,"=1")=1,TRUE))</formula>
    </cfRule>
    <cfRule type="expression" dxfId="807" priority="169">
      <formula>OR(Q28=0,Q28=5)</formula>
    </cfRule>
  </conditionalFormatting>
  <conditionalFormatting sqref="O28:O32">
    <cfRule type="expression" dxfId="806" priority="161">
      <formula>OR(AND(J28=1,K28=1,L28=0,M28=1),AND(J28=2,K28=2,L28=0,M28=2))</formula>
    </cfRule>
  </conditionalFormatting>
  <conditionalFormatting sqref="M28:M32">
    <cfRule type="expression" dxfId="805" priority="154">
      <formula>AND(L28&gt;0,IF(COUNTIF(L$28:L$32,L28)&gt;1,TRUE,FALSE))</formula>
    </cfRule>
    <cfRule type="expression" dxfId="804" priority="155">
      <formula>AND(IF(COUNTIF(R$28:R$32,"=1")=2,TRUE),IF(COUNTIF(R$28:R$32,"=2")=2,TRUE))</formula>
    </cfRule>
    <cfRule type="expression" dxfId="803" priority="156">
      <formula>AND(R28=4,IF(COUNTIF(R$28:R$32,"=4")=1,TRUE))</formula>
    </cfRule>
    <cfRule type="expression" dxfId="802" priority="157">
      <formula>AND(R28=3,IF(COUNTIF(R$28:R$32,"=3")=1,TRUE))</formula>
    </cfRule>
    <cfRule type="expression" dxfId="801" priority="158">
      <formula>AND(R28=2,IF(COUNTIF(R$28:R$32,"=2")=1,TRUE))</formula>
    </cfRule>
    <cfRule type="expression" dxfId="800" priority="159">
      <formula>AND(R28=1,IF(COUNTIF(R$28:R$32,"=1")=1,TRUE))</formula>
    </cfRule>
    <cfRule type="expression" dxfId="799" priority="160">
      <formula>OR(R28=0,R28=5)</formula>
    </cfRule>
  </conditionalFormatting>
  <conditionalFormatting sqref="J28:J32">
    <cfRule type="expression" dxfId="798" priority="149">
      <formula>AND(Q28=4,IF(COUNTIF(Q$28:Q$32,"=4")&gt;=2,TRUE))</formula>
    </cfRule>
    <cfRule type="expression" dxfId="797" priority="150">
      <formula>AND(Q28=3,IF(COUNTIF(Q$28:Q$32,"=3")&gt;=2,TRUE))</formula>
    </cfRule>
    <cfRule type="expression" dxfId="796" priority="151">
      <formula>AND(Q28=2,IF(COUNTIF(Q$28:Q$32,"=2")&gt;=2,TRUE))</formula>
    </cfRule>
    <cfRule type="expression" dxfId="795" priority="152">
      <formula>AND(Q28=1,IF(COUNTIF(Q$28:Q$32,"=1")&gt;=2,TRUE))</formula>
    </cfRule>
  </conditionalFormatting>
  <conditionalFormatting sqref="K28:K32">
    <cfRule type="expression" dxfId="794" priority="170">
      <formula>AND(J28&gt;0,IF(COUNTIF(J$28:J$32,"=1")=2,TRUE),IF(COUNTIF(J$28:J$32,"=2")=2,TRUE))</formula>
    </cfRule>
    <cfRule type="expression" dxfId="793" priority="171">
      <formula>IF(COUNTIF(L$28:L$32,"=2")=2,TRUE)</formula>
    </cfRule>
    <cfRule type="expression" dxfId="792" priority="172">
      <formula>IF(COUNTIF(L$28:L$32,"=1")=2,TRUE)</formula>
    </cfRule>
    <cfRule type="expression" dxfId="791" priority="173">
      <formula>AND(IF(COUNTIF(R$28:R$32,"=1")=2,TRUE),IF(COUNTIF(S$28:S$32,"=2")=2,TRUE))</formula>
    </cfRule>
    <cfRule type="expression" dxfId="790" priority="174">
      <formula>AND(R28=4,IF(COUNTIF(R$28:R$32,"=4")=1,TRUE))</formula>
    </cfRule>
    <cfRule type="expression" dxfId="789" priority="175">
      <formula>AND(R28=3,IF(COUNTIF(R$28:R$32,"=3")=1,TRUE))</formula>
    </cfRule>
    <cfRule type="expression" dxfId="788" priority="176">
      <formula>AND(R28=2,IF(COUNTIF(R$28:R$32,"=2")=1,TRUE))</formula>
    </cfRule>
    <cfRule type="expression" dxfId="787" priority="177">
      <formula>AND(R28=1,IF(COUNTIF(R$28:R$32,"=1")=1,TRUE))</formula>
    </cfRule>
    <cfRule type="expression" dxfId="786" priority="178">
      <formula>OR(R28=0,R28=5)</formula>
    </cfRule>
  </conditionalFormatting>
  <conditionalFormatting sqref="H28:H32">
    <cfRule type="expression" dxfId="785" priority="145">
      <formula>AND(Q28=4,IF(COUNTIF(Q$28:Q$32,"=4")&gt;=2,TRUE))</formula>
    </cfRule>
    <cfRule type="expression" dxfId="784" priority="146">
      <formula>AND(Q28=3,IF(COUNTIF(Q$28:Q$32,"=3")&gt;=2,TRUE))</formula>
    </cfRule>
    <cfRule type="expression" dxfId="783" priority="147">
      <formula>AND(Q28=2,IF(COUNTIF(Q$28:Q$32,"=2")&gt;=2,TRUE))</formula>
    </cfRule>
    <cfRule type="expression" dxfId="782" priority="148">
      <formula>AND(Q28=1,IF(COUNTIF(Q$28:Q$32,"=1")&gt;=2,TRUE))</formula>
    </cfRule>
  </conditionalFormatting>
  <conditionalFormatting sqref="B100:H102 B134:H139 B130:F133 H105:H133 F105:F129 B103:D129 F103:H104">
    <cfRule type="containsText" dxfId="781" priority="144" operator="containsText" text="I-Viru">
      <formula>NOT(ISERROR(SEARCH("I-Viru",B100)))</formula>
    </cfRule>
  </conditionalFormatting>
  <conditionalFormatting sqref="A102:A116">
    <cfRule type="cellIs" dxfId="780" priority="142" operator="equal">
      <formula>"-"</formula>
    </cfRule>
    <cfRule type="duplicateValues" dxfId="779" priority="143"/>
  </conditionalFormatting>
  <conditionalFormatting sqref="C106 C108">
    <cfRule type="aboveAverage" dxfId="778" priority="141"/>
  </conditionalFormatting>
  <conditionalFormatting sqref="C110 C112">
    <cfRule type="aboveAverage" dxfId="777" priority="140"/>
  </conditionalFormatting>
  <conditionalFormatting sqref="C114 C116">
    <cfRule type="aboveAverage" dxfId="776" priority="139"/>
  </conditionalFormatting>
  <conditionalFormatting sqref="C106 C108 C110 C112 C114 C116">
    <cfRule type="containsBlanks" dxfId="775" priority="138">
      <formula>LEN(TRIM(C106))=0</formula>
    </cfRule>
  </conditionalFormatting>
  <conditionalFormatting sqref="C102 C104">
    <cfRule type="aboveAverage" dxfId="774" priority="137"/>
  </conditionalFormatting>
  <conditionalFormatting sqref="C102 C104">
    <cfRule type="containsBlanks" dxfId="773" priority="136">
      <formula>LEN(TRIM(C102))=0</formula>
    </cfRule>
  </conditionalFormatting>
  <conditionalFormatting sqref="G124 G128 G131 G133">
    <cfRule type="containsBlanks" dxfId="772" priority="105">
      <formula>LEN(TRIM(G124))=0</formula>
    </cfRule>
  </conditionalFormatting>
  <conditionalFormatting sqref="E123 E125">
    <cfRule type="containsBlanks" dxfId="771" priority="99">
      <formula>LEN(TRIM(E123))=0</formula>
    </cfRule>
  </conditionalFormatting>
  <conditionalFormatting sqref="E127 E129">
    <cfRule type="containsBlanks" dxfId="770" priority="97">
      <formula>LEN(TRIM(E127))=0</formula>
    </cfRule>
  </conditionalFormatting>
  <conditionalFormatting sqref="AJ31">
    <cfRule type="expression" dxfId="769" priority="120">
      <formula>AND(AI31="",FIND(",",AJ31))</formula>
    </cfRule>
    <cfRule type="expression" dxfId="768" priority="122">
      <formula>AND(AI31="",COUNTIF(AJ31,"*,*")=0)</formula>
    </cfRule>
  </conditionalFormatting>
  <conditionalFormatting sqref="AH31">
    <cfRule type="expression" dxfId="767" priority="123">
      <formula>AND(AG31="",FIND(",",AH31))</formula>
    </cfRule>
    <cfRule type="expression" dxfId="766" priority="124">
      <formula>AND(AG31="",COUNTIF(AH31,"*,*")=0)</formula>
    </cfRule>
  </conditionalFormatting>
  <conditionalFormatting sqref="AL31">
    <cfRule type="expression" dxfId="765" priority="125">
      <formula>AND(AK31="",FIND(",",AL31))</formula>
    </cfRule>
    <cfRule type="expression" dxfId="764" priority="126">
      <formula>AND(AK31="",COUNTIF(AL31,"*,*")=0)</formula>
    </cfRule>
  </conditionalFormatting>
  <conditionalFormatting sqref="AF31">
    <cfRule type="expression" dxfId="763" priority="121">
      <formula>AND(AE31="",COUNTIF(AF31,"*,*")=0)</formula>
    </cfRule>
  </conditionalFormatting>
  <conditionalFormatting sqref="AN31">
    <cfRule type="expression" dxfId="762" priority="117">
      <formula>AND(AM31="",COUNTIF(AN31,"*,*")=0)</formula>
    </cfRule>
    <cfRule type="expression" dxfId="761" priority="119">
      <formula>AND(AM31="",FIND(",",AN31))</formula>
    </cfRule>
  </conditionalFormatting>
  <conditionalFormatting sqref="AP31">
    <cfRule type="expression" dxfId="760" priority="116">
      <formula>AND(AO31="",COUNTIF(AP31,"*,*")=0)</formula>
    </cfRule>
    <cfRule type="expression" dxfId="759" priority="118">
      <formula>AND(AO31="",FIND(",",AP31))</formula>
    </cfRule>
  </conditionalFormatting>
  <conditionalFormatting sqref="I28:I32">
    <cfRule type="expression" dxfId="758" priority="110">
      <formula>FIND(2,I28,1)</formula>
    </cfRule>
    <cfRule type="expression" dxfId="757" priority="111">
      <formula>FIND(1,I28,1)</formula>
    </cfRule>
  </conditionalFormatting>
  <conditionalFormatting sqref="I21:I25">
    <cfRule type="expression" dxfId="756" priority="112">
      <formula>FIND(2,I21,1)</formula>
    </cfRule>
    <cfRule type="expression" dxfId="755" priority="113">
      <formula>FIND(1,I21,1)</formula>
    </cfRule>
  </conditionalFormatting>
  <conditionalFormatting sqref="I7:I11">
    <cfRule type="expression" dxfId="754" priority="114">
      <formula>FIND(2,I7,1)</formula>
    </cfRule>
    <cfRule type="expression" dxfId="753" priority="115">
      <formula>FIND(1,I7,1)</formula>
    </cfRule>
  </conditionalFormatting>
  <conditionalFormatting sqref="I14:I18">
    <cfRule type="expression" dxfId="752" priority="108">
      <formula>FIND(2,I14,1)</formula>
    </cfRule>
    <cfRule type="expression" dxfId="751" priority="109">
      <formula>FIND(1,I14,1)</formula>
    </cfRule>
  </conditionalFormatting>
  <conditionalFormatting sqref="G124 G128">
    <cfRule type="aboveAverage" dxfId="750" priority="107"/>
  </conditionalFormatting>
  <conditionalFormatting sqref="G131 G133">
    <cfRule type="aboveAverage" dxfId="749" priority="106"/>
  </conditionalFormatting>
  <conditionalFormatting sqref="G117 G119">
    <cfRule type="aboveAverage" dxfId="748" priority="104"/>
  </conditionalFormatting>
  <conditionalFormatting sqref="G117 G119">
    <cfRule type="containsBlanks" dxfId="747" priority="103">
      <formula>LEN(TRIM(G117))=0</formula>
    </cfRule>
  </conditionalFormatting>
  <conditionalFormatting sqref="G105 G113">
    <cfRule type="containsBlanks" dxfId="746" priority="101">
      <formula>LEN(TRIM(G105))=0</formula>
    </cfRule>
    <cfRule type="aboveAverage" dxfId="745" priority="102"/>
  </conditionalFormatting>
  <conditionalFormatting sqref="E123 E125">
    <cfRule type="aboveAverage" dxfId="744" priority="100"/>
  </conditionalFormatting>
  <conditionalFormatting sqref="E127 E129">
    <cfRule type="aboveAverage" dxfId="743" priority="98"/>
  </conditionalFormatting>
  <conditionalFormatting sqref="E103 E107">
    <cfRule type="containsBlanks" dxfId="742" priority="95">
      <formula>LEN(TRIM(E103))=0</formula>
    </cfRule>
    <cfRule type="aboveAverage" dxfId="741" priority="96"/>
  </conditionalFormatting>
  <conditionalFormatting sqref="E111 E115">
    <cfRule type="containsBlanks" dxfId="740" priority="93">
      <formula>LEN(TRIM(E111))=0</formula>
    </cfRule>
    <cfRule type="aboveAverage" dxfId="739" priority="94"/>
  </conditionalFormatting>
  <conditionalFormatting sqref="AJ7:AJ30">
    <cfRule type="expression" dxfId="738" priority="55">
      <formula>AND(AI7="",FIND(",",AJ7))</formula>
    </cfRule>
    <cfRule type="expression" dxfId="737" priority="57">
      <formula>AND(AI7="",COUNTIF(AJ7,"*,*")=0)</formula>
    </cfRule>
  </conditionalFormatting>
  <conditionalFormatting sqref="AH7:AH30">
    <cfRule type="expression" dxfId="736" priority="58">
      <formula>AND(AG7="",FIND(",",AH7))</formula>
    </cfRule>
    <cfRule type="expression" dxfId="735" priority="59">
      <formula>AND(AG7="",COUNTIF(AH7,"*,*")=0)</formula>
    </cfRule>
  </conditionalFormatting>
  <conditionalFormatting sqref="AL7:AL30">
    <cfRule type="expression" dxfId="734" priority="60">
      <formula>AND(AK7="",FIND(",",AL7))</formula>
    </cfRule>
    <cfRule type="expression" dxfId="733" priority="61">
      <formula>AND(AK7="",COUNTIF(AL7,"*,*")=0)</formula>
    </cfRule>
  </conditionalFormatting>
  <conditionalFormatting sqref="AF7:AF30">
    <cfRule type="expression" dxfId="732" priority="56">
      <formula>AND(AE7="",COUNTIF(AF7,"*,*")=0)</formula>
    </cfRule>
  </conditionalFormatting>
  <conditionalFormatting sqref="AN7:AN30">
    <cfRule type="expression" dxfId="731" priority="52">
      <formula>AND(AM7="",COUNTIF(AN7,"*,*")=0)</formula>
    </cfRule>
    <cfRule type="expression" dxfId="730" priority="54">
      <formula>AND(AM7="",FIND(",",AN7))</formula>
    </cfRule>
  </conditionalFormatting>
  <conditionalFormatting sqref="AP7:AP30">
    <cfRule type="expression" dxfId="729" priority="51">
      <formula>AND(AO7="",COUNTIF(AP7,"*,*")=0)</formula>
    </cfRule>
    <cfRule type="expression" dxfId="728" priority="53">
      <formula>AND(AO7="",FIND(",",AP7))</formula>
    </cfRule>
  </conditionalFormatting>
  <conditionalFormatting sqref="D141 C142">
    <cfRule type="aboveAverage" dxfId="727" priority="38"/>
  </conditionalFormatting>
  <conditionalFormatting sqref="E141 C143">
    <cfRule type="aboveAverage" dxfId="726" priority="37"/>
  </conditionalFormatting>
  <conditionalFormatting sqref="F141 C144">
    <cfRule type="aboveAverage" dxfId="725" priority="36"/>
  </conditionalFormatting>
  <conditionalFormatting sqref="E142 D143">
    <cfRule type="aboveAverage" dxfId="724" priority="35"/>
  </conditionalFormatting>
  <conditionalFormatting sqref="G141 C145">
    <cfRule type="aboveAverage" dxfId="723" priority="34"/>
  </conditionalFormatting>
  <conditionalFormatting sqref="F142 D144">
    <cfRule type="aboveAverage" dxfId="722" priority="33"/>
  </conditionalFormatting>
  <conditionalFormatting sqref="G142 D145">
    <cfRule type="aboveAverage" dxfId="721" priority="32"/>
  </conditionalFormatting>
  <conditionalFormatting sqref="F143 E144">
    <cfRule type="aboveAverage" dxfId="720" priority="31"/>
  </conditionalFormatting>
  <conditionalFormatting sqref="G143 E145">
    <cfRule type="aboveAverage" dxfId="719" priority="30"/>
  </conditionalFormatting>
  <conditionalFormatting sqref="F145 G144">
    <cfRule type="aboveAverage" dxfId="718" priority="29"/>
  </conditionalFormatting>
  <conditionalFormatting sqref="B141:B142 B145:B146">
    <cfRule type="duplicateValues" dxfId="717" priority="28"/>
  </conditionalFormatting>
  <conditionalFormatting sqref="L141:L145">
    <cfRule type="expression" dxfId="716" priority="11">
      <formula>K141=0</formula>
    </cfRule>
    <cfRule type="expression" dxfId="715" priority="20">
      <formula>IF(COUNTIF(J$7:J$11,"=2")=2,TRUE)</formula>
    </cfRule>
    <cfRule type="expression" dxfId="714" priority="21">
      <formula>IF(COUNTIF(J$7:J$11,"=1")=2,TRUE)</formula>
    </cfRule>
    <cfRule type="expression" dxfId="713" priority="22">
      <formula>AND(IF(COUNTIF(Q$7:Q$11,"=1")=2,TRUE),IF(COUNTIF(Q$7:Q$11,"=2")=2,TRUE))</formula>
    </cfRule>
    <cfRule type="expression" dxfId="712" priority="23">
      <formula>AND(Q141=4,IF(COUNTIF(Q$7:Q$11,"=4")=1,TRUE))</formula>
    </cfRule>
    <cfRule type="expression" dxfId="711" priority="24">
      <formula>AND(Q141=3,IF(COUNTIF(Q$7:Q$11,"=3")=1,TRUE))</formula>
    </cfRule>
    <cfRule type="expression" dxfId="710" priority="25">
      <formula>AND(Q141=2,IF(COUNTIF(Q$7:Q$11,"=2")=1,TRUE))</formula>
    </cfRule>
    <cfRule type="expression" dxfId="709" priority="26">
      <formula>AND(Q141=1,IF(COUNTIF(Q$7:Q$11,"=1")=1,TRUE))</formula>
    </cfRule>
    <cfRule type="expression" dxfId="708" priority="27">
      <formula>OR(Q141=0,Q141=5)</formula>
    </cfRule>
  </conditionalFormatting>
  <conditionalFormatting sqref="O141:O145">
    <cfRule type="expression" dxfId="707" priority="19">
      <formula>OR(AND(J141=1,K141=1,L141=0,M141=1),AND(J141=2,K141=2,L141=0,M141=2))</formula>
    </cfRule>
  </conditionalFormatting>
  <conditionalFormatting sqref="M141:M145">
    <cfRule type="expression" dxfId="706" priority="12">
      <formula>AND(L141&gt;0,IF(COUNTIF(L$7:L$11,L141)&gt;1,TRUE,FALSE))</formula>
    </cfRule>
    <cfRule type="expression" dxfId="705" priority="13">
      <formula>AND(IF(COUNTIF(R$7:R$11,"=1")=2,TRUE),IF(COUNTIF(R$7:R$11,"=2")=2,TRUE))</formula>
    </cfRule>
    <cfRule type="expression" dxfId="704" priority="14">
      <formula>AND(R141=4,IF(COUNTIF(R$7:R$11,"=4")=1,TRUE))</formula>
    </cfRule>
    <cfRule type="expression" dxfId="703" priority="15">
      <formula>AND(R141=3,IF(COUNTIF(R$7:R$11,"=3")=1,TRUE))</formula>
    </cfRule>
    <cfRule type="expression" dxfId="702" priority="16">
      <formula>AND(R141=2,IF(COUNTIF(R$7:R$11,"=2")=1,TRUE))</formula>
    </cfRule>
    <cfRule type="expression" dxfId="701" priority="17">
      <formula>AND(R141=1,IF(COUNTIF(R$7:R$11,"=1")=1,TRUE))</formula>
    </cfRule>
    <cfRule type="expression" dxfId="700" priority="18">
      <formula>OR(R141=0,R141=5)</formula>
    </cfRule>
  </conditionalFormatting>
  <conditionalFormatting sqref="J141:J145">
    <cfRule type="expression" dxfId="699" priority="7">
      <formula>AND(Q141=4,IF(COUNTIF(Q$7:Q$11,"=4")&gt;=2,TRUE))</formula>
    </cfRule>
    <cfRule type="expression" dxfId="698" priority="8">
      <formula>AND(Q141=3,IF(COUNTIF(Q$7:Q$11,"=3")&gt;=2,TRUE))</formula>
    </cfRule>
    <cfRule type="expression" dxfId="697" priority="9">
      <formula>AND(Q141=2,IF(COUNTIF(Q$7:Q$11,"=2")&gt;=2,TRUE))</formula>
    </cfRule>
    <cfRule type="expression" dxfId="696" priority="10">
      <formula>AND(Q141=1,IF(COUNTIF(Q$7:Q$11,"=1")&gt;=2,TRUE))</formula>
    </cfRule>
  </conditionalFormatting>
  <conditionalFormatting sqref="H141:H145">
    <cfRule type="expression" dxfId="695" priority="6">
      <formula>AND(Q141=4,IF(COUNTIF(Q$7:Q$11,"=4")&gt;=2,TRUE))</formula>
    </cfRule>
    <cfRule type="expression" dxfId="694" priority="39">
      <formula>AND(Q141=3,IF(COUNTIF(Q$7:Q$11,"=3")&gt;=2,TRUE))</formula>
    </cfRule>
    <cfRule type="expression" dxfId="693" priority="40">
      <formula>AND(Q141=2,IF(COUNTIF(Q$7:Q$11,"=2")&gt;=2,TRUE))</formula>
    </cfRule>
    <cfRule type="expression" dxfId="692" priority="41">
      <formula>AND(Q141=1,IF(COUNTIF(Q$7:Q$11,"=1")&gt;=2,TRUE))</formula>
    </cfRule>
  </conditionalFormatting>
  <conditionalFormatting sqref="K141:K145">
    <cfRule type="expression" dxfId="691" priority="42">
      <formula>AND(J141&gt;0,IF(COUNTIF(J$7:J$11,"=1")=2,TRUE),IF(COUNTIF(J$7:J$11,"=2")=2,TRUE))</formula>
    </cfRule>
    <cfRule type="expression" dxfId="690" priority="43">
      <formula>IF(COUNTIF(L$7:L$11,"=2")=2,TRUE)</formula>
    </cfRule>
    <cfRule type="expression" dxfId="689" priority="44">
      <formula>IF(COUNTIF(L$7:L$11,"=1")=2,TRUE)</formula>
    </cfRule>
    <cfRule type="expression" dxfId="688" priority="45">
      <formula>AND(IF(COUNTIF(R$7:R$11,"=1")=2,TRUE),IF(COUNTIF(S$7:S$11,"=2")=2,TRUE))</formula>
    </cfRule>
    <cfRule type="expression" dxfId="687" priority="46">
      <formula>AND(R141=4,IF(COUNTIF(R$7:R$11,"=4")=1,TRUE))</formula>
    </cfRule>
    <cfRule type="expression" dxfId="686" priority="47">
      <formula>AND(R141=3,IF(COUNTIF(R$7:R$11,"=3")=1,TRUE))</formula>
    </cfRule>
    <cfRule type="expression" dxfId="685" priority="48">
      <formula>AND(R141=2,IF(COUNTIF(R$7:R$11,"=2")=1,TRUE))</formula>
    </cfRule>
    <cfRule type="expression" dxfId="684" priority="49">
      <formula>AND(R141=1,IF(COUNTIF(R$7:R$11,"=1")=1,TRUE))</formula>
    </cfRule>
    <cfRule type="expression" dxfId="683" priority="50">
      <formula>OR(R141=0,R141=5)</formula>
    </cfRule>
  </conditionalFormatting>
  <conditionalFormatting sqref="B143">
    <cfRule type="duplicateValues" dxfId="682" priority="3"/>
  </conditionalFormatting>
  <conditionalFormatting sqref="B144">
    <cfRule type="duplicateValues" dxfId="681" priority="2"/>
  </conditionalFormatting>
  <conditionalFormatting sqref="H147:H157">
    <cfRule type="containsText" dxfId="680" priority="1" operator="containsText" text="I-Viru">
      <formula>NOT(ISERROR(SEARCH("I-Viru",H147)))</formula>
    </cfRule>
  </conditionalFormatting>
  <conditionalFormatting sqref="B300:B311">
    <cfRule type="expression" dxfId="679" priority="387">
      <formula>A300=3</formula>
    </cfRule>
    <cfRule type="expression" dxfId="678" priority="388">
      <formula>A300=2</formula>
    </cfRule>
    <cfRule type="expression" dxfId="677" priority="389">
      <formula>A300=1</formula>
    </cfRule>
    <cfRule type="containsBlanks" dxfId="676" priority="390">
      <formula>LEN(TRIM(B300))=0</formula>
    </cfRule>
    <cfRule type="duplicateValues" dxfId="675" priority="391"/>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2" manualBreakCount="2">
    <brk id="98" max="16383" man="1"/>
    <brk id="136"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5"/>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33.2851562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4" width="5.7109375" customWidth="1"/>
    <col min="25" max="25" width="2.7109375" customWidth="1"/>
    <col min="26" max="26" width="1.140625" customWidth="1"/>
    <col min="27" max="27" width="2.7109375" customWidth="1"/>
    <col min="28" max="28" width="4.7109375" customWidth="1"/>
    <col min="30" max="31" width="9.140625" hidden="1" customWidth="1"/>
    <col min="32" max="32" width="18.285156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UPPER((Kalend!E11)&amp;" - "&amp;(Kalend!C11))&amp;" - "&amp;LOWER(Kalend!D11)&amp;" - "&amp;(Kalend!A11)&amp;" kell "&amp;(Kalend!B11)&amp;" - "&amp;(Kalend!F11)</f>
        <v>V3 - VOKA VII KV 3. ETAPP - duo - K, 03.06.2020 kell 18:00 - Voka staadion</v>
      </c>
      <c r="O1" s="105"/>
      <c r="P1" s="105"/>
      <c r="Q1" s="108"/>
      <c r="R1" s="108"/>
      <c r="S1" s="108"/>
      <c r="T1" s="109"/>
      <c r="U1" s="109"/>
      <c r="V1" s="109"/>
      <c r="W1" s="105"/>
      <c r="X1" s="257"/>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693" t="s">
        <v>157</v>
      </c>
      <c r="C7" s="140">
        <v>13</v>
      </c>
      <c r="D7" s="141" t="s">
        <v>79</v>
      </c>
      <c r="E7" s="142">
        <v>5</v>
      </c>
      <c r="F7" s="143" t="str">
        <f>B16</f>
        <v>Andrei Grintšak, Henri Mitt</v>
      </c>
      <c r="G7" s="140">
        <v>13</v>
      </c>
      <c r="H7" s="141" t="s">
        <v>79</v>
      </c>
      <c r="I7" s="142">
        <v>8</v>
      </c>
      <c r="J7" s="143" t="str">
        <f>B11</f>
        <v>Matti Vinni, Vello Vasser</v>
      </c>
      <c r="K7" s="140">
        <v>11</v>
      </c>
      <c r="L7" s="141" t="s">
        <v>79</v>
      </c>
      <c r="M7" s="142">
        <v>8</v>
      </c>
      <c r="N7" s="143" t="str">
        <f>B10</f>
        <v>Andres Veski, Meelis Luud</v>
      </c>
      <c r="O7" s="140">
        <v>9</v>
      </c>
      <c r="P7" s="141" t="s">
        <v>79</v>
      </c>
      <c r="Q7" s="142">
        <v>8</v>
      </c>
      <c r="R7" s="143" t="str">
        <f>B8</f>
        <v>Ivar Viljaste, Sirje Viljaste</v>
      </c>
      <c r="S7" s="140">
        <v>6</v>
      </c>
      <c r="T7" s="141" t="s">
        <v>79</v>
      </c>
      <c r="U7" s="142">
        <v>12</v>
      </c>
      <c r="V7" s="143" t="str">
        <f>B9</f>
        <v>Kenneth Muusikus, Mait Metsla</v>
      </c>
      <c r="W7" s="935">
        <f t="shared" ref="W7:W22" si="0">IF(C7&gt;E7,W$2,IF(C7&lt;E7,W$4,IF(ISNUMBER(C7),W$3,0)))+IF(G7&gt;I7,W$2,IF(G7&lt;I7,W$4,IF(ISNUMBER(G7),W$3,0)))+IF(K7&gt;M7,W$2,IF(K7&lt;M7,W$4,IF(ISNUMBER(K7),W$3,0)))+IF(O7&gt;Q7,W$2,IF(O7&lt;Q7,W$4,IF(ISNUMBER(O7),W$3,0)))+IF(S7&gt;U7,W$2,IF(S7&lt;U7,W$4,IF(ISNUMBER(S7),W$3,0)))</f>
        <v>4</v>
      </c>
      <c r="X7" s="145">
        <v>32</v>
      </c>
      <c r="Y7" s="140">
        <f>C7+G7+K7+O7+S7</f>
        <v>52</v>
      </c>
      <c r="Z7" s="141" t="s">
        <v>79</v>
      </c>
      <c r="AA7" s="146">
        <f>E7+I7+M7+Q7+U7</f>
        <v>41</v>
      </c>
      <c r="AB7" s="147">
        <f>Y7-AA7</f>
        <v>11</v>
      </c>
      <c r="AD7" s="157">
        <f>SUM(AE7:AP7)</f>
        <v>168</v>
      </c>
      <c r="AE7" s="158">
        <f>IFERROR(INDEX(V!$R:$R,MATCH(AF7,V!$L:$L,0)),"")</f>
        <v>84</v>
      </c>
      <c r="AF7" s="159" t="str">
        <f>IFERROR(LEFT($B7,(FIND(",",$B7,1)-1)),"")</f>
        <v>Aigi Orro</v>
      </c>
      <c r="AG7" s="158">
        <f>IFERROR(INDEX(V!$R:$R,MATCH(AH7,V!$L:$L,0)),"")</f>
        <v>84</v>
      </c>
      <c r="AH7" s="159" t="str">
        <f>IFERROR(MID($B7,FIND(", ",$B7)+2,256),"")</f>
        <v>Kalle Orro</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495</v>
      </c>
      <c r="C8" s="140">
        <v>13</v>
      </c>
      <c r="D8" s="141" t="s">
        <v>79</v>
      </c>
      <c r="E8" s="142">
        <v>3</v>
      </c>
      <c r="F8" s="143" t="str">
        <f>B18</f>
        <v>Oksana Rõndenkova, Oleg Rõndenkov</v>
      </c>
      <c r="G8" s="140">
        <v>13</v>
      </c>
      <c r="H8" s="141" t="s">
        <v>79</v>
      </c>
      <c r="I8" s="142">
        <v>7</v>
      </c>
      <c r="J8" s="143" t="str">
        <f>B15</f>
        <v>Kaspar Mänd, Urmas Randlaine</v>
      </c>
      <c r="K8" s="140">
        <v>13</v>
      </c>
      <c r="L8" s="141" t="s">
        <v>79</v>
      </c>
      <c r="M8" s="142">
        <v>3</v>
      </c>
      <c r="N8" s="143" t="str">
        <f>B13</f>
        <v>Johannes Neiland, Tõnis Neiland</v>
      </c>
      <c r="O8" s="140">
        <v>8</v>
      </c>
      <c r="P8" s="141" t="s">
        <v>79</v>
      </c>
      <c r="Q8" s="142">
        <v>9</v>
      </c>
      <c r="R8" s="143" t="str">
        <f>B7</f>
        <v>Aigi Orro, Kalle Orro</v>
      </c>
      <c r="S8" s="140">
        <v>13</v>
      </c>
      <c r="T8" s="141" t="s">
        <v>79</v>
      </c>
      <c r="U8" s="142">
        <v>4</v>
      </c>
      <c r="V8" s="143" t="str">
        <f>B10</f>
        <v>Andres Veski, Meelis Luud</v>
      </c>
      <c r="W8" s="935">
        <f t="shared" si="0"/>
        <v>4</v>
      </c>
      <c r="X8" s="145">
        <v>28</v>
      </c>
      <c r="Y8" s="140">
        <f t="shared" ref="Y8:Y22" si="1">C8+G8+K8+O8+S8</f>
        <v>60</v>
      </c>
      <c r="Z8" s="141" t="s">
        <v>79</v>
      </c>
      <c r="AA8" s="146">
        <f t="shared" ref="AA8:AA22" si="2">E8+I8+M8+Q8+U8</f>
        <v>26</v>
      </c>
      <c r="AB8" s="147">
        <f t="shared" ref="AB8:AB22" si="3">Y8-AA8</f>
        <v>34</v>
      </c>
      <c r="AC8" s="148"/>
      <c r="AD8" s="157">
        <f t="shared" ref="AD8:AD11" si="4">SUM(AE8:AL8)</f>
        <v>235</v>
      </c>
      <c r="AE8" s="158">
        <f>IFERROR(INDEX(V!$R:$R,MATCH(AF8,V!$L:$L,0)),"")</f>
        <v>167</v>
      </c>
      <c r="AF8" s="159" t="str">
        <f t="shared" ref="AF8:AF22" si="5">IFERROR(LEFT($B8,(FIND(",",$B8,1)-1)),"")</f>
        <v>Ivar Viljaste</v>
      </c>
      <c r="AG8" s="158">
        <f>IFERROR(INDEX(V!$R:$R,MATCH(AH8,V!$L:$L,0)),"")</f>
        <v>68</v>
      </c>
      <c r="AH8" s="159" t="str">
        <f t="shared" ref="AH8:AH22" si="6">IFERROR(MID($B8,FIND(", ",$B8)+2,256),"")</f>
        <v>Sirje Viljaste</v>
      </c>
      <c r="AI8" s="158" t="str">
        <f>IFERROR(INDEX(V!$R:$R,MATCH(AJ8,V!$L:$L,0)),"")</f>
        <v/>
      </c>
      <c r="AJ8" s="159" t="str">
        <f t="shared" ref="AJ8:AJ22" si="7">IFERROR(MID($B8,FIND("^",SUBSTITUTE($B8,", ","^",1))+2,FIND("^",SUBSTITUTE($B8,", ","^",2))-FIND("^",SUBSTITUTE($B8,", ","^",1))-2),"")</f>
        <v/>
      </c>
      <c r="AK8" s="158" t="str">
        <f>IFERROR(INDEX(V!$R:$R,MATCH(AL8,V!$L:$L,0)),"")</f>
        <v/>
      </c>
      <c r="AL8" s="159" t="str">
        <f t="shared" ref="AL8:AL22" si="8">IFERROR(MID($B8,FIND(", ",$B8,FIND(", ",$B8,FIND(", ",$B8))+1)+2,30000),"")</f>
        <v/>
      </c>
      <c r="AM8" s="158" t="str">
        <f>IFERROR(INDEX(V!$R:$R,MATCH(AN8,V!$L:$L,0)),"")</f>
        <v/>
      </c>
      <c r="AN8" s="159" t="str">
        <f t="shared" ref="AN8:AN22" si="9">IFERROR(MID($B8,FIND(", ",$B8,FIND(", ",$B8)+1)+2,FIND(", ",$B8,FIND(", ",$B8,FIND(", ",$B8)+1)+1)-FIND(", ",$B8,FIND(", ",$B8)+1)-2),"")</f>
        <v/>
      </c>
      <c r="AO8" s="158" t="str">
        <f>IFERROR(INDEX(V!$R:$R,MATCH(AP8,V!$L:$L,0)),"")</f>
        <v/>
      </c>
      <c r="AP8" s="159" t="str">
        <f t="shared" ref="AP8:AP22" si="10">IFERROR(MID($B8,FIND(", ",$B8,FIND(", ",$B8,FIND(", ",$B8)+1)+1)+2,30000),"")</f>
        <v/>
      </c>
    </row>
    <row r="9" spans="1:42" x14ac:dyDescent="0.2">
      <c r="A9" s="138">
        <v>3</v>
      </c>
      <c r="B9" s="695" t="s">
        <v>158</v>
      </c>
      <c r="C9" s="140">
        <v>13</v>
      </c>
      <c r="D9" s="141" t="s">
        <v>79</v>
      </c>
      <c r="E9" s="142">
        <v>6</v>
      </c>
      <c r="F9" s="143" t="str">
        <f>B21</f>
        <v>Jaan Saar, Liidia Põllu</v>
      </c>
      <c r="G9" s="140">
        <v>8</v>
      </c>
      <c r="H9" s="141" t="s">
        <v>79</v>
      </c>
      <c r="I9" s="142">
        <v>13</v>
      </c>
      <c r="J9" s="143" t="str">
        <f>B13</f>
        <v>Johannes Neiland, Tõnis Neiland</v>
      </c>
      <c r="K9" s="140">
        <v>13</v>
      </c>
      <c r="L9" s="141" t="s">
        <v>79</v>
      </c>
      <c r="M9" s="142">
        <v>11</v>
      </c>
      <c r="N9" s="143" t="str">
        <f>B15</f>
        <v>Kaspar Mänd, Urmas Randlaine</v>
      </c>
      <c r="O9" s="140">
        <v>13</v>
      </c>
      <c r="P9" s="141" t="s">
        <v>79</v>
      </c>
      <c r="Q9" s="142">
        <v>8</v>
      </c>
      <c r="R9" s="143" t="str">
        <f>B11</f>
        <v>Matti Vinni, Vello Vasser</v>
      </c>
      <c r="S9" s="140">
        <v>12</v>
      </c>
      <c r="T9" s="141" t="s">
        <v>79</v>
      </c>
      <c r="U9" s="142">
        <v>6</v>
      </c>
      <c r="V9" s="143" t="str">
        <f>B7</f>
        <v>Aigi Orro, Kalle Orro</v>
      </c>
      <c r="W9" s="935">
        <f t="shared" si="0"/>
        <v>4</v>
      </c>
      <c r="X9" s="145">
        <v>26</v>
      </c>
      <c r="Y9" s="140">
        <f t="shared" si="1"/>
        <v>59</v>
      </c>
      <c r="Z9" s="141" t="s">
        <v>79</v>
      </c>
      <c r="AA9" s="146">
        <f t="shared" si="2"/>
        <v>44</v>
      </c>
      <c r="AB9" s="147">
        <f t="shared" si="3"/>
        <v>15</v>
      </c>
      <c r="AC9" s="148"/>
      <c r="AD9" s="157">
        <f t="shared" si="4"/>
        <v>338</v>
      </c>
      <c r="AE9" s="158">
        <f>IFERROR(INDEX(V!$R:$R,MATCH(AF9,V!$L:$L,0)),"")</f>
        <v>169</v>
      </c>
      <c r="AF9" s="159" t="str">
        <f t="shared" si="5"/>
        <v>Kenneth Muusikus</v>
      </c>
      <c r="AG9" s="158">
        <f>IFERROR(INDEX(V!$R:$R,MATCH(AH9,V!$L:$L,0)),"")</f>
        <v>169</v>
      </c>
      <c r="AH9" s="159" t="str">
        <f t="shared" si="6"/>
        <v>Mait Metsla</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496</v>
      </c>
      <c r="C10" s="140">
        <v>13</v>
      </c>
      <c r="D10" s="141" t="s">
        <v>79</v>
      </c>
      <c r="E10" s="142">
        <v>9</v>
      </c>
      <c r="F10" s="143" t="str">
        <f>B17</f>
        <v>Enn Tokman, Tarmo Bombe</v>
      </c>
      <c r="G10" s="140">
        <v>13</v>
      </c>
      <c r="H10" s="141" t="s">
        <v>79</v>
      </c>
      <c r="I10" s="142">
        <v>5</v>
      </c>
      <c r="J10" s="143" t="str">
        <f>B12</f>
        <v>Elmo Lageda, Sander Rose</v>
      </c>
      <c r="K10" s="140">
        <v>8</v>
      </c>
      <c r="L10" s="141" t="s">
        <v>79</v>
      </c>
      <c r="M10" s="142">
        <v>11</v>
      </c>
      <c r="N10" s="143" t="str">
        <f>B7</f>
        <v>Aigi Orro, Kalle Orro</v>
      </c>
      <c r="O10" s="140">
        <v>13</v>
      </c>
      <c r="P10" s="141" t="s">
        <v>79</v>
      </c>
      <c r="Q10" s="142">
        <v>6</v>
      </c>
      <c r="R10" s="143" t="str">
        <f>B13</f>
        <v>Johannes Neiland, Tõnis Neiland</v>
      </c>
      <c r="S10" s="140">
        <v>4</v>
      </c>
      <c r="T10" s="141" t="s">
        <v>79</v>
      </c>
      <c r="U10" s="142">
        <v>13</v>
      </c>
      <c r="V10" s="143" t="str">
        <f>B8</f>
        <v>Ivar Viljaste, Sirje Viljaste</v>
      </c>
      <c r="W10" s="346">
        <f t="shared" si="0"/>
        <v>3</v>
      </c>
      <c r="X10" s="145">
        <v>32</v>
      </c>
      <c r="Y10" s="140">
        <f t="shared" si="1"/>
        <v>51</v>
      </c>
      <c r="Z10" s="141" t="s">
        <v>79</v>
      </c>
      <c r="AA10" s="146">
        <f t="shared" si="2"/>
        <v>44</v>
      </c>
      <c r="AB10" s="147">
        <f t="shared" si="3"/>
        <v>7</v>
      </c>
      <c r="AC10" s="148"/>
      <c r="AD10" s="157">
        <f t="shared" si="4"/>
        <v>193</v>
      </c>
      <c r="AE10" s="158">
        <f>IFERROR(INDEX(V!$R:$R,MATCH(AF10,V!$L:$L,0)),"")</f>
        <v>122</v>
      </c>
      <c r="AF10" s="159" t="str">
        <f t="shared" si="5"/>
        <v>Andres Veski</v>
      </c>
      <c r="AG10" s="158">
        <f>IFERROR(INDEX(V!$R:$R,MATCH(AH10,V!$L:$L,0)),"")</f>
        <v>71</v>
      </c>
      <c r="AH10" s="159" t="str">
        <f t="shared" si="6"/>
        <v>Meelis Luud</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497</v>
      </c>
      <c r="C11" s="140">
        <v>13</v>
      </c>
      <c r="D11" s="141" t="s">
        <v>79</v>
      </c>
      <c r="E11" s="142">
        <v>5</v>
      </c>
      <c r="F11" s="143" t="str">
        <f>B19</f>
        <v>Ljudmila Varendi, Viktor Švarõgin</v>
      </c>
      <c r="G11" s="140">
        <v>8</v>
      </c>
      <c r="H11" s="141" t="s">
        <v>79</v>
      </c>
      <c r="I11" s="142">
        <v>13</v>
      </c>
      <c r="J11" s="143" t="str">
        <f>B7</f>
        <v>Aigi Orro, Kalle Orro</v>
      </c>
      <c r="K11" s="140">
        <v>13</v>
      </c>
      <c r="L11" s="141" t="s">
        <v>79</v>
      </c>
      <c r="M11" s="142">
        <v>1</v>
      </c>
      <c r="N11" s="143" t="str">
        <f>B17</f>
        <v>Enn Tokman, Tarmo Bombe</v>
      </c>
      <c r="O11" s="140">
        <v>8</v>
      </c>
      <c r="P11" s="141" t="s">
        <v>79</v>
      </c>
      <c r="Q11" s="142">
        <v>13</v>
      </c>
      <c r="R11" s="143" t="str">
        <f>B9</f>
        <v>Kenneth Muusikus, Mait Metsla</v>
      </c>
      <c r="S11" s="140">
        <v>13</v>
      </c>
      <c r="T11" s="141" t="s">
        <v>79</v>
      </c>
      <c r="U11" s="142">
        <v>3</v>
      </c>
      <c r="V11" s="143" t="str">
        <f>B12</f>
        <v>Elmo Lageda, Sander Rose</v>
      </c>
      <c r="W11" s="346">
        <f t="shared" si="0"/>
        <v>3</v>
      </c>
      <c r="X11" s="145">
        <v>30</v>
      </c>
      <c r="Y11" s="140">
        <f t="shared" si="1"/>
        <v>55</v>
      </c>
      <c r="Z11" s="141" t="s">
        <v>79</v>
      </c>
      <c r="AA11" s="146">
        <f t="shared" si="2"/>
        <v>35</v>
      </c>
      <c r="AB11" s="147">
        <f t="shared" si="3"/>
        <v>20</v>
      </c>
      <c r="AC11" s="148"/>
      <c r="AD11" s="157">
        <f t="shared" si="4"/>
        <v>279</v>
      </c>
      <c r="AE11" s="158">
        <f>IFERROR(INDEX(V!$R:$R,MATCH(AF11,V!$L:$L,0)),"")</f>
        <v>160</v>
      </c>
      <c r="AF11" s="159" t="str">
        <f t="shared" si="5"/>
        <v>Matti Vinni</v>
      </c>
      <c r="AG11" s="158">
        <f>IFERROR(INDEX(V!$R:$R,MATCH(AH11,V!$L:$L,0)),"")</f>
        <v>119</v>
      </c>
      <c r="AH11" s="159" t="str">
        <f t="shared" si="6"/>
        <v>Vello Vasser</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498</v>
      </c>
      <c r="C12" s="140">
        <v>13</v>
      </c>
      <c r="D12" s="141" t="s">
        <v>79</v>
      </c>
      <c r="E12" s="142">
        <v>9</v>
      </c>
      <c r="F12" s="143" t="str">
        <f>B20</f>
        <v>Janek Tarto, Marta Bernat</v>
      </c>
      <c r="G12" s="140">
        <v>5</v>
      </c>
      <c r="H12" s="141" t="s">
        <v>79</v>
      </c>
      <c r="I12" s="142">
        <v>13</v>
      </c>
      <c r="J12" s="143" t="str">
        <f>B10</f>
        <v>Andres Veski, Meelis Luud</v>
      </c>
      <c r="K12" s="140">
        <v>13</v>
      </c>
      <c r="L12" s="141" t="s">
        <v>79</v>
      </c>
      <c r="M12" s="142">
        <v>4</v>
      </c>
      <c r="N12" s="143" t="str">
        <f>B16</f>
        <v>Andrei Grintšak, Henri Mitt</v>
      </c>
      <c r="O12" s="140">
        <v>13</v>
      </c>
      <c r="P12" s="141" t="s">
        <v>79</v>
      </c>
      <c r="Q12" s="142">
        <v>1</v>
      </c>
      <c r="R12" s="143" t="str">
        <f>B14</f>
        <v>Jaan Sepp, Oskar Sepp</v>
      </c>
      <c r="S12" s="140">
        <v>3</v>
      </c>
      <c r="T12" s="141" t="s">
        <v>79</v>
      </c>
      <c r="U12" s="142">
        <v>13</v>
      </c>
      <c r="V12" s="143" t="str">
        <f>B11</f>
        <v>Matti Vinni, Vello Vasser</v>
      </c>
      <c r="W12" s="346">
        <f t="shared" si="0"/>
        <v>3</v>
      </c>
      <c r="X12" s="936">
        <v>26</v>
      </c>
      <c r="Y12" s="140">
        <f t="shared" si="1"/>
        <v>47</v>
      </c>
      <c r="Z12" s="141" t="s">
        <v>79</v>
      </c>
      <c r="AA12" s="146">
        <f t="shared" si="2"/>
        <v>40</v>
      </c>
      <c r="AB12" s="937">
        <f t="shared" si="3"/>
        <v>7</v>
      </c>
      <c r="AC12" s="148"/>
      <c r="AD12" s="157">
        <f t="shared" ref="AD12:AD16" si="11">SUM(AE12:AL12)</f>
        <v>173</v>
      </c>
      <c r="AE12" s="158">
        <f>IFERROR(INDEX(V!$R:$R,MATCH(AF12,V!$L:$L,0)),"")</f>
        <v>108</v>
      </c>
      <c r="AF12" s="159" t="str">
        <f t="shared" si="5"/>
        <v>Elmo Lageda</v>
      </c>
      <c r="AG12" s="158">
        <f>IFERROR(INDEX(V!$R:$R,MATCH(AH12,V!$L:$L,0)),"")</f>
        <v>65</v>
      </c>
      <c r="AH12" s="159" t="str">
        <f t="shared" si="6"/>
        <v>Sander Rose</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341</v>
      </c>
      <c r="C13" s="140">
        <v>13</v>
      </c>
      <c r="D13" s="141" t="s">
        <v>79</v>
      </c>
      <c r="E13" s="142">
        <v>6</v>
      </c>
      <c r="F13" s="143" t="str">
        <f>B22</f>
        <v>Tõnu Kapper, Vladimir Ogneštšikov</v>
      </c>
      <c r="G13" s="140">
        <v>13</v>
      </c>
      <c r="H13" s="141" t="s">
        <v>79</v>
      </c>
      <c r="I13" s="142">
        <v>8</v>
      </c>
      <c r="J13" s="143" t="str">
        <f>B9</f>
        <v>Kenneth Muusikus, Mait Metsla</v>
      </c>
      <c r="K13" s="140">
        <v>3</v>
      </c>
      <c r="L13" s="141" t="s">
        <v>79</v>
      </c>
      <c r="M13" s="142">
        <v>13</v>
      </c>
      <c r="N13" s="143" t="str">
        <f>B8</f>
        <v>Ivar Viljaste, Sirje Viljaste</v>
      </c>
      <c r="O13" s="140">
        <v>6</v>
      </c>
      <c r="P13" s="141" t="s">
        <v>79</v>
      </c>
      <c r="Q13" s="142">
        <v>13</v>
      </c>
      <c r="R13" s="143" t="str">
        <f>B10</f>
        <v>Andres Veski, Meelis Luud</v>
      </c>
      <c r="S13" s="140">
        <v>13</v>
      </c>
      <c r="T13" s="141" t="s">
        <v>79</v>
      </c>
      <c r="U13" s="142">
        <v>10</v>
      </c>
      <c r="V13" s="143" t="str">
        <f>B15</f>
        <v>Kaspar Mänd, Urmas Randlaine</v>
      </c>
      <c r="W13" s="346">
        <f t="shared" si="0"/>
        <v>3</v>
      </c>
      <c r="X13" s="936">
        <v>26</v>
      </c>
      <c r="Y13" s="140">
        <f t="shared" si="1"/>
        <v>48</v>
      </c>
      <c r="Z13" s="141" t="s">
        <v>79</v>
      </c>
      <c r="AA13" s="146">
        <f t="shared" si="2"/>
        <v>50</v>
      </c>
      <c r="AB13" s="937">
        <f t="shared" si="3"/>
        <v>-2</v>
      </c>
      <c r="AC13" s="148"/>
      <c r="AD13" s="157">
        <f t="shared" si="11"/>
        <v>144</v>
      </c>
      <c r="AE13" s="158">
        <f>IFERROR(INDEX(V!$R:$R,MATCH(AF13,V!$L:$L,0)),"")</f>
        <v>64</v>
      </c>
      <c r="AF13" s="159" t="str">
        <f t="shared" si="5"/>
        <v>Johannes Neiland</v>
      </c>
      <c r="AG13" s="158">
        <f>IFERROR(INDEX(V!$R:$R,MATCH(AH13,V!$L:$L,0)),"")</f>
        <v>80</v>
      </c>
      <c r="AH13" s="159" t="str">
        <f t="shared" si="6"/>
        <v>Tõnis Neiland</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160</v>
      </c>
      <c r="C14" s="140">
        <v>4</v>
      </c>
      <c r="D14" s="141" t="s">
        <v>79</v>
      </c>
      <c r="E14" s="142">
        <v>13</v>
      </c>
      <c r="F14" s="143" t="str">
        <f>B15</f>
        <v>Kaspar Mänd, Urmas Randlaine</v>
      </c>
      <c r="G14" s="140">
        <v>13</v>
      </c>
      <c r="H14" s="141" t="s">
        <v>79</v>
      </c>
      <c r="I14" s="142">
        <v>7</v>
      </c>
      <c r="J14" s="143" t="str">
        <f>B18</f>
        <v>Oksana Rõndenkova, Oleg Rõndenkov</v>
      </c>
      <c r="K14" s="140">
        <v>13</v>
      </c>
      <c r="L14" s="141" t="s">
        <v>79</v>
      </c>
      <c r="M14" s="142">
        <v>6</v>
      </c>
      <c r="N14" s="143" t="str">
        <f>B21</f>
        <v>Jaan Saar, Liidia Põllu</v>
      </c>
      <c r="O14" s="140">
        <v>1</v>
      </c>
      <c r="P14" s="141" t="s">
        <v>79</v>
      </c>
      <c r="Q14" s="142">
        <v>13</v>
      </c>
      <c r="R14" s="143" t="str">
        <f>B12</f>
        <v>Elmo Lageda, Sander Rose</v>
      </c>
      <c r="S14" s="140">
        <v>13</v>
      </c>
      <c r="T14" s="141" t="s">
        <v>79</v>
      </c>
      <c r="U14" s="142">
        <v>5</v>
      </c>
      <c r="V14" s="143" t="str">
        <f>B17</f>
        <v>Enn Tokman, Tarmo Bombe</v>
      </c>
      <c r="W14" s="346">
        <f t="shared" si="0"/>
        <v>3</v>
      </c>
      <c r="X14" s="145">
        <v>20</v>
      </c>
      <c r="Y14" s="140">
        <f t="shared" si="1"/>
        <v>44</v>
      </c>
      <c r="Z14" s="141" t="s">
        <v>79</v>
      </c>
      <c r="AA14" s="146">
        <f t="shared" si="2"/>
        <v>44</v>
      </c>
      <c r="AB14" s="147">
        <f t="shared" si="3"/>
        <v>0</v>
      </c>
      <c r="AC14" s="148"/>
      <c r="AD14" s="157">
        <f t="shared" si="11"/>
        <v>134</v>
      </c>
      <c r="AE14" s="158">
        <f>IFERROR(INDEX(V!$R:$R,MATCH(AF14,V!$L:$L,0)),"")</f>
        <v>76</v>
      </c>
      <c r="AF14" s="159" t="str">
        <f t="shared" si="5"/>
        <v>Jaan Sepp</v>
      </c>
      <c r="AG14" s="158">
        <f>IFERROR(INDEX(V!$R:$R,MATCH(AH14,V!$L:$L,0)),"")</f>
        <v>58</v>
      </c>
      <c r="AH14" s="159" t="str">
        <f t="shared" si="6"/>
        <v>Oskar Sepp</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5" t="s">
        <v>293</v>
      </c>
      <c r="C15" s="140">
        <v>13</v>
      </c>
      <c r="D15" s="141" t="s">
        <v>79</v>
      </c>
      <c r="E15" s="142">
        <v>4</v>
      </c>
      <c r="F15" s="143" t="str">
        <f>B14</f>
        <v>Jaan Sepp, Oskar Sepp</v>
      </c>
      <c r="G15" s="140">
        <v>7</v>
      </c>
      <c r="H15" s="141" t="s">
        <v>79</v>
      </c>
      <c r="I15" s="142">
        <v>13</v>
      </c>
      <c r="J15" s="143" t="str">
        <f>B8</f>
        <v>Ivar Viljaste, Sirje Viljaste</v>
      </c>
      <c r="K15" s="140">
        <v>11</v>
      </c>
      <c r="L15" s="141" t="s">
        <v>79</v>
      </c>
      <c r="M15" s="142">
        <v>13</v>
      </c>
      <c r="N15" s="143" t="str">
        <f>B9</f>
        <v>Kenneth Muusikus, Mait Metsla</v>
      </c>
      <c r="O15" s="140">
        <v>13</v>
      </c>
      <c r="P15" s="141" t="s">
        <v>79</v>
      </c>
      <c r="Q15" s="142">
        <v>4</v>
      </c>
      <c r="R15" s="143" t="str">
        <f>B16</f>
        <v>Andrei Grintšak, Henri Mitt</v>
      </c>
      <c r="S15" s="140">
        <v>10</v>
      </c>
      <c r="T15" s="141" t="s">
        <v>79</v>
      </c>
      <c r="U15" s="142">
        <v>13</v>
      </c>
      <c r="V15" s="143" t="str">
        <f>B13</f>
        <v>Johannes Neiland, Tõnis Neiland</v>
      </c>
      <c r="W15" s="645">
        <f t="shared" si="0"/>
        <v>2</v>
      </c>
      <c r="X15" s="145">
        <v>32</v>
      </c>
      <c r="Y15" s="140">
        <f t="shared" si="1"/>
        <v>54</v>
      </c>
      <c r="Z15" s="141" t="s">
        <v>79</v>
      </c>
      <c r="AA15" s="146">
        <f t="shared" si="2"/>
        <v>47</v>
      </c>
      <c r="AB15" s="147">
        <f t="shared" si="3"/>
        <v>7</v>
      </c>
      <c r="AC15" s="148"/>
      <c r="AD15" s="157">
        <f t="shared" si="11"/>
        <v>262</v>
      </c>
      <c r="AE15" s="158">
        <f>IFERROR(INDEX(V!$R:$R,MATCH(AF15,V!$L:$L,0)),"")</f>
        <v>141</v>
      </c>
      <c r="AF15" s="159" t="str">
        <f t="shared" si="5"/>
        <v>Kaspar Mänd</v>
      </c>
      <c r="AG15" s="158">
        <f>IFERROR(INDEX(V!$R:$R,MATCH(AH15,V!$L:$L,0)),"")</f>
        <v>121</v>
      </c>
      <c r="AH15" s="159" t="str">
        <f t="shared" si="6"/>
        <v>Urmas Randlaine</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694" t="s">
        <v>499</v>
      </c>
      <c r="C16" s="140">
        <v>5</v>
      </c>
      <c r="D16" s="141" t="s">
        <v>79</v>
      </c>
      <c r="E16" s="142">
        <v>13</v>
      </c>
      <c r="F16" s="143" t="str">
        <f>B7</f>
        <v>Aigi Orro, Kalle Orro</v>
      </c>
      <c r="G16" s="140">
        <v>12</v>
      </c>
      <c r="H16" s="141" t="s">
        <v>79</v>
      </c>
      <c r="I16" s="142">
        <v>9</v>
      </c>
      <c r="J16" s="143" t="str">
        <f>B19</f>
        <v>Ljudmila Varendi, Viktor Švarõgin</v>
      </c>
      <c r="K16" s="140">
        <v>4</v>
      </c>
      <c r="L16" s="141" t="s">
        <v>79</v>
      </c>
      <c r="M16" s="142">
        <v>13</v>
      </c>
      <c r="N16" s="143" t="str">
        <f>B12</f>
        <v>Elmo Lageda, Sander Rose</v>
      </c>
      <c r="O16" s="140">
        <v>4</v>
      </c>
      <c r="P16" s="141" t="s">
        <v>79</v>
      </c>
      <c r="Q16" s="142">
        <v>13</v>
      </c>
      <c r="R16" s="143" t="str">
        <f>B15</f>
        <v>Kaspar Mänd, Urmas Randlaine</v>
      </c>
      <c r="S16" s="140">
        <v>13</v>
      </c>
      <c r="T16" s="141" t="s">
        <v>79</v>
      </c>
      <c r="U16" s="142">
        <v>8</v>
      </c>
      <c r="V16" s="143" t="str">
        <f>B18</f>
        <v>Oksana Rõndenkova, Oleg Rõndenkov</v>
      </c>
      <c r="W16" s="645">
        <f t="shared" si="0"/>
        <v>2</v>
      </c>
      <c r="X16" s="145">
        <v>26</v>
      </c>
      <c r="Y16" s="140">
        <f t="shared" si="1"/>
        <v>38</v>
      </c>
      <c r="Z16" s="141" t="s">
        <v>79</v>
      </c>
      <c r="AA16" s="146">
        <f t="shared" si="2"/>
        <v>56</v>
      </c>
      <c r="AB16" s="147">
        <f t="shared" si="3"/>
        <v>-18</v>
      </c>
      <c r="AC16" s="148"/>
      <c r="AD16" s="157">
        <f t="shared" si="11"/>
        <v>161</v>
      </c>
      <c r="AE16" s="158">
        <f>IFERROR(INDEX(V!$R:$R,MATCH(AF16,V!$L:$L,0)),"")</f>
        <v>46</v>
      </c>
      <c r="AF16" s="159" t="str">
        <f t="shared" si="5"/>
        <v>Andrei Grintšak</v>
      </c>
      <c r="AG16" s="158">
        <f>IFERROR(INDEX(V!$R:$R,MATCH(AH16,V!$L:$L,0)),"")</f>
        <v>115</v>
      </c>
      <c r="AH16" s="159" t="str">
        <f t="shared" si="6"/>
        <v>Henri Mitt</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5" t="s">
        <v>295</v>
      </c>
      <c r="C17" s="140">
        <v>9</v>
      </c>
      <c r="D17" s="141" t="s">
        <v>79</v>
      </c>
      <c r="E17" s="142">
        <v>13</v>
      </c>
      <c r="F17" s="143" t="str">
        <f>B10</f>
        <v>Andres Veski, Meelis Luud</v>
      </c>
      <c r="G17" s="140">
        <v>13</v>
      </c>
      <c r="H17" s="141" t="s">
        <v>79</v>
      </c>
      <c r="I17" s="142">
        <v>8</v>
      </c>
      <c r="J17" s="143" t="str">
        <f>B20</f>
        <v>Janek Tarto, Marta Bernat</v>
      </c>
      <c r="K17" s="140">
        <v>1</v>
      </c>
      <c r="L17" s="141" t="s">
        <v>79</v>
      </c>
      <c r="M17" s="142">
        <v>13</v>
      </c>
      <c r="N17" s="143" t="str">
        <f>B11</f>
        <v>Matti Vinni, Vello Vasser</v>
      </c>
      <c r="O17" s="140">
        <v>13</v>
      </c>
      <c r="P17" s="141" t="s">
        <v>79</v>
      </c>
      <c r="Q17" s="142">
        <v>12</v>
      </c>
      <c r="R17" s="143" t="str">
        <f>B21</f>
        <v>Jaan Saar, Liidia Põllu</v>
      </c>
      <c r="S17" s="140">
        <v>5</v>
      </c>
      <c r="T17" s="141" t="s">
        <v>79</v>
      </c>
      <c r="U17" s="142">
        <v>13</v>
      </c>
      <c r="V17" s="143" t="str">
        <f>B14</f>
        <v>Jaan Sepp, Oskar Sepp</v>
      </c>
      <c r="W17" s="645">
        <f t="shared" si="0"/>
        <v>2</v>
      </c>
      <c r="X17" s="145">
        <v>24</v>
      </c>
      <c r="Y17" s="140">
        <f t="shared" si="1"/>
        <v>41</v>
      </c>
      <c r="Z17" s="141" t="s">
        <v>79</v>
      </c>
      <c r="AA17" s="146">
        <f t="shared" si="2"/>
        <v>59</v>
      </c>
      <c r="AB17" s="147">
        <f t="shared" si="3"/>
        <v>-18</v>
      </c>
      <c r="AC17" s="148"/>
      <c r="AD17" s="157">
        <f t="shared" ref="AD17:AD21" si="12">SUM(AE17:AL17)</f>
        <v>122</v>
      </c>
      <c r="AE17" s="158">
        <f>IFERROR(INDEX(V!$R:$R,MATCH(AF17,V!$L:$L,0)),"")</f>
        <v>62</v>
      </c>
      <c r="AF17" s="159" t="str">
        <f t="shared" si="5"/>
        <v>Enn Tokman</v>
      </c>
      <c r="AG17" s="158">
        <f>IFERROR(INDEX(V!$R:$R,MATCH(AH17,V!$L:$L,0)),"")</f>
        <v>60</v>
      </c>
      <c r="AH17" s="159" t="str">
        <f t="shared" si="6"/>
        <v>Tarmo Bombe</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694" t="s">
        <v>343</v>
      </c>
      <c r="C18" s="140">
        <v>3</v>
      </c>
      <c r="D18" s="141" t="s">
        <v>79</v>
      </c>
      <c r="E18" s="142">
        <v>13</v>
      </c>
      <c r="F18" s="143" t="str">
        <f>B8</f>
        <v>Ivar Viljaste, Sirje Viljaste</v>
      </c>
      <c r="G18" s="140">
        <v>7</v>
      </c>
      <c r="H18" s="141" t="s">
        <v>79</v>
      </c>
      <c r="I18" s="142">
        <v>13</v>
      </c>
      <c r="J18" s="143" t="str">
        <f>B14</f>
        <v>Jaan Sepp, Oskar Sepp</v>
      </c>
      <c r="K18" s="140">
        <v>13</v>
      </c>
      <c r="L18" s="141" t="s">
        <v>79</v>
      </c>
      <c r="M18" s="142">
        <v>4</v>
      </c>
      <c r="N18" s="143" t="str">
        <f>B22</f>
        <v>Tõnu Kapper, Vladimir Ogneštšikov</v>
      </c>
      <c r="O18" s="140">
        <v>13</v>
      </c>
      <c r="P18" s="141" t="s">
        <v>79</v>
      </c>
      <c r="Q18" s="142">
        <v>4</v>
      </c>
      <c r="R18" s="143" t="str">
        <f>B19</f>
        <v>Ljudmila Varendi, Viktor Švarõgin</v>
      </c>
      <c r="S18" s="140">
        <v>8</v>
      </c>
      <c r="T18" s="141" t="s">
        <v>79</v>
      </c>
      <c r="U18" s="142">
        <v>13</v>
      </c>
      <c r="V18" s="143" t="str">
        <f>B16</f>
        <v>Andrei Grintšak, Henri Mitt</v>
      </c>
      <c r="W18" s="645">
        <f t="shared" si="0"/>
        <v>2</v>
      </c>
      <c r="X18" s="145">
        <v>22</v>
      </c>
      <c r="Y18" s="140">
        <f t="shared" si="1"/>
        <v>44</v>
      </c>
      <c r="Z18" s="141" t="s">
        <v>79</v>
      </c>
      <c r="AA18" s="146">
        <f t="shared" si="2"/>
        <v>47</v>
      </c>
      <c r="AB18" s="147">
        <f t="shared" si="3"/>
        <v>-3</v>
      </c>
      <c r="AC18" s="148"/>
      <c r="AD18" s="157">
        <f t="shared" si="12"/>
        <v>185</v>
      </c>
      <c r="AE18" s="158">
        <f>IFERROR(INDEX(V!$R:$R,MATCH(AF18,V!$L:$L,0)),"")</f>
        <v>52</v>
      </c>
      <c r="AF18" s="159" t="str">
        <f t="shared" si="5"/>
        <v>Oksana Rõndenkova</v>
      </c>
      <c r="AG18" s="158">
        <f>IFERROR(INDEX(V!$R:$R,MATCH(AH18,V!$L:$L,0)),"")</f>
        <v>133</v>
      </c>
      <c r="AH18" s="159" t="str">
        <f t="shared" si="6"/>
        <v>Oleg Rõndenkov</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161</v>
      </c>
      <c r="C19" s="140">
        <v>5</v>
      </c>
      <c r="D19" s="141" t="s">
        <v>79</v>
      </c>
      <c r="E19" s="142">
        <v>13</v>
      </c>
      <c r="F19" s="143" t="str">
        <f>B11</f>
        <v>Matti Vinni, Vello Vasser</v>
      </c>
      <c r="G19" s="140">
        <v>9</v>
      </c>
      <c r="H19" s="141" t="s">
        <v>79</v>
      </c>
      <c r="I19" s="142">
        <v>12</v>
      </c>
      <c r="J19" s="143" t="str">
        <f>B16</f>
        <v>Andrei Grintšak, Henri Mitt</v>
      </c>
      <c r="K19" s="140">
        <f>10</f>
        <v>10</v>
      </c>
      <c r="L19" s="141" t="s">
        <v>79</v>
      </c>
      <c r="M19" s="142">
        <v>9</v>
      </c>
      <c r="N19" s="143" t="str">
        <f>B20</f>
        <v>Janek Tarto, Marta Bernat</v>
      </c>
      <c r="O19" s="140">
        <v>4</v>
      </c>
      <c r="P19" s="141" t="s">
        <v>79</v>
      </c>
      <c r="Q19" s="142">
        <v>13</v>
      </c>
      <c r="R19" s="143" t="str">
        <f>B18</f>
        <v>Oksana Rõndenkova, Oleg Rõndenkov</v>
      </c>
      <c r="S19" s="140">
        <v>13</v>
      </c>
      <c r="T19" s="141" t="s">
        <v>79</v>
      </c>
      <c r="U19" s="142">
        <v>3</v>
      </c>
      <c r="V19" s="143" t="str">
        <f>B22</f>
        <v>Tõnu Kapper, Vladimir Ogneštšikov</v>
      </c>
      <c r="W19" s="645">
        <f t="shared" si="0"/>
        <v>2</v>
      </c>
      <c r="X19" s="145">
        <v>18</v>
      </c>
      <c r="Y19" s="140">
        <f t="shared" si="1"/>
        <v>41</v>
      </c>
      <c r="Z19" s="141" t="s">
        <v>79</v>
      </c>
      <c r="AA19" s="146">
        <f t="shared" si="2"/>
        <v>50</v>
      </c>
      <c r="AB19" s="147">
        <f t="shared" si="3"/>
        <v>-9</v>
      </c>
      <c r="AC19" s="148"/>
      <c r="AD19" s="157">
        <f t="shared" si="12"/>
        <v>154</v>
      </c>
      <c r="AE19" s="158">
        <f>IFERROR(INDEX(V!$R:$R,MATCH(AF19,V!$L:$L,0)),"")</f>
        <v>77</v>
      </c>
      <c r="AF19" s="159" t="str">
        <f t="shared" si="5"/>
        <v>Ljudmila Varendi</v>
      </c>
      <c r="AG19" s="158">
        <f>IFERROR(INDEX(V!$R:$R,MATCH(AH19,V!$L:$L,0)),"")</f>
        <v>77</v>
      </c>
      <c r="AH19" s="159" t="str">
        <f t="shared" si="6"/>
        <v>Viktor Švarõgin</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500</v>
      </c>
      <c r="C20" s="140">
        <v>9</v>
      </c>
      <c r="D20" s="141" t="s">
        <v>79</v>
      </c>
      <c r="E20" s="142">
        <v>13</v>
      </c>
      <c r="F20" s="143" t="str">
        <f>B12</f>
        <v>Elmo Lageda, Sander Rose</v>
      </c>
      <c r="G20" s="140">
        <v>8</v>
      </c>
      <c r="H20" s="141" t="s">
        <v>79</v>
      </c>
      <c r="I20" s="142">
        <v>13</v>
      </c>
      <c r="J20" s="143" t="str">
        <f>B17</f>
        <v>Enn Tokman, Tarmo Bombe</v>
      </c>
      <c r="K20" s="140">
        <v>9</v>
      </c>
      <c r="L20" s="141" t="s">
        <v>79</v>
      </c>
      <c r="M20" s="142">
        <v>10</v>
      </c>
      <c r="N20" s="143" t="str">
        <f>B19</f>
        <v>Ljudmila Varendi, Viktor Švarõgin</v>
      </c>
      <c r="O20" s="140">
        <v>13</v>
      </c>
      <c r="P20" s="141" t="s">
        <v>79</v>
      </c>
      <c r="Q20" s="142">
        <v>9</v>
      </c>
      <c r="R20" s="143" t="str">
        <f>B22</f>
        <v>Tõnu Kapper, Vladimir Ogneštšikov</v>
      </c>
      <c r="S20" s="140">
        <v>13</v>
      </c>
      <c r="T20" s="141" t="s">
        <v>79</v>
      </c>
      <c r="U20" s="142">
        <v>6</v>
      </c>
      <c r="V20" s="143" t="str">
        <f>B21</f>
        <v>Jaan Saar, Liidia Põllu</v>
      </c>
      <c r="W20" s="645">
        <f t="shared" si="0"/>
        <v>2</v>
      </c>
      <c r="X20" s="145">
        <v>16</v>
      </c>
      <c r="Y20" s="140">
        <f t="shared" si="1"/>
        <v>52</v>
      </c>
      <c r="Z20" s="141" t="s">
        <v>79</v>
      </c>
      <c r="AA20" s="146">
        <f t="shared" si="2"/>
        <v>51</v>
      </c>
      <c r="AB20" s="147">
        <f t="shared" si="3"/>
        <v>1</v>
      </c>
      <c r="AC20" s="148"/>
      <c r="AD20" s="157">
        <f t="shared" si="12"/>
        <v>130</v>
      </c>
      <c r="AE20" s="158">
        <f>IFERROR(INDEX(V!$R:$R,MATCH(AF20,V!$L:$L,0)),"")</f>
        <v>123</v>
      </c>
      <c r="AF20" s="159" t="str">
        <f t="shared" si="5"/>
        <v>Janek Tarto</v>
      </c>
      <c r="AG20" s="158">
        <f>IFERROR(INDEX(V!$R:$R,MATCH(AH20,V!$L:$L,0)),"")</f>
        <v>7</v>
      </c>
      <c r="AH20" s="159" t="str">
        <f t="shared" si="6"/>
        <v>Marta Bernat</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x14ac:dyDescent="0.2">
      <c r="A21" s="138">
        <v>15</v>
      </c>
      <c r="B21" s="695" t="s">
        <v>296</v>
      </c>
      <c r="C21" s="140">
        <v>6</v>
      </c>
      <c r="D21" s="141" t="s">
        <v>79</v>
      </c>
      <c r="E21" s="142">
        <v>13</v>
      </c>
      <c r="F21" s="143" t="str">
        <f>B9</f>
        <v>Kenneth Muusikus, Mait Metsla</v>
      </c>
      <c r="G21" s="140">
        <v>13</v>
      </c>
      <c r="H21" s="141" t="s">
        <v>79</v>
      </c>
      <c r="I21" s="142">
        <v>3</v>
      </c>
      <c r="J21" s="143" t="str">
        <f>B22</f>
        <v>Tõnu Kapper, Vladimir Ogneštšikov</v>
      </c>
      <c r="K21" s="140">
        <v>6</v>
      </c>
      <c r="L21" s="141" t="s">
        <v>79</v>
      </c>
      <c r="M21" s="142">
        <v>13</v>
      </c>
      <c r="N21" s="143" t="str">
        <f>B14</f>
        <v>Jaan Sepp, Oskar Sepp</v>
      </c>
      <c r="O21" s="140">
        <v>12</v>
      </c>
      <c r="P21" s="141" t="s">
        <v>79</v>
      </c>
      <c r="Q21" s="142">
        <v>13</v>
      </c>
      <c r="R21" s="143" t="str">
        <f>B17</f>
        <v>Enn Tokman, Tarmo Bombe</v>
      </c>
      <c r="S21" s="140">
        <v>6</v>
      </c>
      <c r="T21" s="141" t="s">
        <v>79</v>
      </c>
      <c r="U21" s="142">
        <v>13</v>
      </c>
      <c r="V21" s="143" t="str">
        <f>B20</f>
        <v>Janek Tarto, Marta Bernat</v>
      </c>
      <c r="W21" s="144">
        <f t="shared" si="0"/>
        <v>1</v>
      </c>
      <c r="X21" s="145">
        <v>22</v>
      </c>
      <c r="Y21" s="140">
        <f t="shared" si="1"/>
        <v>43</v>
      </c>
      <c r="Z21" s="141" t="s">
        <v>79</v>
      </c>
      <c r="AA21" s="146">
        <f t="shared" si="2"/>
        <v>55</v>
      </c>
      <c r="AB21" s="147">
        <f t="shared" si="3"/>
        <v>-12</v>
      </c>
      <c r="AC21" s="148"/>
      <c r="AD21" s="157">
        <f t="shared" si="12"/>
        <v>154</v>
      </c>
      <c r="AE21" s="158">
        <f>IFERROR(INDEX(V!$R:$R,MATCH(AF21,V!$L:$L,0)),"")</f>
        <v>79</v>
      </c>
      <c r="AF21" s="159" t="str">
        <f t="shared" si="5"/>
        <v>Jaan Saar</v>
      </c>
      <c r="AG21" s="158">
        <f>IFERROR(INDEX(V!$R:$R,MATCH(AH21,V!$L:$L,0)),"")</f>
        <v>75</v>
      </c>
      <c r="AH21" s="159" t="str">
        <f t="shared" si="6"/>
        <v>Liidia Põllu</v>
      </c>
      <c r="AI21" s="158" t="str">
        <f>IFERROR(INDEX(V!$R:$R,MATCH(AJ21,V!$L:$L,0)),"")</f>
        <v/>
      </c>
      <c r="AJ21" s="159" t="str">
        <f t="shared" si="7"/>
        <v/>
      </c>
      <c r="AK21" s="158" t="str">
        <f>IFERROR(INDEX(V!$R:$R,MATCH(AL21,V!$L:$L,0)),"")</f>
        <v/>
      </c>
      <c r="AL21" s="159" t="str">
        <f t="shared" si="8"/>
        <v/>
      </c>
      <c r="AM21" s="158" t="str">
        <f>IFERROR(INDEX(V!$R:$R,MATCH(AN21,V!$L:$L,0)),"")</f>
        <v/>
      </c>
      <c r="AN21" s="159" t="str">
        <f t="shared" si="9"/>
        <v/>
      </c>
      <c r="AO21" s="158" t="str">
        <f>IFERROR(INDEX(V!$R:$R,MATCH(AP21,V!$L:$L,0)),"")</f>
        <v/>
      </c>
      <c r="AP21" s="159" t="str">
        <f t="shared" si="10"/>
        <v/>
      </c>
    </row>
    <row r="22" spans="1:42" x14ac:dyDescent="0.2">
      <c r="A22" s="138">
        <v>16</v>
      </c>
      <c r="B22" s="694" t="s">
        <v>294</v>
      </c>
      <c r="C22" s="140">
        <v>6</v>
      </c>
      <c r="D22" s="141" t="s">
        <v>79</v>
      </c>
      <c r="E22" s="142">
        <v>13</v>
      </c>
      <c r="F22" s="143" t="str">
        <f>B13</f>
        <v>Johannes Neiland, Tõnis Neiland</v>
      </c>
      <c r="G22" s="140">
        <v>3</v>
      </c>
      <c r="H22" s="141" t="s">
        <v>79</v>
      </c>
      <c r="I22" s="142">
        <v>13</v>
      </c>
      <c r="J22" s="143" t="str">
        <f>B21</f>
        <v>Jaan Saar, Liidia Põllu</v>
      </c>
      <c r="K22" s="140">
        <v>4</v>
      </c>
      <c r="L22" s="141" t="s">
        <v>79</v>
      </c>
      <c r="M22" s="142">
        <v>13</v>
      </c>
      <c r="N22" s="143" t="str">
        <f>B18</f>
        <v>Oksana Rõndenkova, Oleg Rõndenkov</v>
      </c>
      <c r="O22" s="140">
        <v>9</v>
      </c>
      <c r="P22" s="141" t="s">
        <v>79</v>
      </c>
      <c r="Q22" s="142">
        <v>13</v>
      </c>
      <c r="R22" s="143" t="str">
        <f>B20</f>
        <v>Janek Tarto, Marta Bernat</v>
      </c>
      <c r="S22" s="140">
        <v>3</v>
      </c>
      <c r="T22" s="141" t="s">
        <v>79</v>
      </c>
      <c r="U22" s="142">
        <v>13</v>
      </c>
      <c r="V22" s="143" t="str">
        <f>B19</f>
        <v>Ljudmila Varendi, Viktor Švarõgin</v>
      </c>
      <c r="W22" s="144">
        <f t="shared" si="0"/>
        <v>0</v>
      </c>
      <c r="X22" s="145">
        <v>20</v>
      </c>
      <c r="Y22" s="140">
        <f t="shared" si="1"/>
        <v>25</v>
      </c>
      <c r="Z22" s="141" t="s">
        <v>79</v>
      </c>
      <c r="AA22" s="146">
        <f t="shared" si="2"/>
        <v>65</v>
      </c>
      <c r="AB22" s="147">
        <f t="shared" si="3"/>
        <v>-40</v>
      </c>
      <c r="AC22" s="148"/>
      <c r="AD22" s="157">
        <f t="shared" ref="AD22" si="13">SUM(AE22:AL22)</f>
        <v>176</v>
      </c>
      <c r="AE22" s="158">
        <f>IFERROR(INDEX(V!$R:$R,MATCH(AF22,V!$L:$L,0)),"")</f>
        <v>78</v>
      </c>
      <c r="AF22" s="159" t="str">
        <f t="shared" si="5"/>
        <v>Tõnu Kapper</v>
      </c>
      <c r="AG22" s="158">
        <f>IFERROR(INDEX(V!$R:$R,MATCH(AH22,V!$L:$L,0)),"")</f>
        <v>98</v>
      </c>
      <c r="AH22" s="159" t="str">
        <f t="shared" si="6"/>
        <v>Vladimir Ogneštšikov</v>
      </c>
      <c r="AI22" s="158" t="str">
        <f>IFERROR(INDEX(V!$R:$R,MATCH(AJ22,V!$L:$L,0)),"")</f>
        <v/>
      </c>
      <c r="AJ22" s="159" t="str">
        <f t="shared" si="7"/>
        <v/>
      </c>
      <c r="AK22" s="158" t="str">
        <f>IFERROR(INDEX(V!$R:$R,MATCH(AL22,V!$L:$L,0)),"")</f>
        <v/>
      </c>
      <c r="AL22" s="159" t="str">
        <f t="shared" si="8"/>
        <v/>
      </c>
      <c r="AM22" s="158" t="str">
        <f>IFERROR(INDEX(V!$R:$R,MATCH(AN22,V!$L:$L,0)),"")</f>
        <v/>
      </c>
      <c r="AN22" s="159" t="str">
        <f t="shared" si="9"/>
        <v/>
      </c>
      <c r="AO22" s="158" t="str">
        <f>IFERROR(INDEX(V!$R:$R,MATCH(AP22,V!$L:$L,0)),"")</f>
        <v/>
      </c>
      <c r="AP22" s="159" t="str">
        <f t="shared" si="10"/>
        <v/>
      </c>
    </row>
    <row r="23" spans="1:42" hidden="1" x14ac:dyDescent="0.2">
      <c r="B23"/>
    </row>
    <row r="24" spans="1:42" hidden="1" x14ac:dyDescent="0.2">
      <c r="B24"/>
    </row>
    <row r="25" spans="1:42" hidden="1" x14ac:dyDescent="0.2">
      <c r="B25"/>
    </row>
    <row r="26" spans="1:42" hidden="1" x14ac:dyDescent="0.2">
      <c r="B26"/>
    </row>
    <row r="27" spans="1:42" hidden="1" x14ac:dyDescent="0.2">
      <c r="B27"/>
    </row>
    <row r="28" spans="1:42" hidden="1" x14ac:dyDescent="0.2">
      <c r="B28"/>
    </row>
    <row r="29" spans="1:42" hidden="1" x14ac:dyDescent="0.2">
      <c r="B29"/>
    </row>
    <row r="30" spans="1:42" hidden="1" x14ac:dyDescent="0.2">
      <c r="B30"/>
    </row>
    <row r="31" spans="1:42" hidden="1" x14ac:dyDescent="0.2">
      <c r="B31"/>
    </row>
    <row r="32" spans="1:42" hidden="1" x14ac:dyDescent="0.2">
      <c r="B32"/>
    </row>
    <row r="33" spans="2:2" hidden="1" x14ac:dyDescent="0.2">
      <c r="B33"/>
    </row>
    <row r="34" spans="2:2" hidden="1" x14ac:dyDescent="0.2">
      <c r="B34"/>
    </row>
    <row r="35" spans="2:2" hidden="1" x14ac:dyDescent="0.2">
      <c r="B35"/>
    </row>
    <row r="36" spans="2:2" hidden="1" x14ac:dyDescent="0.2">
      <c r="B36"/>
    </row>
    <row r="37" spans="2:2" hidden="1" x14ac:dyDescent="0.2">
      <c r="B37"/>
    </row>
    <row r="38" spans="2:2" hidden="1" x14ac:dyDescent="0.2">
      <c r="B38"/>
    </row>
    <row r="39" spans="2:2" hidden="1" x14ac:dyDescent="0.2">
      <c r="B39"/>
    </row>
    <row r="40" spans="2:2" hidden="1" x14ac:dyDescent="0.2">
      <c r="B40"/>
    </row>
    <row r="41" spans="2:2" hidden="1" x14ac:dyDescent="0.2">
      <c r="B41"/>
    </row>
    <row r="42" spans="2:2" hidden="1" x14ac:dyDescent="0.2">
      <c r="B42"/>
    </row>
    <row r="43" spans="2:2" hidden="1" x14ac:dyDescent="0.2">
      <c r="B43"/>
    </row>
    <row r="44" spans="2:2" hidden="1" x14ac:dyDescent="0.2">
      <c r="B44"/>
    </row>
    <row r="45" spans="2:2" hidden="1" x14ac:dyDescent="0.2">
      <c r="B45"/>
    </row>
    <row r="46" spans="2:2" hidden="1" x14ac:dyDescent="0.2">
      <c r="B46"/>
    </row>
    <row r="47" spans="2:2" hidden="1" x14ac:dyDescent="0.2">
      <c r="B47"/>
    </row>
    <row r="48" spans="2:2" hidden="1" x14ac:dyDescent="0.2">
      <c r="B48"/>
    </row>
    <row r="49" spans="2:2" hidden="1" x14ac:dyDescent="0.2">
      <c r="B49"/>
    </row>
    <row r="50" spans="2:2" hidden="1" x14ac:dyDescent="0.2">
      <c r="B50"/>
    </row>
    <row r="51" spans="2:2" hidden="1" x14ac:dyDescent="0.2">
      <c r="B51"/>
    </row>
    <row r="52" spans="2:2" hidden="1" x14ac:dyDescent="0.2">
      <c r="B52"/>
    </row>
    <row r="53" spans="2:2" hidden="1" x14ac:dyDescent="0.2">
      <c r="B53"/>
    </row>
    <row r="54" spans="2:2" hidden="1" x14ac:dyDescent="0.2">
      <c r="B54"/>
    </row>
    <row r="55" spans="2:2" hidden="1" x14ac:dyDescent="0.2">
      <c r="B55"/>
    </row>
    <row r="56" spans="2:2" hidden="1" x14ac:dyDescent="0.2">
      <c r="B56"/>
    </row>
    <row r="57" spans="2:2" hidden="1" x14ac:dyDescent="0.2">
      <c r="B57"/>
    </row>
    <row r="58" spans="2:2" hidden="1" x14ac:dyDescent="0.2">
      <c r="B58"/>
    </row>
    <row r="59" spans="2:2" hidden="1" x14ac:dyDescent="0.2">
      <c r="B59"/>
    </row>
    <row r="60" spans="2:2" hidden="1" x14ac:dyDescent="0.2">
      <c r="B60"/>
    </row>
    <row r="61" spans="2:2" hidden="1" x14ac:dyDescent="0.2">
      <c r="B61"/>
    </row>
    <row r="62" spans="2:2" hidden="1" x14ac:dyDescent="0.2">
      <c r="B62"/>
    </row>
    <row r="63" spans="2:2" hidden="1" x14ac:dyDescent="0.2">
      <c r="B63"/>
    </row>
    <row r="64" spans="2:2" hidden="1" x14ac:dyDescent="0.2">
      <c r="B64"/>
    </row>
    <row r="65" spans="2:2" hidden="1" x14ac:dyDescent="0.2">
      <c r="B65"/>
    </row>
    <row r="66" spans="2:2" hidden="1" x14ac:dyDescent="0.2">
      <c r="B66"/>
    </row>
    <row r="67" spans="2:2" hidden="1" x14ac:dyDescent="0.2">
      <c r="B67"/>
    </row>
    <row r="68" spans="2:2" hidden="1" x14ac:dyDescent="0.2">
      <c r="B68"/>
    </row>
    <row r="69" spans="2:2" hidden="1" x14ac:dyDescent="0.2">
      <c r="B69"/>
    </row>
    <row r="70" spans="2:2" hidden="1" x14ac:dyDescent="0.2">
      <c r="B70"/>
    </row>
    <row r="71" spans="2:2" hidden="1" x14ac:dyDescent="0.2">
      <c r="B71"/>
    </row>
    <row r="72" spans="2:2" hidden="1" x14ac:dyDescent="0.2">
      <c r="B72"/>
    </row>
    <row r="73" spans="2:2" hidden="1" x14ac:dyDescent="0.2">
      <c r="B73"/>
    </row>
    <row r="74" spans="2:2" hidden="1" x14ac:dyDescent="0.2">
      <c r="B74"/>
    </row>
    <row r="75" spans="2:2" hidden="1" x14ac:dyDescent="0.2">
      <c r="B75"/>
    </row>
    <row r="76" spans="2:2" hidden="1" x14ac:dyDescent="0.2">
      <c r="B76"/>
    </row>
    <row r="77" spans="2:2" hidden="1" x14ac:dyDescent="0.2">
      <c r="B77"/>
    </row>
    <row r="78" spans="2:2" hidden="1" x14ac:dyDescent="0.2">
      <c r="B78"/>
    </row>
    <row r="79" spans="2:2" hidden="1" x14ac:dyDescent="0.2">
      <c r="B79"/>
    </row>
    <row r="80" spans="2:2" hidden="1" x14ac:dyDescent="0.2">
      <c r="B80"/>
    </row>
    <row r="81" spans="2:2" hidden="1" x14ac:dyDescent="0.2">
      <c r="B81"/>
    </row>
    <row r="82" spans="2:2" hidden="1" x14ac:dyDescent="0.2">
      <c r="B82"/>
    </row>
    <row r="83" spans="2:2" hidden="1" x14ac:dyDescent="0.2">
      <c r="B83"/>
    </row>
    <row r="84" spans="2:2" hidden="1" x14ac:dyDescent="0.2">
      <c r="B84"/>
    </row>
    <row r="85" spans="2:2" hidden="1" x14ac:dyDescent="0.2">
      <c r="B85"/>
    </row>
    <row r="86" spans="2:2" hidden="1" x14ac:dyDescent="0.2">
      <c r="B86"/>
    </row>
    <row r="87" spans="2:2" hidden="1" x14ac:dyDescent="0.2">
      <c r="B87"/>
    </row>
    <row r="88" spans="2:2" hidden="1" x14ac:dyDescent="0.2">
      <c r="B88"/>
    </row>
    <row r="89" spans="2:2" hidden="1" x14ac:dyDescent="0.2">
      <c r="B89"/>
    </row>
    <row r="90" spans="2:2" hidden="1" x14ac:dyDescent="0.2">
      <c r="B90"/>
    </row>
    <row r="91" spans="2:2" hidden="1" x14ac:dyDescent="0.2">
      <c r="B91"/>
    </row>
    <row r="92" spans="2:2" hidden="1" x14ac:dyDescent="0.2">
      <c r="B92"/>
    </row>
    <row r="93" spans="2:2" hidden="1" x14ac:dyDescent="0.2">
      <c r="B93"/>
    </row>
    <row r="94" spans="2:2" hidden="1" x14ac:dyDescent="0.2">
      <c r="B94"/>
    </row>
    <row r="95" spans="2:2" hidden="1" x14ac:dyDescent="0.2">
      <c r="B95"/>
    </row>
    <row r="96" spans="2:2" hidden="1" x14ac:dyDescent="0.2">
      <c r="B96"/>
    </row>
    <row r="97" spans="2:2" hidden="1" x14ac:dyDescent="0.2">
      <c r="B97"/>
    </row>
    <row r="98" spans="2:2" hidden="1" x14ac:dyDescent="0.2">
      <c r="B98"/>
    </row>
    <row r="99" spans="2:2" hidden="1" x14ac:dyDescent="0.2">
      <c r="B99"/>
    </row>
    <row r="100" spans="2:2" hidden="1" x14ac:dyDescent="0.2">
      <c r="B100"/>
    </row>
    <row r="101" spans="2:2" hidden="1" x14ac:dyDescent="0.2">
      <c r="B101"/>
    </row>
    <row r="102" spans="2:2" hidden="1" x14ac:dyDescent="0.2">
      <c r="B102"/>
    </row>
    <row r="103" spans="2:2" hidden="1" x14ac:dyDescent="0.2">
      <c r="B103"/>
    </row>
    <row r="104" spans="2:2" hidden="1" x14ac:dyDescent="0.2">
      <c r="B104"/>
    </row>
    <row r="105" spans="2:2" hidden="1" x14ac:dyDescent="0.2">
      <c r="B105"/>
    </row>
    <row r="106" spans="2:2" hidden="1" x14ac:dyDescent="0.2">
      <c r="B106"/>
    </row>
    <row r="107" spans="2:2" hidden="1" x14ac:dyDescent="0.2">
      <c r="B107"/>
    </row>
    <row r="108" spans="2:2" hidden="1" x14ac:dyDescent="0.2">
      <c r="B108"/>
    </row>
    <row r="109" spans="2:2" hidden="1" x14ac:dyDescent="0.2">
      <c r="B109"/>
    </row>
    <row r="110" spans="2:2" hidden="1" x14ac:dyDescent="0.2">
      <c r="B110"/>
    </row>
    <row r="111" spans="2:2" hidden="1" x14ac:dyDescent="0.2">
      <c r="B111"/>
    </row>
    <row r="112" spans="2:2" hidden="1" x14ac:dyDescent="0.2">
      <c r="B112"/>
    </row>
    <row r="113" spans="2:2" hidden="1" x14ac:dyDescent="0.2">
      <c r="B113"/>
    </row>
    <row r="114" spans="2:2" hidden="1" x14ac:dyDescent="0.2">
      <c r="B114"/>
    </row>
    <row r="115" spans="2:2" hidden="1" x14ac:dyDescent="0.2">
      <c r="B115"/>
    </row>
    <row r="116" spans="2:2" hidden="1" x14ac:dyDescent="0.2">
      <c r="B116"/>
    </row>
    <row r="117" spans="2:2" hidden="1" x14ac:dyDescent="0.2">
      <c r="B117"/>
    </row>
    <row r="118" spans="2:2" hidden="1" x14ac:dyDescent="0.2">
      <c r="B118"/>
    </row>
    <row r="119" spans="2:2" hidden="1" x14ac:dyDescent="0.2">
      <c r="B119"/>
    </row>
    <row r="120" spans="2:2" hidden="1" x14ac:dyDescent="0.2">
      <c r="B120"/>
    </row>
    <row r="121" spans="2:2" hidden="1" x14ac:dyDescent="0.2">
      <c r="B121"/>
    </row>
    <row r="122" spans="2:2" hidden="1" x14ac:dyDescent="0.2">
      <c r="B122"/>
    </row>
    <row r="123" spans="2:2" hidden="1" x14ac:dyDescent="0.2">
      <c r="B123"/>
    </row>
    <row r="124" spans="2:2" hidden="1" x14ac:dyDescent="0.2">
      <c r="B124"/>
    </row>
    <row r="125" spans="2:2" hidden="1" x14ac:dyDescent="0.2">
      <c r="B125"/>
    </row>
    <row r="126" spans="2:2" hidden="1" x14ac:dyDescent="0.2">
      <c r="B126"/>
    </row>
    <row r="127" spans="2:2" hidden="1" x14ac:dyDescent="0.2">
      <c r="B127"/>
    </row>
    <row r="128" spans="2:2" hidden="1" x14ac:dyDescent="0.2">
      <c r="B128"/>
    </row>
    <row r="129" spans="2:2" hidden="1" x14ac:dyDescent="0.2">
      <c r="B129"/>
    </row>
    <row r="130" spans="2:2" hidden="1" x14ac:dyDescent="0.2">
      <c r="B130"/>
    </row>
    <row r="131" spans="2:2" hidden="1" x14ac:dyDescent="0.2">
      <c r="B131"/>
    </row>
    <row r="132" spans="2:2" hidden="1" x14ac:dyDescent="0.2">
      <c r="B132"/>
    </row>
    <row r="133" spans="2:2" hidden="1" x14ac:dyDescent="0.2">
      <c r="B133"/>
    </row>
    <row r="134" spans="2:2" hidden="1" x14ac:dyDescent="0.2">
      <c r="B134"/>
    </row>
    <row r="135" spans="2:2" hidden="1" x14ac:dyDescent="0.2">
      <c r="B135"/>
    </row>
    <row r="136" spans="2:2" hidden="1" x14ac:dyDescent="0.2">
      <c r="B136"/>
    </row>
    <row r="137" spans="2:2" hidden="1" x14ac:dyDescent="0.2">
      <c r="B137"/>
    </row>
    <row r="138" spans="2:2" hidden="1" x14ac:dyDescent="0.2">
      <c r="B138"/>
    </row>
    <row r="139" spans="2:2" hidden="1" x14ac:dyDescent="0.2">
      <c r="B139"/>
    </row>
    <row r="140" spans="2:2" hidden="1" x14ac:dyDescent="0.2">
      <c r="B140"/>
    </row>
    <row r="141" spans="2:2" hidden="1" x14ac:dyDescent="0.2">
      <c r="B141"/>
    </row>
    <row r="142" spans="2:2" hidden="1" x14ac:dyDescent="0.2">
      <c r="B142"/>
    </row>
    <row r="143" spans="2:2" hidden="1" x14ac:dyDescent="0.2">
      <c r="B143"/>
    </row>
    <row r="144" spans="2:2" hidden="1" x14ac:dyDescent="0.2">
      <c r="B144"/>
    </row>
    <row r="145" spans="2:2" hidden="1" x14ac:dyDescent="0.2">
      <c r="B145"/>
    </row>
    <row r="146" spans="2:2" hidden="1" x14ac:dyDescent="0.2">
      <c r="B146"/>
    </row>
    <row r="147" spans="2:2" hidden="1" x14ac:dyDescent="0.2">
      <c r="B147"/>
    </row>
    <row r="148" spans="2:2" hidden="1" x14ac:dyDescent="0.2">
      <c r="B148"/>
    </row>
    <row r="149" spans="2:2" hidden="1" x14ac:dyDescent="0.2">
      <c r="B149"/>
    </row>
    <row r="150" spans="2:2" hidden="1" x14ac:dyDescent="0.2">
      <c r="B150"/>
    </row>
    <row r="151" spans="2:2" hidden="1" x14ac:dyDescent="0.2">
      <c r="B151"/>
    </row>
    <row r="152" spans="2:2" hidden="1" x14ac:dyDescent="0.2">
      <c r="B152"/>
    </row>
    <row r="153" spans="2:2" hidden="1" x14ac:dyDescent="0.2">
      <c r="B153"/>
    </row>
    <row r="154" spans="2:2" hidden="1" x14ac:dyDescent="0.2">
      <c r="B154"/>
    </row>
    <row r="155" spans="2:2" hidden="1" x14ac:dyDescent="0.2">
      <c r="B155"/>
    </row>
    <row r="156" spans="2:2" hidden="1" x14ac:dyDescent="0.2">
      <c r="B156"/>
    </row>
    <row r="157" spans="2:2" hidden="1" x14ac:dyDescent="0.2">
      <c r="B157"/>
    </row>
    <row r="158" spans="2:2" hidden="1" x14ac:dyDescent="0.2">
      <c r="B158"/>
    </row>
    <row r="159" spans="2:2" hidden="1" x14ac:dyDescent="0.2">
      <c r="B159"/>
    </row>
    <row r="160" spans="2:2" hidden="1" x14ac:dyDescent="0.2">
      <c r="B160"/>
    </row>
    <row r="161" spans="2:2" hidden="1" x14ac:dyDescent="0.2">
      <c r="B161"/>
    </row>
    <row r="162" spans="2:2" hidden="1" x14ac:dyDescent="0.2">
      <c r="B162"/>
    </row>
    <row r="163" spans="2:2" hidden="1" x14ac:dyDescent="0.2">
      <c r="B163"/>
    </row>
    <row r="164" spans="2:2" hidden="1" x14ac:dyDescent="0.2">
      <c r="B164"/>
    </row>
    <row r="165" spans="2:2" hidden="1" x14ac:dyDescent="0.2">
      <c r="B165"/>
    </row>
    <row r="166" spans="2:2" hidden="1" x14ac:dyDescent="0.2">
      <c r="B166"/>
    </row>
    <row r="167" spans="2:2" hidden="1" x14ac:dyDescent="0.2">
      <c r="B167"/>
    </row>
    <row r="168" spans="2:2" hidden="1" x14ac:dyDescent="0.2">
      <c r="B168"/>
    </row>
    <row r="169" spans="2:2" hidden="1" x14ac:dyDescent="0.2">
      <c r="B169"/>
    </row>
    <row r="170" spans="2:2" hidden="1" x14ac:dyDescent="0.2">
      <c r="B170"/>
    </row>
    <row r="171" spans="2:2" hidden="1" x14ac:dyDescent="0.2">
      <c r="B171"/>
    </row>
    <row r="172" spans="2:2" hidden="1" x14ac:dyDescent="0.2">
      <c r="B172"/>
    </row>
    <row r="173" spans="2:2" hidden="1" x14ac:dyDescent="0.2">
      <c r="B173"/>
    </row>
    <row r="174" spans="2:2" hidden="1" x14ac:dyDescent="0.2">
      <c r="B174"/>
    </row>
    <row r="175" spans="2:2" hidden="1" x14ac:dyDescent="0.2">
      <c r="B175"/>
    </row>
    <row r="176" spans="2:2" hidden="1" x14ac:dyDescent="0.2">
      <c r="B176"/>
    </row>
    <row r="177" spans="2:2" hidden="1" x14ac:dyDescent="0.2">
      <c r="B177"/>
    </row>
    <row r="178" spans="2:2" hidden="1" x14ac:dyDescent="0.2">
      <c r="B178"/>
    </row>
    <row r="179" spans="2:2" hidden="1" x14ac:dyDescent="0.2">
      <c r="B179"/>
    </row>
    <row r="180" spans="2:2" hidden="1" x14ac:dyDescent="0.2">
      <c r="B180"/>
    </row>
    <row r="181" spans="2:2" hidden="1" x14ac:dyDescent="0.2">
      <c r="B181"/>
    </row>
    <row r="182" spans="2:2" hidden="1" x14ac:dyDescent="0.2">
      <c r="B182"/>
    </row>
    <row r="183" spans="2:2" hidden="1" x14ac:dyDescent="0.2">
      <c r="B183"/>
    </row>
    <row r="184" spans="2:2" hidden="1" x14ac:dyDescent="0.2">
      <c r="B184"/>
    </row>
    <row r="185" spans="2:2" hidden="1" x14ac:dyDescent="0.2">
      <c r="B185"/>
    </row>
    <row r="186" spans="2:2" hidden="1" x14ac:dyDescent="0.2">
      <c r="B186"/>
    </row>
    <row r="187" spans="2:2" hidden="1" x14ac:dyDescent="0.2">
      <c r="B187"/>
    </row>
    <row r="188" spans="2:2" hidden="1" x14ac:dyDescent="0.2">
      <c r="B188"/>
    </row>
    <row r="189" spans="2:2" hidden="1" x14ac:dyDescent="0.2">
      <c r="B189"/>
    </row>
    <row r="190" spans="2:2" hidden="1" x14ac:dyDescent="0.2">
      <c r="B190"/>
    </row>
    <row r="191" spans="2:2" hidden="1" x14ac:dyDescent="0.2">
      <c r="B191"/>
    </row>
    <row r="192" spans="2:2" hidden="1" x14ac:dyDescent="0.2">
      <c r="B192"/>
    </row>
    <row r="193" spans="2:2" hidden="1" x14ac:dyDescent="0.2">
      <c r="B193"/>
    </row>
    <row r="194" spans="2:2" hidden="1" x14ac:dyDescent="0.2">
      <c r="B194"/>
    </row>
    <row r="195" spans="2:2" hidden="1" x14ac:dyDescent="0.2">
      <c r="B195"/>
    </row>
    <row r="196" spans="2:2" hidden="1" x14ac:dyDescent="0.2">
      <c r="B196"/>
    </row>
    <row r="197" spans="2:2" hidden="1" x14ac:dyDescent="0.2">
      <c r="B197"/>
    </row>
    <row r="198" spans="2:2" hidden="1" x14ac:dyDescent="0.2">
      <c r="B198"/>
    </row>
    <row r="199" spans="2:2" hidden="1" x14ac:dyDescent="0.2">
      <c r="B199"/>
    </row>
    <row r="200" spans="2:2" hidden="1" x14ac:dyDescent="0.2">
      <c r="B200"/>
    </row>
    <row r="201" spans="2:2" hidden="1" x14ac:dyDescent="0.2">
      <c r="B201"/>
    </row>
    <row r="202" spans="2:2" hidden="1" x14ac:dyDescent="0.2">
      <c r="B202"/>
    </row>
    <row r="203" spans="2:2" hidden="1" x14ac:dyDescent="0.2">
      <c r="B203"/>
    </row>
    <row r="204" spans="2:2" hidden="1" x14ac:dyDescent="0.2">
      <c r="B204"/>
    </row>
    <row r="205" spans="2:2" hidden="1" x14ac:dyDescent="0.2">
      <c r="B205"/>
    </row>
    <row r="206" spans="2:2" hidden="1" x14ac:dyDescent="0.2">
      <c r="B206"/>
    </row>
    <row r="207" spans="2:2" hidden="1" x14ac:dyDescent="0.2">
      <c r="B207"/>
    </row>
    <row r="208" spans="2:2" hidden="1" x14ac:dyDescent="0.2">
      <c r="B208"/>
    </row>
    <row r="209" spans="2:2" hidden="1" x14ac:dyDescent="0.2">
      <c r="B209"/>
    </row>
    <row r="210" spans="2:2" hidden="1" x14ac:dyDescent="0.2">
      <c r="B210"/>
    </row>
    <row r="211" spans="2:2" hidden="1" x14ac:dyDescent="0.2">
      <c r="B211"/>
    </row>
    <row r="212" spans="2:2" hidden="1" x14ac:dyDescent="0.2">
      <c r="B212"/>
    </row>
    <row r="213" spans="2:2" hidden="1" x14ac:dyDescent="0.2">
      <c r="B213"/>
    </row>
    <row r="214" spans="2:2" hidden="1" x14ac:dyDescent="0.2">
      <c r="B214"/>
    </row>
    <row r="215" spans="2:2" hidden="1" x14ac:dyDescent="0.2">
      <c r="B215"/>
    </row>
    <row r="216" spans="2:2" hidden="1" x14ac:dyDescent="0.2">
      <c r="B216"/>
    </row>
    <row r="217" spans="2:2" hidden="1" x14ac:dyDescent="0.2">
      <c r="B217"/>
    </row>
    <row r="218" spans="2:2" hidden="1" x14ac:dyDescent="0.2">
      <c r="B218"/>
    </row>
    <row r="219" spans="2:2" hidden="1" x14ac:dyDescent="0.2">
      <c r="B219"/>
    </row>
    <row r="220" spans="2:2" hidden="1" x14ac:dyDescent="0.2">
      <c r="B220"/>
    </row>
    <row r="221" spans="2:2" hidden="1" x14ac:dyDescent="0.2">
      <c r="B221"/>
    </row>
    <row r="222" spans="2:2" hidden="1" x14ac:dyDescent="0.2">
      <c r="B222"/>
    </row>
    <row r="223" spans="2:2" hidden="1" x14ac:dyDescent="0.2">
      <c r="B223"/>
    </row>
    <row r="224" spans="2:2" hidden="1" x14ac:dyDescent="0.2">
      <c r="B224"/>
    </row>
    <row r="225" spans="2:2" hidden="1" x14ac:dyDescent="0.2">
      <c r="B225"/>
    </row>
    <row r="226" spans="2:2" hidden="1" x14ac:dyDescent="0.2">
      <c r="B226"/>
    </row>
    <row r="227" spans="2:2" hidden="1" x14ac:dyDescent="0.2">
      <c r="B227"/>
    </row>
    <row r="228" spans="2:2" hidden="1" x14ac:dyDescent="0.2">
      <c r="B228"/>
    </row>
    <row r="229" spans="2:2" hidden="1" x14ac:dyDescent="0.2">
      <c r="B229"/>
    </row>
    <row r="230" spans="2:2" hidden="1" x14ac:dyDescent="0.2">
      <c r="B230"/>
    </row>
    <row r="231" spans="2:2" hidden="1" x14ac:dyDescent="0.2">
      <c r="B231"/>
    </row>
    <row r="232" spans="2:2" hidden="1" x14ac:dyDescent="0.2">
      <c r="B232"/>
    </row>
    <row r="233" spans="2:2" hidden="1" x14ac:dyDescent="0.2">
      <c r="B233"/>
    </row>
    <row r="234" spans="2:2" hidden="1" x14ac:dyDescent="0.2">
      <c r="B234"/>
    </row>
    <row r="235" spans="2:2" hidden="1" x14ac:dyDescent="0.2">
      <c r="B235"/>
    </row>
    <row r="236" spans="2:2" hidden="1" x14ac:dyDescent="0.2">
      <c r="B236"/>
    </row>
    <row r="237" spans="2:2" hidden="1" x14ac:dyDescent="0.2">
      <c r="B237"/>
    </row>
    <row r="238" spans="2:2" hidden="1" x14ac:dyDescent="0.2">
      <c r="B238"/>
    </row>
    <row r="239" spans="2:2" hidden="1" x14ac:dyDescent="0.2">
      <c r="B239"/>
    </row>
    <row r="240" spans="2:2" hidden="1" x14ac:dyDescent="0.2">
      <c r="B240"/>
    </row>
    <row r="241" spans="2:2" hidden="1" x14ac:dyDescent="0.2">
      <c r="B241"/>
    </row>
    <row r="242" spans="2:2" hidden="1" x14ac:dyDescent="0.2">
      <c r="B242"/>
    </row>
    <row r="243" spans="2:2" hidden="1" x14ac:dyDescent="0.2">
      <c r="B243"/>
    </row>
    <row r="244" spans="2:2" hidden="1" x14ac:dyDescent="0.2">
      <c r="B244"/>
    </row>
    <row r="245" spans="2:2" hidden="1" x14ac:dyDescent="0.2">
      <c r="B245"/>
    </row>
    <row r="246" spans="2:2" hidden="1" x14ac:dyDescent="0.2">
      <c r="B246"/>
    </row>
    <row r="247" spans="2:2" hidden="1" x14ac:dyDescent="0.2">
      <c r="B247"/>
    </row>
    <row r="248" spans="2:2" hidden="1" x14ac:dyDescent="0.2">
      <c r="B248"/>
    </row>
    <row r="249" spans="2:2" hidden="1" x14ac:dyDescent="0.2">
      <c r="B249"/>
    </row>
    <row r="250" spans="2:2" hidden="1" x14ac:dyDescent="0.2">
      <c r="B250"/>
    </row>
    <row r="251" spans="2:2" hidden="1" x14ac:dyDescent="0.2">
      <c r="B251"/>
    </row>
    <row r="252" spans="2:2" hidden="1" x14ac:dyDescent="0.2">
      <c r="B252"/>
    </row>
    <row r="253" spans="2:2" hidden="1" x14ac:dyDescent="0.2">
      <c r="B253"/>
    </row>
    <row r="254" spans="2:2" hidden="1" x14ac:dyDescent="0.2">
      <c r="B254"/>
    </row>
    <row r="255" spans="2:2" hidden="1" x14ac:dyDescent="0.2">
      <c r="B255"/>
    </row>
    <row r="256" spans="2:2" hidden="1" x14ac:dyDescent="0.2">
      <c r="B256"/>
    </row>
    <row r="257" spans="2:2" hidden="1" x14ac:dyDescent="0.2">
      <c r="B257"/>
    </row>
    <row r="258" spans="2:2" hidden="1" x14ac:dyDescent="0.2">
      <c r="B258"/>
    </row>
    <row r="259" spans="2:2" hidden="1" x14ac:dyDescent="0.2">
      <c r="B259"/>
    </row>
    <row r="260" spans="2:2" hidden="1" x14ac:dyDescent="0.2">
      <c r="B260"/>
    </row>
    <row r="261" spans="2:2" hidden="1" x14ac:dyDescent="0.2">
      <c r="B261"/>
    </row>
    <row r="262" spans="2:2" hidden="1" x14ac:dyDescent="0.2">
      <c r="B262"/>
    </row>
    <row r="263" spans="2:2" hidden="1" x14ac:dyDescent="0.2">
      <c r="B263"/>
    </row>
    <row r="264" spans="2:2" hidden="1" x14ac:dyDescent="0.2">
      <c r="B264"/>
    </row>
    <row r="265" spans="2:2" hidden="1" x14ac:dyDescent="0.2">
      <c r="B265"/>
    </row>
    <row r="266" spans="2:2" hidden="1" x14ac:dyDescent="0.2">
      <c r="B266"/>
    </row>
    <row r="267" spans="2:2" hidden="1" x14ac:dyDescent="0.2">
      <c r="B267"/>
    </row>
    <row r="268" spans="2:2" hidden="1" x14ac:dyDescent="0.2">
      <c r="B268"/>
    </row>
    <row r="269" spans="2:2" hidden="1" x14ac:dyDescent="0.2">
      <c r="B269"/>
    </row>
    <row r="270" spans="2:2" hidden="1" x14ac:dyDescent="0.2">
      <c r="B270"/>
    </row>
    <row r="271" spans="2:2" hidden="1" x14ac:dyDescent="0.2">
      <c r="B271"/>
    </row>
    <row r="272" spans="2:2" hidden="1" x14ac:dyDescent="0.2">
      <c r="B272"/>
    </row>
    <row r="273" spans="2:2" hidden="1" x14ac:dyDescent="0.2">
      <c r="B273"/>
    </row>
    <row r="274" spans="2:2" hidden="1" x14ac:dyDescent="0.2">
      <c r="B274"/>
    </row>
    <row r="275" spans="2:2" hidden="1" x14ac:dyDescent="0.2">
      <c r="B275"/>
    </row>
    <row r="276" spans="2:2" hidden="1" x14ac:dyDescent="0.2">
      <c r="B276"/>
    </row>
    <row r="277" spans="2:2" hidden="1" x14ac:dyDescent="0.2">
      <c r="B277"/>
    </row>
    <row r="278" spans="2:2" hidden="1" x14ac:dyDescent="0.2">
      <c r="B278"/>
    </row>
    <row r="279" spans="2:2" hidden="1" x14ac:dyDescent="0.2">
      <c r="B279"/>
    </row>
    <row r="280" spans="2:2" hidden="1" x14ac:dyDescent="0.2">
      <c r="B280"/>
    </row>
    <row r="281" spans="2:2" hidden="1" x14ac:dyDescent="0.2">
      <c r="B281"/>
    </row>
    <row r="282" spans="2:2" hidden="1" x14ac:dyDescent="0.2">
      <c r="B282"/>
    </row>
    <row r="283" spans="2:2" hidden="1" x14ac:dyDescent="0.2">
      <c r="B283"/>
    </row>
    <row r="284" spans="2:2" hidden="1" x14ac:dyDescent="0.2">
      <c r="B284"/>
    </row>
    <row r="285" spans="2:2" hidden="1" x14ac:dyDescent="0.2">
      <c r="B285"/>
    </row>
    <row r="286" spans="2:2" hidden="1" x14ac:dyDescent="0.2">
      <c r="B286"/>
    </row>
    <row r="287" spans="2:2" hidden="1" x14ac:dyDescent="0.2">
      <c r="B287"/>
    </row>
    <row r="288" spans="2:2" hidden="1" x14ac:dyDescent="0.2">
      <c r="B288"/>
    </row>
    <row r="289" spans="1:3" hidden="1" x14ac:dyDescent="0.2">
      <c r="B289"/>
    </row>
    <row r="290" spans="1:3" hidden="1" x14ac:dyDescent="0.2">
      <c r="B290"/>
    </row>
    <row r="291" spans="1:3" hidden="1" x14ac:dyDescent="0.2">
      <c r="B291"/>
    </row>
    <row r="292" spans="1:3" hidden="1" x14ac:dyDescent="0.2">
      <c r="B292"/>
    </row>
    <row r="293" spans="1:3" hidden="1" x14ac:dyDescent="0.2">
      <c r="B293"/>
    </row>
    <row r="294" spans="1:3" hidden="1" x14ac:dyDescent="0.2">
      <c r="B294"/>
    </row>
    <row r="295" spans="1:3" hidden="1" x14ac:dyDescent="0.2">
      <c r="B295"/>
    </row>
    <row r="296" spans="1:3" hidden="1" x14ac:dyDescent="0.2">
      <c r="B296"/>
    </row>
    <row r="297" spans="1:3" hidden="1" x14ac:dyDescent="0.2">
      <c r="B297"/>
    </row>
    <row r="298" spans="1:3" x14ac:dyDescent="0.2">
      <c r="B298"/>
    </row>
    <row r="299" spans="1:3" x14ac:dyDescent="0.2">
      <c r="A299" s="105"/>
      <c r="B299" s="703"/>
      <c r="C299" s="151" t="s">
        <v>182</v>
      </c>
    </row>
    <row r="300" spans="1:3" x14ac:dyDescent="0.2">
      <c r="A300" s="152">
        <v>1</v>
      </c>
      <c r="B300" s="704" t="str">
        <f>IFERROR(INDEX(B$1:B$100,MATCH(A300,A$1:A$100,0)),"")</f>
        <v>Aigi Orro, Kalle Orro</v>
      </c>
      <c r="C300" s="392">
        <f>IF(21-A300&gt;0,21-A300,1)</f>
        <v>20</v>
      </c>
    </row>
    <row r="301" spans="1:3" x14ac:dyDescent="0.2">
      <c r="A301" s="152">
        <v>2</v>
      </c>
      <c r="B301" s="704" t="str">
        <f t="shared" ref="B301:B315" si="14">IFERROR(INDEX(B$1:B$100,MATCH(A301,A$1:A$100,0)),"")</f>
        <v>Ivar Viljaste, Sirje Viljaste</v>
      </c>
      <c r="C301" s="392">
        <f t="shared" ref="C301:C315" si="15">IF(21-A301&gt;0,21-A301,1)</f>
        <v>19</v>
      </c>
    </row>
    <row r="302" spans="1:3" x14ac:dyDescent="0.2">
      <c r="A302" s="152">
        <v>3</v>
      </c>
      <c r="B302" s="704" t="str">
        <f t="shared" si="14"/>
        <v>Kenneth Muusikus, Mait Metsla</v>
      </c>
      <c r="C302" s="392">
        <f t="shared" si="15"/>
        <v>18</v>
      </c>
    </row>
    <row r="303" spans="1:3" x14ac:dyDescent="0.2">
      <c r="A303" s="152">
        <v>4</v>
      </c>
      <c r="B303" s="704" t="str">
        <f t="shared" si="14"/>
        <v>Andres Veski, Meelis Luud</v>
      </c>
      <c r="C303" s="392">
        <f t="shared" si="15"/>
        <v>17</v>
      </c>
    </row>
    <row r="304" spans="1:3" x14ac:dyDescent="0.2">
      <c r="A304" s="152">
        <v>5</v>
      </c>
      <c r="B304" s="704" t="str">
        <f t="shared" si="14"/>
        <v>Matti Vinni, Vello Vasser</v>
      </c>
      <c r="C304" s="392">
        <f t="shared" si="15"/>
        <v>16</v>
      </c>
    </row>
    <row r="305" spans="1:3" x14ac:dyDescent="0.2">
      <c r="A305" s="152">
        <v>6</v>
      </c>
      <c r="B305" s="704" t="str">
        <f t="shared" si="14"/>
        <v>Elmo Lageda, Sander Rose</v>
      </c>
      <c r="C305" s="392">
        <f t="shared" si="15"/>
        <v>15</v>
      </c>
    </row>
    <row r="306" spans="1:3" x14ac:dyDescent="0.2">
      <c r="A306" s="152">
        <v>7</v>
      </c>
      <c r="B306" s="704" t="str">
        <f t="shared" si="14"/>
        <v>Johannes Neiland, Tõnis Neiland</v>
      </c>
      <c r="C306" s="392">
        <f t="shared" si="15"/>
        <v>14</v>
      </c>
    </row>
    <row r="307" spans="1:3" x14ac:dyDescent="0.2">
      <c r="A307" s="152">
        <v>8</v>
      </c>
      <c r="B307" s="704" t="str">
        <f t="shared" si="14"/>
        <v>Jaan Sepp, Oskar Sepp</v>
      </c>
      <c r="C307" s="392">
        <f t="shared" si="15"/>
        <v>13</v>
      </c>
    </row>
    <row r="308" spans="1:3" x14ac:dyDescent="0.2">
      <c r="A308" s="152">
        <v>9</v>
      </c>
      <c r="B308" s="704" t="str">
        <f t="shared" si="14"/>
        <v>Kaspar Mänd, Urmas Randlaine</v>
      </c>
      <c r="C308" s="392">
        <f t="shared" si="15"/>
        <v>12</v>
      </c>
    </row>
    <row r="309" spans="1:3" x14ac:dyDescent="0.2">
      <c r="A309" s="152">
        <v>10</v>
      </c>
      <c r="B309" s="704" t="str">
        <f t="shared" si="14"/>
        <v>Andrei Grintšak, Henri Mitt</v>
      </c>
      <c r="C309" s="392">
        <f t="shared" si="15"/>
        <v>11</v>
      </c>
    </row>
    <row r="310" spans="1:3" x14ac:dyDescent="0.2">
      <c r="A310" s="152">
        <v>11</v>
      </c>
      <c r="B310" s="704" t="str">
        <f t="shared" si="14"/>
        <v>Enn Tokman, Tarmo Bombe</v>
      </c>
      <c r="C310" s="392">
        <f t="shared" si="15"/>
        <v>10</v>
      </c>
    </row>
    <row r="311" spans="1:3" x14ac:dyDescent="0.2">
      <c r="A311" s="152">
        <v>12</v>
      </c>
      <c r="B311" s="704" t="str">
        <f t="shared" si="14"/>
        <v>Oksana Rõndenkova, Oleg Rõndenkov</v>
      </c>
      <c r="C311" s="392">
        <f t="shared" si="15"/>
        <v>9</v>
      </c>
    </row>
    <row r="312" spans="1:3" x14ac:dyDescent="0.2">
      <c r="A312" s="152">
        <v>13</v>
      </c>
      <c r="B312" s="704" t="str">
        <f t="shared" si="14"/>
        <v>Ljudmila Varendi, Viktor Švarõgin</v>
      </c>
      <c r="C312" s="392">
        <f t="shared" si="15"/>
        <v>8</v>
      </c>
    </row>
    <row r="313" spans="1:3" x14ac:dyDescent="0.2">
      <c r="A313" s="152">
        <v>14</v>
      </c>
      <c r="B313" s="704" t="str">
        <f t="shared" si="14"/>
        <v>Janek Tarto, Marta Bernat</v>
      </c>
      <c r="C313" s="392">
        <f t="shared" si="15"/>
        <v>7</v>
      </c>
    </row>
    <row r="314" spans="1:3" x14ac:dyDescent="0.2">
      <c r="A314" s="152">
        <v>15</v>
      </c>
      <c r="B314" s="704" t="str">
        <f t="shared" si="14"/>
        <v>Jaan Saar, Liidia Põllu</v>
      </c>
      <c r="C314" s="392">
        <f t="shared" si="15"/>
        <v>6</v>
      </c>
    </row>
    <row r="315" spans="1:3" x14ac:dyDescent="0.2">
      <c r="A315" s="152">
        <v>16</v>
      </c>
      <c r="B315" s="704" t="str">
        <f t="shared" si="14"/>
        <v>Tõnu Kapper, Vladimir Ogneštšikov</v>
      </c>
      <c r="C315" s="392">
        <f t="shared" si="15"/>
        <v>5</v>
      </c>
    </row>
  </sheetData>
  <conditionalFormatting sqref="C7:C22 G7:G22 K7:K22 O7:O22 S7:S22">
    <cfRule type="expression" dxfId="674" priority="12">
      <formula>AND(C7=0,E7=13)</formula>
    </cfRule>
  </conditionalFormatting>
  <conditionalFormatting sqref="C7:C22">
    <cfRule type="expression" dxfId="673" priority="26">
      <formula>IF($C7&gt;$E7,TRUE)</formula>
    </cfRule>
  </conditionalFormatting>
  <conditionalFormatting sqref="E7:E22">
    <cfRule type="expression" dxfId="672" priority="27">
      <formula>IF($C7&lt;$E7,TRUE)</formula>
    </cfRule>
  </conditionalFormatting>
  <conditionalFormatting sqref="K7:K22">
    <cfRule type="expression" dxfId="671" priority="34">
      <formula>IF($K7&gt;$M7,TRUE)</formula>
    </cfRule>
  </conditionalFormatting>
  <conditionalFormatting sqref="M7:M22">
    <cfRule type="expression" dxfId="670" priority="35">
      <formula>IF($K7&lt;$M7,TRUE)</formula>
    </cfRule>
  </conditionalFormatting>
  <conditionalFormatting sqref="O7:O22">
    <cfRule type="expression" dxfId="669" priority="38">
      <formula>IF($O7&gt;$Q7,TRUE)</formula>
    </cfRule>
  </conditionalFormatting>
  <conditionalFormatting sqref="Q7:Q22">
    <cfRule type="expression" dxfId="668" priority="39">
      <formula>IF($O7&lt;$Q7,TRUE)</formula>
    </cfRule>
  </conditionalFormatting>
  <conditionalFormatting sqref="S7:S22">
    <cfRule type="expression" dxfId="667" priority="42">
      <formula>IF($S7&gt;$U7,TRUE)</formula>
    </cfRule>
  </conditionalFormatting>
  <conditionalFormatting sqref="U7:U22">
    <cfRule type="expression" dxfId="666" priority="43">
      <formula>IF($S7&lt;$U7,TRUE)</formula>
    </cfRule>
  </conditionalFormatting>
  <conditionalFormatting sqref="G7:G22">
    <cfRule type="expression" dxfId="665" priority="30">
      <formula>IF($G7&gt;$I7,TRUE)</formula>
    </cfRule>
  </conditionalFormatting>
  <conditionalFormatting sqref="I7:I22">
    <cfRule type="expression" dxfId="664" priority="31">
      <formula>IF($G7&lt;$I7,TRUE)</formula>
    </cfRule>
  </conditionalFormatting>
  <conditionalFormatting sqref="F7:F22">
    <cfRule type="containsText" dxfId="663" priority="17" operator="containsText" text="vaba voor">
      <formula>NOT(ISERROR(SEARCH("vaba voor",F7)))</formula>
    </cfRule>
  </conditionalFormatting>
  <conditionalFormatting sqref="N7:N22">
    <cfRule type="containsText" dxfId="662" priority="15" operator="containsText" text="vaba voor">
      <formula>NOT(ISERROR(SEARCH("vaba voor",N7)))</formula>
    </cfRule>
  </conditionalFormatting>
  <conditionalFormatting sqref="R7:R22">
    <cfRule type="containsText" dxfId="661" priority="18" operator="containsText" text="vaba voor">
      <formula>NOT(ISERROR(SEARCH("vaba voor",R7)))</formula>
    </cfRule>
  </conditionalFormatting>
  <conditionalFormatting sqref="V7:V22">
    <cfRule type="containsText" dxfId="660" priority="14" operator="containsText" text="vaba voor">
      <formula>NOT(ISERROR(SEARCH("vaba voor",V7)))</formula>
    </cfRule>
  </conditionalFormatting>
  <conditionalFormatting sqref="J7:J22">
    <cfRule type="containsText" dxfId="659" priority="16" operator="containsText" text="vaba voor">
      <formula>NOT(ISERROR(SEARCH("vaba voor",J7)))</formula>
    </cfRule>
  </conditionalFormatting>
  <conditionalFormatting sqref="C7:F22">
    <cfRule type="expression" dxfId="658" priority="22">
      <formula>IF(AND(ISNUMBER($C7),$C7=$E7),TRUE)</formula>
    </cfRule>
    <cfRule type="expression" dxfId="657" priority="24">
      <formula>IF($C7&gt;$E7,TRUE)</formula>
    </cfRule>
    <cfRule type="expression" dxfId="656" priority="25">
      <formula>IF($C7&lt;$E7,TRUE)</formula>
    </cfRule>
  </conditionalFormatting>
  <conditionalFormatting sqref="G7:J22">
    <cfRule type="expression" dxfId="655" priority="23">
      <formula>IF(AND(ISNUMBER($G7),$G7=$I7),TRUE)</formula>
    </cfRule>
    <cfRule type="expression" dxfId="654" priority="28">
      <formula>IF($G7&gt;$I7,TRUE)</formula>
    </cfRule>
    <cfRule type="expression" dxfId="653" priority="29">
      <formula>IF($G7&lt;$I7,TRUE)</formula>
    </cfRule>
  </conditionalFormatting>
  <conditionalFormatting sqref="K7:N22">
    <cfRule type="expression" dxfId="652" priority="21">
      <formula>IF(AND(ISNUMBER($K7),$K7=$M7),TRUE)</formula>
    </cfRule>
    <cfRule type="expression" dxfId="651" priority="32">
      <formula>IF($K7&gt;$M7,TRUE)</formula>
    </cfRule>
    <cfRule type="expression" dxfId="650" priority="33">
      <formula>IF($K7&lt;$M7,TRUE)</formula>
    </cfRule>
  </conditionalFormatting>
  <conditionalFormatting sqref="O7:R22">
    <cfRule type="expression" dxfId="649" priority="20">
      <formula>IF(AND(ISNUMBER($O7),$O7=$Q7),TRUE)</formula>
    </cfRule>
    <cfRule type="expression" dxfId="648" priority="36">
      <formula>IF($O7&gt;$Q7,TRUE)</formula>
    </cfRule>
    <cfRule type="expression" dxfId="647" priority="37">
      <formula>IF($O7&lt;$Q7,TRUE)</formula>
    </cfRule>
  </conditionalFormatting>
  <conditionalFormatting sqref="S7:V22">
    <cfRule type="expression" dxfId="646" priority="19">
      <formula>IF(AND(ISNUMBER($S7),$S7=$U7),TRUE)</formula>
    </cfRule>
    <cfRule type="expression" dxfId="645" priority="40">
      <formula>IF($S7&gt;$U7,TRUE)</formula>
    </cfRule>
    <cfRule type="expression" dxfId="644" priority="41">
      <formula>IF($S7&lt;$U7,TRUE)</formula>
    </cfRule>
  </conditionalFormatting>
  <conditionalFormatting sqref="E7:E22 I7:I22 M7:M22 Q7:Q22 U7:U22">
    <cfRule type="expression" dxfId="643" priority="13">
      <formula>AND(E7=0,C7=13)</formula>
    </cfRule>
  </conditionalFormatting>
  <conditionalFormatting sqref="A7:A22">
    <cfRule type="duplicateValues" dxfId="642" priority="44"/>
  </conditionalFormatting>
  <conditionalFormatting sqref="AJ7:AJ22">
    <cfRule type="expression" dxfId="641" priority="5">
      <formula>AND(AI7="",FIND(",",AJ7))</formula>
    </cfRule>
    <cfRule type="expression" dxfId="640" priority="7">
      <formula>AND(AI7="",COUNTIF(AJ7,"*,*")=0)</formula>
    </cfRule>
  </conditionalFormatting>
  <conditionalFormatting sqref="AH7:AH22">
    <cfRule type="expression" dxfId="639" priority="8">
      <formula>AND(AG7="",FIND(",",AH7))</formula>
    </cfRule>
    <cfRule type="expression" dxfId="638" priority="9">
      <formula>AND(AG7="",COUNTIF(AH7,"*,*")=0)</formula>
    </cfRule>
  </conditionalFormatting>
  <conditionalFormatting sqref="AL7:AL22">
    <cfRule type="expression" dxfId="637" priority="10">
      <formula>AND(AK7="",FIND(",",AL7))</formula>
    </cfRule>
    <cfRule type="expression" dxfId="636" priority="11">
      <formula>AND(AK7="",COUNTIF(AL7,"*,*")=0)</formula>
    </cfRule>
  </conditionalFormatting>
  <conditionalFormatting sqref="AF7:AF22">
    <cfRule type="expression" dxfId="635" priority="6">
      <formula>AND(AE7="",COUNTIF(AF7,"*,*")=0)</formula>
    </cfRule>
  </conditionalFormatting>
  <conditionalFormatting sqref="AN7:AN22">
    <cfRule type="expression" dxfId="634" priority="2">
      <formula>AND(AM7="",COUNTIF(AN7,"*,*")=0)</formula>
    </cfRule>
    <cfRule type="expression" dxfId="633" priority="4">
      <formula>AND(AM7="",FIND(",",AN7))</formula>
    </cfRule>
  </conditionalFormatting>
  <conditionalFormatting sqref="AP7:AP22">
    <cfRule type="expression" dxfId="632" priority="1">
      <formula>AND(AO7="",COUNTIF(AP7,"*,*")=0)</formula>
    </cfRule>
    <cfRule type="expression" dxfId="631" priority="3">
      <formula>AND(AO7="",FIND(",",AP7))</formula>
    </cfRule>
  </conditionalFormatting>
  <conditionalFormatting sqref="B300:B315">
    <cfRule type="expression" dxfId="630" priority="392">
      <formula>A300=3</formula>
    </cfRule>
    <cfRule type="expression" dxfId="629" priority="393">
      <formula>A300=2</formula>
    </cfRule>
    <cfRule type="expression" dxfId="628" priority="394">
      <formula>A300=1</formula>
    </cfRule>
    <cfRule type="containsBlanks" dxfId="627" priority="395">
      <formula>LEN(TRIM(B300))=0</formula>
    </cfRule>
    <cfRule type="duplicateValues" dxfId="626" priority="396"/>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4"/>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30.710937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3" width="5.7109375" customWidth="1"/>
    <col min="24" max="24" width="5.85546875" customWidth="1"/>
    <col min="25" max="25" width="2.7109375" customWidth="1"/>
    <col min="26" max="26" width="1.140625" customWidth="1"/>
    <col min="27" max="27" width="2.7109375" customWidth="1"/>
    <col min="28" max="28" width="4.7109375" customWidth="1"/>
    <col min="30" max="31" width="9.140625" hidden="1" customWidth="1"/>
    <col min="32" max="32" width="18.285156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UPPER((Kalend!E14)&amp;" - "&amp;(Kalend!C14))&amp;" - "&amp;LOWER(Kalend!D14)&amp;" - "&amp;(Kalend!A14)&amp;" kell "&amp;(Kalend!B14)&amp;" - "&amp;(Kalend!F14)</f>
        <v>V4 - VOKA VII KV 4. ETAPP - duo - K, 17.06.2020 kell 18:00 - Voka staadion</v>
      </c>
      <c r="O1" s="105"/>
      <c r="P1" s="105"/>
      <c r="Q1" s="108"/>
      <c r="R1" s="108"/>
      <c r="S1" s="108"/>
      <c r="T1" s="109"/>
      <c r="U1" s="109"/>
      <c r="V1" s="109"/>
      <c r="W1" s="105"/>
      <c r="X1" s="257"/>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693" t="s">
        <v>502</v>
      </c>
      <c r="C7" s="140">
        <v>13</v>
      </c>
      <c r="D7" s="141" t="s">
        <v>79</v>
      </c>
      <c r="E7" s="142">
        <v>3</v>
      </c>
      <c r="F7" s="143" t="str">
        <f>B17</f>
        <v>Karla Purgats, Lemmit Toomra</v>
      </c>
      <c r="G7" s="140">
        <v>13</v>
      </c>
      <c r="H7" s="141" t="s">
        <v>79</v>
      </c>
      <c r="I7" s="142">
        <v>9</v>
      </c>
      <c r="J7" s="143" t="str">
        <f>B12</f>
        <v>Henri Mitt, Meelis Luud</v>
      </c>
      <c r="K7" s="140">
        <v>13</v>
      </c>
      <c r="L7" s="141" t="s">
        <v>79</v>
      </c>
      <c r="M7" s="142">
        <v>9</v>
      </c>
      <c r="N7" s="143" t="str">
        <f>B8</f>
        <v>Matti Vinni, Vello Vasser</v>
      </c>
      <c r="O7" s="140">
        <v>13</v>
      </c>
      <c r="P7" s="141" t="s">
        <v>79</v>
      </c>
      <c r="Q7" s="142">
        <v>2</v>
      </c>
      <c r="R7" s="143" t="str">
        <f>B11</f>
        <v>Boriss Klubov, Elmo Lageda</v>
      </c>
      <c r="S7" s="140">
        <v>9</v>
      </c>
      <c r="T7" s="141" t="s">
        <v>79</v>
      </c>
      <c r="U7" s="142">
        <v>12</v>
      </c>
      <c r="V7" s="143" t="str">
        <f>B10</f>
        <v>Aigi Orro, Kalle Orro</v>
      </c>
      <c r="W7" s="935">
        <f t="shared" ref="W7:W21" si="0">IF(C7&gt;E7,W$2,IF(C7&lt;E7,W$4,IF(ISNUMBER(C7),W$3,0)))+IF(G7&gt;I7,W$2,IF(G7&lt;I7,W$4,IF(ISNUMBER(G7),W$3,0)))+IF(K7&gt;M7,W$2,IF(K7&lt;M7,W$4,IF(ISNUMBER(K7),W$3,0)))+IF(O7&gt;Q7,W$2,IF(O7&lt;Q7,W$4,IF(ISNUMBER(O7),W$3,0)))+IF(S7&gt;U7,W$2,IF(S7&lt;U7,W$4,IF(ISNUMBER(S7),W$3,0)))</f>
        <v>4</v>
      </c>
      <c r="X7" s="145">
        <v>31</v>
      </c>
      <c r="Y7" s="140">
        <f>C7+G7+K7+O7+S7</f>
        <v>61</v>
      </c>
      <c r="Z7" s="141" t="s">
        <v>79</v>
      </c>
      <c r="AA7" s="146">
        <f>E7+I7+M7+Q7+U7</f>
        <v>35</v>
      </c>
      <c r="AB7" s="147">
        <f>Y7-AA7</f>
        <v>26</v>
      </c>
      <c r="AD7" s="157">
        <f>SUM(AE7:AP7)</f>
        <v>256</v>
      </c>
      <c r="AE7" s="158">
        <f>IFERROR(INDEX(V!$R:$R,MATCH(AF7,V!$L:$L,0)),"")</f>
        <v>123</v>
      </c>
      <c r="AF7" s="159" t="str">
        <f>IFERROR(LEFT($B7,(FIND(",",$B7,1)-1)),"")</f>
        <v>Janek Tarto</v>
      </c>
      <c r="AG7" s="158">
        <f>IFERROR(INDEX(V!$R:$R,MATCH(AH7,V!$L:$L,0)),"")</f>
        <v>133</v>
      </c>
      <c r="AH7" s="159" t="str">
        <f>IFERROR(MID($B7,FIND(", ",$B7)+2,256),"")</f>
        <v>Oleg Rõndenkov</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497</v>
      </c>
      <c r="C8" s="140">
        <v>13</v>
      </c>
      <c r="D8" s="141" t="s">
        <v>79</v>
      </c>
      <c r="E8" s="142">
        <v>7</v>
      </c>
      <c r="F8" s="143" t="str">
        <f>B20</f>
        <v>Enn Tokman, Tarmo Bombe</v>
      </c>
      <c r="G8" s="140">
        <v>13</v>
      </c>
      <c r="H8" s="141" t="s">
        <v>79</v>
      </c>
      <c r="I8" s="142">
        <v>9</v>
      </c>
      <c r="J8" s="143" t="str">
        <f>B18</f>
        <v>Andres Veski, Svetlana Veski</v>
      </c>
      <c r="K8" s="140">
        <v>9</v>
      </c>
      <c r="L8" s="141" t="s">
        <v>79</v>
      </c>
      <c r="M8" s="142">
        <v>13</v>
      </c>
      <c r="N8" s="143" t="str">
        <f>B7</f>
        <v>Janek Tarto, Oleg Rõndenkov</v>
      </c>
      <c r="O8" s="140">
        <v>13</v>
      </c>
      <c r="P8" s="141" t="s">
        <v>79</v>
      </c>
      <c r="Q8" s="142">
        <v>5</v>
      </c>
      <c r="R8" s="143" t="str">
        <f>B12</f>
        <v>Henri Mitt, Meelis Luud</v>
      </c>
      <c r="S8" s="140">
        <v>13</v>
      </c>
      <c r="T8" s="141" t="s">
        <v>79</v>
      </c>
      <c r="U8" s="142">
        <v>1</v>
      </c>
      <c r="V8" s="143" t="str">
        <f>B15</f>
        <v>Jaan Saar, Liidia Põllu</v>
      </c>
      <c r="W8" s="935">
        <f t="shared" si="0"/>
        <v>4</v>
      </c>
      <c r="X8" s="145">
        <v>24</v>
      </c>
      <c r="Y8" s="140">
        <f t="shared" ref="Y8:Y21" si="1">C8+G8+K8+O8+S8</f>
        <v>61</v>
      </c>
      <c r="Z8" s="141" t="s">
        <v>79</v>
      </c>
      <c r="AA8" s="146">
        <f t="shared" ref="AA8:AA21" si="2">E8+I8+M8+Q8+U8</f>
        <v>35</v>
      </c>
      <c r="AB8" s="147">
        <f t="shared" ref="AB8:AB21" si="3">Y8-AA8</f>
        <v>26</v>
      </c>
      <c r="AC8" s="148"/>
      <c r="AD8" s="157">
        <f t="shared" ref="AD8:AD11" si="4">SUM(AE8:AL8)</f>
        <v>279</v>
      </c>
      <c r="AE8" s="158">
        <f>IFERROR(INDEX(V!$R:$R,MATCH(AF8,V!$L:$L,0)),"")</f>
        <v>160</v>
      </c>
      <c r="AF8" s="159" t="str">
        <f t="shared" ref="AF8:AF21" si="5">IFERROR(LEFT($B8,(FIND(",",$B8,1)-1)),"")</f>
        <v>Matti Vinni</v>
      </c>
      <c r="AG8" s="158">
        <f>IFERROR(INDEX(V!$R:$R,MATCH(AH8,V!$L:$L,0)),"")</f>
        <v>119</v>
      </c>
      <c r="AH8" s="159" t="str">
        <f t="shared" ref="AH8:AH21" si="6">IFERROR(MID($B8,FIND(", ",$B8)+2,256),"")</f>
        <v>Vello Vasser</v>
      </c>
      <c r="AI8" s="158" t="str">
        <f>IFERROR(INDEX(V!$R:$R,MATCH(AJ8,V!$L:$L,0)),"")</f>
        <v/>
      </c>
      <c r="AJ8" s="159" t="str">
        <f t="shared" ref="AJ8:AJ21" si="7">IFERROR(MID($B8,FIND("^",SUBSTITUTE($B8,", ","^",1))+2,FIND("^",SUBSTITUTE($B8,", ","^",2))-FIND("^",SUBSTITUTE($B8,", ","^",1))-2),"")</f>
        <v/>
      </c>
      <c r="AK8" s="158" t="str">
        <f>IFERROR(INDEX(V!$R:$R,MATCH(AL8,V!$L:$L,0)),"")</f>
        <v/>
      </c>
      <c r="AL8" s="159" t="str">
        <f t="shared" ref="AL8:AL21" si="8">IFERROR(MID($B8,FIND(", ",$B8,FIND(", ",$B8,FIND(", ",$B8))+1)+2,30000),"")</f>
        <v/>
      </c>
      <c r="AM8" s="158" t="str">
        <f>IFERROR(INDEX(V!$R:$R,MATCH(AN8,V!$L:$L,0)),"")</f>
        <v/>
      </c>
      <c r="AN8" s="159" t="str">
        <f t="shared" ref="AN8:AN21" si="9">IFERROR(MID($B8,FIND(", ",$B8,FIND(", ",$B8)+1)+2,FIND(", ",$B8,FIND(", ",$B8,FIND(", ",$B8)+1)+1)-FIND(", ",$B8,FIND(", ",$B8)+1)-2),"")</f>
        <v/>
      </c>
      <c r="AO8" s="158" t="str">
        <f>IFERROR(INDEX(V!$R:$R,MATCH(AP8,V!$L:$L,0)),"")</f>
        <v/>
      </c>
      <c r="AP8" s="159" t="str">
        <f t="shared" ref="AP8:AP21" si="10">IFERROR(MID($B8,FIND(", ",$B8,FIND(", ",$B8,FIND(", ",$B8)+1)+1)+2,30000),"")</f>
        <v/>
      </c>
    </row>
    <row r="9" spans="1:42" x14ac:dyDescent="0.2">
      <c r="A9" s="138">
        <v>3</v>
      </c>
      <c r="B9" s="695" t="s">
        <v>495</v>
      </c>
      <c r="C9" s="140">
        <v>10</v>
      </c>
      <c r="D9" s="141" t="s">
        <v>79</v>
      </c>
      <c r="E9" s="142">
        <v>9</v>
      </c>
      <c r="F9" s="143" t="str">
        <f>B14</f>
        <v>Ljudmila Varendi, Viktor Švarõgin</v>
      </c>
      <c r="G9" s="140">
        <v>7</v>
      </c>
      <c r="H9" s="141" t="s">
        <v>79</v>
      </c>
      <c r="I9" s="142">
        <v>13</v>
      </c>
      <c r="J9" s="143" t="str">
        <f>B16</f>
        <v>Kaspar Mänd, Urmas Randlaine</v>
      </c>
      <c r="K9" s="140">
        <v>13</v>
      </c>
      <c r="L9" s="141" t="s">
        <v>79</v>
      </c>
      <c r="M9" s="142">
        <v>7</v>
      </c>
      <c r="N9" s="143" t="str">
        <f>B15</f>
        <v>Jaan Saar, Liidia Põllu</v>
      </c>
      <c r="O9" s="140">
        <v>13</v>
      </c>
      <c r="P9" s="141" t="s">
        <v>79</v>
      </c>
      <c r="Q9" s="142">
        <v>4</v>
      </c>
      <c r="R9" s="143" t="str">
        <f>B17</f>
        <v>Karla Purgats, Lemmit Toomra</v>
      </c>
      <c r="S9" s="140">
        <v>13</v>
      </c>
      <c r="T9" s="141" t="s">
        <v>79</v>
      </c>
      <c r="U9" s="142">
        <v>8</v>
      </c>
      <c r="V9" s="143" t="str">
        <f>B11</f>
        <v>Boriss Klubov, Elmo Lageda</v>
      </c>
      <c r="W9" s="935">
        <f t="shared" si="0"/>
        <v>4</v>
      </c>
      <c r="X9" s="145">
        <v>23.75</v>
      </c>
      <c r="Y9" s="140">
        <f t="shared" si="1"/>
        <v>56</v>
      </c>
      <c r="Z9" s="141" t="s">
        <v>79</v>
      </c>
      <c r="AA9" s="146">
        <f t="shared" si="2"/>
        <v>41</v>
      </c>
      <c r="AB9" s="147">
        <f t="shared" si="3"/>
        <v>15</v>
      </c>
      <c r="AC9" s="148"/>
      <c r="AD9" s="157">
        <f t="shared" si="4"/>
        <v>235</v>
      </c>
      <c r="AE9" s="158">
        <f>IFERROR(INDEX(V!$R:$R,MATCH(AF9,V!$L:$L,0)),"")</f>
        <v>167</v>
      </c>
      <c r="AF9" s="159" t="str">
        <f t="shared" si="5"/>
        <v>Ivar Viljaste</v>
      </c>
      <c r="AG9" s="158">
        <f>IFERROR(INDEX(V!$R:$R,MATCH(AH9,V!$L:$L,0)),"")</f>
        <v>68</v>
      </c>
      <c r="AH9" s="159" t="str">
        <f t="shared" si="6"/>
        <v>Sirje Viljaste</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157</v>
      </c>
      <c r="C10" s="140">
        <v>6</v>
      </c>
      <c r="D10" s="141" t="s">
        <v>79</v>
      </c>
      <c r="E10" s="142">
        <v>13</v>
      </c>
      <c r="F10" s="143" t="str">
        <f>B15</f>
        <v>Jaan Saar, Liidia Põllu</v>
      </c>
      <c r="G10" s="140">
        <v>9</v>
      </c>
      <c r="H10" s="141" t="s">
        <v>79</v>
      </c>
      <c r="I10" s="142">
        <v>7</v>
      </c>
      <c r="J10" s="143" t="str">
        <f>B13</f>
        <v>Kenneth Muusikus, Mait Metsla</v>
      </c>
      <c r="K10" s="140">
        <v>9</v>
      </c>
      <c r="L10" s="141" t="s">
        <v>79</v>
      </c>
      <c r="M10" s="142">
        <v>9</v>
      </c>
      <c r="N10" s="143" t="str">
        <f>B14</f>
        <v>Ljudmila Varendi, Viktor Švarõgin</v>
      </c>
      <c r="O10" s="140">
        <v>13</v>
      </c>
      <c r="P10" s="141" t="s">
        <v>79</v>
      </c>
      <c r="Q10" s="142">
        <v>8</v>
      </c>
      <c r="R10" s="143" t="str">
        <f>B16</f>
        <v>Kaspar Mänd, Urmas Randlaine</v>
      </c>
      <c r="S10" s="140">
        <v>12</v>
      </c>
      <c r="T10" s="141" t="s">
        <v>79</v>
      </c>
      <c r="U10" s="142">
        <v>9</v>
      </c>
      <c r="V10" s="143" t="str">
        <f>B7</f>
        <v>Janek Tarto, Oleg Rõndenkov</v>
      </c>
      <c r="W10" s="144">
        <f t="shared" si="0"/>
        <v>3.5</v>
      </c>
      <c r="X10" s="145">
        <v>27.75</v>
      </c>
      <c r="Y10" s="140">
        <f t="shared" si="1"/>
        <v>49</v>
      </c>
      <c r="Z10" s="141" t="s">
        <v>79</v>
      </c>
      <c r="AA10" s="146">
        <f t="shared" si="2"/>
        <v>46</v>
      </c>
      <c r="AB10" s="147">
        <f t="shared" si="3"/>
        <v>3</v>
      </c>
      <c r="AC10" s="148"/>
      <c r="AD10" s="157">
        <f t="shared" si="4"/>
        <v>168</v>
      </c>
      <c r="AE10" s="158">
        <f>IFERROR(INDEX(V!$R:$R,MATCH(AF10,V!$L:$L,0)),"")</f>
        <v>84</v>
      </c>
      <c r="AF10" s="159" t="str">
        <f t="shared" si="5"/>
        <v>Aigi Orro</v>
      </c>
      <c r="AG10" s="158">
        <f>IFERROR(INDEX(V!$R:$R,MATCH(AH10,V!$L:$L,0)),"")</f>
        <v>84</v>
      </c>
      <c r="AH10" s="159" t="str">
        <f t="shared" si="6"/>
        <v>Kalle Orro</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291</v>
      </c>
      <c r="C11" s="140">
        <v>13</v>
      </c>
      <c r="D11" s="141" t="s">
        <v>79</v>
      </c>
      <c r="E11" s="142">
        <v>5</v>
      </c>
      <c r="F11" s="143" t="str">
        <f>B13</f>
        <v>Kenneth Muusikus, Mait Metsla</v>
      </c>
      <c r="G11" s="140">
        <v>13</v>
      </c>
      <c r="H11" s="141" t="s">
        <v>79</v>
      </c>
      <c r="I11" s="142">
        <v>10</v>
      </c>
      <c r="J11" s="143" t="str">
        <f>B15</f>
        <v>Jaan Saar, Liidia Põllu</v>
      </c>
      <c r="K11" s="140">
        <v>13</v>
      </c>
      <c r="L11" s="141" t="s">
        <v>79</v>
      </c>
      <c r="M11" s="142">
        <v>9</v>
      </c>
      <c r="N11" s="143" t="str">
        <f>B16</f>
        <v>Kaspar Mänd, Urmas Randlaine</v>
      </c>
      <c r="O11" s="140">
        <v>2</v>
      </c>
      <c r="P11" s="141" t="s">
        <v>79</v>
      </c>
      <c r="Q11" s="142">
        <v>13</v>
      </c>
      <c r="R11" s="143" t="str">
        <f>B7</f>
        <v>Janek Tarto, Oleg Rõndenkov</v>
      </c>
      <c r="S11" s="140">
        <v>8</v>
      </c>
      <c r="T11" s="141" t="s">
        <v>79</v>
      </c>
      <c r="U11" s="142">
        <v>13</v>
      </c>
      <c r="V11" s="143" t="str">
        <f>B9</f>
        <v>Ivar Viljaste, Sirje Viljaste</v>
      </c>
      <c r="W11" s="346">
        <f t="shared" si="0"/>
        <v>3</v>
      </c>
      <c r="X11" s="145">
        <v>30</v>
      </c>
      <c r="Y11" s="140">
        <f t="shared" si="1"/>
        <v>49</v>
      </c>
      <c r="Z11" s="141" t="s">
        <v>79</v>
      </c>
      <c r="AA11" s="146">
        <f t="shared" si="2"/>
        <v>50</v>
      </c>
      <c r="AB11" s="147">
        <f t="shared" si="3"/>
        <v>-1</v>
      </c>
      <c r="AC11" s="148"/>
      <c r="AD11" s="157">
        <f t="shared" si="4"/>
        <v>171</v>
      </c>
      <c r="AE11" s="158">
        <f>IFERROR(INDEX(V!$R:$R,MATCH(AF11,V!$L:$L,0)),"")</f>
        <v>63</v>
      </c>
      <c r="AF11" s="159" t="str">
        <f t="shared" si="5"/>
        <v>Boriss Klubov</v>
      </c>
      <c r="AG11" s="158">
        <f>IFERROR(INDEX(V!$R:$R,MATCH(AH11,V!$L:$L,0)),"")</f>
        <v>108</v>
      </c>
      <c r="AH11" s="159" t="str">
        <f t="shared" si="6"/>
        <v>Elmo Lageda</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503</v>
      </c>
      <c r="C12" s="140">
        <v>13</v>
      </c>
      <c r="D12" s="141" t="s">
        <v>79</v>
      </c>
      <c r="E12" s="142">
        <v>5</v>
      </c>
      <c r="F12" s="143" t="str">
        <f>B19</f>
        <v>Tõnu Kapper, Vladimir Ogneštšikov</v>
      </c>
      <c r="G12" s="140">
        <v>9</v>
      </c>
      <c r="H12" s="141" t="s">
        <v>79</v>
      </c>
      <c r="I12" s="142">
        <v>13</v>
      </c>
      <c r="J12" s="143" t="str">
        <f>B7</f>
        <v>Janek Tarto, Oleg Rõndenkov</v>
      </c>
      <c r="K12" s="140">
        <v>13</v>
      </c>
      <c r="L12" s="141" t="s">
        <v>79</v>
      </c>
      <c r="M12" s="142">
        <v>10</v>
      </c>
      <c r="N12" s="143" t="str">
        <f>B18</f>
        <v>Andres Veski, Svetlana Veski</v>
      </c>
      <c r="O12" s="140">
        <v>5</v>
      </c>
      <c r="P12" s="141" t="s">
        <v>79</v>
      </c>
      <c r="Q12" s="142">
        <v>13</v>
      </c>
      <c r="R12" s="143" t="str">
        <f>B8</f>
        <v>Matti Vinni, Vello Vasser</v>
      </c>
      <c r="S12" s="140">
        <v>13</v>
      </c>
      <c r="T12" s="141" t="s">
        <v>79</v>
      </c>
      <c r="U12" s="142">
        <v>2</v>
      </c>
      <c r="V12" s="143" t="str">
        <f>B17</f>
        <v>Karla Purgats, Lemmit Toomra</v>
      </c>
      <c r="W12" s="346">
        <f t="shared" si="0"/>
        <v>3</v>
      </c>
      <c r="X12" s="145">
        <v>29</v>
      </c>
      <c r="Y12" s="140">
        <f t="shared" si="1"/>
        <v>53</v>
      </c>
      <c r="Z12" s="141" t="s">
        <v>79</v>
      </c>
      <c r="AA12" s="146">
        <f t="shared" si="2"/>
        <v>43</v>
      </c>
      <c r="AB12" s="147">
        <f t="shared" si="3"/>
        <v>10</v>
      </c>
      <c r="AC12" s="148"/>
      <c r="AD12" s="157">
        <f t="shared" ref="AD12:AD16" si="11">SUM(AE12:AL12)</f>
        <v>186</v>
      </c>
      <c r="AE12" s="158">
        <f>IFERROR(INDEX(V!$R:$R,MATCH(AF12,V!$L:$L,0)),"")</f>
        <v>115</v>
      </c>
      <c r="AF12" s="159" t="str">
        <f t="shared" si="5"/>
        <v>Henri Mitt</v>
      </c>
      <c r="AG12" s="158">
        <f>IFERROR(INDEX(V!$R:$R,MATCH(AH12,V!$L:$L,0)),"")</f>
        <v>71</v>
      </c>
      <c r="AH12" s="159" t="str">
        <f t="shared" si="6"/>
        <v>Meelis Luud</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158</v>
      </c>
      <c r="C13" s="140">
        <v>5</v>
      </c>
      <c r="D13" s="141" t="s">
        <v>79</v>
      </c>
      <c r="E13" s="142">
        <v>13</v>
      </c>
      <c r="F13" s="143" t="str">
        <f>B11</f>
        <v>Boriss Klubov, Elmo Lageda</v>
      </c>
      <c r="G13" s="140">
        <v>7</v>
      </c>
      <c r="H13" s="141" t="s">
        <v>79</v>
      </c>
      <c r="I13" s="142">
        <v>9</v>
      </c>
      <c r="J13" s="143" t="str">
        <f>B10</f>
        <v>Aigi Orro, Kalle Orro</v>
      </c>
      <c r="K13" s="140">
        <v>13</v>
      </c>
      <c r="L13" s="141" t="s">
        <v>79</v>
      </c>
      <c r="M13" s="142">
        <v>3</v>
      </c>
      <c r="N13" s="143" t="str">
        <f>B21</f>
        <v>Jaan Sepp, Oskar Sepp</v>
      </c>
      <c r="O13" s="140">
        <v>10</v>
      </c>
      <c r="P13" s="141" t="s">
        <v>79</v>
      </c>
      <c r="Q13" s="142">
        <v>9</v>
      </c>
      <c r="R13" s="143" t="str">
        <f>B18</f>
        <v>Andres Veski, Svetlana Veski</v>
      </c>
      <c r="S13" s="140">
        <v>13</v>
      </c>
      <c r="T13" s="141" t="s">
        <v>79</v>
      </c>
      <c r="U13" s="142">
        <v>9</v>
      </c>
      <c r="V13" s="143" t="str">
        <f>B16</f>
        <v>Kaspar Mänd, Urmas Randlaine</v>
      </c>
      <c r="W13" s="346">
        <f t="shared" si="0"/>
        <v>3</v>
      </c>
      <c r="X13" s="145">
        <v>23.5</v>
      </c>
      <c r="Y13" s="140">
        <f t="shared" si="1"/>
        <v>48</v>
      </c>
      <c r="Z13" s="141" t="s">
        <v>79</v>
      </c>
      <c r="AA13" s="146">
        <f t="shared" si="2"/>
        <v>43</v>
      </c>
      <c r="AB13" s="147">
        <f t="shared" si="3"/>
        <v>5</v>
      </c>
      <c r="AC13" s="148"/>
      <c r="AD13" s="157">
        <f t="shared" si="11"/>
        <v>338</v>
      </c>
      <c r="AE13" s="158">
        <f>IFERROR(INDEX(V!$R:$R,MATCH(AF13,V!$L:$L,0)),"")</f>
        <v>169</v>
      </c>
      <c r="AF13" s="159" t="str">
        <f t="shared" si="5"/>
        <v>Kenneth Muusikus</v>
      </c>
      <c r="AG13" s="158">
        <f>IFERROR(INDEX(V!$R:$R,MATCH(AH13,V!$L:$L,0)),"")</f>
        <v>169</v>
      </c>
      <c r="AH13" s="159" t="str">
        <f t="shared" si="6"/>
        <v>Mait Metsla</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161</v>
      </c>
      <c r="C14" s="140">
        <v>9</v>
      </c>
      <c r="D14" s="141" t="s">
        <v>79</v>
      </c>
      <c r="E14" s="142">
        <v>10</v>
      </c>
      <c r="F14" s="143" t="str">
        <f>B9</f>
        <v>Ivar Viljaste, Sirje Viljaste</v>
      </c>
      <c r="G14" s="140">
        <v>13</v>
      </c>
      <c r="H14" s="141" t="s">
        <v>79</v>
      </c>
      <c r="I14" s="142">
        <v>4</v>
      </c>
      <c r="J14" s="143" t="str">
        <f>B21</f>
        <v>Jaan Sepp, Oskar Sepp</v>
      </c>
      <c r="K14" s="140">
        <v>9</v>
      </c>
      <c r="L14" s="141" t="s">
        <v>79</v>
      </c>
      <c r="M14" s="142">
        <v>9</v>
      </c>
      <c r="N14" s="143" t="str">
        <f>B10</f>
        <v>Aigi Orro, Kalle Orro</v>
      </c>
      <c r="O14" s="140">
        <v>6</v>
      </c>
      <c r="P14" s="141" t="s">
        <v>79</v>
      </c>
      <c r="Q14" s="142">
        <v>13</v>
      </c>
      <c r="R14" s="143" t="str">
        <f>B15</f>
        <v>Jaan Saar, Liidia Põllu</v>
      </c>
      <c r="S14" s="140">
        <v>13</v>
      </c>
      <c r="T14" s="141" t="s">
        <v>79</v>
      </c>
      <c r="U14" s="142">
        <v>7</v>
      </c>
      <c r="V14" s="143" t="str">
        <f>B19</f>
        <v>Tõnu Kapper, Vladimir Ogneštšikov</v>
      </c>
      <c r="W14" s="144">
        <f t="shared" si="0"/>
        <v>2.5</v>
      </c>
      <c r="X14" s="145">
        <v>21.5</v>
      </c>
      <c r="Y14" s="140">
        <f t="shared" si="1"/>
        <v>50</v>
      </c>
      <c r="Z14" s="141" t="s">
        <v>79</v>
      </c>
      <c r="AA14" s="146">
        <f t="shared" si="2"/>
        <v>43</v>
      </c>
      <c r="AB14" s="147">
        <f t="shared" si="3"/>
        <v>7</v>
      </c>
      <c r="AC14" s="148"/>
      <c r="AD14" s="157">
        <f t="shared" si="11"/>
        <v>154</v>
      </c>
      <c r="AE14" s="158">
        <f>IFERROR(INDEX(V!$R:$R,MATCH(AF14,V!$L:$L,0)),"")</f>
        <v>77</v>
      </c>
      <c r="AF14" s="159" t="str">
        <f t="shared" si="5"/>
        <v>Ljudmila Varendi</v>
      </c>
      <c r="AG14" s="158">
        <f>IFERROR(INDEX(V!$R:$R,MATCH(AH14,V!$L:$L,0)),"")</f>
        <v>77</v>
      </c>
      <c r="AH14" s="159" t="str">
        <f t="shared" si="6"/>
        <v>Viktor Švarõgin</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3" t="s">
        <v>296</v>
      </c>
      <c r="C15" s="140">
        <v>13</v>
      </c>
      <c r="D15" s="141" t="s">
        <v>79</v>
      </c>
      <c r="E15" s="142">
        <v>6</v>
      </c>
      <c r="F15" s="143" t="str">
        <f>B10</f>
        <v>Aigi Orro, Kalle Orro</v>
      </c>
      <c r="G15" s="140">
        <v>10</v>
      </c>
      <c r="H15" s="141" t="s">
        <v>79</v>
      </c>
      <c r="I15" s="142">
        <v>13</v>
      </c>
      <c r="J15" s="143" t="str">
        <f>B11</f>
        <v>Boriss Klubov, Elmo Lageda</v>
      </c>
      <c r="K15" s="140">
        <v>7</v>
      </c>
      <c r="L15" s="141" t="s">
        <v>79</v>
      </c>
      <c r="M15" s="142">
        <v>13</v>
      </c>
      <c r="N15" s="143" t="str">
        <f>B9</f>
        <v>Ivar Viljaste, Sirje Viljaste</v>
      </c>
      <c r="O15" s="140">
        <v>13</v>
      </c>
      <c r="P15" s="141" t="s">
        <v>79</v>
      </c>
      <c r="Q15" s="142">
        <v>6</v>
      </c>
      <c r="R15" s="143" t="str">
        <f>B14</f>
        <v>Ljudmila Varendi, Viktor Švarõgin</v>
      </c>
      <c r="S15" s="140">
        <v>1</v>
      </c>
      <c r="T15" s="141" t="s">
        <v>79</v>
      </c>
      <c r="U15" s="142">
        <v>13</v>
      </c>
      <c r="V15" s="143" t="str">
        <f>B8</f>
        <v>Matti Vinni, Vello Vasser</v>
      </c>
      <c r="W15" s="645">
        <f t="shared" si="0"/>
        <v>2</v>
      </c>
      <c r="X15" s="145">
        <v>34.75</v>
      </c>
      <c r="Y15" s="140">
        <f t="shared" si="1"/>
        <v>44</v>
      </c>
      <c r="Z15" s="141" t="s">
        <v>79</v>
      </c>
      <c r="AA15" s="146">
        <f t="shared" si="2"/>
        <v>51</v>
      </c>
      <c r="AB15" s="147">
        <f t="shared" si="3"/>
        <v>-7</v>
      </c>
      <c r="AC15" s="148"/>
      <c r="AD15" s="157">
        <f t="shared" si="11"/>
        <v>154</v>
      </c>
      <c r="AE15" s="158">
        <f>IFERROR(INDEX(V!$R:$R,MATCH(AF15,V!$L:$L,0)),"")</f>
        <v>79</v>
      </c>
      <c r="AF15" s="159" t="str">
        <f t="shared" si="5"/>
        <v>Jaan Saar</v>
      </c>
      <c r="AG15" s="158">
        <f>IFERROR(INDEX(V!$R:$R,MATCH(AH15,V!$L:$L,0)),"")</f>
        <v>75</v>
      </c>
      <c r="AH15" s="159" t="str">
        <f t="shared" si="6"/>
        <v>Liidia Põllu</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694" t="s">
        <v>293</v>
      </c>
      <c r="C16" s="140">
        <v>13</v>
      </c>
      <c r="D16" s="141" t="s">
        <v>79</v>
      </c>
      <c r="E16" s="142">
        <v>9</v>
      </c>
      <c r="F16" s="143" t="str">
        <f>B21</f>
        <v>Jaan Sepp, Oskar Sepp</v>
      </c>
      <c r="G16" s="140">
        <v>13</v>
      </c>
      <c r="H16" s="141" t="s">
        <v>79</v>
      </c>
      <c r="I16" s="142">
        <v>7</v>
      </c>
      <c r="J16" s="143" t="str">
        <f>B9</f>
        <v>Ivar Viljaste, Sirje Viljaste</v>
      </c>
      <c r="K16" s="140">
        <v>9</v>
      </c>
      <c r="L16" s="141" t="s">
        <v>79</v>
      </c>
      <c r="M16" s="142">
        <v>13</v>
      </c>
      <c r="N16" s="143" t="str">
        <f>B11</f>
        <v>Boriss Klubov, Elmo Lageda</v>
      </c>
      <c r="O16" s="140">
        <v>8</v>
      </c>
      <c r="P16" s="141" t="s">
        <v>79</v>
      </c>
      <c r="Q16" s="142">
        <v>13</v>
      </c>
      <c r="R16" s="143" t="str">
        <f>B10</f>
        <v>Aigi Orro, Kalle Orro</v>
      </c>
      <c r="S16" s="140">
        <v>9</v>
      </c>
      <c r="T16" s="141" t="s">
        <v>79</v>
      </c>
      <c r="U16" s="142">
        <v>13</v>
      </c>
      <c r="V16" s="143" t="str">
        <f>B13</f>
        <v>Kenneth Muusikus, Mait Metsla</v>
      </c>
      <c r="W16" s="645">
        <f t="shared" si="0"/>
        <v>2</v>
      </c>
      <c r="X16" s="145">
        <v>29.5</v>
      </c>
      <c r="Y16" s="140">
        <f t="shared" si="1"/>
        <v>52</v>
      </c>
      <c r="Z16" s="141" t="s">
        <v>79</v>
      </c>
      <c r="AA16" s="146">
        <f t="shared" si="2"/>
        <v>55</v>
      </c>
      <c r="AB16" s="147">
        <f t="shared" si="3"/>
        <v>-3</v>
      </c>
      <c r="AC16" s="148"/>
      <c r="AD16" s="157">
        <f t="shared" si="11"/>
        <v>262</v>
      </c>
      <c r="AE16" s="158">
        <f>IFERROR(INDEX(V!$R:$R,MATCH(AF16,V!$L:$L,0)),"")</f>
        <v>141</v>
      </c>
      <c r="AF16" s="159" t="str">
        <f t="shared" si="5"/>
        <v>Kaspar Mänd</v>
      </c>
      <c r="AG16" s="158">
        <f>IFERROR(INDEX(V!$R:$R,MATCH(AH16,V!$L:$L,0)),"")</f>
        <v>121</v>
      </c>
      <c r="AH16" s="159" t="str">
        <f t="shared" si="6"/>
        <v>Urmas Randlaine</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5" t="s">
        <v>159</v>
      </c>
      <c r="C17" s="140">
        <v>3</v>
      </c>
      <c r="D17" s="141" t="s">
        <v>79</v>
      </c>
      <c r="E17" s="142">
        <v>13</v>
      </c>
      <c r="F17" s="143" t="str">
        <f>B7</f>
        <v>Janek Tarto, Oleg Rõndenkov</v>
      </c>
      <c r="G17" s="140">
        <v>13</v>
      </c>
      <c r="H17" s="141" t="s">
        <v>79</v>
      </c>
      <c r="I17" s="142">
        <v>5</v>
      </c>
      <c r="J17" s="143" t="str">
        <f>B19</f>
        <v>Tõnu Kapper, Vladimir Ogneštšikov</v>
      </c>
      <c r="K17" s="140">
        <v>13</v>
      </c>
      <c r="L17" s="141" t="s">
        <v>79</v>
      </c>
      <c r="M17" s="142">
        <v>8</v>
      </c>
      <c r="N17" s="143" t="str">
        <f>B20</f>
        <v>Enn Tokman, Tarmo Bombe</v>
      </c>
      <c r="O17" s="140">
        <v>4</v>
      </c>
      <c r="P17" s="141" t="s">
        <v>79</v>
      </c>
      <c r="Q17" s="142">
        <v>13</v>
      </c>
      <c r="R17" s="143" t="str">
        <f>B9</f>
        <v>Ivar Viljaste, Sirje Viljaste</v>
      </c>
      <c r="S17" s="140">
        <v>2</v>
      </c>
      <c r="T17" s="141" t="s">
        <v>79</v>
      </c>
      <c r="U17" s="142">
        <v>13</v>
      </c>
      <c r="V17" s="143" t="str">
        <f>B12</f>
        <v>Henri Mitt, Meelis Luud</v>
      </c>
      <c r="W17" s="645">
        <f t="shared" si="0"/>
        <v>2</v>
      </c>
      <c r="X17" s="145">
        <v>29</v>
      </c>
      <c r="Y17" s="140">
        <f t="shared" si="1"/>
        <v>35</v>
      </c>
      <c r="Z17" s="141" t="s">
        <v>79</v>
      </c>
      <c r="AA17" s="146">
        <f t="shared" si="2"/>
        <v>52</v>
      </c>
      <c r="AB17" s="147">
        <f t="shared" si="3"/>
        <v>-17</v>
      </c>
      <c r="AC17" s="148"/>
      <c r="AD17" s="157">
        <f t="shared" ref="AD17:AD21" si="12">SUM(AE17:AL17)</f>
        <v>165</v>
      </c>
      <c r="AE17" s="158">
        <f>IFERROR(INDEX(V!$R:$R,MATCH(AF17,V!$L:$L,0)),"")</f>
        <v>80</v>
      </c>
      <c r="AF17" s="159" t="str">
        <f t="shared" si="5"/>
        <v>Karla Purgats</v>
      </c>
      <c r="AG17" s="158">
        <f>IFERROR(INDEX(V!$R:$R,MATCH(AH17,V!$L:$L,0)),"")</f>
        <v>85</v>
      </c>
      <c r="AH17" s="159" t="str">
        <f t="shared" si="6"/>
        <v>Lemmit Toomra</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694" t="s">
        <v>287</v>
      </c>
      <c r="C18" s="140">
        <v>13</v>
      </c>
      <c r="D18" s="141" t="s">
        <v>79</v>
      </c>
      <c r="E18" s="142">
        <v>7</v>
      </c>
      <c r="F18" s="143" t="s">
        <v>156</v>
      </c>
      <c r="G18" s="140">
        <v>9</v>
      </c>
      <c r="H18" s="141" t="s">
        <v>79</v>
      </c>
      <c r="I18" s="142">
        <v>13</v>
      </c>
      <c r="J18" s="143" t="str">
        <f>B8</f>
        <v>Matti Vinni, Vello Vasser</v>
      </c>
      <c r="K18" s="140">
        <v>10</v>
      </c>
      <c r="L18" s="141" t="s">
        <v>79</v>
      </c>
      <c r="M18" s="142">
        <v>13</v>
      </c>
      <c r="N18" s="143" t="str">
        <f>B12</f>
        <v>Henri Mitt, Meelis Luud</v>
      </c>
      <c r="O18" s="140">
        <v>9</v>
      </c>
      <c r="P18" s="141" t="s">
        <v>79</v>
      </c>
      <c r="Q18" s="142">
        <v>10</v>
      </c>
      <c r="R18" s="143" t="str">
        <f>B13</f>
        <v>Kenneth Muusikus, Mait Metsla</v>
      </c>
      <c r="S18" s="140">
        <v>13</v>
      </c>
      <c r="T18" s="141" t="s">
        <v>79</v>
      </c>
      <c r="U18" s="142">
        <v>4</v>
      </c>
      <c r="V18" s="143" t="str">
        <f>B20</f>
        <v>Enn Tokman, Tarmo Bombe</v>
      </c>
      <c r="W18" s="645">
        <f t="shared" si="0"/>
        <v>2</v>
      </c>
      <c r="X18" s="145">
        <v>22</v>
      </c>
      <c r="Y18" s="140">
        <f t="shared" si="1"/>
        <v>54</v>
      </c>
      <c r="Z18" s="141" t="s">
        <v>79</v>
      </c>
      <c r="AA18" s="146">
        <f t="shared" si="2"/>
        <v>47</v>
      </c>
      <c r="AB18" s="147">
        <f t="shared" si="3"/>
        <v>7</v>
      </c>
      <c r="AC18" s="148"/>
      <c r="AD18" s="157">
        <f t="shared" si="12"/>
        <v>212</v>
      </c>
      <c r="AE18" s="158">
        <f>IFERROR(INDEX(V!$R:$R,MATCH(AF18,V!$L:$L,0)),"")</f>
        <v>122</v>
      </c>
      <c r="AF18" s="159" t="str">
        <f t="shared" si="5"/>
        <v>Andres Veski</v>
      </c>
      <c r="AG18" s="158">
        <f>IFERROR(INDEX(V!$R:$R,MATCH(AH18,V!$L:$L,0)),"")</f>
        <v>90</v>
      </c>
      <c r="AH18" s="159" t="str">
        <f t="shared" si="6"/>
        <v>Svetlana Veski</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294</v>
      </c>
      <c r="C19" s="140">
        <v>5</v>
      </c>
      <c r="D19" s="141" t="s">
        <v>79</v>
      </c>
      <c r="E19" s="142">
        <v>13</v>
      </c>
      <c r="F19" s="143" t="str">
        <f>B12</f>
        <v>Henri Mitt, Meelis Luud</v>
      </c>
      <c r="G19" s="140">
        <v>5</v>
      </c>
      <c r="H19" s="141" t="s">
        <v>79</v>
      </c>
      <c r="I19" s="142">
        <v>13</v>
      </c>
      <c r="J19" s="143" t="str">
        <f>B17</f>
        <v>Karla Purgats, Lemmit Toomra</v>
      </c>
      <c r="K19" s="140">
        <v>13</v>
      </c>
      <c r="L19" s="141" t="s">
        <v>79</v>
      </c>
      <c r="M19" s="142">
        <v>7</v>
      </c>
      <c r="N19" s="143" t="s">
        <v>156</v>
      </c>
      <c r="O19" s="140">
        <v>13</v>
      </c>
      <c r="P19" s="141" t="s">
        <v>79</v>
      </c>
      <c r="Q19" s="142">
        <v>4</v>
      </c>
      <c r="R19" s="143" t="str">
        <f>B20</f>
        <v>Enn Tokman, Tarmo Bombe</v>
      </c>
      <c r="S19" s="140">
        <v>7</v>
      </c>
      <c r="T19" s="141" t="s">
        <v>79</v>
      </c>
      <c r="U19" s="142">
        <v>13</v>
      </c>
      <c r="V19" s="143" t="str">
        <f>B14</f>
        <v>Ljudmila Varendi, Viktor Švarõgin</v>
      </c>
      <c r="W19" s="645">
        <f t="shared" si="0"/>
        <v>2</v>
      </c>
      <c r="X19" s="145">
        <v>14</v>
      </c>
      <c r="Y19" s="140">
        <f t="shared" si="1"/>
        <v>43</v>
      </c>
      <c r="Z19" s="141" t="s">
        <v>79</v>
      </c>
      <c r="AA19" s="146">
        <f t="shared" si="2"/>
        <v>50</v>
      </c>
      <c r="AB19" s="147">
        <f t="shared" si="3"/>
        <v>-7</v>
      </c>
      <c r="AC19" s="148"/>
      <c r="AD19" s="157">
        <f t="shared" si="12"/>
        <v>176</v>
      </c>
      <c r="AE19" s="158">
        <f>IFERROR(INDEX(V!$R:$R,MATCH(AF19,V!$L:$L,0)),"")</f>
        <v>78</v>
      </c>
      <c r="AF19" s="159" t="str">
        <f t="shared" si="5"/>
        <v>Tõnu Kapper</v>
      </c>
      <c r="AG19" s="158">
        <f>IFERROR(INDEX(V!$R:$R,MATCH(AH19,V!$L:$L,0)),"")</f>
        <v>98</v>
      </c>
      <c r="AH19" s="159" t="str">
        <f t="shared" si="6"/>
        <v>Vladimir Ogneštšikov</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295</v>
      </c>
      <c r="C20" s="140">
        <v>7</v>
      </c>
      <c r="D20" s="141" t="s">
        <v>79</v>
      </c>
      <c r="E20" s="142">
        <v>13</v>
      </c>
      <c r="F20" s="143" t="str">
        <f>B8</f>
        <v>Matti Vinni, Vello Vasser</v>
      </c>
      <c r="G20" s="140">
        <v>13</v>
      </c>
      <c r="H20" s="141" t="s">
        <v>79</v>
      </c>
      <c r="I20" s="142">
        <v>7</v>
      </c>
      <c r="J20" s="143" t="s">
        <v>156</v>
      </c>
      <c r="K20" s="140">
        <v>8</v>
      </c>
      <c r="L20" s="141" t="s">
        <v>79</v>
      </c>
      <c r="M20" s="142">
        <v>13</v>
      </c>
      <c r="N20" s="143" t="str">
        <f>B17</f>
        <v>Karla Purgats, Lemmit Toomra</v>
      </c>
      <c r="O20" s="140">
        <v>4</v>
      </c>
      <c r="P20" s="141" t="s">
        <v>79</v>
      </c>
      <c r="Q20" s="142">
        <v>13</v>
      </c>
      <c r="R20" s="143" t="str">
        <f>B19</f>
        <v>Tõnu Kapper, Vladimir Ogneštšikov</v>
      </c>
      <c r="S20" s="140">
        <v>4</v>
      </c>
      <c r="T20" s="141" t="s">
        <v>79</v>
      </c>
      <c r="U20" s="142">
        <v>13</v>
      </c>
      <c r="V20" s="143" t="str">
        <f>B18</f>
        <v>Andres Veski, Svetlana Veski</v>
      </c>
      <c r="W20" s="144">
        <f t="shared" si="0"/>
        <v>1</v>
      </c>
      <c r="X20" s="145">
        <v>21</v>
      </c>
      <c r="Y20" s="140">
        <f t="shared" si="1"/>
        <v>36</v>
      </c>
      <c r="Z20" s="141" t="s">
        <v>79</v>
      </c>
      <c r="AA20" s="146">
        <f t="shared" si="2"/>
        <v>59</v>
      </c>
      <c r="AB20" s="147">
        <f t="shared" si="3"/>
        <v>-23</v>
      </c>
      <c r="AC20" s="148"/>
      <c r="AD20" s="157">
        <f t="shared" si="12"/>
        <v>122</v>
      </c>
      <c r="AE20" s="158">
        <f>IFERROR(INDEX(V!$R:$R,MATCH(AF20,V!$L:$L,0)),"")</f>
        <v>62</v>
      </c>
      <c r="AF20" s="159" t="str">
        <f t="shared" si="5"/>
        <v>Enn Tokman</v>
      </c>
      <c r="AG20" s="158">
        <f>IFERROR(INDEX(V!$R:$R,MATCH(AH20,V!$L:$L,0)),"")</f>
        <v>60</v>
      </c>
      <c r="AH20" s="159" t="str">
        <f t="shared" si="6"/>
        <v>Tarmo Bombe</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x14ac:dyDescent="0.2">
      <c r="A21" s="138">
        <v>15</v>
      </c>
      <c r="B21" s="1066" t="s">
        <v>160</v>
      </c>
      <c r="C21" s="140">
        <v>9</v>
      </c>
      <c r="D21" s="141" t="s">
        <v>79</v>
      </c>
      <c r="E21" s="142">
        <v>13</v>
      </c>
      <c r="F21" s="143" t="str">
        <f>B16</f>
        <v>Kaspar Mänd, Urmas Randlaine</v>
      </c>
      <c r="G21" s="140">
        <v>4</v>
      </c>
      <c r="H21" s="141" t="s">
        <v>79</v>
      </c>
      <c r="I21" s="142">
        <v>13</v>
      </c>
      <c r="J21" s="143" t="str">
        <f>B14</f>
        <v>Ljudmila Varendi, Viktor Švarõgin</v>
      </c>
      <c r="K21" s="140">
        <v>3</v>
      </c>
      <c r="L21" s="141" t="s">
        <v>79</v>
      </c>
      <c r="M21" s="142">
        <v>13</v>
      </c>
      <c r="N21" s="143" t="str">
        <f>B13</f>
        <v>Kenneth Muusikus, Mait Metsla</v>
      </c>
      <c r="O21" s="140">
        <v>7</v>
      </c>
      <c r="P21" s="141" t="s">
        <v>79</v>
      </c>
      <c r="Q21" s="142">
        <v>13</v>
      </c>
      <c r="R21" s="143" t="s">
        <v>156</v>
      </c>
      <c r="S21" s="140"/>
      <c r="T21" s="141" t="s">
        <v>79</v>
      </c>
      <c r="U21" s="142"/>
      <c r="V21" s="143" t="s">
        <v>57</v>
      </c>
      <c r="W21" s="144">
        <f t="shared" si="0"/>
        <v>0</v>
      </c>
      <c r="X21" s="145">
        <v>13.75</v>
      </c>
      <c r="Y21" s="140">
        <f t="shared" si="1"/>
        <v>23</v>
      </c>
      <c r="Z21" s="141" t="s">
        <v>79</v>
      </c>
      <c r="AA21" s="146">
        <f t="shared" si="2"/>
        <v>52</v>
      </c>
      <c r="AB21" s="147">
        <f t="shared" si="3"/>
        <v>-29</v>
      </c>
      <c r="AC21" s="148"/>
      <c r="AD21" s="157">
        <f t="shared" si="12"/>
        <v>134</v>
      </c>
      <c r="AE21" s="158">
        <f>IFERROR(INDEX(V!$R:$R,MATCH(AF21,V!$L:$L,0)),"")</f>
        <v>76</v>
      </c>
      <c r="AF21" s="159" t="str">
        <f t="shared" si="5"/>
        <v>Jaan Sepp</v>
      </c>
      <c r="AG21" s="158">
        <f>IFERROR(INDEX(V!$R:$R,MATCH(AH21,V!$L:$L,0)),"")</f>
        <v>58</v>
      </c>
      <c r="AH21" s="159" t="str">
        <f t="shared" si="6"/>
        <v>Oskar Sepp</v>
      </c>
      <c r="AI21" s="158" t="str">
        <f>IFERROR(INDEX(V!$R:$R,MATCH(AJ21,V!$L:$L,0)),"")</f>
        <v/>
      </c>
      <c r="AJ21" s="159" t="str">
        <f t="shared" si="7"/>
        <v/>
      </c>
      <c r="AK21" s="158" t="str">
        <f>IFERROR(INDEX(V!$R:$R,MATCH(AL21,V!$L:$L,0)),"")</f>
        <v/>
      </c>
      <c r="AL21" s="159" t="str">
        <f t="shared" si="8"/>
        <v/>
      </c>
      <c r="AM21" s="158" t="str">
        <f>IFERROR(INDEX(V!$R:$R,MATCH(AN21,V!$L:$L,0)),"")</f>
        <v/>
      </c>
      <c r="AN21" s="159" t="str">
        <f t="shared" si="9"/>
        <v/>
      </c>
      <c r="AO21" s="158" t="str">
        <f>IFERROR(INDEX(V!$R:$R,MATCH(AP21,V!$L:$L,0)),"")</f>
        <v/>
      </c>
      <c r="AP21" s="159" t="str">
        <f t="shared" si="10"/>
        <v/>
      </c>
    </row>
    <row r="22" spans="1:42" hidden="1" x14ac:dyDescent="0.2">
      <c r="B22"/>
    </row>
    <row r="23" spans="1:42" hidden="1" x14ac:dyDescent="0.2">
      <c r="B23"/>
    </row>
    <row r="24" spans="1:42" hidden="1" x14ac:dyDescent="0.2">
      <c r="B24"/>
    </row>
    <row r="25" spans="1:42" hidden="1" x14ac:dyDescent="0.2">
      <c r="B25"/>
    </row>
    <row r="26" spans="1:42" hidden="1" x14ac:dyDescent="0.2">
      <c r="B26"/>
    </row>
    <row r="27" spans="1:42" hidden="1" x14ac:dyDescent="0.2">
      <c r="B27"/>
    </row>
    <row r="28" spans="1:42" hidden="1" x14ac:dyDescent="0.2">
      <c r="B28"/>
    </row>
    <row r="29" spans="1:42" hidden="1" x14ac:dyDescent="0.2">
      <c r="B29"/>
    </row>
    <row r="30" spans="1:42" hidden="1" x14ac:dyDescent="0.2">
      <c r="B30"/>
    </row>
    <row r="31" spans="1:42" hidden="1" x14ac:dyDescent="0.2">
      <c r="B31"/>
    </row>
    <row r="32" spans="1:42" hidden="1" x14ac:dyDescent="0.2">
      <c r="B32"/>
    </row>
    <row r="33" spans="2:2" hidden="1" x14ac:dyDescent="0.2">
      <c r="B33"/>
    </row>
    <row r="34" spans="2:2" hidden="1" x14ac:dyDescent="0.2">
      <c r="B34"/>
    </row>
    <row r="35" spans="2:2" hidden="1" x14ac:dyDescent="0.2">
      <c r="B35"/>
    </row>
    <row r="36" spans="2:2" hidden="1" x14ac:dyDescent="0.2">
      <c r="B36"/>
    </row>
    <row r="37" spans="2:2" hidden="1" x14ac:dyDescent="0.2">
      <c r="B37"/>
    </row>
    <row r="38" spans="2:2" hidden="1" x14ac:dyDescent="0.2">
      <c r="B38"/>
    </row>
    <row r="39" spans="2:2" hidden="1" x14ac:dyDescent="0.2">
      <c r="B39"/>
    </row>
    <row r="40" spans="2:2" hidden="1" x14ac:dyDescent="0.2">
      <c r="B40"/>
    </row>
    <row r="41" spans="2:2" hidden="1" x14ac:dyDescent="0.2">
      <c r="B41"/>
    </row>
    <row r="42" spans="2:2" hidden="1" x14ac:dyDescent="0.2">
      <c r="B42"/>
    </row>
    <row r="43" spans="2:2" hidden="1" x14ac:dyDescent="0.2">
      <c r="B43"/>
    </row>
    <row r="44" spans="2:2" hidden="1" x14ac:dyDescent="0.2">
      <c r="B44"/>
    </row>
    <row r="45" spans="2:2" hidden="1" x14ac:dyDescent="0.2">
      <c r="B45"/>
    </row>
    <row r="46" spans="2:2" hidden="1" x14ac:dyDescent="0.2">
      <c r="B46"/>
    </row>
    <row r="47" spans="2:2" hidden="1" x14ac:dyDescent="0.2">
      <c r="B47"/>
    </row>
    <row r="48" spans="2:2" hidden="1" x14ac:dyDescent="0.2">
      <c r="B48"/>
    </row>
    <row r="49" spans="2:2" hidden="1" x14ac:dyDescent="0.2">
      <c r="B49"/>
    </row>
    <row r="50" spans="2:2" hidden="1" x14ac:dyDescent="0.2">
      <c r="B50"/>
    </row>
    <row r="51" spans="2:2" hidden="1" x14ac:dyDescent="0.2">
      <c r="B51"/>
    </row>
    <row r="52" spans="2:2" hidden="1" x14ac:dyDescent="0.2">
      <c r="B52"/>
    </row>
    <row r="53" spans="2:2" hidden="1" x14ac:dyDescent="0.2">
      <c r="B53"/>
    </row>
    <row r="54" spans="2:2" hidden="1" x14ac:dyDescent="0.2">
      <c r="B54"/>
    </row>
    <row r="55" spans="2:2" hidden="1" x14ac:dyDescent="0.2">
      <c r="B55"/>
    </row>
    <row r="56" spans="2:2" hidden="1" x14ac:dyDescent="0.2">
      <c r="B56"/>
    </row>
    <row r="57" spans="2:2" hidden="1" x14ac:dyDescent="0.2">
      <c r="B57"/>
    </row>
    <row r="58" spans="2:2" hidden="1" x14ac:dyDescent="0.2">
      <c r="B58"/>
    </row>
    <row r="59" spans="2:2" hidden="1" x14ac:dyDescent="0.2">
      <c r="B59"/>
    </row>
    <row r="60" spans="2:2" hidden="1" x14ac:dyDescent="0.2">
      <c r="B60"/>
    </row>
    <row r="61" spans="2:2" hidden="1" x14ac:dyDescent="0.2">
      <c r="B61"/>
    </row>
    <row r="62" spans="2:2" hidden="1" x14ac:dyDescent="0.2">
      <c r="B62"/>
    </row>
    <row r="63" spans="2:2" hidden="1" x14ac:dyDescent="0.2">
      <c r="B63"/>
    </row>
    <row r="64" spans="2:2" hidden="1" x14ac:dyDescent="0.2">
      <c r="B64"/>
    </row>
    <row r="65" spans="2:2" hidden="1" x14ac:dyDescent="0.2">
      <c r="B65"/>
    </row>
    <row r="66" spans="2:2" hidden="1" x14ac:dyDescent="0.2">
      <c r="B66"/>
    </row>
    <row r="67" spans="2:2" hidden="1" x14ac:dyDescent="0.2">
      <c r="B67"/>
    </row>
    <row r="68" spans="2:2" hidden="1" x14ac:dyDescent="0.2">
      <c r="B68"/>
    </row>
    <row r="69" spans="2:2" hidden="1" x14ac:dyDescent="0.2">
      <c r="B69"/>
    </row>
    <row r="70" spans="2:2" hidden="1" x14ac:dyDescent="0.2">
      <c r="B70"/>
    </row>
    <row r="71" spans="2:2" hidden="1" x14ac:dyDescent="0.2">
      <c r="B71"/>
    </row>
    <row r="72" spans="2:2" hidden="1" x14ac:dyDescent="0.2">
      <c r="B72"/>
    </row>
    <row r="73" spans="2:2" hidden="1" x14ac:dyDescent="0.2">
      <c r="B73"/>
    </row>
    <row r="74" spans="2:2" hidden="1" x14ac:dyDescent="0.2">
      <c r="B74"/>
    </row>
    <row r="75" spans="2:2" hidden="1" x14ac:dyDescent="0.2">
      <c r="B75"/>
    </row>
    <row r="76" spans="2:2" hidden="1" x14ac:dyDescent="0.2">
      <c r="B76"/>
    </row>
    <row r="77" spans="2:2" hidden="1" x14ac:dyDescent="0.2">
      <c r="B77"/>
    </row>
    <row r="78" spans="2:2" hidden="1" x14ac:dyDescent="0.2">
      <c r="B78"/>
    </row>
    <row r="79" spans="2:2" hidden="1" x14ac:dyDescent="0.2">
      <c r="B79"/>
    </row>
    <row r="80" spans="2:2" hidden="1" x14ac:dyDescent="0.2">
      <c r="B80"/>
    </row>
    <row r="81" spans="2:2" hidden="1" x14ac:dyDescent="0.2">
      <c r="B81"/>
    </row>
    <row r="82" spans="2:2" hidden="1" x14ac:dyDescent="0.2">
      <c r="B82"/>
    </row>
    <row r="83" spans="2:2" hidden="1" x14ac:dyDescent="0.2">
      <c r="B83"/>
    </row>
    <row r="84" spans="2:2" hidden="1" x14ac:dyDescent="0.2">
      <c r="B84"/>
    </row>
    <row r="85" spans="2:2" hidden="1" x14ac:dyDescent="0.2">
      <c r="B85"/>
    </row>
    <row r="86" spans="2:2" hidden="1" x14ac:dyDescent="0.2">
      <c r="B86"/>
    </row>
    <row r="87" spans="2:2" hidden="1" x14ac:dyDescent="0.2">
      <c r="B87"/>
    </row>
    <row r="88" spans="2:2" hidden="1" x14ac:dyDescent="0.2">
      <c r="B88"/>
    </row>
    <row r="89" spans="2:2" hidden="1" x14ac:dyDescent="0.2">
      <c r="B89"/>
    </row>
    <row r="90" spans="2:2" hidden="1" x14ac:dyDescent="0.2">
      <c r="B90"/>
    </row>
    <row r="91" spans="2:2" hidden="1" x14ac:dyDescent="0.2">
      <c r="B91"/>
    </row>
    <row r="92" spans="2:2" hidden="1" x14ac:dyDescent="0.2">
      <c r="B92"/>
    </row>
    <row r="93" spans="2:2" hidden="1" x14ac:dyDescent="0.2">
      <c r="B93"/>
    </row>
    <row r="94" spans="2:2" hidden="1" x14ac:dyDescent="0.2">
      <c r="B94"/>
    </row>
    <row r="95" spans="2:2" hidden="1" x14ac:dyDescent="0.2">
      <c r="B95"/>
    </row>
    <row r="96" spans="2:2" hidden="1" x14ac:dyDescent="0.2">
      <c r="B96"/>
    </row>
    <row r="97" spans="2:2" hidden="1" x14ac:dyDescent="0.2">
      <c r="B97"/>
    </row>
    <row r="98" spans="2:2" hidden="1" x14ac:dyDescent="0.2">
      <c r="B98"/>
    </row>
    <row r="99" spans="2:2" hidden="1" x14ac:dyDescent="0.2">
      <c r="B99"/>
    </row>
    <row r="100" spans="2:2" hidden="1" x14ac:dyDescent="0.2">
      <c r="B100"/>
    </row>
    <row r="101" spans="2:2" hidden="1" x14ac:dyDescent="0.2">
      <c r="B101"/>
    </row>
    <row r="102" spans="2:2" hidden="1" x14ac:dyDescent="0.2">
      <c r="B102"/>
    </row>
    <row r="103" spans="2:2" hidden="1" x14ac:dyDescent="0.2">
      <c r="B103"/>
    </row>
    <row r="104" spans="2:2" hidden="1" x14ac:dyDescent="0.2">
      <c r="B104"/>
    </row>
    <row r="105" spans="2:2" hidden="1" x14ac:dyDescent="0.2">
      <c r="B105"/>
    </row>
    <row r="106" spans="2:2" hidden="1" x14ac:dyDescent="0.2">
      <c r="B106"/>
    </row>
    <row r="107" spans="2:2" hidden="1" x14ac:dyDescent="0.2">
      <c r="B107"/>
    </row>
    <row r="108" spans="2:2" hidden="1" x14ac:dyDescent="0.2">
      <c r="B108"/>
    </row>
    <row r="109" spans="2:2" hidden="1" x14ac:dyDescent="0.2">
      <c r="B109"/>
    </row>
    <row r="110" spans="2:2" hidden="1" x14ac:dyDescent="0.2">
      <c r="B110"/>
    </row>
    <row r="111" spans="2:2" hidden="1" x14ac:dyDescent="0.2">
      <c r="B111"/>
    </row>
    <row r="112" spans="2:2" hidden="1" x14ac:dyDescent="0.2">
      <c r="B112"/>
    </row>
    <row r="113" spans="2:2" hidden="1" x14ac:dyDescent="0.2">
      <c r="B113"/>
    </row>
    <row r="114" spans="2:2" hidden="1" x14ac:dyDescent="0.2">
      <c r="B114"/>
    </row>
    <row r="115" spans="2:2" hidden="1" x14ac:dyDescent="0.2">
      <c r="B115"/>
    </row>
    <row r="116" spans="2:2" hidden="1" x14ac:dyDescent="0.2">
      <c r="B116"/>
    </row>
    <row r="117" spans="2:2" hidden="1" x14ac:dyDescent="0.2">
      <c r="B117"/>
    </row>
    <row r="118" spans="2:2" hidden="1" x14ac:dyDescent="0.2">
      <c r="B118"/>
    </row>
    <row r="119" spans="2:2" hidden="1" x14ac:dyDescent="0.2">
      <c r="B119"/>
    </row>
    <row r="120" spans="2:2" hidden="1" x14ac:dyDescent="0.2">
      <c r="B120"/>
    </row>
    <row r="121" spans="2:2" hidden="1" x14ac:dyDescent="0.2">
      <c r="B121"/>
    </row>
    <row r="122" spans="2:2" hidden="1" x14ac:dyDescent="0.2">
      <c r="B122"/>
    </row>
    <row r="123" spans="2:2" hidden="1" x14ac:dyDescent="0.2">
      <c r="B123"/>
    </row>
    <row r="124" spans="2:2" hidden="1" x14ac:dyDescent="0.2">
      <c r="B124"/>
    </row>
    <row r="125" spans="2:2" hidden="1" x14ac:dyDescent="0.2">
      <c r="B125"/>
    </row>
    <row r="126" spans="2:2" hidden="1" x14ac:dyDescent="0.2">
      <c r="B126"/>
    </row>
    <row r="127" spans="2:2" hidden="1" x14ac:dyDescent="0.2">
      <c r="B127"/>
    </row>
    <row r="128" spans="2:2" hidden="1" x14ac:dyDescent="0.2">
      <c r="B128"/>
    </row>
    <row r="129" spans="2:2" hidden="1" x14ac:dyDescent="0.2">
      <c r="B129"/>
    </row>
    <row r="130" spans="2:2" hidden="1" x14ac:dyDescent="0.2">
      <c r="B130"/>
    </row>
    <row r="131" spans="2:2" hidden="1" x14ac:dyDescent="0.2">
      <c r="B131"/>
    </row>
    <row r="132" spans="2:2" hidden="1" x14ac:dyDescent="0.2">
      <c r="B132"/>
    </row>
    <row r="133" spans="2:2" hidden="1" x14ac:dyDescent="0.2">
      <c r="B133"/>
    </row>
    <row r="134" spans="2:2" hidden="1" x14ac:dyDescent="0.2">
      <c r="B134"/>
    </row>
    <row r="135" spans="2:2" hidden="1" x14ac:dyDescent="0.2">
      <c r="B135"/>
    </row>
    <row r="136" spans="2:2" hidden="1" x14ac:dyDescent="0.2">
      <c r="B136"/>
    </row>
    <row r="137" spans="2:2" hidden="1" x14ac:dyDescent="0.2">
      <c r="B137"/>
    </row>
    <row r="138" spans="2:2" hidden="1" x14ac:dyDescent="0.2">
      <c r="B138"/>
    </row>
    <row r="139" spans="2:2" hidden="1" x14ac:dyDescent="0.2">
      <c r="B139"/>
    </row>
    <row r="140" spans="2:2" hidden="1" x14ac:dyDescent="0.2">
      <c r="B140"/>
    </row>
    <row r="141" spans="2:2" hidden="1" x14ac:dyDescent="0.2">
      <c r="B141"/>
    </row>
    <row r="142" spans="2:2" hidden="1" x14ac:dyDescent="0.2">
      <c r="B142"/>
    </row>
    <row r="143" spans="2:2" hidden="1" x14ac:dyDescent="0.2">
      <c r="B143"/>
    </row>
    <row r="144" spans="2:2" hidden="1" x14ac:dyDescent="0.2">
      <c r="B144"/>
    </row>
    <row r="145" spans="2:2" hidden="1" x14ac:dyDescent="0.2">
      <c r="B145"/>
    </row>
    <row r="146" spans="2:2" hidden="1" x14ac:dyDescent="0.2">
      <c r="B146"/>
    </row>
    <row r="147" spans="2:2" hidden="1" x14ac:dyDescent="0.2">
      <c r="B147"/>
    </row>
    <row r="148" spans="2:2" hidden="1" x14ac:dyDescent="0.2">
      <c r="B148"/>
    </row>
    <row r="149" spans="2:2" hidden="1" x14ac:dyDescent="0.2">
      <c r="B149"/>
    </row>
    <row r="150" spans="2:2" hidden="1" x14ac:dyDescent="0.2">
      <c r="B150"/>
    </row>
    <row r="151" spans="2:2" hidden="1" x14ac:dyDescent="0.2">
      <c r="B151"/>
    </row>
    <row r="152" spans="2:2" hidden="1" x14ac:dyDescent="0.2">
      <c r="B152"/>
    </row>
    <row r="153" spans="2:2" hidden="1" x14ac:dyDescent="0.2">
      <c r="B153"/>
    </row>
    <row r="154" spans="2:2" hidden="1" x14ac:dyDescent="0.2">
      <c r="B154"/>
    </row>
    <row r="155" spans="2:2" hidden="1" x14ac:dyDescent="0.2">
      <c r="B155"/>
    </row>
    <row r="156" spans="2:2" hidden="1" x14ac:dyDescent="0.2">
      <c r="B156"/>
    </row>
    <row r="157" spans="2:2" hidden="1" x14ac:dyDescent="0.2">
      <c r="B157"/>
    </row>
    <row r="158" spans="2:2" hidden="1" x14ac:dyDescent="0.2">
      <c r="B158"/>
    </row>
    <row r="159" spans="2:2" hidden="1" x14ac:dyDescent="0.2">
      <c r="B159"/>
    </row>
    <row r="160" spans="2:2" hidden="1" x14ac:dyDescent="0.2">
      <c r="B160"/>
    </row>
    <row r="161" spans="2:2" hidden="1" x14ac:dyDescent="0.2">
      <c r="B161"/>
    </row>
    <row r="162" spans="2:2" hidden="1" x14ac:dyDescent="0.2">
      <c r="B162"/>
    </row>
    <row r="163" spans="2:2" hidden="1" x14ac:dyDescent="0.2">
      <c r="B163"/>
    </row>
    <row r="164" spans="2:2" hidden="1" x14ac:dyDescent="0.2">
      <c r="B164"/>
    </row>
    <row r="165" spans="2:2" hidden="1" x14ac:dyDescent="0.2">
      <c r="B165"/>
    </row>
    <row r="166" spans="2:2" hidden="1" x14ac:dyDescent="0.2">
      <c r="B166"/>
    </row>
    <row r="167" spans="2:2" hidden="1" x14ac:dyDescent="0.2">
      <c r="B167"/>
    </row>
    <row r="168" spans="2:2" hidden="1" x14ac:dyDescent="0.2">
      <c r="B168"/>
    </row>
    <row r="169" spans="2:2" hidden="1" x14ac:dyDescent="0.2">
      <c r="B169"/>
    </row>
    <row r="170" spans="2:2" hidden="1" x14ac:dyDescent="0.2">
      <c r="B170"/>
    </row>
    <row r="171" spans="2:2" hidden="1" x14ac:dyDescent="0.2">
      <c r="B171"/>
    </row>
    <row r="172" spans="2:2" hidden="1" x14ac:dyDescent="0.2">
      <c r="B172"/>
    </row>
    <row r="173" spans="2:2" hidden="1" x14ac:dyDescent="0.2">
      <c r="B173"/>
    </row>
    <row r="174" spans="2:2" hidden="1" x14ac:dyDescent="0.2">
      <c r="B174"/>
    </row>
    <row r="175" spans="2:2" hidden="1" x14ac:dyDescent="0.2">
      <c r="B175"/>
    </row>
    <row r="176" spans="2:2" hidden="1" x14ac:dyDescent="0.2">
      <c r="B176"/>
    </row>
    <row r="177" spans="2:2" hidden="1" x14ac:dyDescent="0.2">
      <c r="B177"/>
    </row>
    <row r="178" spans="2:2" hidden="1" x14ac:dyDescent="0.2">
      <c r="B178"/>
    </row>
    <row r="179" spans="2:2" hidden="1" x14ac:dyDescent="0.2">
      <c r="B179"/>
    </row>
    <row r="180" spans="2:2" hidden="1" x14ac:dyDescent="0.2">
      <c r="B180"/>
    </row>
    <row r="181" spans="2:2" hidden="1" x14ac:dyDescent="0.2">
      <c r="B181"/>
    </row>
    <row r="182" spans="2:2" hidden="1" x14ac:dyDescent="0.2">
      <c r="B182"/>
    </row>
    <row r="183" spans="2:2" hidden="1" x14ac:dyDescent="0.2">
      <c r="B183"/>
    </row>
    <row r="184" spans="2:2" hidden="1" x14ac:dyDescent="0.2">
      <c r="B184"/>
    </row>
    <row r="185" spans="2:2" hidden="1" x14ac:dyDescent="0.2">
      <c r="B185"/>
    </row>
    <row r="186" spans="2:2" hidden="1" x14ac:dyDescent="0.2">
      <c r="B186"/>
    </row>
    <row r="187" spans="2:2" hidden="1" x14ac:dyDescent="0.2">
      <c r="B187"/>
    </row>
    <row r="188" spans="2:2" hidden="1" x14ac:dyDescent="0.2">
      <c r="B188"/>
    </row>
    <row r="189" spans="2:2" hidden="1" x14ac:dyDescent="0.2">
      <c r="B189"/>
    </row>
    <row r="190" spans="2:2" hidden="1" x14ac:dyDescent="0.2">
      <c r="B190"/>
    </row>
    <row r="191" spans="2:2" hidden="1" x14ac:dyDescent="0.2">
      <c r="B191"/>
    </row>
    <row r="192" spans="2:2" hidden="1" x14ac:dyDescent="0.2">
      <c r="B192"/>
    </row>
    <row r="193" spans="2:2" hidden="1" x14ac:dyDescent="0.2">
      <c r="B193"/>
    </row>
    <row r="194" spans="2:2" hidden="1" x14ac:dyDescent="0.2">
      <c r="B194"/>
    </row>
    <row r="195" spans="2:2" hidden="1" x14ac:dyDescent="0.2">
      <c r="B195"/>
    </row>
    <row r="196" spans="2:2" hidden="1" x14ac:dyDescent="0.2">
      <c r="B196"/>
    </row>
    <row r="197" spans="2:2" hidden="1" x14ac:dyDescent="0.2">
      <c r="B197"/>
    </row>
    <row r="198" spans="2:2" hidden="1" x14ac:dyDescent="0.2">
      <c r="B198"/>
    </row>
    <row r="199" spans="2:2" hidden="1" x14ac:dyDescent="0.2">
      <c r="B199"/>
    </row>
    <row r="200" spans="2:2" hidden="1" x14ac:dyDescent="0.2">
      <c r="B200"/>
    </row>
    <row r="201" spans="2:2" hidden="1" x14ac:dyDescent="0.2">
      <c r="B201"/>
    </row>
    <row r="202" spans="2:2" hidden="1" x14ac:dyDescent="0.2">
      <c r="B202"/>
    </row>
    <row r="203" spans="2:2" hidden="1" x14ac:dyDescent="0.2">
      <c r="B203"/>
    </row>
    <row r="204" spans="2:2" hidden="1" x14ac:dyDescent="0.2">
      <c r="B204"/>
    </row>
    <row r="205" spans="2:2" hidden="1" x14ac:dyDescent="0.2">
      <c r="B205"/>
    </row>
    <row r="206" spans="2:2" hidden="1" x14ac:dyDescent="0.2">
      <c r="B206"/>
    </row>
    <row r="207" spans="2:2" hidden="1" x14ac:dyDescent="0.2">
      <c r="B207"/>
    </row>
    <row r="208" spans="2:2" hidden="1" x14ac:dyDescent="0.2">
      <c r="B208"/>
    </row>
    <row r="209" spans="2:2" hidden="1" x14ac:dyDescent="0.2">
      <c r="B209"/>
    </row>
    <row r="210" spans="2:2" hidden="1" x14ac:dyDescent="0.2">
      <c r="B210"/>
    </row>
    <row r="211" spans="2:2" hidden="1" x14ac:dyDescent="0.2">
      <c r="B211"/>
    </row>
    <row r="212" spans="2:2" hidden="1" x14ac:dyDescent="0.2">
      <c r="B212"/>
    </row>
    <row r="213" spans="2:2" hidden="1" x14ac:dyDescent="0.2">
      <c r="B213"/>
    </row>
    <row r="214" spans="2:2" hidden="1" x14ac:dyDescent="0.2">
      <c r="B214"/>
    </row>
    <row r="215" spans="2:2" hidden="1" x14ac:dyDescent="0.2">
      <c r="B215"/>
    </row>
    <row r="216" spans="2:2" hidden="1" x14ac:dyDescent="0.2">
      <c r="B216"/>
    </row>
    <row r="217" spans="2:2" hidden="1" x14ac:dyDescent="0.2">
      <c r="B217"/>
    </row>
    <row r="218" spans="2:2" hidden="1" x14ac:dyDescent="0.2">
      <c r="B218"/>
    </row>
    <row r="219" spans="2:2" hidden="1" x14ac:dyDescent="0.2">
      <c r="B219"/>
    </row>
    <row r="220" spans="2:2" hidden="1" x14ac:dyDescent="0.2">
      <c r="B220"/>
    </row>
    <row r="221" spans="2:2" hidden="1" x14ac:dyDescent="0.2">
      <c r="B221"/>
    </row>
    <row r="222" spans="2:2" hidden="1" x14ac:dyDescent="0.2">
      <c r="B222"/>
    </row>
    <row r="223" spans="2:2" hidden="1" x14ac:dyDescent="0.2">
      <c r="B223"/>
    </row>
    <row r="224" spans="2:2" hidden="1" x14ac:dyDescent="0.2">
      <c r="B224"/>
    </row>
    <row r="225" spans="2:2" hidden="1" x14ac:dyDescent="0.2">
      <c r="B225"/>
    </row>
    <row r="226" spans="2:2" hidden="1" x14ac:dyDescent="0.2">
      <c r="B226"/>
    </row>
    <row r="227" spans="2:2" hidden="1" x14ac:dyDescent="0.2">
      <c r="B227"/>
    </row>
    <row r="228" spans="2:2" hidden="1" x14ac:dyDescent="0.2">
      <c r="B228"/>
    </row>
    <row r="229" spans="2:2" hidden="1" x14ac:dyDescent="0.2">
      <c r="B229"/>
    </row>
    <row r="230" spans="2:2" hidden="1" x14ac:dyDescent="0.2">
      <c r="B230"/>
    </row>
    <row r="231" spans="2:2" hidden="1" x14ac:dyDescent="0.2">
      <c r="B231"/>
    </row>
    <row r="232" spans="2:2" hidden="1" x14ac:dyDescent="0.2">
      <c r="B232"/>
    </row>
    <row r="233" spans="2:2" hidden="1" x14ac:dyDescent="0.2">
      <c r="B233"/>
    </row>
    <row r="234" spans="2:2" hidden="1" x14ac:dyDescent="0.2">
      <c r="B234"/>
    </row>
    <row r="235" spans="2:2" hidden="1" x14ac:dyDescent="0.2">
      <c r="B235"/>
    </row>
    <row r="236" spans="2:2" hidden="1" x14ac:dyDescent="0.2">
      <c r="B236"/>
    </row>
    <row r="237" spans="2:2" hidden="1" x14ac:dyDescent="0.2">
      <c r="B237"/>
    </row>
    <row r="238" spans="2:2" hidden="1" x14ac:dyDescent="0.2">
      <c r="B238"/>
    </row>
    <row r="239" spans="2:2" hidden="1" x14ac:dyDescent="0.2">
      <c r="B239"/>
    </row>
    <row r="240" spans="2:2" hidden="1" x14ac:dyDescent="0.2">
      <c r="B240"/>
    </row>
    <row r="241" spans="2:2" hidden="1" x14ac:dyDescent="0.2">
      <c r="B241"/>
    </row>
    <row r="242" spans="2:2" hidden="1" x14ac:dyDescent="0.2">
      <c r="B242"/>
    </row>
    <row r="243" spans="2:2" hidden="1" x14ac:dyDescent="0.2">
      <c r="B243"/>
    </row>
    <row r="244" spans="2:2" hidden="1" x14ac:dyDescent="0.2">
      <c r="B244"/>
    </row>
    <row r="245" spans="2:2" hidden="1" x14ac:dyDescent="0.2">
      <c r="B245"/>
    </row>
    <row r="246" spans="2:2" hidden="1" x14ac:dyDescent="0.2">
      <c r="B246"/>
    </row>
    <row r="247" spans="2:2" hidden="1" x14ac:dyDescent="0.2">
      <c r="B247"/>
    </row>
    <row r="248" spans="2:2" hidden="1" x14ac:dyDescent="0.2">
      <c r="B248"/>
    </row>
    <row r="249" spans="2:2" hidden="1" x14ac:dyDescent="0.2">
      <c r="B249"/>
    </row>
    <row r="250" spans="2:2" hidden="1" x14ac:dyDescent="0.2">
      <c r="B250"/>
    </row>
    <row r="251" spans="2:2" hidden="1" x14ac:dyDescent="0.2">
      <c r="B251"/>
    </row>
    <row r="252" spans="2:2" hidden="1" x14ac:dyDescent="0.2">
      <c r="B252"/>
    </row>
    <row r="253" spans="2:2" hidden="1" x14ac:dyDescent="0.2">
      <c r="B253"/>
    </row>
    <row r="254" spans="2:2" hidden="1" x14ac:dyDescent="0.2">
      <c r="B254"/>
    </row>
    <row r="255" spans="2:2" hidden="1" x14ac:dyDescent="0.2">
      <c r="B255"/>
    </row>
    <row r="256" spans="2:2" hidden="1" x14ac:dyDescent="0.2">
      <c r="B256"/>
    </row>
    <row r="257" spans="2:2" hidden="1" x14ac:dyDescent="0.2">
      <c r="B257"/>
    </row>
    <row r="258" spans="2:2" hidden="1" x14ac:dyDescent="0.2">
      <c r="B258"/>
    </row>
    <row r="259" spans="2:2" hidden="1" x14ac:dyDescent="0.2">
      <c r="B259"/>
    </row>
    <row r="260" spans="2:2" hidden="1" x14ac:dyDescent="0.2">
      <c r="B260"/>
    </row>
    <row r="261" spans="2:2" hidden="1" x14ac:dyDescent="0.2">
      <c r="B261"/>
    </row>
    <row r="262" spans="2:2" hidden="1" x14ac:dyDescent="0.2">
      <c r="B262"/>
    </row>
    <row r="263" spans="2:2" hidden="1" x14ac:dyDescent="0.2">
      <c r="B263"/>
    </row>
    <row r="264" spans="2:2" hidden="1" x14ac:dyDescent="0.2">
      <c r="B264"/>
    </row>
    <row r="265" spans="2:2" hidden="1" x14ac:dyDescent="0.2">
      <c r="B265"/>
    </row>
    <row r="266" spans="2:2" hidden="1" x14ac:dyDescent="0.2">
      <c r="B266"/>
    </row>
    <row r="267" spans="2:2" hidden="1" x14ac:dyDescent="0.2">
      <c r="B267"/>
    </row>
    <row r="268" spans="2:2" hidden="1" x14ac:dyDescent="0.2">
      <c r="B268"/>
    </row>
    <row r="269" spans="2:2" hidden="1" x14ac:dyDescent="0.2">
      <c r="B269"/>
    </row>
    <row r="270" spans="2:2" hidden="1" x14ac:dyDescent="0.2">
      <c r="B270"/>
    </row>
    <row r="271" spans="2:2" hidden="1" x14ac:dyDescent="0.2">
      <c r="B271"/>
    </row>
    <row r="272" spans="2:2" hidden="1" x14ac:dyDescent="0.2">
      <c r="B272"/>
    </row>
    <row r="273" spans="2:2" hidden="1" x14ac:dyDescent="0.2">
      <c r="B273"/>
    </row>
    <row r="274" spans="2:2" hidden="1" x14ac:dyDescent="0.2">
      <c r="B274"/>
    </row>
    <row r="275" spans="2:2" hidden="1" x14ac:dyDescent="0.2">
      <c r="B275"/>
    </row>
    <row r="276" spans="2:2" hidden="1" x14ac:dyDescent="0.2">
      <c r="B276"/>
    </row>
    <row r="277" spans="2:2" hidden="1" x14ac:dyDescent="0.2">
      <c r="B277"/>
    </row>
    <row r="278" spans="2:2" hidden="1" x14ac:dyDescent="0.2">
      <c r="B278"/>
    </row>
    <row r="279" spans="2:2" hidden="1" x14ac:dyDescent="0.2">
      <c r="B279"/>
    </row>
    <row r="280" spans="2:2" hidden="1" x14ac:dyDescent="0.2">
      <c r="B280"/>
    </row>
    <row r="281" spans="2:2" hidden="1" x14ac:dyDescent="0.2">
      <c r="B281"/>
    </row>
    <row r="282" spans="2:2" hidden="1" x14ac:dyDescent="0.2">
      <c r="B282"/>
    </row>
    <row r="283" spans="2:2" hidden="1" x14ac:dyDescent="0.2">
      <c r="B283"/>
    </row>
    <row r="284" spans="2:2" hidden="1" x14ac:dyDescent="0.2">
      <c r="B284"/>
    </row>
    <row r="285" spans="2:2" hidden="1" x14ac:dyDescent="0.2">
      <c r="B285"/>
    </row>
    <row r="286" spans="2:2" hidden="1" x14ac:dyDescent="0.2">
      <c r="B286"/>
    </row>
    <row r="287" spans="2:2" hidden="1" x14ac:dyDescent="0.2">
      <c r="B287"/>
    </row>
    <row r="288" spans="2:2" hidden="1" x14ac:dyDescent="0.2">
      <c r="B288"/>
    </row>
    <row r="289" spans="1:3" hidden="1" x14ac:dyDescent="0.2">
      <c r="B289"/>
    </row>
    <row r="290" spans="1:3" hidden="1" x14ac:dyDescent="0.2">
      <c r="B290"/>
    </row>
    <row r="291" spans="1:3" hidden="1" x14ac:dyDescent="0.2">
      <c r="B291"/>
    </row>
    <row r="292" spans="1:3" hidden="1" x14ac:dyDescent="0.2">
      <c r="B292"/>
    </row>
    <row r="293" spans="1:3" hidden="1" x14ac:dyDescent="0.2">
      <c r="B293"/>
    </row>
    <row r="294" spans="1:3" hidden="1" x14ac:dyDescent="0.2">
      <c r="B294"/>
    </row>
    <row r="295" spans="1:3" hidden="1" x14ac:dyDescent="0.2">
      <c r="B295"/>
    </row>
    <row r="296" spans="1:3" hidden="1" x14ac:dyDescent="0.2">
      <c r="B296"/>
    </row>
    <row r="297" spans="1:3" hidden="1" x14ac:dyDescent="0.2">
      <c r="B297"/>
    </row>
    <row r="298" spans="1:3" x14ac:dyDescent="0.2">
      <c r="B298"/>
    </row>
    <row r="299" spans="1:3" x14ac:dyDescent="0.2">
      <c r="A299" s="105"/>
      <c r="B299" s="703"/>
      <c r="C299" s="151" t="s">
        <v>182</v>
      </c>
    </row>
    <row r="300" spans="1:3" x14ac:dyDescent="0.2">
      <c r="A300" s="152">
        <v>1</v>
      </c>
      <c r="B300" s="704" t="str">
        <f>IFERROR(INDEX(B$1:B$100,MATCH(A300,A$1:A$100,0)),"")</f>
        <v>Janek Tarto, Oleg Rõndenkov</v>
      </c>
      <c r="C300" s="392">
        <f>IF(21-A300&gt;0,21-A300,1)</f>
        <v>20</v>
      </c>
    </row>
    <row r="301" spans="1:3" x14ac:dyDescent="0.2">
      <c r="A301" s="152">
        <v>2</v>
      </c>
      <c r="B301" s="704" t="str">
        <f t="shared" ref="B301:B314" si="13">IFERROR(INDEX(B$1:B$100,MATCH(A301,A$1:A$100,0)),"")</f>
        <v>Matti Vinni, Vello Vasser</v>
      </c>
      <c r="C301" s="392">
        <f t="shared" ref="C301:C313" si="14">IF(21-A301&gt;0,21-A301,1)</f>
        <v>19</v>
      </c>
    </row>
    <row r="302" spans="1:3" x14ac:dyDescent="0.2">
      <c r="A302" s="152">
        <v>3</v>
      </c>
      <c r="B302" s="704" t="str">
        <f t="shared" si="13"/>
        <v>Ivar Viljaste, Sirje Viljaste</v>
      </c>
      <c r="C302" s="392">
        <f t="shared" si="14"/>
        <v>18</v>
      </c>
    </row>
    <row r="303" spans="1:3" x14ac:dyDescent="0.2">
      <c r="A303" s="152">
        <v>4</v>
      </c>
      <c r="B303" s="704" t="str">
        <f t="shared" si="13"/>
        <v>Aigi Orro, Kalle Orro</v>
      </c>
      <c r="C303" s="392">
        <f t="shared" si="14"/>
        <v>17</v>
      </c>
    </row>
    <row r="304" spans="1:3" x14ac:dyDescent="0.2">
      <c r="A304" s="152">
        <v>5</v>
      </c>
      <c r="B304" s="704" t="str">
        <f t="shared" si="13"/>
        <v>Boriss Klubov, Elmo Lageda</v>
      </c>
      <c r="C304" s="392">
        <f t="shared" si="14"/>
        <v>16</v>
      </c>
    </row>
    <row r="305" spans="1:3" x14ac:dyDescent="0.2">
      <c r="A305" s="152">
        <v>6</v>
      </c>
      <c r="B305" s="704" t="str">
        <f t="shared" si="13"/>
        <v>Henri Mitt, Meelis Luud</v>
      </c>
      <c r="C305" s="392">
        <f t="shared" si="14"/>
        <v>15</v>
      </c>
    </row>
    <row r="306" spans="1:3" x14ac:dyDescent="0.2">
      <c r="A306" s="152">
        <v>7</v>
      </c>
      <c r="B306" s="704" t="str">
        <f t="shared" si="13"/>
        <v>Kenneth Muusikus, Mait Metsla</v>
      </c>
      <c r="C306" s="392">
        <f t="shared" si="14"/>
        <v>14</v>
      </c>
    </row>
    <row r="307" spans="1:3" x14ac:dyDescent="0.2">
      <c r="A307" s="152">
        <v>8</v>
      </c>
      <c r="B307" s="704" t="str">
        <f t="shared" si="13"/>
        <v>Ljudmila Varendi, Viktor Švarõgin</v>
      </c>
      <c r="C307" s="392">
        <f t="shared" si="14"/>
        <v>13</v>
      </c>
    </row>
    <row r="308" spans="1:3" x14ac:dyDescent="0.2">
      <c r="A308" s="152">
        <v>9</v>
      </c>
      <c r="B308" s="704" t="str">
        <f t="shared" si="13"/>
        <v>Jaan Saar, Liidia Põllu</v>
      </c>
      <c r="C308" s="392">
        <f t="shared" si="14"/>
        <v>12</v>
      </c>
    </row>
    <row r="309" spans="1:3" x14ac:dyDescent="0.2">
      <c r="A309" s="152">
        <v>10</v>
      </c>
      <c r="B309" s="704" t="str">
        <f t="shared" si="13"/>
        <v>Kaspar Mänd, Urmas Randlaine</v>
      </c>
      <c r="C309" s="392">
        <f t="shared" si="14"/>
        <v>11</v>
      </c>
    </row>
    <row r="310" spans="1:3" x14ac:dyDescent="0.2">
      <c r="A310" s="152">
        <v>11</v>
      </c>
      <c r="B310" s="704" t="str">
        <f t="shared" si="13"/>
        <v>Karla Purgats, Lemmit Toomra</v>
      </c>
      <c r="C310" s="392">
        <f t="shared" si="14"/>
        <v>10</v>
      </c>
    </row>
    <row r="311" spans="1:3" x14ac:dyDescent="0.2">
      <c r="A311" s="152">
        <v>12</v>
      </c>
      <c r="B311" s="704" t="str">
        <f t="shared" si="13"/>
        <v>Andres Veski, Svetlana Veski</v>
      </c>
      <c r="C311" s="392">
        <f t="shared" si="14"/>
        <v>9</v>
      </c>
    </row>
    <row r="312" spans="1:3" x14ac:dyDescent="0.2">
      <c r="A312" s="152">
        <v>13</v>
      </c>
      <c r="B312" s="704" t="str">
        <f t="shared" si="13"/>
        <v>Tõnu Kapper, Vladimir Ogneštšikov</v>
      </c>
      <c r="C312" s="392">
        <f t="shared" si="14"/>
        <v>8</v>
      </c>
    </row>
    <row r="313" spans="1:3" x14ac:dyDescent="0.2">
      <c r="A313" s="152">
        <v>14</v>
      </c>
      <c r="B313" s="704" t="str">
        <f t="shared" si="13"/>
        <v>Enn Tokman, Tarmo Bombe</v>
      </c>
      <c r="C313" s="392">
        <f t="shared" si="14"/>
        <v>7</v>
      </c>
    </row>
    <row r="314" spans="1:3" x14ac:dyDescent="0.2">
      <c r="A314" s="152">
        <v>15</v>
      </c>
      <c r="B314" s="704" t="str">
        <f t="shared" si="13"/>
        <v>Jaan Sepp, Oskar Sepp</v>
      </c>
      <c r="C314" s="392">
        <v>0</v>
      </c>
    </row>
  </sheetData>
  <conditionalFormatting sqref="C7:C21 G7:G21 K7:K21 O7:O21 S7:S21">
    <cfRule type="expression" dxfId="625" priority="12">
      <formula>AND(C7=0,E7=13)</formula>
    </cfRule>
  </conditionalFormatting>
  <conditionalFormatting sqref="C7:C21">
    <cfRule type="expression" dxfId="624" priority="26">
      <formula>IF($C7&gt;$E7,TRUE)</formula>
    </cfRule>
  </conditionalFormatting>
  <conditionalFormatting sqref="E7:E21">
    <cfRule type="expression" dxfId="623" priority="27">
      <formula>IF($C7&lt;$E7,TRUE)</formula>
    </cfRule>
  </conditionalFormatting>
  <conditionalFormatting sqref="K7:K21">
    <cfRule type="expression" dxfId="622" priority="34">
      <formula>IF($K7&gt;$M7,TRUE)</formula>
    </cfRule>
  </conditionalFormatting>
  <conditionalFormatting sqref="M7:M21">
    <cfRule type="expression" dxfId="621" priority="35">
      <formula>IF($K7&lt;$M7,TRUE)</formula>
    </cfRule>
  </conditionalFormatting>
  <conditionalFormatting sqref="O7:O21">
    <cfRule type="expression" dxfId="620" priority="38">
      <formula>IF($O7&gt;$Q7,TRUE)</formula>
    </cfRule>
  </conditionalFormatting>
  <conditionalFormatting sqref="Q7:Q21">
    <cfRule type="expression" dxfId="619" priority="39">
      <formula>IF($O7&lt;$Q7,TRUE)</formula>
    </cfRule>
  </conditionalFormatting>
  <conditionalFormatting sqref="S7:S21">
    <cfRule type="expression" dxfId="618" priority="42">
      <formula>IF($S7&gt;$U7,TRUE)</formula>
    </cfRule>
  </conditionalFormatting>
  <conditionalFormatting sqref="U7:U21">
    <cfRule type="expression" dxfId="617" priority="43">
      <formula>IF($S7&lt;$U7,TRUE)</formula>
    </cfRule>
  </conditionalFormatting>
  <conditionalFormatting sqref="G7:G21">
    <cfRule type="expression" dxfId="616" priority="30">
      <formula>IF($G7&gt;$I7,TRUE)</formula>
    </cfRule>
  </conditionalFormatting>
  <conditionalFormatting sqref="I7:I21">
    <cfRule type="expression" dxfId="615" priority="31">
      <formula>IF($G7&lt;$I7,TRUE)</formula>
    </cfRule>
  </conditionalFormatting>
  <conditionalFormatting sqref="F7:F21">
    <cfRule type="containsText" dxfId="614" priority="17" operator="containsText" text="vaba voor">
      <formula>NOT(ISERROR(SEARCH("vaba voor",F7)))</formula>
    </cfRule>
  </conditionalFormatting>
  <conditionalFormatting sqref="N7:N21">
    <cfRule type="containsText" dxfId="613" priority="15" operator="containsText" text="vaba voor">
      <formula>NOT(ISERROR(SEARCH("vaba voor",N7)))</formula>
    </cfRule>
  </conditionalFormatting>
  <conditionalFormatting sqref="R7:R21">
    <cfRule type="containsText" dxfId="612" priority="18" operator="containsText" text="vaba voor">
      <formula>NOT(ISERROR(SEARCH("vaba voor",R7)))</formula>
    </cfRule>
  </conditionalFormatting>
  <conditionalFormatting sqref="V7:V21">
    <cfRule type="containsText" dxfId="611" priority="14" operator="containsText" text="vaba voor">
      <formula>NOT(ISERROR(SEARCH("vaba voor",V7)))</formula>
    </cfRule>
  </conditionalFormatting>
  <conditionalFormatting sqref="J7:J21">
    <cfRule type="containsText" dxfId="610" priority="16" operator="containsText" text="vaba voor">
      <formula>NOT(ISERROR(SEARCH("vaba voor",J7)))</formula>
    </cfRule>
  </conditionalFormatting>
  <conditionalFormatting sqref="C7:F21">
    <cfRule type="expression" dxfId="609" priority="22">
      <formula>IF(AND(ISNUMBER($C7),$C7=$E7),TRUE)</formula>
    </cfRule>
    <cfRule type="expression" dxfId="608" priority="24">
      <formula>IF($C7&gt;$E7,TRUE)</formula>
    </cfRule>
    <cfRule type="expression" dxfId="607" priority="25">
      <formula>IF($C7&lt;$E7,TRUE)</formula>
    </cfRule>
  </conditionalFormatting>
  <conditionalFormatting sqref="G7:J21">
    <cfRule type="expression" dxfId="606" priority="23">
      <formula>IF(AND(ISNUMBER($G7),$G7=$I7),TRUE)</formula>
    </cfRule>
    <cfRule type="expression" dxfId="605" priority="28">
      <formula>IF($G7&gt;$I7,TRUE)</formula>
    </cfRule>
    <cfRule type="expression" dxfId="604" priority="29">
      <formula>IF($G7&lt;$I7,TRUE)</formula>
    </cfRule>
  </conditionalFormatting>
  <conditionalFormatting sqref="K7:N21">
    <cfRule type="expression" dxfId="603" priority="21">
      <formula>IF(AND(ISNUMBER($K7),$K7=$M7),TRUE)</formula>
    </cfRule>
    <cfRule type="expression" dxfId="602" priority="32">
      <formula>IF($K7&gt;$M7,TRUE)</formula>
    </cfRule>
    <cfRule type="expression" dxfId="601" priority="33">
      <formula>IF($K7&lt;$M7,TRUE)</formula>
    </cfRule>
  </conditionalFormatting>
  <conditionalFormatting sqref="O7:R21">
    <cfRule type="expression" dxfId="600" priority="20">
      <formula>IF(AND(ISNUMBER($O7),$O7=$Q7),TRUE)</formula>
    </cfRule>
    <cfRule type="expression" dxfId="599" priority="36">
      <formula>IF($O7&gt;$Q7,TRUE)</formula>
    </cfRule>
    <cfRule type="expression" dxfId="598" priority="37">
      <formula>IF($O7&lt;$Q7,TRUE)</formula>
    </cfRule>
  </conditionalFormatting>
  <conditionalFormatting sqref="S7:V21">
    <cfRule type="expression" dxfId="597" priority="19">
      <formula>IF(AND(ISNUMBER($S7),$S7=$U7),TRUE)</formula>
    </cfRule>
    <cfRule type="expression" dxfId="596" priority="40">
      <formula>IF($S7&gt;$U7,TRUE)</formula>
    </cfRule>
    <cfRule type="expression" dxfId="595" priority="41">
      <formula>IF($S7&lt;$U7,TRUE)</formula>
    </cfRule>
  </conditionalFormatting>
  <conditionalFormatting sqref="E7:E21 I7:I21 M7:M21 Q7:Q21 U7:U21">
    <cfRule type="expression" dxfId="594" priority="13">
      <formula>AND(E7=0,C7=13)</formula>
    </cfRule>
  </conditionalFormatting>
  <conditionalFormatting sqref="A7:A21">
    <cfRule type="duplicateValues" dxfId="593" priority="44"/>
  </conditionalFormatting>
  <conditionalFormatting sqref="AJ7:AJ21">
    <cfRule type="expression" dxfId="592" priority="5">
      <formula>AND(AI7="",FIND(",",AJ7))</formula>
    </cfRule>
    <cfRule type="expression" dxfId="591" priority="7">
      <formula>AND(AI7="",COUNTIF(AJ7,"*,*")=0)</formula>
    </cfRule>
  </conditionalFormatting>
  <conditionalFormatting sqref="AH7:AH21">
    <cfRule type="expression" dxfId="590" priority="8">
      <formula>AND(AG7="",FIND(",",AH7))</formula>
    </cfRule>
    <cfRule type="expression" dxfId="589" priority="9">
      <formula>AND(AG7="",COUNTIF(AH7,"*,*")=0)</formula>
    </cfRule>
  </conditionalFormatting>
  <conditionalFormatting sqref="AL7:AL21">
    <cfRule type="expression" dxfId="588" priority="10">
      <formula>AND(AK7="",FIND(",",AL7))</formula>
    </cfRule>
    <cfRule type="expression" dxfId="587" priority="11">
      <formula>AND(AK7="",COUNTIF(AL7,"*,*")=0)</formula>
    </cfRule>
  </conditionalFormatting>
  <conditionalFormatting sqref="AF7:AF21">
    <cfRule type="expression" dxfId="586" priority="6">
      <formula>AND(AE7="",COUNTIF(AF7,"*,*")=0)</formula>
    </cfRule>
  </conditionalFormatting>
  <conditionalFormatting sqref="AN7:AN21">
    <cfRule type="expression" dxfId="585" priority="2">
      <formula>AND(AM7="",COUNTIF(AN7,"*,*")=0)</formula>
    </cfRule>
    <cfRule type="expression" dxfId="584" priority="4">
      <formula>AND(AM7="",FIND(",",AN7))</formula>
    </cfRule>
  </conditionalFormatting>
  <conditionalFormatting sqref="AP7:AP21">
    <cfRule type="expression" dxfId="583" priority="1">
      <formula>AND(AO7="",COUNTIF(AP7,"*,*")=0)</formula>
    </cfRule>
    <cfRule type="expression" dxfId="582" priority="3">
      <formula>AND(AO7="",FIND(",",AP7))</formula>
    </cfRule>
  </conditionalFormatting>
  <conditionalFormatting sqref="B300:B314">
    <cfRule type="expression" dxfId="581" priority="397">
      <formula>A300=3</formula>
    </cfRule>
    <cfRule type="expression" dxfId="580" priority="398">
      <formula>A300=2</formula>
    </cfRule>
    <cfRule type="expression" dxfId="579" priority="399">
      <formula>A300=1</formula>
    </cfRule>
    <cfRule type="containsBlanks" dxfId="578" priority="400">
      <formula>LEN(TRIM(B300))=0</formula>
    </cfRule>
    <cfRule type="duplicateValues" dxfId="577" priority="401"/>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4"/>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30.710937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4" width="5.7109375" customWidth="1"/>
    <col min="25" max="25" width="2.7109375" customWidth="1"/>
    <col min="26" max="26" width="1.140625" customWidth="1"/>
    <col min="27" max="27" width="2.7109375" customWidth="1"/>
    <col min="28" max="28" width="4.7109375" customWidth="1"/>
    <col min="30" max="31" width="9.140625" hidden="1" customWidth="1"/>
    <col min="32" max="32" width="16.57031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UPPER((Kalend!E20)&amp;" - "&amp;(Kalend!C20))&amp;" - "&amp;LOWER(Kalend!D20)&amp;" - "&amp;(Kalend!A20)&amp;" kell "&amp;(Kalend!B20)&amp;" - "&amp;(Kalend!F20)</f>
        <v>V5 - VOKA VII KV 5. ETAPP - duo - K, 01.07.2020 kell 18:00 - Voka staadion</v>
      </c>
      <c r="O1" s="105"/>
      <c r="P1" s="105"/>
      <c r="Q1" s="108"/>
      <c r="R1" s="108"/>
      <c r="S1" s="108"/>
      <c r="T1" s="109"/>
      <c r="U1" s="109"/>
      <c r="V1" s="109"/>
      <c r="W1" s="105"/>
      <c r="X1" s="257"/>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693" t="s">
        <v>495</v>
      </c>
      <c r="C7" s="140">
        <v>13</v>
      </c>
      <c r="D7" s="141" t="s">
        <v>79</v>
      </c>
      <c r="E7" s="142">
        <v>8</v>
      </c>
      <c r="F7" s="143" t="str">
        <f>B10</f>
        <v>Karla Purgats, Lemmit Toomra</v>
      </c>
      <c r="G7" s="140">
        <v>11</v>
      </c>
      <c r="H7" s="141" t="s">
        <v>79</v>
      </c>
      <c r="I7" s="142">
        <v>13</v>
      </c>
      <c r="J7" s="143" t="str">
        <f>B11</f>
        <v>Janek Tarto, Oleg Rõndenkov</v>
      </c>
      <c r="K7" s="140">
        <v>13</v>
      </c>
      <c r="L7" s="141" t="s">
        <v>79</v>
      </c>
      <c r="M7" s="142">
        <v>11</v>
      </c>
      <c r="N7" s="143" t="str">
        <f>B18</f>
        <v>Ljudmila Varendi, Viktor Švarõgin</v>
      </c>
      <c r="O7" s="140">
        <v>13</v>
      </c>
      <c r="P7" s="141" t="s">
        <v>79</v>
      </c>
      <c r="Q7" s="142">
        <v>8</v>
      </c>
      <c r="R7" s="143" t="str">
        <f>B12</f>
        <v>Boriss Klubov, Elmo Lageda</v>
      </c>
      <c r="S7" s="140">
        <v>13</v>
      </c>
      <c r="T7" s="141" t="s">
        <v>79</v>
      </c>
      <c r="U7" s="142">
        <v>7</v>
      </c>
      <c r="V7" s="143" t="str">
        <f>B8</f>
        <v>Kenneth Muusikus, Mait Metsla</v>
      </c>
      <c r="W7" s="144">
        <f t="shared" ref="W7:W20" si="0">IF(C7&gt;E7,W$2,IF(C7&lt;E7,W$4,IF(ISNUMBER(C7),W$3,0)))+IF(G7&gt;I7,W$2,IF(G7&lt;I7,W$4,IF(ISNUMBER(G7),W$3,0)))+IF(K7&gt;M7,W$2,IF(K7&lt;M7,W$4,IF(ISNUMBER(K7),W$3,0)))+IF(O7&gt;Q7,W$2,IF(O7&lt;Q7,W$4,IF(ISNUMBER(O7),W$3,0)))+IF(S7&gt;U7,W$2,IF(S7&lt;U7,W$4,IF(ISNUMBER(S7),W$3,0)))</f>
        <v>4</v>
      </c>
      <c r="X7" s="145">
        <v>30</v>
      </c>
      <c r="Y7" s="140">
        <f>C7+G7+K7+O7+S7</f>
        <v>63</v>
      </c>
      <c r="Z7" s="141" t="s">
        <v>79</v>
      </c>
      <c r="AA7" s="146">
        <f>E7+I7+M7+Q7+U7</f>
        <v>47</v>
      </c>
      <c r="AB7" s="147">
        <f>Y7-AA7</f>
        <v>16</v>
      </c>
      <c r="AD7" s="157">
        <f>SUM(AE7:AP7)</f>
        <v>235</v>
      </c>
      <c r="AE7" s="158">
        <f>IFERROR(INDEX(V!$R:$R,MATCH(AF7,V!$L:$L,0)),"")</f>
        <v>167</v>
      </c>
      <c r="AF7" s="159" t="str">
        <f>IFERROR(LEFT($B7,(FIND(",",$B7,1)-1)),"")</f>
        <v>Ivar Viljaste</v>
      </c>
      <c r="AG7" s="158">
        <f>IFERROR(INDEX(V!$R:$R,MATCH(AH7,V!$L:$L,0)),"")</f>
        <v>68</v>
      </c>
      <c r="AH7" s="159" t="str">
        <f>IFERROR(MID($B7,FIND(", ",$B7)+2,256),"")</f>
        <v>Sirje Viljaste</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158</v>
      </c>
      <c r="C8" s="140">
        <v>13</v>
      </c>
      <c r="D8" s="141" t="s">
        <v>79</v>
      </c>
      <c r="E8" s="142">
        <v>5</v>
      </c>
      <c r="F8" s="143" t="str">
        <f>B19</f>
        <v>Imre Meller, Marko Rooden</v>
      </c>
      <c r="G8" s="140">
        <v>13</v>
      </c>
      <c r="H8" s="141" t="s">
        <v>79</v>
      </c>
      <c r="I8" s="142">
        <v>1</v>
      </c>
      <c r="J8" s="143" t="str">
        <f>B9</f>
        <v>Kaspar Mänd, Matti Vinni</v>
      </c>
      <c r="K8" s="140">
        <v>13</v>
      </c>
      <c r="L8" s="141" t="s">
        <v>79</v>
      </c>
      <c r="M8" s="142">
        <v>10</v>
      </c>
      <c r="N8" s="143" t="str">
        <f>B14</f>
        <v>Henri Mitt, Urmas Randlaine</v>
      </c>
      <c r="O8" s="140">
        <v>13</v>
      </c>
      <c r="P8" s="141" t="s">
        <v>79</v>
      </c>
      <c r="Q8" s="142">
        <v>3</v>
      </c>
      <c r="R8" s="143" t="str">
        <f>B11</f>
        <v>Janek Tarto, Oleg Rõndenkov</v>
      </c>
      <c r="S8" s="140">
        <v>7</v>
      </c>
      <c r="T8" s="141" t="s">
        <v>79</v>
      </c>
      <c r="U8" s="142">
        <v>13</v>
      </c>
      <c r="V8" s="143" t="str">
        <f>B7</f>
        <v>Ivar Viljaste, Sirje Viljaste</v>
      </c>
      <c r="W8" s="144">
        <f t="shared" si="0"/>
        <v>4</v>
      </c>
      <c r="X8" s="145">
        <v>28</v>
      </c>
      <c r="Y8" s="140">
        <f t="shared" ref="Y8:Y20" si="1">C8+G8+K8+O8+S8</f>
        <v>59</v>
      </c>
      <c r="Z8" s="141" t="s">
        <v>79</v>
      </c>
      <c r="AA8" s="146">
        <f t="shared" ref="AA8:AA20" si="2">E8+I8+M8+Q8+U8</f>
        <v>32</v>
      </c>
      <c r="AB8" s="147">
        <f t="shared" ref="AB8:AB20" si="3">Y8-AA8</f>
        <v>27</v>
      </c>
      <c r="AC8" s="148"/>
      <c r="AD8" s="157">
        <f t="shared" ref="AD8:AD11" si="4">SUM(AE8:AL8)</f>
        <v>338</v>
      </c>
      <c r="AE8" s="158">
        <f>IFERROR(INDEX(V!$R:$R,MATCH(AF8,V!$L:$L,0)),"")</f>
        <v>169</v>
      </c>
      <c r="AF8" s="159" t="str">
        <f t="shared" ref="AF8:AF20" si="5">IFERROR(LEFT($B8,(FIND(",",$B8,1)-1)),"")</f>
        <v>Kenneth Muusikus</v>
      </c>
      <c r="AG8" s="158">
        <f>IFERROR(INDEX(V!$R:$R,MATCH(AH8,V!$L:$L,0)),"")</f>
        <v>169</v>
      </c>
      <c r="AH8" s="159" t="str">
        <f t="shared" ref="AH8:AH20" si="6">IFERROR(MID($B8,FIND(", ",$B8)+2,256),"")</f>
        <v>Mait Metsla</v>
      </c>
      <c r="AI8" s="158" t="str">
        <f>IFERROR(INDEX(V!$R:$R,MATCH(AJ8,V!$L:$L,0)),"")</f>
        <v/>
      </c>
      <c r="AJ8" s="159" t="str">
        <f t="shared" ref="AJ8:AJ20" si="7">IFERROR(MID($B8,FIND("^",SUBSTITUTE($B8,", ","^",1))+2,FIND("^",SUBSTITUTE($B8,", ","^",2))-FIND("^",SUBSTITUTE($B8,", ","^",1))-2),"")</f>
        <v/>
      </c>
      <c r="AK8" s="158" t="str">
        <f>IFERROR(INDEX(V!$R:$R,MATCH(AL8,V!$L:$L,0)),"")</f>
        <v/>
      </c>
      <c r="AL8" s="159" t="str">
        <f t="shared" ref="AL8:AL20" si="8">IFERROR(MID($B8,FIND(", ",$B8,FIND(", ",$B8,FIND(", ",$B8))+1)+2,30000),"")</f>
        <v/>
      </c>
      <c r="AM8" s="158" t="str">
        <f>IFERROR(INDEX(V!$R:$R,MATCH(AN8,V!$L:$L,0)),"")</f>
        <v/>
      </c>
      <c r="AN8" s="159" t="str">
        <f t="shared" ref="AN8:AN20" si="9">IFERROR(MID($B8,FIND(", ",$B8,FIND(", ",$B8)+1)+2,FIND(", ",$B8,FIND(", ",$B8,FIND(", ",$B8)+1)+1)-FIND(", ",$B8,FIND(", ",$B8)+1)-2),"")</f>
        <v/>
      </c>
      <c r="AO8" s="158" t="str">
        <f>IFERROR(INDEX(V!$R:$R,MATCH(AP8,V!$L:$L,0)),"")</f>
        <v/>
      </c>
      <c r="AP8" s="159" t="str">
        <f t="shared" ref="AP8:AP20" si="10">IFERROR(MID($B8,FIND(", ",$B8,FIND(", ",$B8,FIND(", ",$B8)+1)+1)+2,30000),"")</f>
        <v/>
      </c>
    </row>
    <row r="9" spans="1:42" x14ac:dyDescent="0.2">
      <c r="A9" s="138">
        <v>3</v>
      </c>
      <c r="B9" s="695" t="s">
        <v>508</v>
      </c>
      <c r="C9" s="140">
        <v>13</v>
      </c>
      <c r="D9" s="141" t="s">
        <v>79</v>
      </c>
      <c r="E9" s="142">
        <v>1</v>
      </c>
      <c r="F9" s="143" t="str">
        <f>B17</f>
        <v>Jaan Saar, Liidia Põllu</v>
      </c>
      <c r="G9" s="140">
        <v>1</v>
      </c>
      <c r="H9" s="141" t="s">
        <v>79</v>
      </c>
      <c r="I9" s="142">
        <v>13</v>
      </c>
      <c r="J9" s="143" t="str">
        <f>B8</f>
        <v>Kenneth Muusikus, Mait Metsla</v>
      </c>
      <c r="K9" s="140">
        <v>10</v>
      </c>
      <c r="L9" s="141" t="s">
        <v>79</v>
      </c>
      <c r="M9" s="142">
        <v>8</v>
      </c>
      <c r="N9" s="143" t="str">
        <f>B15</f>
        <v>Tõnu Kapper, Vladimir Ogneštšikov</v>
      </c>
      <c r="O9" s="140">
        <v>13</v>
      </c>
      <c r="P9" s="141" t="s">
        <v>79</v>
      </c>
      <c r="Q9" s="142">
        <v>8</v>
      </c>
      <c r="R9" s="143" t="str">
        <f>B14</f>
        <v>Henri Mitt, Urmas Randlaine</v>
      </c>
      <c r="S9" s="140">
        <v>13</v>
      </c>
      <c r="T9" s="141" t="s">
        <v>79</v>
      </c>
      <c r="U9" s="142">
        <v>8</v>
      </c>
      <c r="V9" s="143" t="str">
        <f>B11</f>
        <v>Janek Tarto, Oleg Rõndenkov</v>
      </c>
      <c r="W9" s="144">
        <f t="shared" si="0"/>
        <v>4</v>
      </c>
      <c r="X9" s="145">
        <v>26</v>
      </c>
      <c r="Y9" s="140">
        <f t="shared" si="1"/>
        <v>50</v>
      </c>
      <c r="Z9" s="141" t="s">
        <v>79</v>
      </c>
      <c r="AA9" s="146">
        <f t="shared" si="2"/>
        <v>38</v>
      </c>
      <c r="AB9" s="147">
        <f t="shared" si="3"/>
        <v>12</v>
      </c>
      <c r="AC9" s="148"/>
      <c r="AD9" s="157">
        <f t="shared" si="4"/>
        <v>301</v>
      </c>
      <c r="AE9" s="158">
        <f>IFERROR(INDEX(V!$R:$R,MATCH(AF9,V!$L:$L,0)),"")</f>
        <v>141</v>
      </c>
      <c r="AF9" s="159" t="str">
        <f t="shared" si="5"/>
        <v>Kaspar Mänd</v>
      </c>
      <c r="AG9" s="158">
        <f>IFERROR(INDEX(V!$R:$R,MATCH(AH9,V!$L:$L,0)),"")</f>
        <v>160</v>
      </c>
      <c r="AH9" s="159" t="str">
        <f t="shared" si="6"/>
        <v>Matti Vinni</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159</v>
      </c>
      <c r="C10" s="140">
        <v>8</v>
      </c>
      <c r="D10" s="141" t="s">
        <v>79</v>
      </c>
      <c r="E10" s="142">
        <v>13</v>
      </c>
      <c r="F10" s="143" t="str">
        <f>B7</f>
        <v>Ivar Viljaste, Sirje Viljaste</v>
      </c>
      <c r="G10" s="140">
        <v>13</v>
      </c>
      <c r="H10" s="141" t="s">
        <v>79</v>
      </c>
      <c r="I10" s="142">
        <v>7</v>
      </c>
      <c r="J10" s="143" t="str">
        <f>B20</f>
        <v>Enn Tokman, Tarmo Bombe</v>
      </c>
      <c r="K10" s="140">
        <v>13</v>
      </c>
      <c r="L10" s="141" t="s">
        <v>79</v>
      </c>
      <c r="M10" s="142">
        <v>7</v>
      </c>
      <c r="N10" s="143" t="str">
        <f>B16</f>
        <v>Heili Vasser, Vello Vasser</v>
      </c>
      <c r="O10" s="140">
        <v>13</v>
      </c>
      <c r="P10" s="141" t="s">
        <v>79</v>
      </c>
      <c r="Q10" s="142">
        <v>9</v>
      </c>
      <c r="R10" s="143" t="str">
        <f>B18</f>
        <v>Ljudmila Varendi, Viktor Švarõgin</v>
      </c>
      <c r="S10" s="140">
        <v>13</v>
      </c>
      <c r="T10" s="141" t="s">
        <v>79</v>
      </c>
      <c r="U10" s="142">
        <v>2</v>
      </c>
      <c r="V10" s="143" t="str">
        <f>B14</f>
        <v>Henri Mitt, Urmas Randlaine</v>
      </c>
      <c r="W10" s="144">
        <f t="shared" si="0"/>
        <v>4</v>
      </c>
      <c r="X10" s="145">
        <v>18</v>
      </c>
      <c r="Y10" s="140">
        <f t="shared" si="1"/>
        <v>60</v>
      </c>
      <c r="Z10" s="141" t="s">
        <v>79</v>
      </c>
      <c r="AA10" s="146">
        <f t="shared" si="2"/>
        <v>38</v>
      </c>
      <c r="AB10" s="147">
        <f t="shared" si="3"/>
        <v>22</v>
      </c>
      <c r="AC10" s="148"/>
      <c r="AD10" s="157">
        <f t="shared" si="4"/>
        <v>165</v>
      </c>
      <c r="AE10" s="158">
        <f>IFERROR(INDEX(V!$R:$R,MATCH(AF10,V!$L:$L,0)),"")</f>
        <v>80</v>
      </c>
      <c r="AF10" s="159" t="str">
        <f t="shared" si="5"/>
        <v>Karla Purgats</v>
      </c>
      <c r="AG10" s="158">
        <f>IFERROR(INDEX(V!$R:$R,MATCH(AH10,V!$L:$L,0)),"")</f>
        <v>85</v>
      </c>
      <c r="AH10" s="159" t="str">
        <f t="shared" si="6"/>
        <v>Lemmit Toomra</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502</v>
      </c>
      <c r="C11" s="140">
        <v>12</v>
      </c>
      <c r="D11" s="141" t="s">
        <v>79</v>
      </c>
      <c r="E11" s="142">
        <v>11</v>
      </c>
      <c r="F11" s="143" t="str">
        <f>B13</f>
        <v>Johannes Neiland, Urmas Jõeäär</v>
      </c>
      <c r="G11" s="140">
        <v>13</v>
      </c>
      <c r="H11" s="141" t="s">
        <v>79</v>
      </c>
      <c r="I11" s="142">
        <v>11</v>
      </c>
      <c r="J11" s="143" t="str">
        <f>B7</f>
        <v>Ivar Viljaste, Sirje Viljaste</v>
      </c>
      <c r="K11" s="140">
        <v>13</v>
      </c>
      <c r="L11" s="141" t="s">
        <v>79</v>
      </c>
      <c r="M11" s="142">
        <v>3</v>
      </c>
      <c r="N11" s="143" t="str">
        <f>B12</f>
        <v>Boriss Klubov, Elmo Lageda</v>
      </c>
      <c r="O11" s="140">
        <v>3</v>
      </c>
      <c r="P11" s="141" t="s">
        <v>79</v>
      </c>
      <c r="Q11" s="142">
        <v>13</v>
      </c>
      <c r="R11" s="143" t="str">
        <f>B8</f>
        <v>Kenneth Muusikus, Mait Metsla</v>
      </c>
      <c r="S11" s="140">
        <v>8</v>
      </c>
      <c r="T11" s="141" t="s">
        <v>79</v>
      </c>
      <c r="U11" s="142">
        <v>13</v>
      </c>
      <c r="V11" s="143" t="str">
        <f>B9</f>
        <v>Kaspar Mänd, Matti Vinni</v>
      </c>
      <c r="W11" s="144">
        <f t="shared" si="0"/>
        <v>3</v>
      </c>
      <c r="X11" s="145">
        <v>36</v>
      </c>
      <c r="Y11" s="140">
        <f t="shared" si="1"/>
        <v>49</v>
      </c>
      <c r="Z11" s="141" t="s">
        <v>79</v>
      </c>
      <c r="AA11" s="146">
        <f t="shared" si="2"/>
        <v>51</v>
      </c>
      <c r="AB11" s="147">
        <f t="shared" si="3"/>
        <v>-2</v>
      </c>
      <c r="AC11" s="148"/>
      <c r="AD11" s="157">
        <f t="shared" si="4"/>
        <v>256</v>
      </c>
      <c r="AE11" s="158">
        <f>IFERROR(INDEX(V!$R:$R,MATCH(AF11,V!$L:$L,0)),"")</f>
        <v>123</v>
      </c>
      <c r="AF11" s="159" t="str">
        <f t="shared" si="5"/>
        <v>Janek Tarto</v>
      </c>
      <c r="AG11" s="158">
        <f>IFERROR(INDEX(V!$R:$R,MATCH(AH11,V!$L:$L,0)),"")</f>
        <v>133</v>
      </c>
      <c r="AH11" s="159" t="str">
        <f t="shared" si="6"/>
        <v>Oleg Rõndenkov</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291</v>
      </c>
      <c r="C12" s="140">
        <v>13</v>
      </c>
      <c r="D12" s="141" t="s">
        <v>79</v>
      </c>
      <c r="E12" s="142">
        <v>5</v>
      </c>
      <c r="F12" s="143" t="str">
        <f>B15</f>
        <v>Tõnu Kapper, Vladimir Ogneštšikov</v>
      </c>
      <c r="G12" s="140">
        <v>13</v>
      </c>
      <c r="H12" s="141" t="s">
        <v>79</v>
      </c>
      <c r="I12" s="142">
        <v>6</v>
      </c>
      <c r="J12" s="143" t="str">
        <f>B18</f>
        <v>Ljudmila Varendi, Viktor Švarõgin</v>
      </c>
      <c r="K12" s="140">
        <v>3</v>
      </c>
      <c r="L12" s="141" t="s">
        <v>79</v>
      </c>
      <c r="M12" s="142">
        <v>13</v>
      </c>
      <c r="N12" s="143" t="str">
        <f>B11</f>
        <v>Janek Tarto, Oleg Rõndenkov</v>
      </c>
      <c r="O12" s="140">
        <v>8</v>
      </c>
      <c r="P12" s="141" t="s">
        <v>79</v>
      </c>
      <c r="Q12" s="142">
        <v>13</v>
      </c>
      <c r="R12" s="143" t="str">
        <f>B7</f>
        <v>Ivar Viljaste, Sirje Viljaste</v>
      </c>
      <c r="S12" s="140">
        <v>13</v>
      </c>
      <c r="T12" s="141" t="s">
        <v>79</v>
      </c>
      <c r="U12" s="142">
        <v>10</v>
      </c>
      <c r="V12" s="143" t="str">
        <f>B16</f>
        <v>Heili Vasser, Vello Vasser</v>
      </c>
      <c r="W12" s="144">
        <f t="shared" si="0"/>
        <v>3</v>
      </c>
      <c r="X12" s="145">
        <v>24</v>
      </c>
      <c r="Y12" s="140">
        <f t="shared" si="1"/>
        <v>50</v>
      </c>
      <c r="Z12" s="141" t="s">
        <v>79</v>
      </c>
      <c r="AA12" s="146">
        <f t="shared" si="2"/>
        <v>47</v>
      </c>
      <c r="AB12" s="147">
        <f t="shared" si="3"/>
        <v>3</v>
      </c>
      <c r="AC12" s="148"/>
      <c r="AD12" s="157">
        <f t="shared" ref="AD12:AD16" si="11">SUM(AE12:AL12)</f>
        <v>171</v>
      </c>
      <c r="AE12" s="158">
        <f>IFERROR(INDEX(V!$R:$R,MATCH(AF12,V!$L:$L,0)),"")</f>
        <v>63</v>
      </c>
      <c r="AF12" s="159" t="str">
        <f t="shared" si="5"/>
        <v>Boriss Klubov</v>
      </c>
      <c r="AG12" s="158">
        <f>IFERROR(INDEX(V!$R:$R,MATCH(AH12,V!$L:$L,0)),"")</f>
        <v>108</v>
      </c>
      <c r="AH12" s="159" t="str">
        <f t="shared" si="6"/>
        <v>Elmo Lageda</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504</v>
      </c>
      <c r="C13" s="140">
        <v>11</v>
      </c>
      <c r="D13" s="141" t="s">
        <v>79</v>
      </c>
      <c r="E13" s="142">
        <v>12</v>
      </c>
      <c r="F13" s="143" t="str">
        <f>B11</f>
        <v>Janek Tarto, Oleg Rõndenkov</v>
      </c>
      <c r="G13" s="140">
        <v>9</v>
      </c>
      <c r="H13" s="141" t="s">
        <v>79</v>
      </c>
      <c r="I13" s="142">
        <v>13</v>
      </c>
      <c r="J13" s="143" t="str">
        <f>B14</f>
        <v>Henri Mitt, Urmas Randlaine</v>
      </c>
      <c r="K13" s="140">
        <v>13</v>
      </c>
      <c r="L13" s="141" t="s">
        <v>79</v>
      </c>
      <c r="M13" s="142">
        <v>11</v>
      </c>
      <c r="N13" s="143" t="str">
        <f>B19</f>
        <v>Imre Meller, Marko Rooden</v>
      </c>
      <c r="O13" s="140">
        <v>13</v>
      </c>
      <c r="P13" s="141" t="s">
        <v>79</v>
      </c>
      <c r="Q13" s="142">
        <v>4</v>
      </c>
      <c r="R13" s="143" t="str">
        <f>B15</f>
        <v>Tõnu Kapper, Vladimir Ogneštšikov</v>
      </c>
      <c r="S13" s="140">
        <v>13</v>
      </c>
      <c r="T13" s="141" t="s">
        <v>79</v>
      </c>
      <c r="U13" s="142">
        <v>5</v>
      </c>
      <c r="V13" s="143" t="str">
        <f>B18</f>
        <v>Ljudmila Varendi, Viktor Švarõgin</v>
      </c>
      <c r="W13" s="144">
        <f t="shared" si="0"/>
        <v>3</v>
      </c>
      <c r="X13" s="145">
        <v>18</v>
      </c>
      <c r="Y13" s="140">
        <f t="shared" si="1"/>
        <v>59</v>
      </c>
      <c r="Z13" s="141" t="s">
        <v>79</v>
      </c>
      <c r="AA13" s="146">
        <f t="shared" si="2"/>
        <v>45</v>
      </c>
      <c r="AB13" s="147">
        <f t="shared" si="3"/>
        <v>14</v>
      </c>
      <c r="AC13" s="148"/>
      <c r="AD13" s="157">
        <f t="shared" si="11"/>
        <v>118</v>
      </c>
      <c r="AE13" s="158">
        <f>IFERROR(INDEX(V!$R:$R,MATCH(AF13,V!$L:$L,0)),"")</f>
        <v>64</v>
      </c>
      <c r="AF13" s="159" t="str">
        <f t="shared" si="5"/>
        <v>Johannes Neiland</v>
      </c>
      <c r="AG13" s="158">
        <f>IFERROR(INDEX(V!$R:$R,MATCH(AH13,V!$L:$L,0)),"")</f>
        <v>54</v>
      </c>
      <c r="AH13" s="159" t="str">
        <f t="shared" si="6"/>
        <v>Urmas Jõeäär</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505</v>
      </c>
      <c r="C14" s="140">
        <v>11</v>
      </c>
      <c r="D14" s="141" t="s">
        <v>79</v>
      </c>
      <c r="E14" s="142">
        <v>10</v>
      </c>
      <c r="F14" s="143" t="str">
        <f>B20</f>
        <v>Enn Tokman, Tarmo Bombe</v>
      </c>
      <c r="G14" s="140">
        <v>13</v>
      </c>
      <c r="H14" s="141" t="s">
        <v>79</v>
      </c>
      <c r="I14" s="142">
        <v>9</v>
      </c>
      <c r="J14" s="143" t="str">
        <f>B13</f>
        <v>Johannes Neiland, Urmas Jõeäär</v>
      </c>
      <c r="K14" s="140">
        <v>10</v>
      </c>
      <c r="L14" s="141" t="s">
        <v>79</v>
      </c>
      <c r="M14" s="142">
        <v>13</v>
      </c>
      <c r="N14" s="143" t="str">
        <f>B8</f>
        <v>Kenneth Muusikus, Mait Metsla</v>
      </c>
      <c r="O14" s="140">
        <v>8</v>
      </c>
      <c r="P14" s="141" t="s">
        <v>79</v>
      </c>
      <c r="Q14" s="142">
        <v>13</v>
      </c>
      <c r="R14" s="143" t="str">
        <f>B9</f>
        <v>Kaspar Mänd, Matti Vinni</v>
      </c>
      <c r="S14" s="140">
        <v>2</v>
      </c>
      <c r="T14" s="141" t="s">
        <v>79</v>
      </c>
      <c r="U14" s="142">
        <v>13</v>
      </c>
      <c r="V14" s="143" t="str">
        <f>B10</f>
        <v>Karla Purgats, Lemmit Toomra</v>
      </c>
      <c r="W14" s="144">
        <f t="shared" si="0"/>
        <v>2</v>
      </c>
      <c r="X14" s="145">
        <v>30</v>
      </c>
      <c r="Y14" s="140">
        <f t="shared" si="1"/>
        <v>44</v>
      </c>
      <c r="Z14" s="141" t="s">
        <v>79</v>
      </c>
      <c r="AA14" s="146">
        <f t="shared" si="2"/>
        <v>58</v>
      </c>
      <c r="AB14" s="147">
        <f t="shared" si="3"/>
        <v>-14</v>
      </c>
      <c r="AC14" s="148"/>
      <c r="AD14" s="157">
        <f t="shared" si="11"/>
        <v>236</v>
      </c>
      <c r="AE14" s="158">
        <f>IFERROR(INDEX(V!$R:$R,MATCH(AF14,V!$L:$L,0)),"")</f>
        <v>115</v>
      </c>
      <c r="AF14" s="159" t="str">
        <f t="shared" si="5"/>
        <v>Henri Mitt</v>
      </c>
      <c r="AG14" s="158">
        <f>IFERROR(INDEX(V!$R:$R,MATCH(AH14,V!$L:$L,0)),"")</f>
        <v>121</v>
      </c>
      <c r="AH14" s="159" t="str">
        <f t="shared" si="6"/>
        <v>Urmas Randlaine</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3" t="s">
        <v>294</v>
      </c>
      <c r="C15" s="140">
        <v>5</v>
      </c>
      <c r="D15" s="141" t="s">
        <v>79</v>
      </c>
      <c r="E15" s="142">
        <v>13</v>
      </c>
      <c r="F15" s="143" t="str">
        <f>B12</f>
        <v>Boriss Klubov, Elmo Lageda</v>
      </c>
      <c r="G15" s="140">
        <v>13</v>
      </c>
      <c r="H15" s="141" t="s">
        <v>79</v>
      </c>
      <c r="I15" s="142">
        <v>12</v>
      </c>
      <c r="J15" s="143" t="str">
        <f>B17</f>
        <v>Jaan Saar, Liidia Põllu</v>
      </c>
      <c r="K15" s="140">
        <v>8</v>
      </c>
      <c r="L15" s="141" t="s">
        <v>79</v>
      </c>
      <c r="M15" s="142">
        <v>10</v>
      </c>
      <c r="N15" s="143" t="str">
        <f>B9</f>
        <v>Kaspar Mänd, Matti Vinni</v>
      </c>
      <c r="O15" s="140">
        <v>4</v>
      </c>
      <c r="P15" s="141" t="s">
        <v>79</v>
      </c>
      <c r="Q15" s="142">
        <v>13</v>
      </c>
      <c r="R15" s="143" t="str">
        <f>B13</f>
        <v>Johannes Neiland, Urmas Jõeäär</v>
      </c>
      <c r="S15" s="140">
        <v>13</v>
      </c>
      <c r="T15" s="141" t="s">
        <v>79</v>
      </c>
      <c r="U15" s="142">
        <v>6</v>
      </c>
      <c r="V15" s="143" t="str">
        <f>B20</f>
        <v>Enn Tokman, Tarmo Bombe</v>
      </c>
      <c r="W15" s="144">
        <f t="shared" si="0"/>
        <v>2</v>
      </c>
      <c r="X15" s="145">
        <v>24</v>
      </c>
      <c r="Y15" s="140">
        <f t="shared" si="1"/>
        <v>43</v>
      </c>
      <c r="Z15" s="141" t="s">
        <v>79</v>
      </c>
      <c r="AA15" s="146">
        <f t="shared" si="2"/>
        <v>54</v>
      </c>
      <c r="AB15" s="147">
        <f t="shared" si="3"/>
        <v>-11</v>
      </c>
      <c r="AC15" s="148"/>
      <c r="AD15" s="157">
        <f t="shared" si="11"/>
        <v>176</v>
      </c>
      <c r="AE15" s="158">
        <f>IFERROR(INDEX(V!$R:$R,MATCH(AF15,V!$L:$L,0)),"")</f>
        <v>78</v>
      </c>
      <c r="AF15" s="159" t="str">
        <f t="shared" si="5"/>
        <v>Tõnu Kapper</v>
      </c>
      <c r="AG15" s="158">
        <f>IFERROR(INDEX(V!$R:$R,MATCH(AH15,V!$L:$L,0)),"")</f>
        <v>98</v>
      </c>
      <c r="AH15" s="159" t="str">
        <f t="shared" si="6"/>
        <v>Vladimir Ogneštšikov</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695" t="s">
        <v>286</v>
      </c>
      <c r="C16" s="140">
        <v>6</v>
      </c>
      <c r="D16" s="141" t="s">
        <v>79</v>
      </c>
      <c r="E16" s="142">
        <v>13</v>
      </c>
      <c r="F16" s="143" t="str">
        <f>B18</f>
        <v>Ljudmila Varendi, Viktor Švarõgin</v>
      </c>
      <c r="G16" s="140">
        <v>10</v>
      </c>
      <c r="H16" s="141" t="s">
        <v>79</v>
      </c>
      <c r="I16" s="142">
        <v>9</v>
      </c>
      <c r="J16" s="143" t="str">
        <f>B19</f>
        <v>Imre Meller, Marko Rooden</v>
      </c>
      <c r="K16" s="140">
        <v>7</v>
      </c>
      <c r="L16" s="141" t="s">
        <v>79</v>
      </c>
      <c r="M16" s="142">
        <v>13</v>
      </c>
      <c r="N16" s="143" t="str">
        <f>B10</f>
        <v>Karla Purgats, Lemmit Toomra</v>
      </c>
      <c r="O16" s="140">
        <v>13</v>
      </c>
      <c r="P16" s="141" t="s">
        <v>79</v>
      </c>
      <c r="Q16" s="142">
        <v>5</v>
      </c>
      <c r="R16" s="143" t="str">
        <f>B17</f>
        <v>Jaan Saar, Liidia Põllu</v>
      </c>
      <c r="S16" s="140">
        <v>10</v>
      </c>
      <c r="T16" s="141" t="s">
        <v>79</v>
      </c>
      <c r="U16" s="142">
        <v>13</v>
      </c>
      <c r="V16" s="143" t="str">
        <f>B12</f>
        <v>Boriss Klubov, Elmo Lageda</v>
      </c>
      <c r="W16" s="144">
        <f t="shared" si="0"/>
        <v>2</v>
      </c>
      <c r="X16" s="145">
        <v>22</v>
      </c>
      <c r="Y16" s="140">
        <f t="shared" si="1"/>
        <v>46</v>
      </c>
      <c r="Z16" s="141" t="s">
        <v>79</v>
      </c>
      <c r="AA16" s="146">
        <f t="shared" si="2"/>
        <v>53</v>
      </c>
      <c r="AB16" s="147">
        <f t="shared" si="3"/>
        <v>-7</v>
      </c>
      <c r="AC16" s="148"/>
      <c r="AD16" s="157">
        <f t="shared" si="11"/>
        <v>203</v>
      </c>
      <c r="AE16" s="158">
        <f>IFERROR(INDEX(V!$R:$R,MATCH(AF16,V!$L:$L,0)),"")</f>
        <v>84</v>
      </c>
      <c r="AF16" s="159" t="str">
        <f t="shared" si="5"/>
        <v>Heili Vasser</v>
      </c>
      <c r="AG16" s="158">
        <f>IFERROR(INDEX(V!$R:$R,MATCH(AH16,V!$L:$L,0)),"")</f>
        <v>119</v>
      </c>
      <c r="AH16" s="159" t="str">
        <f t="shared" si="6"/>
        <v>Vello Vasser</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4" t="s">
        <v>296</v>
      </c>
      <c r="C17" s="140">
        <v>1</v>
      </c>
      <c r="D17" s="141" t="s">
        <v>79</v>
      </c>
      <c r="E17" s="142">
        <v>13</v>
      </c>
      <c r="F17" s="143" t="str">
        <f>B9</f>
        <v>Kaspar Mänd, Matti Vinni</v>
      </c>
      <c r="G17" s="140">
        <v>12</v>
      </c>
      <c r="H17" s="141" t="s">
        <v>79</v>
      </c>
      <c r="I17" s="142">
        <v>13</v>
      </c>
      <c r="J17" s="143" t="str">
        <f>B15</f>
        <v>Tõnu Kapper, Vladimir Ogneštšikov</v>
      </c>
      <c r="K17" s="140">
        <v>12</v>
      </c>
      <c r="L17" s="141" t="s">
        <v>79</v>
      </c>
      <c r="M17" s="142">
        <v>10</v>
      </c>
      <c r="N17" s="143" t="str">
        <f>B20</f>
        <v>Enn Tokman, Tarmo Bombe</v>
      </c>
      <c r="O17" s="140">
        <v>5</v>
      </c>
      <c r="P17" s="141" t="s">
        <v>79</v>
      </c>
      <c r="Q17" s="142">
        <v>13</v>
      </c>
      <c r="R17" s="143" t="str">
        <f>B16</f>
        <v>Heili Vasser, Vello Vasser</v>
      </c>
      <c r="S17" s="140">
        <v>13</v>
      </c>
      <c r="T17" s="141" t="s">
        <v>79</v>
      </c>
      <c r="U17" s="142">
        <v>10</v>
      </c>
      <c r="V17" s="143" t="str">
        <f>B19</f>
        <v>Imre Meller, Marko Rooden</v>
      </c>
      <c r="W17" s="144">
        <f t="shared" si="0"/>
        <v>2</v>
      </c>
      <c r="X17" s="145">
        <v>18</v>
      </c>
      <c r="Y17" s="140">
        <f t="shared" si="1"/>
        <v>43</v>
      </c>
      <c r="Z17" s="141" t="s">
        <v>79</v>
      </c>
      <c r="AA17" s="146">
        <f t="shared" si="2"/>
        <v>59</v>
      </c>
      <c r="AB17" s="147">
        <f t="shared" si="3"/>
        <v>-16</v>
      </c>
      <c r="AC17" s="148"/>
      <c r="AD17" s="157">
        <f t="shared" ref="AD17:AD20" si="12">SUM(AE17:AL17)</f>
        <v>154</v>
      </c>
      <c r="AE17" s="158">
        <f>IFERROR(INDEX(V!$R:$R,MATCH(AF17,V!$L:$L,0)),"")</f>
        <v>79</v>
      </c>
      <c r="AF17" s="159" t="str">
        <f t="shared" si="5"/>
        <v>Jaan Saar</v>
      </c>
      <c r="AG17" s="158">
        <f>IFERROR(INDEX(V!$R:$R,MATCH(AH17,V!$L:$L,0)),"")</f>
        <v>75</v>
      </c>
      <c r="AH17" s="159" t="str">
        <f t="shared" si="6"/>
        <v>Liidia Põllu</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694" t="s">
        <v>161</v>
      </c>
      <c r="C18" s="140">
        <v>13</v>
      </c>
      <c r="D18" s="141" t="s">
        <v>79</v>
      </c>
      <c r="E18" s="142">
        <v>6</v>
      </c>
      <c r="F18" s="143" t="str">
        <f>B16</f>
        <v>Heili Vasser, Vello Vasser</v>
      </c>
      <c r="G18" s="140">
        <v>6</v>
      </c>
      <c r="H18" s="141" t="s">
        <v>79</v>
      </c>
      <c r="I18" s="142">
        <v>13</v>
      </c>
      <c r="J18" s="143" t="str">
        <f>B12</f>
        <v>Boriss Klubov, Elmo Lageda</v>
      </c>
      <c r="K18" s="140">
        <v>11</v>
      </c>
      <c r="L18" s="141" t="s">
        <v>79</v>
      </c>
      <c r="M18" s="142">
        <v>13</v>
      </c>
      <c r="N18" s="143" t="str">
        <f>B7</f>
        <v>Ivar Viljaste, Sirje Viljaste</v>
      </c>
      <c r="O18" s="140">
        <v>9</v>
      </c>
      <c r="P18" s="141" t="s">
        <v>79</v>
      </c>
      <c r="Q18" s="142">
        <v>13</v>
      </c>
      <c r="R18" s="143" t="str">
        <f>B10</f>
        <v>Karla Purgats, Lemmit Toomra</v>
      </c>
      <c r="S18" s="140">
        <v>5</v>
      </c>
      <c r="T18" s="141" t="s">
        <v>79</v>
      </c>
      <c r="U18" s="142">
        <v>13</v>
      </c>
      <c r="V18" s="143" t="str">
        <f>B13</f>
        <v>Johannes Neiland, Urmas Jõeäär</v>
      </c>
      <c r="W18" s="144">
        <f t="shared" si="0"/>
        <v>1</v>
      </c>
      <c r="X18" s="145">
        <v>32</v>
      </c>
      <c r="Y18" s="140">
        <f t="shared" si="1"/>
        <v>44</v>
      </c>
      <c r="Z18" s="141" t="s">
        <v>79</v>
      </c>
      <c r="AA18" s="146">
        <f t="shared" si="2"/>
        <v>58</v>
      </c>
      <c r="AB18" s="147">
        <f t="shared" si="3"/>
        <v>-14</v>
      </c>
      <c r="AC18" s="148"/>
      <c r="AD18" s="157">
        <f t="shared" si="12"/>
        <v>154</v>
      </c>
      <c r="AE18" s="158">
        <f>IFERROR(INDEX(V!$R:$R,MATCH(AF18,V!$L:$L,0)),"")</f>
        <v>77</v>
      </c>
      <c r="AF18" s="159" t="str">
        <f t="shared" si="5"/>
        <v>Ljudmila Varendi</v>
      </c>
      <c r="AG18" s="158">
        <f>IFERROR(INDEX(V!$R:$R,MATCH(AH18,V!$L:$L,0)),"")</f>
        <v>77</v>
      </c>
      <c r="AH18" s="159" t="str">
        <f t="shared" si="6"/>
        <v>Viktor Švarõgin</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506</v>
      </c>
      <c r="C19" s="140">
        <v>5</v>
      </c>
      <c r="D19" s="141" t="s">
        <v>79</v>
      </c>
      <c r="E19" s="142">
        <v>13</v>
      </c>
      <c r="F19" s="143" t="str">
        <f>B8</f>
        <v>Kenneth Muusikus, Mait Metsla</v>
      </c>
      <c r="G19" s="140">
        <v>9</v>
      </c>
      <c r="H19" s="141" t="s">
        <v>79</v>
      </c>
      <c r="I19" s="142">
        <v>10</v>
      </c>
      <c r="J19" s="143" t="str">
        <f>B16</f>
        <v>Heili Vasser, Vello Vasser</v>
      </c>
      <c r="K19" s="140">
        <v>11</v>
      </c>
      <c r="L19" s="141" t="s">
        <v>79</v>
      </c>
      <c r="M19" s="142">
        <v>13</v>
      </c>
      <c r="N19" s="143" t="str">
        <f>B13</f>
        <v>Johannes Neiland, Urmas Jõeäär</v>
      </c>
      <c r="O19" s="140">
        <v>13</v>
      </c>
      <c r="P19" s="141" t="s">
        <v>79</v>
      </c>
      <c r="Q19" s="142">
        <v>2</v>
      </c>
      <c r="R19" s="143" t="str">
        <f>B20</f>
        <v>Enn Tokman, Tarmo Bombe</v>
      </c>
      <c r="S19" s="140">
        <v>10</v>
      </c>
      <c r="T19" s="141" t="s">
        <v>79</v>
      </c>
      <c r="U19" s="142">
        <v>13</v>
      </c>
      <c r="V19" s="143" t="str">
        <f>B17</f>
        <v>Jaan Saar, Liidia Põllu</v>
      </c>
      <c r="W19" s="144">
        <f t="shared" si="0"/>
        <v>1</v>
      </c>
      <c r="X19" s="145">
        <v>22</v>
      </c>
      <c r="Y19" s="140">
        <f t="shared" si="1"/>
        <v>48</v>
      </c>
      <c r="Z19" s="141" t="s">
        <v>79</v>
      </c>
      <c r="AA19" s="146">
        <f t="shared" si="2"/>
        <v>51</v>
      </c>
      <c r="AB19" s="147">
        <f t="shared" si="3"/>
        <v>-3</v>
      </c>
      <c r="AC19" s="148"/>
      <c r="AD19" s="157">
        <f t="shared" si="12"/>
        <v>70</v>
      </c>
      <c r="AE19" s="158">
        <f>IFERROR(INDEX(V!$R:$R,MATCH(AF19,V!$L:$L,0)),"")</f>
        <v>35</v>
      </c>
      <c r="AF19" s="159" t="str">
        <f t="shared" si="5"/>
        <v>Imre Meller</v>
      </c>
      <c r="AG19" s="158">
        <f>IFERROR(INDEX(V!$R:$R,MATCH(AH19,V!$L:$L,0)),"")</f>
        <v>35</v>
      </c>
      <c r="AH19" s="159" t="str">
        <f t="shared" si="6"/>
        <v>Marko Rooden</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295</v>
      </c>
      <c r="C20" s="140">
        <v>10</v>
      </c>
      <c r="D20" s="141" t="s">
        <v>79</v>
      </c>
      <c r="E20" s="142">
        <v>11</v>
      </c>
      <c r="F20" s="143" t="str">
        <f>B14</f>
        <v>Henri Mitt, Urmas Randlaine</v>
      </c>
      <c r="G20" s="140">
        <v>7</v>
      </c>
      <c r="H20" s="141" t="s">
        <v>79</v>
      </c>
      <c r="I20" s="142">
        <v>13</v>
      </c>
      <c r="J20" s="143" t="str">
        <f>B10</f>
        <v>Karla Purgats, Lemmit Toomra</v>
      </c>
      <c r="K20" s="140">
        <v>10</v>
      </c>
      <c r="L20" s="141" t="s">
        <v>79</v>
      </c>
      <c r="M20" s="142">
        <v>12</v>
      </c>
      <c r="N20" s="143" t="str">
        <f>B17</f>
        <v>Jaan Saar, Liidia Põllu</v>
      </c>
      <c r="O20" s="140">
        <v>2</v>
      </c>
      <c r="P20" s="141" t="s">
        <v>79</v>
      </c>
      <c r="Q20" s="142">
        <v>13</v>
      </c>
      <c r="R20" s="143" t="str">
        <f>B19</f>
        <v>Imre Meller, Marko Rooden</v>
      </c>
      <c r="S20" s="140">
        <v>6</v>
      </c>
      <c r="T20" s="141" t="s">
        <v>79</v>
      </c>
      <c r="U20" s="142">
        <v>13</v>
      </c>
      <c r="V20" s="143" t="str">
        <f>B15</f>
        <v>Tõnu Kapper, Vladimir Ogneštšikov</v>
      </c>
      <c r="W20" s="144">
        <f t="shared" si="0"/>
        <v>0</v>
      </c>
      <c r="X20" s="145">
        <v>22</v>
      </c>
      <c r="Y20" s="140">
        <f t="shared" si="1"/>
        <v>35</v>
      </c>
      <c r="Z20" s="141" t="s">
        <v>79</v>
      </c>
      <c r="AA20" s="146">
        <f t="shared" si="2"/>
        <v>62</v>
      </c>
      <c r="AB20" s="147">
        <f t="shared" si="3"/>
        <v>-27</v>
      </c>
      <c r="AC20" s="148"/>
      <c r="AD20" s="157">
        <f t="shared" si="12"/>
        <v>122</v>
      </c>
      <c r="AE20" s="158">
        <f>IFERROR(INDEX(V!$R:$R,MATCH(AF20,V!$L:$L,0)),"")</f>
        <v>62</v>
      </c>
      <c r="AF20" s="159" t="str">
        <f t="shared" si="5"/>
        <v>Enn Tokman</v>
      </c>
      <c r="AG20" s="158">
        <f>IFERROR(INDEX(V!$R:$R,MATCH(AH20,V!$L:$L,0)),"")</f>
        <v>60</v>
      </c>
      <c r="AH20" s="159" t="str">
        <f t="shared" si="6"/>
        <v>Tarmo Bombe</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hidden="1" x14ac:dyDescent="0.2">
      <c r="B21"/>
    </row>
    <row r="22" spans="1:42" hidden="1" x14ac:dyDescent="0.2">
      <c r="B22"/>
    </row>
    <row r="23" spans="1:42" hidden="1" x14ac:dyDescent="0.2">
      <c r="B23"/>
    </row>
    <row r="24" spans="1:42" hidden="1" x14ac:dyDescent="0.2">
      <c r="B24"/>
    </row>
    <row r="25" spans="1:42" hidden="1" x14ac:dyDescent="0.2">
      <c r="B25"/>
    </row>
    <row r="26" spans="1:42" hidden="1" x14ac:dyDescent="0.2">
      <c r="B26"/>
    </row>
    <row r="27" spans="1:42" hidden="1" x14ac:dyDescent="0.2">
      <c r="B27"/>
    </row>
    <row r="28" spans="1:42" hidden="1" x14ac:dyDescent="0.2">
      <c r="B28"/>
    </row>
    <row r="29" spans="1:42" hidden="1" x14ac:dyDescent="0.2">
      <c r="B29"/>
    </row>
    <row r="30" spans="1:42" hidden="1" x14ac:dyDescent="0.2">
      <c r="B30"/>
    </row>
    <row r="31" spans="1:42" hidden="1" x14ac:dyDescent="0.2">
      <c r="B31"/>
    </row>
    <row r="32" spans="1:42" hidden="1" x14ac:dyDescent="0.2">
      <c r="B32"/>
    </row>
    <row r="33" spans="2:2" hidden="1" x14ac:dyDescent="0.2">
      <c r="B33"/>
    </row>
    <row r="34" spans="2:2" hidden="1" x14ac:dyDescent="0.2">
      <c r="B34"/>
    </row>
    <row r="35" spans="2:2" hidden="1" x14ac:dyDescent="0.2">
      <c r="B35"/>
    </row>
    <row r="36" spans="2:2" hidden="1" x14ac:dyDescent="0.2">
      <c r="B36"/>
    </row>
    <row r="37" spans="2:2" hidden="1" x14ac:dyDescent="0.2">
      <c r="B37"/>
    </row>
    <row r="38" spans="2:2" hidden="1" x14ac:dyDescent="0.2">
      <c r="B38"/>
    </row>
    <row r="39" spans="2:2" hidden="1" x14ac:dyDescent="0.2">
      <c r="B39"/>
    </row>
    <row r="40" spans="2:2" hidden="1" x14ac:dyDescent="0.2">
      <c r="B40"/>
    </row>
    <row r="41" spans="2:2" hidden="1" x14ac:dyDescent="0.2">
      <c r="B41"/>
    </row>
    <row r="42" spans="2:2" hidden="1" x14ac:dyDescent="0.2">
      <c r="B42"/>
    </row>
    <row r="43" spans="2:2" hidden="1" x14ac:dyDescent="0.2">
      <c r="B43"/>
    </row>
    <row r="44" spans="2:2" hidden="1" x14ac:dyDescent="0.2">
      <c r="B44"/>
    </row>
    <row r="45" spans="2:2" hidden="1" x14ac:dyDescent="0.2">
      <c r="B45"/>
    </row>
    <row r="46" spans="2:2" hidden="1" x14ac:dyDescent="0.2">
      <c r="B46"/>
    </row>
    <row r="47" spans="2:2" hidden="1" x14ac:dyDescent="0.2">
      <c r="B47"/>
    </row>
    <row r="48" spans="2:2" hidden="1" x14ac:dyDescent="0.2">
      <c r="B48"/>
    </row>
    <row r="49" spans="2:2" hidden="1" x14ac:dyDescent="0.2">
      <c r="B49"/>
    </row>
    <row r="50" spans="2:2" hidden="1" x14ac:dyDescent="0.2">
      <c r="B50"/>
    </row>
    <row r="51" spans="2:2" hidden="1" x14ac:dyDescent="0.2">
      <c r="B51"/>
    </row>
    <row r="52" spans="2:2" hidden="1" x14ac:dyDescent="0.2">
      <c r="B52"/>
    </row>
    <row r="53" spans="2:2" hidden="1" x14ac:dyDescent="0.2">
      <c r="B53"/>
    </row>
    <row r="54" spans="2:2" hidden="1" x14ac:dyDescent="0.2">
      <c r="B54"/>
    </row>
    <row r="55" spans="2:2" hidden="1" x14ac:dyDescent="0.2">
      <c r="B55"/>
    </row>
    <row r="56" spans="2:2" hidden="1" x14ac:dyDescent="0.2">
      <c r="B56"/>
    </row>
    <row r="57" spans="2:2" hidden="1" x14ac:dyDescent="0.2">
      <c r="B57"/>
    </row>
    <row r="58" spans="2:2" hidden="1" x14ac:dyDescent="0.2">
      <c r="B58"/>
    </row>
    <row r="59" spans="2:2" hidden="1" x14ac:dyDescent="0.2">
      <c r="B59"/>
    </row>
    <row r="60" spans="2:2" hidden="1" x14ac:dyDescent="0.2">
      <c r="B60"/>
    </row>
    <row r="61" spans="2:2" hidden="1" x14ac:dyDescent="0.2">
      <c r="B61"/>
    </row>
    <row r="62" spans="2:2" hidden="1" x14ac:dyDescent="0.2">
      <c r="B62"/>
    </row>
    <row r="63" spans="2:2" hidden="1" x14ac:dyDescent="0.2">
      <c r="B63"/>
    </row>
    <row r="64" spans="2:2" hidden="1" x14ac:dyDescent="0.2">
      <c r="B64"/>
    </row>
    <row r="65" spans="2:2" hidden="1" x14ac:dyDescent="0.2">
      <c r="B65"/>
    </row>
    <row r="66" spans="2:2" hidden="1" x14ac:dyDescent="0.2">
      <c r="B66"/>
    </row>
    <row r="67" spans="2:2" hidden="1" x14ac:dyDescent="0.2">
      <c r="B67"/>
    </row>
    <row r="68" spans="2:2" hidden="1" x14ac:dyDescent="0.2">
      <c r="B68"/>
    </row>
    <row r="69" spans="2:2" hidden="1" x14ac:dyDescent="0.2">
      <c r="B69"/>
    </row>
    <row r="70" spans="2:2" hidden="1" x14ac:dyDescent="0.2">
      <c r="B70"/>
    </row>
    <row r="71" spans="2:2" hidden="1" x14ac:dyDescent="0.2">
      <c r="B71"/>
    </row>
    <row r="72" spans="2:2" hidden="1" x14ac:dyDescent="0.2">
      <c r="B72"/>
    </row>
    <row r="73" spans="2:2" hidden="1" x14ac:dyDescent="0.2">
      <c r="B73"/>
    </row>
    <row r="74" spans="2:2" hidden="1" x14ac:dyDescent="0.2">
      <c r="B74"/>
    </row>
    <row r="75" spans="2:2" hidden="1" x14ac:dyDescent="0.2">
      <c r="B75"/>
    </row>
    <row r="76" spans="2:2" hidden="1" x14ac:dyDescent="0.2">
      <c r="B76"/>
    </row>
    <row r="77" spans="2:2" hidden="1" x14ac:dyDescent="0.2">
      <c r="B77"/>
    </row>
    <row r="78" spans="2:2" hidden="1" x14ac:dyDescent="0.2">
      <c r="B78"/>
    </row>
    <row r="79" spans="2:2" hidden="1" x14ac:dyDescent="0.2">
      <c r="B79"/>
    </row>
    <row r="80" spans="2:2" hidden="1" x14ac:dyDescent="0.2">
      <c r="B80"/>
    </row>
    <row r="81" spans="2:2" hidden="1" x14ac:dyDescent="0.2">
      <c r="B81"/>
    </row>
    <row r="82" spans="2:2" hidden="1" x14ac:dyDescent="0.2">
      <c r="B82"/>
    </row>
    <row r="83" spans="2:2" hidden="1" x14ac:dyDescent="0.2">
      <c r="B83"/>
    </row>
    <row r="84" spans="2:2" hidden="1" x14ac:dyDescent="0.2">
      <c r="B84"/>
    </row>
    <row r="85" spans="2:2" hidden="1" x14ac:dyDescent="0.2">
      <c r="B85"/>
    </row>
    <row r="86" spans="2:2" hidden="1" x14ac:dyDescent="0.2">
      <c r="B86"/>
    </row>
    <row r="87" spans="2:2" hidden="1" x14ac:dyDescent="0.2">
      <c r="B87"/>
    </row>
    <row r="88" spans="2:2" hidden="1" x14ac:dyDescent="0.2">
      <c r="B88"/>
    </row>
    <row r="89" spans="2:2" hidden="1" x14ac:dyDescent="0.2">
      <c r="B89"/>
    </row>
    <row r="90" spans="2:2" hidden="1" x14ac:dyDescent="0.2">
      <c r="B90"/>
    </row>
    <row r="91" spans="2:2" hidden="1" x14ac:dyDescent="0.2">
      <c r="B91"/>
    </row>
    <row r="92" spans="2:2" hidden="1" x14ac:dyDescent="0.2">
      <c r="B92"/>
    </row>
    <row r="93" spans="2:2" hidden="1" x14ac:dyDescent="0.2">
      <c r="B93"/>
    </row>
    <row r="94" spans="2:2" hidden="1" x14ac:dyDescent="0.2">
      <c r="B94"/>
    </row>
    <row r="95" spans="2:2" hidden="1" x14ac:dyDescent="0.2">
      <c r="B95"/>
    </row>
    <row r="96" spans="2:2" hidden="1" x14ac:dyDescent="0.2">
      <c r="B96"/>
    </row>
    <row r="97" spans="2:2" hidden="1" x14ac:dyDescent="0.2">
      <c r="B97"/>
    </row>
    <row r="98" spans="2:2" hidden="1" x14ac:dyDescent="0.2">
      <c r="B98"/>
    </row>
    <row r="99" spans="2:2" hidden="1" x14ac:dyDescent="0.2">
      <c r="B99"/>
    </row>
    <row r="100" spans="2:2" hidden="1" x14ac:dyDescent="0.2">
      <c r="B100"/>
    </row>
    <row r="101" spans="2:2" hidden="1" x14ac:dyDescent="0.2">
      <c r="B101"/>
    </row>
    <row r="102" spans="2:2" hidden="1" x14ac:dyDescent="0.2">
      <c r="B102"/>
    </row>
    <row r="103" spans="2:2" hidden="1" x14ac:dyDescent="0.2">
      <c r="B103"/>
    </row>
    <row r="104" spans="2:2" hidden="1" x14ac:dyDescent="0.2">
      <c r="B104"/>
    </row>
    <row r="105" spans="2:2" hidden="1" x14ac:dyDescent="0.2">
      <c r="B105"/>
    </row>
    <row r="106" spans="2:2" hidden="1" x14ac:dyDescent="0.2">
      <c r="B106"/>
    </row>
    <row r="107" spans="2:2" hidden="1" x14ac:dyDescent="0.2">
      <c r="B107"/>
    </row>
    <row r="108" spans="2:2" hidden="1" x14ac:dyDescent="0.2">
      <c r="B108"/>
    </row>
    <row r="109" spans="2:2" hidden="1" x14ac:dyDescent="0.2">
      <c r="B109"/>
    </row>
    <row r="110" spans="2:2" hidden="1" x14ac:dyDescent="0.2">
      <c r="B110"/>
    </row>
    <row r="111" spans="2:2" hidden="1" x14ac:dyDescent="0.2">
      <c r="B111"/>
    </row>
    <row r="112" spans="2:2" hidden="1" x14ac:dyDescent="0.2">
      <c r="B112"/>
    </row>
    <row r="113" spans="2:2" hidden="1" x14ac:dyDescent="0.2">
      <c r="B113"/>
    </row>
    <row r="114" spans="2:2" hidden="1" x14ac:dyDescent="0.2">
      <c r="B114"/>
    </row>
    <row r="115" spans="2:2" hidden="1" x14ac:dyDescent="0.2">
      <c r="B115"/>
    </row>
    <row r="116" spans="2:2" hidden="1" x14ac:dyDescent="0.2">
      <c r="B116"/>
    </row>
    <row r="117" spans="2:2" hidden="1" x14ac:dyDescent="0.2">
      <c r="B117"/>
    </row>
    <row r="118" spans="2:2" hidden="1" x14ac:dyDescent="0.2">
      <c r="B118"/>
    </row>
    <row r="119" spans="2:2" hidden="1" x14ac:dyDescent="0.2">
      <c r="B119"/>
    </row>
    <row r="120" spans="2:2" hidden="1" x14ac:dyDescent="0.2">
      <c r="B120"/>
    </row>
    <row r="121" spans="2:2" hidden="1" x14ac:dyDescent="0.2">
      <c r="B121"/>
    </row>
    <row r="122" spans="2:2" hidden="1" x14ac:dyDescent="0.2">
      <c r="B122"/>
    </row>
    <row r="123" spans="2:2" hidden="1" x14ac:dyDescent="0.2">
      <c r="B123"/>
    </row>
    <row r="124" spans="2:2" hidden="1" x14ac:dyDescent="0.2">
      <c r="B124"/>
    </row>
    <row r="125" spans="2:2" hidden="1" x14ac:dyDescent="0.2">
      <c r="B125"/>
    </row>
    <row r="126" spans="2:2" hidden="1" x14ac:dyDescent="0.2">
      <c r="B126"/>
    </row>
    <row r="127" spans="2:2" hidden="1" x14ac:dyDescent="0.2">
      <c r="B127"/>
    </row>
    <row r="128" spans="2:2" hidden="1" x14ac:dyDescent="0.2">
      <c r="B128"/>
    </row>
    <row r="129" spans="2:2" hidden="1" x14ac:dyDescent="0.2">
      <c r="B129"/>
    </row>
    <row r="130" spans="2:2" hidden="1" x14ac:dyDescent="0.2">
      <c r="B130"/>
    </row>
    <row r="131" spans="2:2" hidden="1" x14ac:dyDescent="0.2">
      <c r="B131"/>
    </row>
    <row r="132" spans="2:2" hidden="1" x14ac:dyDescent="0.2">
      <c r="B132"/>
    </row>
    <row r="133" spans="2:2" hidden="1" x14ac:dyDescent="0.2">
      <c r="B133"/>
    </row>
    <row r="134" spans="2:2" hidden="1" x14ac:dyDescent="0.2">
      <c r="B134"/>
    </row>
    <row r="135" spans="2:2" hidden="1" x14ac:dyDescent="0.2">
      <c r="B135"/>
    </row>
    <row r="136" spans="2:2" hidden="1" x14ac:dyDescent="0.2">
      <c r="B136"/>
    </row>
    <row r="137" spans="2:2" hidden="1" x14ac:dyDescent="0.2">
      <c r="B137"/>
    </row>
    <row r="138" spans="2:2" hidden="1" x14ac:dyDescent="0.2">
      <c r="B138"/>
    </row>
    <row r="139" spans="2:2" hidden="1" x14ac:dyDescent="0.2">
      <c r="B139"/>
    </row>
    <row r="140" spans="2:2" hidden="1" x14ac:dyDescent="0.2">
      <c r="B140"/>
    </row>
    <row r="141" spans="2:2" hidden="1" x14ac:dyDescent="0.2">
      <c r="B141"/>
    </row>
    <row r="142" spans="2:2" hidden="1" x14ac:dyDescent="0.2">
      <c r="B142"/>
    </row>
    <row r="143" spans="2:2" hidden="1" x14ac:dyDescent="0.2">
      <c r="B143"/>
    </row>
    <row r="144" spans="2:2" hidden="1" x14ac:dyDescent="0.2">
      <c r="B144"/>
    </row>
    <row r="145" spans="2:2" hidden="1" x14ac:dyDescent="0.2">
      <c r="B145"/>
    </row>
    <row r="146" spans="2:2" hidden="1" x14ac:dyDescent="0.2">
      <c r="B146"/>
    </row>
    <row r="147" spans="2:2" hidden="1" x14ac:dyDescent="0.2">
      <c r="B147"/>
    </row>
    <row r="148" spans="2:2" hidden="1" x14ac:dyDescent="0.2">
      <c r="B148"/>
    </row>
    <row r="149" spans="2:2" hidden="1" x14ac:dyDescent="0.2">
      <c r="B149"/>
    </row>
    <row r="150" spans="2:2" hidden="1" x14ac:dyDescent="0.2">
      <c r="B150"/>
    </row>
    <row r="151" spans="2:2" hidden="1" x14ac:dyDescent="0.2">
      <c r="B151"/>
    </row>
    <row r="152" spans="2:2" hidden="1" x14ac:dyDescent="0.2">
      <c r="B152"/>
    </row>
    <row r="153" spans="2:2" hidden="1" x14ac:dyDescent="0.2">
      <c r="B153"/>
    </row>
    <row r="154" spans="2:2" hidden="1" x14ac:dyDescent="0.2">
      <c r="B154"/>
    </row>
    <row r="155" spans="2:2" hidden="1" x14ac:dyDescent="0.2">
      <c r="B155"/>
    </row>
    <row r="156" spans="2:2" hidden="1" x14ac:dyDescent="0.2">
      <c r="B156"/>
    </row>
    <row r="157" spans="2:2" hidden="1" x14ac:dyDescent="0.2">
      <c r="B157"/>
    </row>
    <row r="158" spans="2:2" hidden="1" x14ac:dyDescent="0.2">
      <c r="B158"/>
    </row>
    <row r="159" spans="2:2" hidden="1" x14ac:dyDescent="0.2">
      <c r="B159"/>
    </row>
    <row r="160" spans="2:2" hidden="1" x14ac:dyDescent="0.2">
      <c r="B160"/>
    </row>
    <row r="161" spans="2:2" hidden="1" x14ac:dyDescent="0.2">
      <c r="B161"/>
    </row>
    <row r="162" spans="2:2" hidden="1" x14ac:dyDescent="0.2">
      <c r="B162"/>
    </row>
    <row r="163" spans="2:2" hidden="1" x14ac:dyDescent="0.2">
      <c r="B163"/>
    </row>
    <row r="164" spans="2:2" hidden="1" x14ac:dyDescent="0.2">
      <c r="B164"/>
    </row>
    <row r="165" spans="2:2" hidden="1" x14ac:dyDescent="0.2">
      <c r="B165"/>
    </row>
    <row r="166" spans="2:2" hidden="1" x14ac:dyDescent="0.2">
      <c r="B166"/>
    </row>
    <row r="167" spans="2:2" hidden="1" x14ac:dyDescent="0.2">
      <c r="B167"/>
    </row>
    <row r="168" spans="2:2" hidden="1" x14ac:dyDescent="0.2">
      <c r="B168"/>
    </row>
    <row r="169" spans="2:2" hidden="1" x14ac:dyDescent="0.2">
      <c r="B169"/>
    </row>
    <row r="170" spans="2:2" hidden="1" x14ac:dyDescent="0.2">
      <c r="B170"/>
    </row>
    <row r="171" spans="2:2" hidden="1" x14ac:dyDescent="0.2">
      <c r="B171"/>
    </row>
    <row r="172" spans="2:2" hidden="1" x14ac:dyDescent="0.2">
      <c r="B172"/>
    </row>
    <row r="173" spans="2:2" hidden="1" x14ac:dyDescent="0.2">
      <c r="B173"/>
    </row>
    <row r="174" spans="2:2" hidden="1" x14ac:dyDescent="0.2">
      <c r="B174"/>
    </row>
    <row r="175" spans="2:2" hidden="1" x14ac:dyDescent="0.2">
      <c r="B175"/>
    </row>
    <row r="176" spans="2:2" hidden="1" x14ac:dyDescent="0.2">
      <c r="B176"/>
    </row>
    <row r="177" spans="2:2" hidden="1" x14ac:dyDescent="0.2">
      <c r="B177"/>
    </row>
    <row r="178" spans="2:2" hidden="1" x14ac:dyDescent="0.2">
      <c r="B178"/>
    </row>
    <row r="179" spans="2:2" hidden="1" x14ac:dyDescent="0.2">
      <c r="B179"/>
    </row>
    <row r="180" spans="2:2" hidden="1" x14ac:dyDescent="0.2">
      <c r="B180"/>
    </row>
    <row r="181" spans="2:2" hidden="1" x14ac:dyDescent="0.2">
      <c r="B181"/>
    </row>
    <row r="182" spans="2:2" hidden="1" x14ac:dyDescent="0.2">
      <c r="B182"/>
    </row>
    <row r="183" spans="2:2" hidden="1" x14ac:dyDescent="0.2">
      <c r="B183"/>
    </row>
    <row r="184" spans="2:2" hidden="1" x14ac:dyDescent="0.2">
      <c r="B184"/>
    </row>
    <row r="185" spans="2:2" hidden="1" x14ac:dyDescent="0.2">
      <c r="B185"/>
    </row>
    <row r="186" spans="2:2" hidden="1" x14ac:dyDescent="0.2">
      <c r="B186"/>
    </row>
    <row r="187" spans="2:2" hidden="1" x14ac:dyDescent="0.2">
      <c r="B187"/>
    </row>
    <row r="188" spans="2:2" hidden="1" x14ac:dyDescent="0.2">
      <c r="B188"/>
    </row>
    <row r="189" spans="2:2" hidden="1" x14ac:dyDescent="0.2">
      <c r="B189"/>
    </row>
    <row r="190" spans="2:2" hidden="1" x14ac:dyDescent="0.2">
      <c r="B190"/>
    </row>
    <row r="191" spans="2:2" hidden="1" x14ac:dyDescent="0.2">
      <c r="B191"/>
    </row>
    <row r="192" spans="2:2" hidden="1" x14ac:dyDescent="0.2">
      <c r="B192"/>
    </row>
    <row r="193" spans="2:2" hidden="1" x14ac:dyDescent="0.2">
      <c r="B193"/>
    </row>
    <row r="194" spans="2:2" hidden="1" x14ac:dyDescent="0.2">
      <c r="B194"/>
    </row>
    <row r="195" spans="2:2" hidden="1" x14ac:dyDescent="0.2">
      <c r="B195"/>
    </row>
    <row r="196" spans="2:2" hidden="1" x14ac:dyDescent="0.2">
      <c r="B196"/>
    </row>
    <row r="197" spans="2:2" hidden="1" x14ac:dyDescent="0.2">
      <c r="B197"/>
    </row>
    <row r="198" spans="2:2" hidden="1" x14ac:dyDescent="0.2">
      <c r="B198"/>
    </row>
    <row r="199" spans="2:2" hidden="1" x14ac:dyDescent="0.2">
      <c r="B199"/>
    </row>
    <row r="200" spans="2:2" hidden="1" x14ac:dyDescent="0.2">
      <c r="B200"/>
    </row>
    <row r="201" spans="2:2" hidden="1" x14ac:dyDescent="0.2">
      <c r="B201"/>
    </row>
    <row r="202" spans="2:2" hidden="1" x14ac:dyDescent="0.2">
      <c r="B202"/>
    </row>
    <row r="203" spans="2:2" hidden="1" x14ac:dyDescent="0.2">
      <c r="B203"/>
    </row>
    <row r="204" spans="2:2" hidden="1" x14ac:dyDescent="0.2">
      <c r="B204"/>
    </row>
    <row r="205" spans="2:2" hidden="1" x14ac:dyDescent="0.2">
      <c r="B205"/>
    </row>
    <row r="206" spans="2:2" hidden="1" x14ac:dyDescent="0.2">
      <c r="B206"/>
    </row>
    <row r="207" spans="2:2" hidden="1" x14ac:dyDescent="0.2">
      <c r="B207"/>
    </row>
    <row r="208" spans="2:2" hidden="1" x14ac:dyDescent="0.2">
      <c r="B208"/>
    </row>
    <row r="209" spans="2:2" hidden="1" x14ac:dyDescent="0.2">
      <c r="B209"/>
    </row>
    <row r="210" spans="2:2" hidden="1" x14ac:dyDescent="0.2">
      <c r="B210"/>
    </row>
    <row r="211" spans="2:2" hidden="1" x14ac:dyDescent="0.2">
      <c r="B211"/>
    </row>
    <row r="212" spans="2:2" hidden="1" x14ac:dyDescent="0.2">
      <c r="B212"/>
    </row>
    <row r="213" spans="2:2" hidden="1" x14ac:dyDescent="0.2">
      <c r="B213"/>
    </row>
    <row r="214" spans="2:2" hidden="1" x14ac:dyDescent="0.2">
      <c r="B214"/>
    </row>
    <row r="215" spans="2:2" hidden="1" x14ac:dyDescent="0.2">
      <c r="B215"/>
    </row>
    <row r="216" spans="2:2" hidden="1" x14ac:dyDescent="0.2">
      <c r="B216"/>
    </row>
    <row r="217" spans="2:2" hidden="1" x14ac:dyDescent="0.2">
      <c r="B217"/>
    </row>
    <row r="218" spans="2:2" hidden="1" x14ac:dyDescent="0.2">
      <c r="B218"/>
    </row>
    <row r="219" spans="2:2" hidden="1" x14ac:dyDescent="0.2">
      <c r="B219"/>
    </row>
    <row r="220" spans="2:2" hidden="1" x14ac:dyDescent="0.2">
      <c r="B220"/>
    </row>
    <row r="221" spans="2:2" hidden="1" x14ac:dyDescent="0.2">
      <c r="B221"/>
    </row>
    <row r="222" spans="2:2" hidden="1" x14ac:dyDescent="0.2">
      <c r="B222"/>
    </row>
    <row r="223" spans="2:2" hidden="1" x14ac:dyDescent="0.2">
      <c r="B223"/>
    </row>
    <row r="224" spans="2:2" hidden="1" x14ac:dyDescent="0.2">
      <c r="B224"/>
    </row>
    <row r="225" spans="2:2" hidden="1" x14ac:dyDescent="0.2">
      <c r="B225"/>
    </row>
    <row r="226" spans="2:2" hidden="1" x14ac:dyDescent="0.2">
      <c r="B226"/>
    </row>
    <row r="227" spans="2:2" hidden="1" x14ac:dyDescent="0.2">
      <c r="B227"/>
    </row>
    <row r="228" spans="2:2" hidden="1" x14ac:dyDescent="0.2">
      <c r="B228"/>
    </row>
    <row r="229" spans="2:2" hidden="1" x14ac:dyDescent="0.2">
      <c r="B229"/>
    </row>
    <row r="230" spans="2:2" hidden="1" x14ac:dyDescent="0.2">
      <c r="B230"/>
    </row>
    <row r="231" spans="2:2" hidden="1" x14ac:dyDescent="0.2">
      <c r="B231"/>
    </row>
    <row r="232" spans="2:2" hidden="1" x14ac:dyDescent="0.2">
      <c r="B232"/>
    </row>
    <row r="233" spans="2:2" hidden="1" x14ac:dyDescent="0.2">
      <c r="B233"/>
    </row>
    <row r="234" spans="2:2" hidden="1" x14ac:dyDescent="0.2">
      <c r="B234"/>
    </row>
    <row r="235" spans="2:2" hidden="1" x14ac:dyDescent="0.2">
      <c r="B235"/>
    </row>
    <row r="236" spans="2:2" hidden="1" x14ac:dyDescent="0.2">
      <c r="B236"/>
    </row>
    <row r="237" spans="2:2" hidden="1" x14ac:dyDescent="0.2">
      <c r="B237"/>
    </row>
    <row r="238" spans="2:2" hidden="1" x14ac:dyDescent="0.2">
      <c r="B238"/>
    </row>
    <row r="239" spans="2:2" hidden="1" x14ac:dyDescent="0.2">
      <c r="B239"/>
    </row>
    <row r="240" spans="2:2" hidden="1" x14ac:dyDescent="0.2">
      <c r="B240"/>
    </row>
    <row r="241" spans="2:2" hidden="1" x14ac:dyDescent="0.2">
      <c r="B241"/>
    </row>
    <row r="242" spans="2:2" hidden="1" x14ac:dyDescent="0.2">
      <c r="B242"/>
    </row>
    <row r="243" spans="2:2" hidden="1" x14ac:dyDescent="0.2">
      <c r="B243"/>
    </row>
    <row r="244" spans="2:2" hidden="1" x14ac:dyDescent="0.2">
      <c r="B244"/>
    </row>
    <row r="245" spans="2:2" hidden="1" x14ac:dyDescent="0.2">
      <c r="B245"/>
    </row>
    <row r="246" spans="2:2" hidden="1" x14ac:dyDescent="0.2">
      <c r="B246"/>
    </row>
    <row r="247" spans="2:2" hidden="1" x14ac:dyDescent="0.2">
      <c r="B247"/>
    </row>
    <row r="248" spans="2:2" hidden="1" x14ac:dyDescent="0.2">
      <c r="B248"/>
    </row>
    <row r="249" spans="2:2" hidden="1" x14ac:dyDescent="0.2">
      <c r="B249"/>
    </row>
    <row r="250" spans="2:2" hidden="1" x14ac:dyDescent="0.2">
      <c r="B250"/>
    </row>
    <row r="251" spans="2:2" hidden="1" x14ac:dyDescent="0.2">
      <c r="B251"/>
    </row>
    <row r="252" spans="2:2" hidden="1" x14ac:dyDescent="0.2">
      <c r="B252"/>
    </row>
    <row r="253" spans="2:2" hidden="1" x14ac:dyDescent="0.2">
      <c r="B253"/>
    </row>
    <row r="254" spans="2:2" hidden="1" x14ac:dyDescent="0.2">
      <c r="B254"/>
    </row>
    <row r="255" spans="2:2" hidden="1" x14ac:dyDescent="0.2">
      <c r="B255"/>
    </row>
    <row r="256" spans="2:2" hidden="1" x14ac:dyDescent="0.2">
      <c r="B256"/>
    </row>
    <row r="257" spans="2:2" hidden="1" x14ac:dyDescent="0.2">
      <c r="B257"/>
    </row>
    <row r="258" spans="2:2" hidden="1" x14ac:dyDescent="0.2">
      <c r="B258"/>
    </row>
    <row r="259" spans="2:2" hidden="1" x14ac:dyDescent="0.2">
      <c r="B259"/>
    </row>
    <row r="260" spans="2:2" hidden="1" x14ac:dyDescent="0.2">
      <c r="B260"/>
    </row>
    <row r="261" spans="2:2" hidden="1" x14ac:dyDescent="0.2">
      <c r="B261"/>
    </row>
    <row r="262" spans="2:2" hidden="1" x14ac:dyDescent="0.2">
      <c r="B262"/>
    </row>
    <row r="263" spans="2:2" hidden="1" x14ac:dyDescent="0.2">
      <c r="B263"/>
    </row>
    <row r="264" spans="2:2" hidden="1" x14ac:dyDescent="0.2">
      <c r="B264"/>
    </row>
    <row r="265" spans="2:2" hidden="1" x14ac:dyDescent="0.2">
      <c r="B265"/>
    </row>
    <row r="266" spans="2:2" hidden="1" x14ac:dyDescent="0.2">
      <c r="B266"/>
    </row>
    <row r="267" spans="2:2" hidden="1" x14ac:dyDescent="0.2">
      <c r="B267"/>
    </row>
    <row r="268" spans="2:2" hidden="1" x14ac:dyDescent="0.2">
      <c r="B268"/>
    </row>
    <row r="269" spans="2:2" hidden="1" x14ac:dyDescent="0.2">
      <c r="B269"/>
    </row>
    <row r="270" spans="2:2" hidden="1" x14ac:dyDescent="0.2">
      <c r="B270"/>
    </row>
    <row r="271" spans="2:2" hidden="1" x14ac:dyDescent="0.2">
      <c r="B271"/>
    </row>
    <row r="272" spans="2:2" hidden="1" x14ac:dyDescent="0.2">
      <c r="B272"/>
    </row>
    <row r="273" spans="2:2" hidden="1" x14ac:dyDescent="0.2">
      <c r="B273"/>
    </row>
    <row r="274" spans="2:2" hidden="1" x14ac:dyDescent="0.2">
      <c r="B274"/>
    </row>
    <row r="275" spans="2:2" hidden="1" x14ac:dyDescent="0.2">
      <c r="B275"/>
    </row>
    <row r="276" spans="2:2" hidden="1" x14ac:dyDescent="0.2">
      <c r="B276"/>
    </row>
    <row r="277" spans="2:2" hidden="1" x14ac:dyDescent="0.2">
      <c r="B277"/>
    </row>
    <row r="278" spans="2:2" hidden="1" x14ac:dyDescent="0.2">
      <c r="B278"/>
    </row>
    <row r="279" spans="2:2" hidden="1" x14ac:dyDescent="0.2">
      <c r="B279"/>
    </row>
    <row r="280" spans="2:2" hidden="1" x14ac:dyDescent="0.2">
      <c r="B280"/>
    </row>
    <row r="281" spans="2:2" hidden="1" x14ac:dyDescent="0.2">
      <c r="B281"/>
    </row>
    <row r="282" spans="2:2" hidden="1" x14ac:dyDescent="0.2">
      <c r="B282"/>
    </row>
    <row r="283" spans="2:2" hidden="1" x14ac:dyDescent="0.2">
      <c r="B283"/>
    </row>
    <row r="284" spans="2:2" hidden="1" x14ac:dyDescent="0.2">
      <c r="B284"/>
    </row>
    <row r="285" spans="2:2" hidden="1" x14ac:dyDescent="0.2">
      <c r="B285"/>
    </row>
    <row r="286" spans="2:2" hidden="1" x14ac:dyDescent="0.2">
      <c r="B286"/>
    </row>
    <row r="287" spans="2:2" hidden="1" x14ac:dyDescent="0.2">
      <c r="B287"/>
    </row>
    <row r="288" spans="2:2" hidden="1" x14ac:dyDescent="0.2">
      <c r="B288"/>
    </row>
    <row r="289" spans="1:3" hidden="1" x14ac:dyDescent="0.2">
      <c r="B289"/>
    </row>
    <row r="290" spans="1:3" hidden="1" x14ac:dyDescent="0.2">
      <c r="B290"/>
    </row>
    <row r="291" spans="1:3" hidden="1" x14ac:dyDescent="0.2">
      <c r="B291"/>
    </row>
    <row r="292" spans="1:3" hidden="1" x14ac:dyDescent="0.2">
      <c r="B292"/>
    </row>
    <row r="293" spans="1:3" hidden="1" x14ac:dyDescent="0.2">
      <c r="B293"/>
    </row>
    <row r="294" spans="1:3" hidden="1" x14ac:dyDescent="0.2">
      <c r="B294"/>
    </row>
    <row r="295" spans="1:3" hidden="1" x14ac:dyDescent="0.2">
      <c r="B295"/>
    </row>
    <row r="296" spans="1:3" hidden="1" x14ac:dyDescent="0.2">
      <c r="B296"/>
    </row>
    <row r="297" spans="1:3" hidden="1" x14ac:dyDescent="0.2">
      <c r="B297"/>
    </row>
    <row r="298" spans="1:3" x14ac:dyDescent="0.2">
      <c r="B298"/>
    </row>
    <row r="299" spans="1:3" x14ac:dyDescent="0.2">
      <c r="A299" s="105"/>
      <c r="B299" s="703"/>
      <c r="C299" s="151" t="s">
        <v>182</v>
      </c>
    </row>
    <row r="300" spans="1:3" x14ac:dyDescent="0.2">
      <c r="A300" s="152">
        <v>1</v>
      </c>
      <c r="B300" s="704" t="str">
        <f>IFERROR(INDEX(B$1:B$100,MATCH(A300,A$1:A$100,0)),"")</f>
        <v>Ivar Viljaste, Sirje Viljaste</v>
      </c>
      <c r="C300" s="392">
        <f>IF(21-A300&gt;0,21-A300,1)</f>
        <v>20</v>
      </c>
    </row>
    <row r="301" spans="1:3" x14ac:dyDescent="0.2">
      <c r="A301" s="152">
        <v>2</v>
      </c>
      <c r="B301" s="704" t="str">
        <f t="shared" ref="B301:B313" si="13">IFERROR(INDEX(B$1:B$100,MATCH(A301,A$1:A$100,0)),"")</f>
        <v>Kenneth Muusikus, Mait Metsla</v>
      </c>
      <c r="C301" s="392">
        <f t="shared" ref="C301:C313" si="14">IF(21-A301&gt;0,21-A301,1)</f>
        <v>19</v>
      </c>
    </row>
    <row r="302" spans="1:3" x14ac:dyDescent="0.2">
      <c r="A302" s="152">
        <v>3</v>
      </c>
      <c r="B302" s="704" t="str">
        <f t="shared" si="13"/>
        <v>Kaspar Mänd, Matti Vinni</v>
      </c>
      <c r="C302" s="392">
        <f t="shared" si="14"/>
        <v>18</v>
      </c>
    </row>
    <row r="303" spans="1:3" x14ac:dyDescent="0.2">
      <c r="A303" s="152">
        <v>4</v>
      </c>
      <c r="B303" s="704" t="str">
        <f t="shared" si="13"/>
        <v>Karla Purgats, Lemmit Toomra</v>
      </c>
      <c r="C303" s="392">
        <f t="shared" si="14"/>
        <v>17</v>
      </c>
    </row>
    <row r="304" spans="1:3" x14ac:dyDescent="0.2">
      <c r="A304" s="152">
        <v>5</v>
      </c>
      <c r="B304" s="704" t="str">
        <f t="shared" si="13"/>
        <v>Janek Tarto, Oleg Rõndenkov</v>
      </c>
      <c r="C304" s="392">
        <f t="shared" si="14"/>
        <v>16</v>
      </c>
    </row>
    <row r="305" spans="1:3" x14ac:dyDescent="0.2">
      <c r="A305" s="152">
        <v>6</v>
      </c>
      <c r="B305" s="704" t="str">
        <f t="shared" si="13"/>
        <v>Boriss Klubov, Elmo Lageda</v>
      </c>
      <c r="C305" s="392">
        <f t="shared" si="14"/>
        <v>15</v>
      </c>
    </row>
    <row r="306" spans="1:3" x14ac:dyDescent="0.2">
      <c r="A306" s="152">
        <v>7</v>
      </c>
      <c r="B306" s="704" t="str">
        <f t="shared" si="13"/>
        <v>Johannes Neiland, Urmas Jõeäär</v>
      </c>
      <c r="C306" s="392">
        <f t="shared" si="14"/>
        <v>14</v>
      </c>
    </row>
    <row r="307" spans="1:3" x14ac:dyDescent="0.2">
      <c r="A307" s="152">
        <v>8</v>
      </c>
      <c r="B307" s="704" t="str">
        <f t="shared" si="13"/>
        <v>Henri Mitt, Urmas Randlaine</v>
      </c>
      <c r="C307" s="392">
        <f t="shared" si="14"/>
        <v>13</v>
      </c>
    </row>
    <row r="308" spans="1:3" x14ac:dyDescent="0.2">
      <c r="A308" s="152">
        <v>9</v>
      </c>
      <c r="B308" s="704" t="str">
        <f t="shared" si="13"/>
        <v>Tõnu Kapper, Vladimir Ogneštšikov</v>
      </c>
      <c r="C308" s="392">
        <f t="shared" si="14"/>
        <v>12</v>
      </c>
    </row>
    <row r="309" spans="1:3" x14ac:dyDescent="0.2">
      <c r="A309" s="152">
        <v>10</v>
      </c>
      <c r="B309" s="704" t="str">
        <f t="shared" si="13"/>
        <v>Heili Vasser, Vello Vasser</v>
      </c>
      <c r="C309" s="392">
        <f t="shared" si="14"/>
        <v>11</v>
      </c>
    </row>
    <row r="310" spans="1:3" x14ac:dyDescent="0.2">
      <c r="A310" s="152">
        <v>11</v>
      </c>
      <c r="B310" s="704" t="str">
        <f t="shared" si="13"/>
        <v>Jaan Saar, Liidia Põllu</v>
      </c>
      <c r="C310" s="392">
        <f t="shared" si="14"/>
        <v>10</v>
      </c>
    </row>
    <row r="311" spans="1:3" x14ac:dyDescent="0.2">
      <c r="A311" s="152">
        <v>12</v>
      </c>
      <c r="B311" s="704" t="str">
        <f t="shared" si="13"/>
        <v>Ljudmila Varendi, Viktor Švarõgin</v>
      </c>
      <c r="C311" s="392">
        <f t="shared" si="14"/>
        <v>9</v>
      </c>
    </row>
    <row r="312" spans="1:3" x14ac:dyDescent="0.2">
      <c r="A312" s="152">
        <v>13</v>
      </c>
      <c r="B312" s="704" t="str">
        <f t="shared" si="13"/>
        <v>Imre Meller, Marko Rooden</v>
      </c>
      <c r="C312" s="392">
        <f t="shared" si="14"/>
        <v>8</v>
      </c>
    </row>
    <row r="313" spans="1:3" x14ac:dyDescent="0.2">
      <c r="A313" s="152">
        <v>14</v>
      </c>
      <c r="B313" s="704" t="str">
        <f t="shared" si="13"/>
        <v>Enn Tokman, Tarmo Bombe</v>
      </c>
      <c r="C313" s="392">
        <f t="shared" si="14"/>
        <v>7</v>
      </c>
    </row>
    <row r="314" spans="1:3" x14ac:dyDescent="0.2">
      <c r="B314"/>
    </row>
  </sheetData>
  <conditionalFormatting sqref="C7:C20 G7:G20 K7:K20 O7:O20 S7:S20">
    <cfRule type="expression" dxfId="576" priority="12">
      <formula>AND(C7=0,E7=13)</formula>
    </cfRule>
  </conditionalFormatting>
  <conditionalFormatting sqref="C7:C20">
    <cfRule type="expression" dxfId="575" priority="26">
      <formula>IF($C7&gt;$E7,TRUE)</formula>
    </cfRule>
  </conditionalFormatting>
  <conditionalFormatting sqref="E7:E20">
    <cfRule type="expression" dxfId="574" priority="27">
      <formula>IF($C7&lt;$E7,TRUE)</formula>
    </cfRule>
  </conditionalFormatting>
  <conditionalFormatting sqref="K7:K20">
    <cfRule type="expression" dxfId="573" priority="34">
      <formula>IF($K7&gt;$M7,TRUE)</formula>
    </cfRule>
  </conditionalFormatting>
  <conditionalFormatting sqref="M7:M20">
    <cfRule type="expression" dxfId="572" priority="35">
      <formula>IF($K7&lt;$M7,TRUE)</formula>
    </cfRule>
  </conditionalFormatting>
  <conditionalFormatting sqref="O7:O20">
    <cfRule type="expression" dxfId="571" priority="38">
      <formula>IF($O7&gt;$Q7,TRUE)</formula>
    </cfRule>
  </conditionalFormatting>
  <conditionalFormatting sqref="Q7:Q20">
    <cfRule type="expression" dxfId="570" priority="39">
      <formula>IF($O7&lt;$Q7,TRUE)</formula>
    </cfRule>
  </conditionalFormatting>
  <conditionalFormatting sqref="S7:S20">
    <cfRule type="expression" dxfId="569" priority="42">
      <formula>IF($S7&gt;$U7,TRUE)</formula>
    </cfRule>
  </conditionalFormatting>
  <conditionalFormatting sqref="U7:U20">
    <cfRule type="expression" dxfId="568" priority="43">
      <formula>IF($S7&lt;$U7,TRUE)</formula>
    </cfRule>
  </conditionalFormatting>
  <conditionalFormatting sqref="G7:G20">
    <cfRule type="expression" dxfId="567" priority="30">
      <formula>IF($G7&gt;$I7,TRUE)</formula>
    </cfRule>
  </conditionalFormatting>
  <conditionalFormatting sqref="I7:I20">
    <cfRule type="expression" dxfId="566" priority="31">
      <formula>IF($G7&lt;$I7,TRUE)</formula>
    </cfRule>
  </conditionalFormatting>
  <conditionalFormatting sqref="F7:F20">
    <cfRule type="containsText" dxfId="565" priority="17" operator="containsText" text="vaba voor">
      <formula>NOT(ISERROR(SEARCH("vaba voor",F7)))</formula>
    </cfRule>
  </conditionalFormatting>
  <conditionalFormatting sqref="N7:N20">
    <cfRule type="containsText" dxfId="564" priority="15" operator="containsText" text="vaba voor">
      <formula>NOT(ISERROR(SEARCH("vaba voor",N7)))</formula>
    </cfRule>
  </conditionalFormatting>
  <conditionalFormatting sqref="R7:R20">
    <cfRule type="containsText" dxfId="563" priority="18" operator="containsText" text="vaba voor">
      <formula>NOT(ISERROR(SEARCH("vaba voor",R7)))</formula>
    </cfRule>
  </conditionalFormatting>
  <conditionalFormatting sqref="V7:V20">
    <cfRule type="containsText" dxfId="562" priority="14" operator="containsText" text="vaba voor">
      <formula>NOT(ISERROR(SEARCH("vaba voor",V7)))</formula>
    </cfRule>
  </conditionalFormatting>
  <conditionalFormatting sqref="J7:J20">
    <cfRule type="containsText" dxfId="561" priority="16" operator="containsText" text="vaba voor">
      <formula>NOT(ISERROR(SEARCH("vaba voor",J7)))</formula>
    </cfRule>
  </conditionalFormatting>
  <conditionalFormatting sqref="C7:F20">
    <cfRule type="expression" dxfId="560" priority="22">
      <formula>IF(AND(ISNUMBER($C7),$C7=$E7),TRUE)</formula>
    </cfRule>
    <cfRule type="expression" dxfId="559" priority="24">
      <formula>IF($C7&gt;$E7,TRUE)</formula>
    </cfRule>
    <cfRule type="expression" dxfId="558" priority="25">
      <formula>IF($C7&lt;$E7,TRUE)</formula>
    </cfRule>
  </conditionalFormatting>
  <conditionalFormatting sqref="G7:J20">
    <cfRule type="expression" dxfId="557" priority="23">
      <formula>IF(AND(ISNUMBER($G7),$G7=$I7),TRUE)</formula>
    </cfRule>
    <cfRule type="expression" dxfId="556" priority="28">
      <formula>IF($G7&gt;$I7,TRUE)</formula>
    </cfRule>
    <cfRule type="expression" dxfId="555" priority="29">
      <formula>IF($G7&lt;$I7,TRUE)</formula>
    </cfRule>
  </conditionalFormatting>
  <conditionalFormatting sqref="K7:N20">
    <cfRule type="expression" dxfId="554" priority="21">
      <formula>IF(AND(ISNUMBER($K7),$K7=$M7),TRUE)</formula>
    </cfRule>
    <cfRule type="expression" dxfId="553" priority="32">
      <formula>IF($K7&gt;$M7,TRUE)</formula>
    </cfRule>
    <cfRule type="expression" dxfId="552" priority="33">
      <formula>IF($K7&lt;$M7,TRUE)</formula>
    </cfRule>
  </conditionalFormatting>
  <conditionalFormatting sqref="O7:R20">
    <cfRule type="expression" dxfId="551" priority="20">
      <formula>IF(AND(ISNUMBER($O7),$O7=$Q7),TRUE)</formula>
    </cfRule>
    <cfRule type="expression" dxfId="550" priority="36">
      <formula>IF($O7&gt;$Q7,TRUE)</formula>
    </cfRule>
    <cfRule type="expression" dxfId="549" priority="37">
      <formula>IF($O7&lt;$Q7,TRUE)</formula>
    </cfRule>
  </conditionalFormatting>
  <conditionalFormatting sqref="S7:V20">
    <cfRule type="expression" dxfId="548" priority="19">
      <formula>IF(AND(ISNUMBER($S7),$S7=$U7),TRUE)</formula>
    </cfRule>
    <cfRule type="expression" dxfId="547" priority="40">
      <formula>IF($S7&gt;$U7,TRUE)</formula>
    </cfRule>
    <cfRule type="expression" dxfId="546" priority="41">
      <formula>IF($S7&lt;$U7,TRUE)</formula>
    </cfRule>
  </conditionalFormatting>
  <conditionalFormatting sqref="E7:E20 I7:I20 M7:M20 Q7:Q20 U7:U20">
    <cfRule type="expression" dxfId="545" priority="13">
      <formula>AND(E7=0,C7=13)</formula>
    </cfRule>
  </conditionalFormatting>
  <conditionalFormatting sqref="A7:A20">
    <cfRule type="duplicateValues" dxfId="544" priority="44"/>
  </conditionalFormatting>
  <conditionalFormatting sqref="AJ7:AJ20">
    <cfRule type="expression" dxfId="543" priority="5">
      <formula>AND(AI7="",FIND(",",AJ7))</formula>
    </cfRule>
    <cfRule type="expression" dxfId="542" priority="7">
      <formula>AND(AI7="",COUNTIF(AJ7,"*,*")=0)</formula>
    </cfRule>
  </conditionalFormatting>
  <conditionalFormatting sqref="AH7:AH20">
    <cfRule type="expression" dxfId="541" priority="8">
      <formula>AND(AG7="",FIND(",",AH7))</formula>
    </cfRule>
    <cfRule type="expression" dxfId="540" priority="9">
      <formula>AND(AG7="",COUNTIF(AH7,"*,*")=0)</formula>
    </cfRule>
  </conditionalFormatting>
  <conditionalFormatting sqref="AL7:AL20">
    <cfRule type="expression" dxfId="539" priority="10">
      <formula>AND(AK7="",FIND(",",AL7))</formula>
    </cfRule>
    <cfRule type="expression" dxfId="538" priority="11">
      <formula>AND(AK7="",COUNTIF(AL7,"*,*")=0)</formula>
    </cfRule>
  </conditionalFormatting>
  <conditionalFormatting sqref="AF7:AF20">
    <cfRule type="expression" dxfId="537" priority="6">
      <formula>AND(AE7="",COUNTIF(AF7,"*,*")=0)</formula>
    </cfRule>
  </conditionalFormatting>
  <conditionalFormatting sqref="AN7:AN20">
    <cfRule type="expression" dxfId="536" priority="2">
      <formula>AND(AM7="",COUNTIF(AN7,"*,*")=0)</formula>
    </cfRule>
    <cfRule type="expression" dxfId="535" priority="4">
      <formula>AND(AM7="",FIND(",",AN7))</formula>
    </cfRule>
  </conditionalFormatting>
  <conditionalFormatting sqref="AP7:AP20">
    <cfRule type="expression" dxfId="534" priority="1">
      <formula>AND(AO7="",COUNTIF(AP7,"*,*")=0)</formula>
    </cfRule>
    <cfRule type="expression" dxfId="533" priority="3">
      <formula>AND(AO7="",FIND(",",AP7))</formula>
    </cfRule>
  </conditionalFormatting>
  <conditionalFormatting sqref="B300:B313">
    <cfRule type="expression" dxfId="532" priority="45">
      <formula>A300=3</formula>
    </cfRule>
    <cfRule type="expression" dxfId="531" priority="46">
      <formula>A300=2</formula>
    </cfRule>
    <cfRule type="expression" dxfId="530" priority="47">
      <formula>A300=1</formula>
    </cfRule>
    <cfRule type="containsBlanks" dxfId="529" priority="48">
      <formula>LEN(TRIM(B300))=0</formula>
    </cfRule>
    <cfRule type="duplicateValues" dxfId="528" priority="49"/>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5"/>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33.2851562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4" width="5.7109375" customWidth="1"/>
    <col min="25" max="25" width="2.7109375" customWidth="1"/>
    <col min="26" max="26" width="1.140625" customWidth="1"/>
    <col min="27" max="27" width="2.7109375" customWidth="1"/>
    <col min="28" max="28" width="4.7109375" customWidth="1"/>
    <col min="30" max="31" width="9.140625" hidden="1" customWidth="1"/>
    <col min="32" max="32" width="18.285156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UPPER((Kalend!E24)&amp;" - "&amp;(Kalend!C24))&amp;" - "&amp;LOWER(Kalend!D24)&amp;" - "&amp;(Kalend!A24)&amp;" kell "&amp;(Kalend!B24)&amp;" - "&amp;(Kalend!F24)</f>
        <v>V6 - VOKA VII KV 6. ETAPP - duo - K, 15.07.2020 kell 18:00 - Voka staadion</v>
      </c>
      <c r="O1" s="105"/>
      <c r="P1" s="105"/>
      <c r="Q1" s="108"/>
      <c r="R1" s="108"/>
      <c r="S1" s="108"/>
      <c r="T1" s="109"/>
      <c r="U1" s="109"/>
      <c r="V1" s="109"/>
      <c r="W1" s="105"/>
      <c r="X1" s="257"/>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693" t="s">
        <v>158</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20"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SUM(AE7:AP7)</f>
        <v>338</v>
      </c>
      <c r="AE7" s="158">
        <f>IFERROR(INDEX(V!$R:$R,MATCH(AF7,V!$L:$L,0)),"")</f>
        <v>169</v>
      </c>
      <c r="AF7" s="159" t="str">
        <f>IFERROR(LEFT($B7,(FIND(",",$B7,1)-1)),"")</f>
        <v>Kenneth Muusikus</v>
      </c>
      <c r="AG7" s="158">
        <f>IFERROR(INDEX(V!$R:$R,MATCH(AH7,V!$L:$L,0)),"")</f>
        <v>169</v>
      </c>
      <c r="AH7" s="159" t="str">
        <f>IFERROR(MID($B7,FIND(", ",$B7)+2,256),"")</f>
        <v>Mait Metsla</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517</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20" si="1">C8+G8+K8+O8+S8</f>
        <v>0</v>
      </c>
      <c r="Z8" s="141" t="s">
        <v>79</v>
      </c>
      <c r="AA8" s="146">
        <f t="shared" ref="AA8:AA20" si="2">E8+I8+M8+Q8+U8</f>
        <v>0</v>
      </c>
      <c r="AB8" s="147">
        <f t="shared" ref="AB8:AB20" si="3">Y8-AA8</f>
        <v>0</v>
      </c>
      <c r="AC8" s="148"/>
      <c r="AD8" s="157">
        <f t="shared" ref="AD8:AD11" si="4">SUM(AE8:AL8)</f>
        <v>225</v>
      </c>
      <c r="AE8" s="158">
        <f>IFERROR(INDEX(V!$R:$R,MATCH(AF8,V!$L:$L,0)),"")</f>
        <v>167</v>
      </c>
      <c r="AF8" s="159" t="str">
        <f t="shared" ref="AF8:AF22" si="5">IFERROR(LEFT($B8,(FIND(",",$B8,1)-1)),"")</f>
        <v>Ivar Viljaste</v>
      </c>
      <c r="AG8" s="158">
        <f>IFERROR(INDEX(V!$R:$R,MATCH(AH8,V!$L:$L,0)),"")</f>
        <v>58</v>
      </c>
      <c r="AH8" s="159" t="str">
        <f t="shared" ref="AH8:AH22" si="6">IFERROR(MID($B8,FIND(", ",$B8)+2,256),"")</f>
        <v>Kristo Viljaste</v>
      </c>
      <c r="AI8" s="158" t="str">
        <f>IFERROR(INDEX(V!$R:$R,MATCH(AJ8,V!$L:$L,0)),"")</f>
        <v/>
      </c>
      <c r="AJ8" s="159" t="str">
        <f t="shared" ref="AJ8:AJ22" si="7">IFERROR(MID($B8,FIND("^",SUBSTITUTE($B8,", ","^",1))+2,FIND("^",SUBSTITUTE($B8,", ","^",2))-FIND("^",SUBSTITUTE($B8,", ","^",1))-2),"")</f>
        <v/>
      </c>
      <c r="AK8" s="158" t="str">
        <f>IFERROR(INDEX(V!$R:$R,MATCH(AL8,V!$L:$L,0)),"")</f>
        <v/>
      </c>
      <c r="AL8" s="159" t="str">
        <f t="shared" ref="AL8:AL22" si="8">IFERROR(MID($B8,FIND(", ",$B8,FIND(", ",$B8,FIND(", ",$B8))+1)+2,30000),"")</f>
        <v/>
      </c>
      <c r="AM8" s="158" t="str">
        <f>IFERROR(INDEX(V!$R:$R,MATCH(AN8,V!$L:$L,0)),"")</f>
        <v/>
      </c>
      <c r="AN8" s="159" t="str">
        <f t="shared" ref="AN8:AN22" si="9">IFERROR(MID($B8,FIND(", ",$B8,FIND(", ",$B8)+1)+2,FIND(", ",$B8,FIND(", ",$B8,FIND(", ",$B8)+1)+1)-FIND(", ",$B8,FIND(", ",$B8)+1)-2),"")</f>
        <v/>
      </c>
      <c r="AO8" s="158" t="str">
        <f>IFERROR(INDEX(V!$R:$R,MATCH(AP8,V!$L:$L,0)),"")</f>
        <v/>
      </c>
      <c r="AP8" s="159" t="str">
        <f t="shared" ref="AP8:AP22" si="10">IFERROR(MID($B8,FIND(", ",$B8,FIND(", ",$B8,FIND(", ",$B8)+1)+1)+2,30000),"")</f>
        <v/>
      </c>
    </row>
    <row r="9" spans="1:42" x14ac:dyDescent="0.2">
      <c r="A9" s="138">
        <v>3</v>
      </c>
      <c r="B9" s="695" t="s">
        <v>508</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148"/>
      <c r="AD9" s="157">
        <f t="shared" si="4"/>
        <v>301</v>
      </c>
      <c r="AE9" s="158">
        <f>IFERROR(INDEX(V!$R:$R,MATCH(AF9,V!$L:$L,0)),"")</f>
        <v>141</v>
      </c>
      <c r="AF9" s="159" t="str">
        <f t="shared" si="5"/>
        <v>Kaspar Mänd</v>
      </c>
      <c r="AG9" s="158">
        <f>IFERROR(INDEX(V!$R:$R,MATCH(AH9,V!$L:$L,0)),"")</f>
        <v>160</v>
      </c>
      <c r="AH9" s="159" t="str">
        <f t="shared" si="6"/>
        <v>Matti Vinni</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343</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148"/>
      <c r="AD10" s="157">
        <f t="shared" si="4"/>
        <v>185</v>
      </c>
      <c r="AE10" s="158">
        <f>IFERROR(INDEX(V!$R:$R,MATCH(AF10,V!$L:$L,0)),"")</f>
        <v>52</v>
      </c>
      <c r="AF10" s="159" t="str">
        <f t="shared" si="5"/>
        <v>Oksana Rõndenkova</v>
      </c>
      <c r="AG10" s="158">
        <f>IFERROR(INDEX(V!$R:$R,MATCH(AH10,V!$L:$L,0)),"")</f>
        <v>133</v>
      </c>
      <c r="AH10" s="159" t="str">
        <f t="shared" si="6"/>
        <v>Oleg Rõndenkov</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287</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212</v>
      </c>
      <c r="AE11" s="158">
        <f>IFERROR(INDEX(V!$R:$R,MATCH(AF11,V!$L:$L,0)),"")</f>
        <v>122</v>
      </c>
      <c r="AF11" s="159" t="str">
        <f t="shared" si="5"/>
        <v>Andres Veski</v>
      </c>
      <c r="AG11" s="158">
        <f>IFERROR(INDEX(V!$R:$R,MATCH(AH11,V!$L:$L,0)),"")</f>
        <v>90</v>
      </c>
      <c r="AH11" s="159" t="str">
        <f t="shared" si="6"/>
        <v>Svetlana Veski</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286</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ref="AD12:AD16" si="11">SUM(AE12:AL12)</f>
        <v>203</v>
      </c>
      <c r="AE12" s="158">
        <f>IFERROR(INDEX(V!$R:$R,MATCH(AF12,V!$L:$L,0)),"")</f>
        <v>84</v>
      </c>
      <c r="AF12" s="159" t="str">
        <f t="shared" si="5"/>
        <v>Heili Vasser</v>
      </c>
      <c r="AG12" s="158">
        <f>IFERROR(INDEX(V!$R:$R,MATCH(AH12,V!$L:$L,0)),"")</f>
        <v>119</v>
      </c>
      <c r="AH12" s="159" t="str">
        <f t="shared" si="6"/>
        <v>Vello Vasser</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289</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11"/>
        <v>203</v>
      </c>
      <c r="AE13" s="158">
        <f>IFERROR(INDEX(V!$R:$R,MATCH(AF13,V!$L:$L,0)),"")</f>
        <v>80</v>
      </c>
      <c r="AF13" s="159" t="str">
        <f t="shared" si="5"/>
        <v>Aarne Välja</v>
      </c>
      <c r="AG13" s="158">
        <f>IFERROR(INDEX(V!$R:$R,MATCH(AH13,V!$L:$L,0)),"")</f>
        <v>123</v>
      </c>
      <c r="AH13" s="159" t="str">
        <f t="shared" si="6"/>
        <v>Janek Tarto</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518</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11"/>
        <v>26</v>
      </c>
      <c r="AE14" s="158">
        <f>IFERROR(INDEX(V!$R:$R,MATCH(AF14,V!$L:$L,0)),"")</f>
        <v>13</v>
      </c>
      <c r="AF14" s="159" t="str">
        <f t="shared" si="5"/>
        <v>Aurelia Meldre</v>
      </c>
      <c r="AG14" s="158">
        <f>IFERROR(INDEX(V!$R:$R,MATCH(AH14,V!$L:$L,0)),"")</f>
        <v>13</v>
      </c>
      <c r="AH14" s="159" t="str">
        <f t="shared" si="6"/>
        <v>Veroonika Mendes</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3" t="s">
        <v>161</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11"/>
        <v>154</v>
      </c>
      <c r="AE15" s="158">
        <f>IFERROR(INDEX(V!$R:$R,MATCH(AF15,V!$L:$L,0)),"")</f>
        <v>77</v>
      </c>
      <c r="AF15" s="159" t="str">
        <f t="shared" si="5"/>
        <v>Ljudmila Varendi</v>
      </c>
      <c r="AG15" s="158">
        <f>IFERROR(INDEX(V!$R:$R,MATCH(AH15,V!$L:$L,0)),"")</f>
        <v>77</v>
      </c>
      <c r="AH15" s="159" t="str">
        <f t="shared" si="6"/>
        <v>Viktor Švarõgin</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695" t="s">
        <v>506</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C16" s="148"/>
      <c r="AD16" s="157">
        <f t="shared" si="11"/>
        <v>70</v>
      </c>
      <c r="AE16" s="158">
        <f>IFERROR(INDEX(V!$R:$R,MATCH(AF16,V!$L:$L,0)),"")</f>
        <v>35</v>
      </c>
      <c r="AF16" s="159" t="str">
        <f t="shared" si="5"/>
        <v>Imre Meller</v>
      </c>
      <c r="AG16" s="158">
        <f>IFERROR(INDEX(V!$R:$R,MATCH(AH16,V!$L:$L,0)),"")</f>
        <v>35</v>
      </c>
      <c r="AH16" s="159" t="str">
        <f t="shared" si="6"/>
        <v>Marko Rooden</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4" t="s">
        <v>295</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1"/>
        <v>0</v>
      </c>
      <c r="Z17" s="141" t="s">
        <v>79</v>
      </c>
      <c r="AA17" s="146">
        <f t="shared" si="2"/>
        <v>0</v>
      </c>
      <c r="AB17" s="147">
        <f t="shared" si="3"/>
        <v>0</v>
      </c>
      <c r="AC17" s="148"/>
      <c r="AD17" s="157">
        <f t="shared" ref="AD17:AD20" si="12">SUM(AE17:AL17)</f>
        <v>122</v>
      </c>
      <c r="AE17" s="158">
        <f>IFERROR(INDEX(V!$R:$R,MATCH(AF17,V!$L:$L,0)),"")</f>
        <v>62</v>
      </c>
      <c r="AF17" s="159" t="str">
        <f t="shared" si="5"/>
        <v>Enn Tokman</v>
      </c>
      <c r="AG17" s="158">
        <f>IFERROR(INDEX(V!$R:$R,MATCH(AH17,V!$L:$L,0)),"")</f>
        <v>60</v>
      </c>
      <c r="AH17" s="159" t="str">
        <f t="shared" si="6"/>
        <v>Tarmo Bombe</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694" t="s">
        <v>505</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1"/>
        <v>0</v>
      </c>
      <c r="Z18" s="141" t="s">
        <v>79</v>
      </c>
      <c r="AA18" s="146">
        <f t="shared" si="2"/>
        <v>0</v>
      </c>
      <c r="AB18" s="147">
        <f t="shared" si="3"/>
        <v>0</v>
      </c>
      <c r="AC18" s="148"/>
      <c r="AD18" s="157">
        <f t="shared" si="12"/>
        <v>236</v>
      </c>
      <c r="AE18" s="158">
        <f>IFERROR(INDEX(V!$R:$R,MATCH(AF18,V!$L:$L,0)),"")</f>
        <v>115</v>
      </c>
      <c r="AF18" s="159" t="str">
        <f t="shared" si="5"/>
        <v>Henri Mitt</v>
      </c>
      <c r="AG18" s="158">
        <f>IFERROR(INDEX(V!$R:$R,MATCH(AH18,V!$L:$L,0)),"")</f>
        <v>121</v>
      </c>
      <c r="AH18" s="159" t="str">
        <f t="shared" si="6"/>
        <v>Urmas Randlaine</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159</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0"/>
        <v>0</v>
      </c>
      <c r="X19" s="145"/>
      <c r="Y19" s="140">
        <f t="shared" si="1"/>
        <v>0</v>
      </c>
      <c r="Z19" s="141" t="s">
        <v>79</v>
      </c>
      <c r="AA19" s="146">
        <f t="shared" si="2"/>
        <v>0</v>
      </c>
      <c r="AB19" s="147">
        <f t="shared" si="3"/>
        <v>0</v>
      </c>
      <c r="AC19" s="148"/>
      <c r="AD19" s="157">
        <f t="shared" si="12"/>
        <v>165</v>
      </c>
      <c r="AE19" s="158">
        <f>IFERROR(INDEX(V!$R:$R,MATCH(AF19,V!$L:$L,0)),"")</f>
        <v>80</v>
      </c>
      <c r="AF19" s="159" t="str">
        <f t="shared" si="5"/>
        <v>Karla Purgats</v>
      </c>
      <c r="AG19" s="158">
        <f>IFERROR(INDEX(V!$R:$R,MATCH(AH19,V!$L:$L,0)),"")</f>
        <v>85</v>
      </c>
      <c r="AH19" s="159" t="str">
        <f t="shared" si="6"/>
        <v>Lemmit Toomra</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294</v>
      </c>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0"/>
        <v>0</v>
      </c>
      <c r="X20" s="145"/>
      <c r="Y20" s="140">
        <f t="shared" si="1"/>
        <v>0</v>
      </c>
      <c r="Z20" s="141" t="s">
        <v>79</v>
      </c>
      <c r="AA20" s="146">
        <f t="shared" si="2"/>
        <v>0</v>
      </c>
      <c r="AB20" s="147">
        <f t="shared" si="3"/>
        <v>0</v>
      </c>
      <c r="AC20" s="148"/>
      <c r="AD20" s="157">
        <f t="shared" si="12"/>
        <v>176</v>
      </c>
      <c r="AE20" s="158">
        <f>IFERROR(INDEX(V!$R:$R,MATCH(AF20,V!$L:$L,0)),"")</f>
        <v>78</v>
      </c>
      <c r="AF20" s="159" t="str">
        <f t="shared" si="5"/>
        <v>Tõnu Kapper</v>
      </c>
      <c r="AG20" s="158">
        <f>IFERROR(INDEX(V!$R:$R,MATCH(AH20,V!$L:$L,0)),"")</f>
        <v>98</v>
      </c>
      <c r="AH20" s="159" t="str">
        <f t="shared" si="6"/>
        <v>Vladimir Ogneštšikov</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x14ac:dyDescent="0.2">
      <c r="A21" s="138">
        <v>15</v>
      </c>
      <c r="B21" s="695" t="s">
        <v>291</v>
      </c>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ref="W21:W22" si="13">IF(C21&gt;E21,W$2,IF(C21&lt;E21,W$4,IF(ISNUMBER(C21),W$3,0)))+IF(G21&gt;I21,W$2,IF(G21&lt;I21,W$4,IF(ISNUMBER(G21),W$3,0)))+IF(K21&gt;M21,W$2,IF(K21&lt;M21,W$4,IF(ISNUMBER(K21),W$3,0)))+IF(O21&gt;Q21,W$2,IF(O21&lt;Q21,W$4,IF(ISNUMBER(O21),W$3,0)))+IF(S21&gt;U21,W$2,IF(S21&lt;U21,W$4,IF(ISNUMBER(S21),W$3,0)))</f>
        <v>0</v>
      </c>
      <c r="X21" s="145"/>
      <c r="Y21" s="140">
        <f t="shared" ref="Y21:Y22" si="14">C21+G21+K21+O21+S21</f>
        <v>0</v>
      </c>
      <c r="Z21" s="141" t="s">
        <v>79</v>
      </c>
      <c r="AA21" s="146">
        <f t="shared" ref="AA21:AA22" si="15">E21+I21+M21+Q21+U21</f>
        <v>0</v>
      </c>
      <c r="AB21" s="147">
        <f t="shared" ref="AB21:AB22" si="16">Y21-AA21</f>
        <v>0</v>
      </c>
      <c r="AC21" s="148"/>
      <c r="AD21" s="157">
        <f t="shared" ref="AD21:AD22" si="17">SUM(AE21:AL21)</f>
        <v>171</v>
      </c>
      <c r="AE21" s="158">
        <f>IFERROR(INDEX(V!$R:$R,MATCH(AF21,V!$L:$L,0)),"")</f>
        <v>63</v>
      </c>
      <c r="AF21" s="159" t="str">
        <f t="shared" si="5"/>
        <v>Boriss Klubov</v>
      </c>
      <c r="AG21" s="158">
        <f>IFERROR(INDEX(V!$R:$R,MATCH(AH21,V!$L:$L,0)),"")</f>
        <v>108</v>
      </c>
      <c r="AH21" s="159" t="str">
        <f t="shared" si="6"/>
        <v>Elmo Lageda</v>
      </c>
      <c r="AI21" s="158" t="str">
        <f>IFERROR(INDEX(V!$R:$R,MATCH(AJ21,V!$L:$L,0)),"")</f>
        <v/>
      </c>
      <c r="AJ21" s="159" t="str">
        <f t="shared" si="7"/>
        <v/>
      </c>
      <c r="AK21" s="158" t="str">
        <f>IFERROR(INDEX(V!$R:$R,MATCH(AL21,V!$L:$L,0)),"")</f>
        <v/>
      </c>
      <c r="AL21" s="159" t="str">
        <f t="shared" si="8"/>
        <v/>
      </c>
      <c r="AM21" s="158" t="str">
        <f>IFERROR(INDEX(V!$R:$R,MATCH(AN21,V!$L:$L,0)),"")</f>
        <v/>
      </c>
      <c r="AN21" s="159" t="str">
        <f t="shared" si="9"/>
        <v/>
      </c>
      <c r="AO21" s="158" t="str">
        <f>IFERROR(INDEX(V!$R:$R,MATCH(AP21,V!$L:$L,0)),"")</f>
        <v/>
      </c>
      <c r="AP21" s="159" t="str">
        <f t="shared" si="10"/>
        <v/>
      </c>
    </row>
    <row r="22" spans="1:42" x14ac:dyDescent="0.2">
      <c r="A22" s="138">
        <v>16</v>
      </c>
      <c r="B22" s="694" t="s">
        <v>296</v>
      </c>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13"/>
        <v>0</v>
      </c>
      <c r="X22" s="145"/>
      <c r="Y22" s="140">
        <f t="shared" si="14"/>
        <v>0</v>
      </c>
      <c r="Z22" s="141" t="s">
        <v>79</v>
      </c>
      <c r="AA22" s="146">
        <f t="shared" si="15"/>
        <v>0</v>
      </c>
      <c r="AB22" s="147">
        <f t="shared" si="16"/>
        <v>0</v>
      </c>
      <c r="AC22" s="148"/>
      <c r="AD22" s="157">
        <f t="shared" si="17"/>
        <v>154</v>
      </c>
      <c r="AE22" s="158">
        <f>IFERROR(INDEX(V!$R:$R,MATCH(AF22,V!$L:$L,0)),"")</f>
        <v>79</v>
      </c>
      <c r="AF22" s="159" t="str">
        <f t="shared" si="5"/>
        <v>Jaan Saar</v>
      </c>
      <c r="AG22" s="158">
        <f>IFERROR(INDEX(V!$R:$R,MATCH(AH22,V!$L:$L,0)),"")</f>
        <v>75</v>
      </c>
      <c r="AH22" s="159" t="str">
        <f t="shared" si="6"/>
        <v>Liidia Põllu</v>
      </c>
      <c r="AI22" s="158" t="str">
        <f>IFERROR(INDEX(V!$R:$R,MATCH(AJ22,V!$L:$L,0)),"")</f>
        <v/>
      </c>
      <c r="AJ22" s="159" t="str">
        <f t="shared" si="7"/>
        <v/>
      </c>
      <c r="AK22" s="158" t="str">
        <f>IFERROR(INDEX(V!$R:$R,MATCH(AL22,V!$L:$L,0)),"")</f>
        <v/>
      </c>
      <c r="AL22" s="159" t="str">
        <f t="shared" si="8"/>
        <v/>
      </c>
      <c r="AM22" s="158" t="str">
        <f>IFERROR(INDEX(V!$R:$R,MATCH(AN22,V!$L:$L,0)),"")</f>
        <v/>
      </c>
      <c r="AN22" s="159" t="str">
        <f t="shared" si="9"/>
        <v/>
      </c>
      <c r="AO22" s="158" t="str">
        <f>IFERROR(INDEX(V!$R:$R,MATCH(AP22,V!$L:$L,0)),"")</f>
        <v/>
      </c>
      <c r="AP22" s="159" t="str">
        <f t="shared" si="10"/>
        <v/>
      </c>
    </row>
    <row r="23" spans="1:42" hidden="1" x14ac:dyDescent="0.2">
      <c r="B23"/>
    </row>
    <row r="24" spans="1:42" hidden="1" x14ac:dyDescent="0.2">
      <c r="B24"/>
    </row>
    <row r="25" spans="1:42" hidden="1" x14ac:dyDescent="0.2">
      <c r="B25"/>
    </row>
    <row r="26" spans="1:42" hidden="1" x14ac:dyDescent="0.2">
      <c r="B26"/>
    </row>
    <row r="27" spans="1:42" hidden="1" x14ac:dyDescent="0.2">
      <c r="B27"/>
    </row>
    <row r="28" spans="1:42" hidden="1" x14ac:dyDescent="0.2">
      <c r="B28"/>
    </row>
    <row r="29" spans="1:42" hidden="1" x14ac:dyDescent="0.2">
      <c r="B29"/>
    </row>
    <row r="30" spans="1:42" hidden="1" x14ac:dyDescent="0.2">
      <c r="B30"/>
    </row>
    <row r="31" spans="1:42" hidden="1" x14ac:dyDescent="0.2">
      <c r="B31"/>
    </row>
    <row r="32" spans="1:42" hidden="1" x14ac:dyDescent="0.2">
      <c r="B32"/>
    </row>
    <row r="33" spans="2:2" hidden="1" x14ac:dyDescent="0.2">
      <c r="B33"/>
    </row>
    <row r="34" spans="2:2" hidden="1" x14ac:dyDescent="0.2">
      <c r="B34"/>
    </row>
    <row r="35" spans="2:2" hidden="1" x14ac:dyDescent="0.2">
      <c r="B35"/>
    </row>
    <row r="36" spans="2:2" hidden="1" x14ac:dyDescent="0.2">
      <c r="B36"/>
    </row>
    <row r="37" spans="2:2" hidden="1" x14ac:dyDescent="0.2">
      <c r="B37"/>
    </row>
    <row r="38" spans="2:2" hidden="1" x14ac:dyDescent="0.2">
      <c r="B38"/>
    </row>
    <row r="39" spans="2:2" hidden="1" x14ac:dyDescent="0.2">
      <c r="B39"/>
    </row>
    <row r="40" spans="2:2" hidden="1" x14ac:dyDescent="0.2">
      <c r="B40"/>
    </row>
    <row r="41" spans="2:2" hidden="1" x14ac:dyDescent="0.2">
      <c r="B41"/>
    </row>
    <row r="42" spans="2:2" hidden="1" x14ac:dyDescent="0.2">
      <c r="B42"/>
    </row>
    <row r="43" spans="2:2" hidden="1" x14ac:dyDescent="0.2">
      <c r="B43"/>
    </row>
    <row r="44" spans="2:2" hidden="1" x14ac:dyDescent="0.2">
      <c r="B44"/>
    </row>
    <row r="45" spans="2:2" hidden="1" x14ac:dyDescent="0.2">
      <c r="B45"/>
    </row>
    <row r="46" spans="2:2" hidden="1" x14ac:dyDescent="0.2">
      <c r="B46"/>
    </row>
    <row r="47" spans="2:2" hidden="1" x14ac:dyDescent="0.2">
      <c r="B47"/>
    </row>
    <row r="48" spans="2:2" hidden="1" x14ac:dyDescent="0.2">
      <c r="B48"/>
    </row>
    <row r="49" spans="2:2" hidden="1" x14ac:dyDescent="0.2">
      <c r="B49"/>
    </row>
    <row r="50" spans="2:2" hidden="1" x14ac:dyDescent="0.2">
      <c r="B50"/>
    </row>
    <row r="51" spans="2:2" hidden="1" x14ac:dyDescent="0.2">
      <c r="B51"/>
    </row>
    <row r="52" spans="2:2" hidden="1" x14ac:dyDescent="0.2">
      <c r="B52"/>
    </row>
    <row r="53" spans="2:2" hidden="1" x14ac:dyDescent="0.2">
      <c r="B53"/>
    </row>
    <row r="54" spans="2:2" hidden="1" x14ac:dyDescent="0.2">
      <c r="B54"/>
    </row>
    <row r="55" spans="2:2" hidden="1" x14ac:dyDescent="0.2">
      <c r="B55"/>
    </row>
    <row r="56" spans="2:2" hidden="1" x14ac:dyDescent="0.2">
      <c r="B56"/>
    </row>
    <row r="57" spans="2:2" hidden="1" x14ac:dyDescent="0.2">
      <c r="B57"/>
    </row>
    <row r="58" spans="2:2" hidden="1" x14ac:dyDescent="0.2">
      <c r="B58"/>
    </row>
    <row r="59" spans="2:2" hidden="1" x14ac:dyDescent="0.2">
      <c r="B59"/>
    </row>
    <row r="60" spans="2:2" hidden="1" x14ac:dyDescent="0.2">
      <c r="B60"/>
    </row>
    <row r="61" spans="2:2" hidden="1" x14ac:dyDescent="0.2">
      <c r="B61"/>
    </row>
    <row r="62" spans="2:2" hidden="1" x14ac:dyDescent="0.2">
      <c r="B62"/>
    </row>
    <row r="63" spans="2:2" hidden="1" x14ac:dyDescent="0.2">
      <c r="B63"/>
    </row>
    <row r="64" spans="2:2" hidden="1" x14ac:dyDescent="0.2">
      <c r="B64"/>
    </row>
    <row r="65" spans="2:2" hidden="1" x14ac:dyDescent="0.2">
      <c r="B65"/>
    </row>
    <row r="66" spans="2:2" hidden="1" x14ac:dyDescent="0.2">
      <c r="B66"/>
    </row>
    <row r="67" spans="2:2" hidden="1" x14ac:dyDescent="0.2">
      <c r="B67"/>
    </row>
    <row r="68" spans="2:2" hidden="1" x14ac:dyDescent="0.2">
      <c r="B68"/>
    </row>
    <row r="69" spans="2:2" hidden="1" x14ac:dyDescent="0.2">
      <c r="B69"/>
    </row>
    <row r="70" spans="2:2" hidden="1" x14ac:dyDescent="0.2">
      <c r="B70"/>
    </row>
    <row r="71" spans="2:2" hidden="1" x14ac:dyDescent="0.2">
      <c r="B71"/>
    </row>
    <row r="72" spans="2:2" hidden="1" x14ac:dyDescent="0.2">
      <c r="B72"/>
    </row>
    <row r="73" spans="2:2" hidden="1" x14ac:dyDescent="0.2">
      <c r="B73"/>
    </row>
    <row r="74" spans="2:2" hidden="1" x14ac:dyDescent="0.2">
      <c r="B74"/>
    </row>
    <row r="75" spans="2:2" hidden="1" x14ac:dyDescent="0.2">
      <c r="B75"/>
    </row>
    <row r="76" spans="2:2" hidden="1" x14ac:dyDescent="0.2">
      <c r="B76"/>
    </row>
    <row r="77" spans="2:2" hidden="1" x14ac:dyDescent="0.2">
      <c r="B77"/>
    </row>
    <row r="78" spans="2:2" hidden="1" x14ac:dyDescent="0.2">
      <c r="B78"/>
    </row>
    <row r="79" spans="2:2" hidden="1" x14ac:dyDescent="0.2">
      <c r="B79"/>
    </row>
    <row r="80" spans="2:2" hidden="1" x14ac:dyDescent="0.2">
      <c r="B80"/>
    </row>
    <row r="81" spans="2:2" hidden="1" x14ac:dyDescent="0.2">
      <c r="B81"/>
    </row>
    <row r="82" spans="2:2" hidden="1" x14ac:dyDescent="0.2">
      <c r="B82"/>
    </row>
    <row r="83" spans="2:2" hidden="1" x14ac:dyDescent="0.2">
      <c r="B83"/>
    </row>
    <row r="84" spans="2:2" hidden="1" x14ac:dyDescent="0.2">
      <c r="B84"/>
    </row>
    <row r="85" spans="2:2" hidden="1" x14ac:dyDescent="0.2">
      <c r="B85"/>
    </row>
    <row r="86" spans="2:2" hidden="1" x14ac:dyDescent="0.2">
      <c r="B86"/>
    </row>
    <row r="87" spans="2:2" hidden="1" x14ac:dyDescent="0.2">
      <c r="B87"/>
    </row>
    <row r="88" spans="2:2" hidden="1" x14ac:dyDescent="0.2">
      <c r="B88"/>
    </row>
    <row r="89" spans="2:2" hidden="1" x14ac:dyDescent="0.2">
      <c r="B89"/>
    </row>
    <row r="90" spans="2:2" hidden="1" x14ac:dyDescent="0.2">
      <c r="B90"/>
    </row>
    <row r="91" spans="2:2" hidden="1" x14ac:dyDescent="0.2">
      <c r="B91"/>
    </row>
    <row r="92" spans="2:2" hidden="1" x14ac:dyDescent="0.2">
      <c r="B92"/>
    </row>
    <row r="93" spans="2:2" hidden="1" x14ac:dyDescent="0.2">
      <c r="B93"/>
    </row>
    <row r="94" spans="2:2" hidden="1" x14ac:dyDescent="0.2">
      <c r="B94"/>
    </row>
    <row r="95" spans="2:2" hidden="1" x14ac:dyDescent="0.2">
      <c r="B95"/>
    </row>
    <row r="96" spans="2:2" hidden="1" x14ac:dyDescent="0.2">
      <c r="B96"/>
    </row>
    <row r="97" spans="2:2" hidden="1" x14ac:dyDescent="0.2">
      <c r="B97"/>
    </row>
    <row r="98" spans="2:2" hidden="1" x14ac:dyDescent="0.2">
      <c r="B98"/>
    </row>
    <row r="99" spans="2:2" hidden="1" x14ac:dyDescent="0.2">
      <c r="B99"/>
    </row>
    <row r="100" spans="2:2" hidden="1" x14ac:dyDescent="0.2">
      <c r="B100"/>
    </row>
    <row r="101" spans="2:2" hidden="1" x14ac:dyDescent="0.2">
      <c r="B101"/>
    </row>
    <row r="102" spans="2:2" hidden="1" x14ac:dyDescent="0.2">
      <c r="B102"/>
    </row>
    <row r="103" spans="2:2" hidden="1" x14ac:dyDescent="0.2">
      <c r="B103"/>
    </row>
    <row r="104" spans="2:2" hidden="1" x14ac:dyDescent="0.2">
      <c r="B104"/>
    </row>
    <row r="105" spans="2:2" hidden="1" x14ac:dyDescent="0.2">
      <c r="B105"/>
    </row>
    <row r="106" spans="2:2" hidden="1" x14ac:dyDescent="0.2">
      <c r="B106"/>
    </row>
    <row r="107" spans="2:2" hidden="1" x14ac:dyDescent="0.2">
      <c r="B107"/>
    </row>
    <row r="108" spans="2:2" hidden="1" x14ac:dyDescent="0.2">
      <c r="B108"/>
    </row>
    <row r="109" spans="2:2" hidden="1" x14ac:dyDescent="0.2">
      <c r="B109"/>
    </row>
    <row r="110" spans="2:2" hidden="1" x14ac:dyDescent="0.2">
      <c r="B110"/>
    </row>
    <row r="111" spans="2:2" hidden="1" x14ac:dyDescent="0.2">
      <c r="B111"/>
    </row>
    <row r="112" spans="2:2" hidden="1" x14ac:dyDescent="0.2">
      <c r="B112"/>
    </row>
    <row r="113" spans="2:2" hidden="1" x14ac:dyDescent="0.2">
      <c r="B113"/>
    </row>
    <row r="114" spans="2:2" hidden="1" x14ac:dyDescent="0.2">
      <c r="B114"/>
    </row>
    <row r="115" spans="2:2" hidden="1" x14ac:dyDescent="0.2">
      <c r="B115"/>
    </row>
    <row r="116" spans="2:2" hidden="1" x14ac:dyDescent="0.2">
      <c r="B116"/>
    </row>
    <row r="117" spans="2:2" hidden="1" x14ac:dyDescent="0.2">
      <c r="B117"/>
    </row>
    <row r="118" spans="2:2" hidden="1" x14ac:dyDescent="0.2">
      <c r="B118"/>
    </row>
    <row r="119" spans="2:2" hidden="1" x14ac:dyDescent="0.2">
      <c r="B119"/>
    </row>
    <row r="120" spans="2:2" hidden="1" x14ac:dyDescent="0.2">
      <c r="B120"/>
    </row>
    <row r="121" spans="2:2" hidden="1" x14ac:dyDescent="0.2">
      <c r="B121"/>
    </row>
    <row r="122" spans="2:2" hidden="1" x14ac:dyDescent="0.2">
      <c r="B122"/>
    </row>
    <row r="123" spans="2:2" hidden="1" x14ac:dyDescent="0.2">
      <c r="B123"/>
    </row>
    <row r="124" spans="2:2" hidden="1" x14ac:dyDescent="0.2">
      <c r="B124"/>
    </row>
    <row r="125" spans="2:2" hidden="1" x14ac:dyDescent="0.2">
      <c r="B125"/>
    </row>
    <row r="126" spans="2:2" hidden="1" x14ac:dyDescent="0.2">
      <c r="B126"/>
    </row>
    <row r="127" spans="2:2" hidden="1" x14ac:dyDescent="0.2">
      <c r="B127"/>
    </row>
    <row r="128" spans="2:2" hidden="1" x14ac:dyDescent="0.2">
      <c r="B128"/>
    </row>
    <row r="129" spans="2:2" hidden="1" x14ac:dyDescent="0.2">
      <c r="B129"/>
    </row>
    <row r="130" spans="2:2" hidden="1" x14ac:dyDescent="0.2">
      <c r="B130"/>
    </row>
    <row r="131" spans="2:2" hidden="1" x14ac:dyDescent="0.2">
      <c r="B131"/>
    </row>
    <row r="132" spans="2:2" hidden="1" x14ac:dyDescent="0.2">
      <c r="B132"/>
    </row>
    <row r="133" spans="2:2" hidden="1" x14ac:dyDescent="0.2">
      <c r="B133"/>
    </row>
    <row r="134" spans="2:2" hidden="1" x14ac:dyDescent="0.2">
      <c r="B134"/>
    </row>
    <row r="135" spans="2:2" hidden="1" x14ac:dyDescent="0.2">
      <c r="B135"/>
    </row>
    <row r="136" spans="2:2" hidden="1" x14ac:dyDescent="0.2">
      <c r="B136"/>
    </row>
    <row r="137" spans="2:2" hidden="1" x14ac:dyDescent="0.2">
      <c r="B137"/>
    </row>
    <row r="138" spans="2:2" hidden="1" x14ac:dyDescent="0.2">
      <c r="B138"/>
    </row>
    <row r="139" spans="2:2" hidden="1" x14ac:dyDescent="0.2">
      <c r="B139"/>
    </row>
    <row r="140" spans="2:2" hidden="1" x14ac:dyDescent="0.2">
      <c r="B140"/>
    </row>
    <row r="141" spans="2:2" hidden="1" x14ac:dyDescent="0.2">
      <c r="B141"/>
    </row>
    <row r="142" spans="2:2" hidden="1" x14ac:dyDescent="0.2">
      <c r="B142"/>
    </row>
    <row r="143" spans="2:2" hidden="1" x14ac:dyDescent="0.2">
      <c r="B143"/>
    </row>
    <row r="144" spans="2:2" hidden="1" x14ac:dyDescent="0.2">
      <c r="B144"/>
    </row>
    <row r="145" spans="2:2" hidden="1" x14ac:dyDescent="0.2">
      <c r="B145"/>
    </row>
    <row r="146" spans="2:2" hidden="1" x14ac:dyDescent="0.2">
      <c r="B146"/>
    </row>
    <row r="147" spans="2:2" hidden="1" x14ac:dyDescent="0.2">
      <c r="B147"/>
    </row>
    <row r="148" spans="2:2" hidden="1" x14ac:dyDescent="0.2">
      <c r="B148"/>
    </row>
    <row r="149" spans="2:2" hidden="1" x14ac:dyDescent="0.2">
      <c r="B149"/>
    </row>
    <row r="150" spans="2:2" hidden="1" x14ac:dyDescent="0.2">
      <c r="B150"/>
    </row>
    <row r="151" spans="2:2" hidden="1" x14ac:dyDescent="0.2">
      <c r="B151"/>
    </row>
    <row r="152" spans="2:2" hidden="1" x14ac:dyDescent="0.2">
      <c r="B152"/>
    </row>
    <row r="153" spans="2:2" hidden="1" x14ac:dyDescent="0.2">
      <c r="B153"/>
    </row>
    <row r="154" spans="2:2" hidden="1" x14ac:dyDescent="0.2">
      <c r="B154"/>
    </row>
    <row r="155" spans="2:2" hidden="1" x14ac:dyDescent="0.2">
      <c r="B155"/>
    </row>
    <row r="156" spans="2:2" hidden="1" x14ac:dyDescent="0.2">
      <c r="B156"/>
    </row>
    <row r="157" spans="2:2" hidden="1" x14ac:dyDescent="0.2">
      <c r="B157"/>
    </row>
    <row r="158" spans="2:2" hidden="1" x14ac:dyDescent="0.2">
      <c r="B158"/>
    </row>
    <row r="159" spans="2:2" hidden="1" x14ac:dyDescent="0.2">
      <c r="B159"/>
    </row>
    <row r="160" spans="2:2" hidden="1" x14ac:dyDescent="0.2">
      <c r="B160"/>
    </row>
    <row r="161" spans="2:2" hidden="1" x14ac:dyDescent="0.2">
      <c r="B161"/>
    </row>
    <row r="162" spans="2:2" hidden="1" x14ac:dyDescent="0.2">
      <c r="B162"/>
    </row>
    <row r="163" spans="2:2" hidden="1" x14ac:dyDescent="0.2">
      <c r="B163"/>
    </row>
    <row r="164" spans="2:2" hidden="1" x14ac:dyDescent="0.2">
      <c r="B164"/>
    </row>
    <row r="165" spans="2:2" hidden="1" x14ac:dyDescent="0.2">
      <c r="B165"/>
    </row>
    <row r="166" spans="2:2" hidden="1" x14ac:dyDescent="0.2">
      <c r="B166"/>
    </row>
    <row r="167" spans="2:2" hidden="1" x14ac:dyDescent="0.2">
      <c r="B167"/>
    </row>
    <row r="168" spans="2:2" hidden="1" x14ac:dyDescent="0.2">
      <c r="B168"/>
    </row>
    <row r="169" spans="2:2" hidden="1" x14ac:dyDescent="0.2">
      <c r="B169"/>
    </row>
    <row r="170" spans="2:2" hidden="1" x14ac:dyDescent="0.2">
      <c r="B170"/>
    </row>
    <row r="171" spans="2:2" hidden="1" x14ac:dyDescent="0.2">
      <c r="B171"/>
    </row>
    <row r="172" spans="2:2" hidden="1" x14ac:dyDescent="0.2">
      <c r="B172"/>
    </row>
    <row r="173" spans="2:2" hidden="1" x14ac:dyDescent="0.2">
      <c r="B173"/>
    </row>
    <row r="174" spans="2:2" hidden="1" x14ac:dyDescent="0.2">
      <c r="B174"/>
    </row>
    <row r="175" spans="2:2" hidden="1" x14ac:dyDescent="0.2">
      <c r="B175"/>
    </row>
    <row r="176" spans="2:2" hidden="1" x14ac:dyDescent="0.2">
      <c r="B176"/>
    </row>
    <row r="177" spans="2:2" hidden="1" x14ac:dyDescent="0.2">
      <c r="B177"/>
    </row>
    <row r="178" spans="2:2" hidden="1" x14ac:dyDescent="0.2">
      <c r="B178"/>
    </row>
    <row r="179" spans="2:2" hidden="1" x14ac:dyDescent="0.2">
      <c r="B179"/>
    </row>
    <row r="180" spans="2:2" hidden="1" x14ac:dyDescent="0.2">
      <c r="B180"/>
    </row>
    <row r="181" spans="2:2" hidden="1" x14ac:dyDescent="0.2">
      <c r="B181"/>
    </row>
    <row r="182" spans="2:2" hidden="1" x14ac:dyDescent="0.2">
      <c r="B182"/>
    </row>
    <row r="183" spans="2:2" hidden="1" x14ac:dyDescent="0.2">
      <c r="B183"/>
    </row>
    <row r="184" spans="2:2" hidden="1" x14ac:dyDescent="0.2">
      <c r="B184"/>
    </row>
    <row r="185" spans="2:2" hidden="1" x14ac:dyDescent="0.2">
      <c r="B185"/>
    </row>
    <row r="186" spans="2:2" hidden="1" x14ac:dyDescent="0.2">
      <c r="B186"/>
    </row>
    <row r="187" spans="2:2" hidden="1" x14ac:dyDescent="0.2">
      <c r="B187"/>
    </row>
    <row r="188" spans="2:2" hidden="1" x14ac:dyDescent="0.2">
      <c r="B188"/>
    </row>
    <row r="189" spans="2:2" hidden="1" x14ac:dyDescent="0.2">
      <c r="B189"/>
    </row>
    <row r="190" spans="2:2" hidden="1" x14ac:dyDescent="0.2">
      <c r="B190"/>
    </row>
    <row r="191" spans="2:2" hidden="1" x14ac:dyDescent="0.2">
      <c r="B191"/>
    </row>
    <row r="192" spans="2:2" hidden="1" x14ac:dyDescent="0.2">
      <c r="B192"/>
    </row>
    <row r="193" spans="2:2" hidden="1" x14ac:dyDescent="0.2">
      <c r="B193"/>
    </row>
    <row r="194" spans="2:2" hidden="1" x14ac:dyDescent="0.2">
      <c r="B194"/>
    </row>
    <row r="195" spans="2:2" hidden="1" x14ac:dyDescent="0.2">
      <c r="B195"/>
    </row>
    <row r="196" spans="2:2" hidden="1" x14ac:dyDescent="0.2">
      <c r="B196"/>
    </row>
    <row r="197" spans="2:2" hidden="1" x14ac:dyDescent="0.2">
      <c r="B197"/>
    </row>
    <row r="198" spans="2:2" hidden="1" x14ac:dyDescent="0.2">
      <c r="B198"/>
    </row>
    <row r="199" spans="2:2" hidden="1" x14ac:dyDescent="0.2">
      <c r="B199"/>
    </row>
    <row r="200" spans="2:2" hidden="1" x14ac:dyDescent="0.2">
      <c r="B200"/>
    </row>
    <row r="201" spans="2:2" hidden="1" x14ac:dyDescent="0.2">
      <c r="B201"/>
    </row>
    <row r="202" spans="2:2" hidden="1" x14ac:dyDescent="0.2">
      <c r="B202"/>
    </row>
    <row r="203" spans="2:2" hidden="1" x14ac:dyDescent="0.2">
      <c r="B203"/>
    </row>
    <row r="204" spans="2:2" hidden="1" x14ac:dyDescent="0.2">
      <c r="B204"/>
    </row>
    <row r="205" spans="2:2" hidden="1" x14ac:dyDescent="0.2">
      <c r="B205"/>
    </row>
    <row r="206" spans="2:2" hidden="1" x14ac:dyDescent="0.2">
      <c r="B206"/>
    </row>
    <row r="207" spans="2:2" hidden="1" x14ac:dyDescent="0.2">
      <c r="B207"/>
    </row>
    <row r="208" spans="2:2" hidden="1" x14ac:dyDescent="0.2">
      <c r="B208"/>
    </row>
    <row r="209" spans="2:2" hidden="1" x14ac:dyDescent="0.2">
      <c r="B209"/>
    </row>
    <row r="210" spans="2:2" hidden="1" x14ac:dyDescent="0.2">
      <c r="B210"/>
    </row>
    <row r="211" spans="2:2" hidden="1" x14ac:dyDescent="0.2">
      <c r="B211"/>
    </row>
    <row r="212" spans="2:2" hidden="1" x14ac:dyDescent="0.2">
      <c r="B212"/>
    </row>
    <row r="213" spans="2:2" hidden="1" x14ac:dyDescent="0.2">
      <c r="B213"/>
    </row>
    <row r="214" spans="2:2" hidden="1" x14ac:dyDescent="0.2">
      <c r="B214"/>
    </row>
    <row r="215" spans="2:2" hidden="1" x14ac:dyDescent="0.2">
      <c r="B215"/>
    </row>
    <row r="216" spans="2:2" hidden="1" x14ac:dyDescent="0.2">
      <c r="B216"/>
    </row>
    <row r="217" spans="2:2" hidden="1" x14ac:dyDescent="0.2">
      <c r="B217"/>
    </row>
    <row r="218" spans="2:2" hidden="1" x14ac:dyDescent="0.2">
      <c r="B218"/>
    </row>
    <row r="219" spans="2:2" hidden="1" x14ac:dyDescent="0.2">
      <c r="B219"/>
    </row>
    <row r="220" spans="2:2" hidden="1" x14ac:dyDescent="0.2">
      <c r="B220"/>
    </row>
    <row r="221" spans="2:2" hidden="1" x14ac:dyDescent="0.2">
      <c r="B221"/>
    </row>
    <row r="222" spans="2:2" hidden="1" x14ac:dyDescent="0.2">
      <c r="B222"/>
    </row>
    <row r="223" spans="2:2" hidden="1" x14ac:dyDescent="0.2">
      <c r="B223"/>
    </row>
    <row r="224" spans="2:2" hidden="1" x14ac:dyDescent="0.2">
      <c r="B224"/>
    </row>
    <row r="225" spans="2:2" hidden="1" x14ac:dyDescent="0.2">
      <c r="B225"/>
    </row>
    <row r="226" spans="2:2" hidden="1" x14ac:dyDescent="0.2">
      <c r="B226"/>
    </row>
    <row r="227" spans="2:2" hidden="1" x14ac:dyDescent="0.2">
      <c r="B227"/>
    </row>
    <row r="228" spans="2:2" hidden="1" x14ac:dyDescent="0.2">
      <c r="B228"/>
    </row>
    <row r="229" spans="2:2" hidden="1" x14ac:dyDescent="0.2">
      <c r="B229"/>
    </row>
    <row r="230" spans="2:2" hidden="1" x14ac:dyDescent="0.2">
      <c r="B230"/>
    </row>
    <row r="231" spans="2:2" hidden="1" x14ac:dyDescent="0.2">
      <c r="B231"/>
    </row>
    <row r="232" spans="2:2" hidden="1" x14ac:dyDescent="0.2">
      <c r="B232"/>
    </row>
    <row r="233" spans="2:2" hidden="1" x14ac:dyDescent="0.2">
      <c r="B233"/>
    </row>
    <row r="234" spans="2:2" hidden="1" x14ac:dyDescent="0.2">
      <c r="B234"/>
    </row>
    <row r="235" spans="2:2" hidden="1" x14ac:dyDescent="0.2">
      <c r="B235"/>
    </row>
    <row r="236" spans="2:2" hidden="1" x14ac:dyDescent="0.2">
      <c r="B236"/>
    </row>
    <row r="237" spans="2:2" hidden="1" x14ac:dyDescent="0.2">
      <c r="B237"/>
    </row>
    <row r="238" spans="2:2" hidden="1" x14ac:dyDescent="0.2">
      <c r="B238"/>
    </row>
    <row r="239" spans="2:2" hidden="1" x14ac:dyDescent="0.2">
      <c r="B239"/>
    </row>
    <row r="240" spans="2:2" hidden="1" x14ac:dyDescent="0.2">
      <c r="B240"/>
    </row>
    <row r="241" spans="2:2" hidden="1" x14ac:dyDescent="0.2">
      <c r="B241"/>
    </row>
    <row r="242" spans="2:2" hidden="1" x14ac:dyDescent="0.2">
      <c r="B242"/>
    </row>
    <row r="243" spans="2:2" hidden="1" x14ac:dyDescent="0.2">
      <c r="B243"/>
    </row>
    <row r="244" spans="2:2" hidden="1" x14ac:dyDescent="0.2">
      <c r="B244"/>
    </row>
    <row r="245" spans="2:2" hidden="1" x14ac:dyDescent="0.2">
      <c r="B245"/>
    </row>
    <row r="246" spans="2:2" hidden="1" x14ac:dyDescent="0.2">
      <c r="B246"/>
    </row>
    <row r="247" spans="2:2" hidden="1" x14ac:dyDescent="0.2">
      <c r="B247"/>
    </row>
    <row r="248" spans="2:2" hidden="1" x14ac:dyDescent="0.2">
      <c r="B248"/>
    </row>
    <row r="249" spans="2:2" hidden="1" x14ac:dyDescent="0.2">
      <c r="B249"/>
    </row>
    <row r="250" spans="2:2" hidden="1" x14ac:dyDescent="0.2">
      <c r="B250"/>
    </row>
    <row r="251" spans="2:2" hidden="1" x14ac:dyDescent="0.2">
      <c r="B251"/>
    </row>
    <row r="252" spans="2:2" hidden="1" x14ac:dyDescent="0.2">
      <c r="B252"/>
    </row>
    <row r="253" spans="2:2" hidden="1" x14ac:dyDescent="0.2">
      <c r="B253"/>
    </row>
    <row r="254" spans="2:2" hidden="1" x14ac:dyDescent="0.2">
      <c r="B254"/>
    </row>
    <row r="255" spans="2:2" hidden="1" x14ac:dyDescent="0.2">
      <c r="B255"/>
    </row>
    <row r="256" spans="2:2" hidden="1" x14ac:dyDescent="0.2">
      <c r="B256"/>
    </row>
    <row r="257" spans="2:2" hidden="1" x14ac:dyDescent="0.2">
      <c r="B257"/>
    </row>
    <row r="258" spans="2:2" hidden="1" x14ac:dyDescent="0.2">
      <c r="B258"/>
    </row>
    <row r="259" spans="2:2" hidden="1" x14ac:dyDescent="0.2">
      <c r="B259"/>
    </row>
    <row r="260" spans="2:2" hidden="1" x14ac:dyDescent="0.2">
      <c r="B260"/>
    </row>
    <row r="261" spans="2:2" hidden="1" x14ac:dyDescent="0.2">
      <c r="B261"/>
    </row>
    <row r="262" spans="2:2" hidden="1" x14ac:dyDescent="0.2">
      <c r="B262"/>
    </row>
    <row r="263" spans="2:2" hidden="1" x14ac:dyDescent="0.2">
      <c r="B263"/>
    </row>
    <row r="264" spans="2:2" hidden="1" x14ac:dyDescent="0.2">
      <c r="B264"/>
    </row>
    <row r="265" spans="2:2" hidden="1" x14ac:dyDescent="0.2">
      <c r="B265"/>
    </row>
    <row r="266" spans="2:2" hidden="1" x14ac:dyDescent="0.2">
      <c r="B266"/>
    </row>
    <row r="267" spans="2:2" hidden="1" x14ac:dyDescent="0.2">
      <c r="B267"/>
    </row>
    <row r="268" spans="2:2" hidden="1" x14ac:dyDescent="0.2">
      <c r="B268"/>
    </row>
    <row r="269" spans="2:2" hidden="1" x14ac:dyDescent="0.2">
      <c r="B269"/>
    </row>
    <row r="270" spans="2:2" hidden="1" x14ac:dyDescent="0.2">
      <c r="B270"/>
    </row>
    <row r="271" spans="2:2" hidden="1" x14ac:dyDescent="0.2">
      <c r="B271"/>
    </row>
    <row r="272" spans="2:2" hidden="1" x14ac:dyDescent="0.2">
      <c r="B272"/>
    </row>
    <row r="273" spans="2:2" hidden="1" x14ac:dyDescent="0.2">
      <c r="B273"/>
    </row>
    <row r="274" spans="2:2" hidden="1" x14ac:dyDescent="0.2">
      <c r="B274"/>
    </row>
    <row r="275" spans="2:2" hidden="1" x14ac:dyDescent="0.2">
      <c r="B275"/>
    </row>
    <row r="276" spans="2:2" hidden="1" x14ac:dyDescent="0.2">
      <c r="B276"/>
    </row>
    <row r="277" spans="2:2" hidden="1" x14ac:dyDescent="0.2">
      <c r="B277"/>
    </row>
    <row r="278" spans="2:2" hidden="1" x14ac:dyDescent="0.2">
      <c r="B278"/>
    </row>
    <row r="279" spans="2:2" hidden="1" x14ac:dyDescent="0.2">
      <c r="B279"/>
    </row>
    <row r="280" spans="2:2" hidden="1" x14ac:dyDescent="0.2">
      <c r="B280"/>
    </row>
    <row r="281" spans="2:2" hidden="1" x14ac:dyDescent="0.2">
      <c r="B281"/>
    </row>
    <row r="282" spans="2:2" hidden="1" x14ac:dyDescent="0.2">
      <c r="B282"/>
    </row>
    <row r="283" spans="2:2" hidden="1" x14ac:dyDescent="0.2">
      <c r="B283"/>
    </row>
    <row r="284" spans="2:2" hidden="1" x14ac:dyDescent="0.2">
      <c r="B284"/>
    </row>
    <row r="285" spans="2:2" hidden="1" x14ac:dyDescent="0.2">
      <c r="B285"/>
    </row>
    <row r="286" spans="2:2" hidden="1" x14ac:dyDescent="0.2">
      <c r="B286"/>
    </row>
    <row r="287" spans="2:2" hidden="1" x14ac:dyDescent="0.2">
      <c r="B287"/>
    </row>
    <row r="288" spans="2:2" hidden="1" x14ac:dyDescent="0.2">
      <c r="B288"/>
    </row>
    <row r="289" spans="1:6" hidden="1" x14ac:dyDescent="0.2">
      <c r="B289"/>
    </row>
    <row r="290" spans="1:6" hidden="1" x14ac:dyDescent="0.2">
      <c r="B290"/>
    </row>
    <row r="291" spans="1:6" hidden="1" x14ac:dyDescent="0.2">
      <c r="B291"/>
    </row>
    <row r="292" spans="1:6" hidden="1" x14ac:dyDescent="0.2">
      <c r="B292"/>
    </row>
    <row r="293" spans="1:6" hidden="1" x14ac:dyDescent="0.2">
      <c r="B293"/>
    </row>
    <row r="294" spans="1:6" hidden="1" x14ac:dyDescent="0.2">
      <c r="B294"/>
    </row>
    <row r="295" spans="1:6" hidden="1" x14ac:dyDescent="0.2">
      <c r="B295"/>
    </row>
    <row r="296" spans="1:6" hidden="1" x14ac:dyDescent="0.2">
      <c r="B296"/>
    </row>
    <row r="297" spans="1:6" hidden="1" x14ac:dyDescent="0.2">
      <c r="B297"/>
    </row>
    <row r="298" spans="1:6" x14ac:dyDescent="0.2">
      <c r="B298"/>
    </row>
    <row r="299" spans="1:6" x14ac:dyDescent="0.2">
      <c r="A299" s="105"/>
      <c r="B299" s="703"/>
      <c r="C299" s="151" t="s">
        <v>182</v>
      </c>
      <c r="F299" s="100" t="s">
        <v>27</v>
      </c>
    </row>
    <row r="300" spans="1:6" x14ac:dyDescent="0.2">
      <c r="A300" s="152">
        <v>1</v>
      </c>
      <c r="B300" s="704" t="str">
        <f>IFERROR(INDEX(B$1:B$100,MATCH(A300,A$1:A$100,0)),"")</f>
        <v>Kenneth Muusikus, Mait Metsla</v>
      </c>
      <c r="C300" s="392">
        <f>IF(21-A300&gt;0,21-A300,1)</f>
        <v>20</v>
      </c>
      <c r="F300">
        <v>4</v>
      </c>
    </row>
    <row r="301" spans="1:6" x14ac:dyDescent="0.2">
      <c r="A301" s="152">
        <v>2</v>
      </c>
      <c r="B301" s="704" t="str">
        <f t="shared" ref="B301:B313" si="18">IFERROR(INDEX(B$1:B$100,MATCH(A301,A$1:A$100,0)),"")</f>
        <v>Ivar Viljaste, Kristo Viljaste</v>
      </c>
      <c r="C301" s="392">
        <f t="shared" ref="C301:C313" si="19">IF(21-A301&gt;0,21-A301,1)</f>
        <v>19</v>
      </c>
      <c r="F301">
        <v>4</v>
      </c>
    </row>
    <row r="302" spans="1:6" x14ac:dyDescent="0.2">
      <c r="A302" s="152">
        <v>3</v>
      </c>
      <c r="B302" s="704" t="str">
        <f t="shared" si="18"/>
        <v>Kaspar Mänd, Matti Vinni</v>
      </c>
      <c r="C302" s="392">
        <f t="shared" si="19"/>
        <v>18</v>
      </c>
      <c r="F302">
        <v>4</v>
      </c>
    </row>
    <row r="303" spans="1:6" x14ac:dyDescent="0.2">
      <c r="A303" s="152">
        <v>4</v>
      </c>
      <c r="B303" s="704" t="str">
        <f t="shared" si="18"/>
        <v>Oksana Rõndenkova, Oleg Rõndenkov</v>
      </c>
      <c r="C303" s="392">
        <f t="shared" si="19"/>
        <v>17</v>
      </c>
      <c r="F303">
        <v>3</v>
      </c>
    </row>
    <row r="304" spans="1:6" x14ac:dyDescent="0.2">
      <c r="A304" s="152">
        <v>5</v>
      </c>
      <c r="B304" s="704" t="str">
        <f t="shared" si="18"/>
        <v>Andres Veski, Svetlana Veski</v>
      </c>
      <c r="C304" s="392">
        <f t="shared" si="19"/>
        <v>16</v>
      </c>
      <c r="F304">
        <v>3</v>
      </c>
    </row>
    <row r="305" spans="1:7" x14ac:dyDescent="0.2">
      <c r="A305" s="152">
        <v>6</v>
      </c>
      <c r="B305" s="704" t="str">
        <f t="shared" si="18"/>
        <v>Heili Vasser, Vello Vasser</v>
      </c>
      <c r="C305" s="392">
        <f t="shared" si="19"/>
        <v>15</v>
      </c>
      <c r="F305">
        <v>3</v>
      </c>
    </row>
    <row r="306" spans="1:7" x14ac:dyDescent="0.2">
      <c r="A306" s="152">
        <v>7</v>
      </c>
      <c r="B306" s="704" t="str">
        <f t="shared" si="18"/>
        <v>Aarne Välja, Janek Tarto</v>
      </c>
      <c r="C306" s="392">
        <f t="shared" si="19"/>
        <v>14</v>
      </c>
      <c r="F306">
        <v>3</v>
      </c>
    </row>
    <row r="307" spans="1:7" x14ac:dyDescent="0.2">
      <c r="A307" s="152">
        <v>8</v>
      </c>
      <c r="B307" s="704" t="str">
        <f t="shared" si="18"/>
        <v>Aurelia Meldre, Veroonika Mendes</v>
      </c>
      <c r="C307" s="392">
        <f t="shared" si="19"/>
        <v>13</v>
      </c>
      <c r="F307">
        <v>2</v>
      </c>
    </row>
    <row r="308" spans="1:7" x14ac:dyDescent="0.2">
      <c r="A308" s="152">
        <v>9</v>
      </c>
      <c r="B308" s="704" t="str">
        <f t="shared" si="18"/>
        <v>Ljudmila Varendi, Viktor Švarõgin</v>
      </c>
      <c r="C308" s="392">
        <f t="shared" si="19"/>
        <v>12</v>
      </c>
      <c r="F308">
        <v>2</v>
      </c>
    </row>
    <row r="309" spans="1:7" x14ac:dyDescent="0.2">
      <c r="A309" s="152">
        <v>10</v>
      </c>
      <c r="B309" s="704" t="str">
        <f t="shared" si="18"/>
        <v>Imre Meller, Marko Rooden</v>
      </c>
      <c r="C309" s="392">
        <f t="shared" si="19"/>
        <v>11</v>
      </c>
      <c r="F309">
        <v>2</v>
      </c>
    </row>
    <row r="310" spans="1:7" x14ac:dyDescent="0.2">
      <c r="A310" s="152">
        <v>11</v>
      </c>
      <c r="B310" s="704" t="str">
        <f t="shared" si="18"/>
        <v>Enn Tokman, Tarmo Bombe</v>
      </c>
      <c r="C310" s="392">
        <f t="shared" si="19"/>
        <v>10</v>
      </c>
      <c r="F310">
        <v>2</v>
      </c>
      <c r="G310" s="1067" t="s">
        <v>521</v>
      </c>
    </row>
    <row r="311" spans="1:7" x14ac:dyDescent="0.2">
      <c r="A311" s="152">
        <v>12</v>
      </c>
      <c r="B311" s="704" t="str">
        <f t="shared" si="18"/>
        <v>Henri Mitt, Urmas Randlaine</v>
      </c>
      <c r="C311" s="392">
        <f t="shared" si="19"/>
        <v>9</v>
      </c>
      <c r="F311">
        <v>2</v>
      </c>
    </row>
    <row r="312" spans="1:7" x14ac:dyDescent="0.2">
      <c r="A312" s="152">
        <v>13</v>
      </c>
      <c r="B312" s="704" t="str">
        <f t="shared" si="18"/>
        <v>Karla Purgats, Lemmit Toomra</v>
      </c>
      <c r="C312" s="392">
        <f t="shared" si="19"/>
        <v>8</v>
      </c>
      <c r="F312">
        <v>2</v>
      </c>
    </row>
    <row r="313" spans="1:7" x14ac:dyDescent="0.2">
      <c r="A313" s="152">
        <v>14</v>
      </c>
      <c r="B313" s="704" t="str">
        <f t="shared" si="18"/>
        <v>Tõnu Kapper, Vladimir Ogneštšikov</v>
      </c>
      <c r="C313" s="392">
        <f t="shared" si="19"/>
        <v>7</v>
      </c>
      <c r="F313">
        <v>2</v>
      </c>
    </row>
    <row r="314" spans="1:7" x14ac:dyDescent="0.2">
      <c r="A314" s="152">
        <v>15</v>
      </c>
      <c r="B314" s="704" t="str">
        <f t="shared" ref="B314:B315" si="20">IFERROR(INDEX(B$1:B$100,MATCH(A314,A$1:A$100,0)),"")</f>
        <v>Boriss Klubov, Elmo Lageda</v>
      </c>
      <c r="C314" s="392">
        <f t="shared" ref="C314:C315" si="21">IF(21-A314&gt;0,21-A314,1)</f>
        <v>6</v>
      </c>
      <c r="F314">
        <v>1</v>
      </c>
    </row>
    <row r="315" spans="1:7" x14ac:dyDescent="0.2">
      <c r="A315" s="152">
        <v>16</v>
      </c>
      <c r="B315" s="704" t="str">
        <f t="shared" si="20"/>
        <v>Jaan Saar, Liidia Põllu</v>
      </c>
      <c r="C315" s="392">
        <f t="shared" si="21"/>
        <v>5</v>
      </c>
      <c r="F315">
        <v>0</v>
      </c>
    </row>
  </sheetData>
  <conditionalFormatting sqref="C7:C22 G7:G22 K7:K22 O7:O22 S7:S22">
    <cfRule type="expression" dxfId="527" priority="12">
      <formula>AND(C7=0,E7=13)</formula>
    </cfRule>
  </conditionalFormatting>
  <conditionalFormatting sqref="C7:C22">
    <cfRule type="expression" dxfId="526" priority="26">
      <formula>IF($C7&gt;$E7,TRUE)</formula>
    </cfRule>
  </conditionalFormatting>
  <conditionalFormatting sqref="E7:E22">
    <cfRule type="expression" dxfId="525" priority="27">
      <formula>IF($C7&lt;$E7,TRUE)</formula>
    </cfRule>
  </conditionalFormatting>
  <conditionalFormatting sqref="K7:K22">
    <cfRule type="expression" dxfId="524" priority="34">
      <formula>IF($K7&gt;$M7,TRUE)</formula>
    </cfRule>
  </conditionalFormatting>
  <conditionalFormatting sqref="M7:M22">
    <cfRule type="expression" dxfId="523" priority="35">
      <formula>IF($K7&lt;$M7,TRUE)</formula>
    </cfRule>
  </conditionalFormatting>
  <conditionalFormatting sqref="O7:O22">
    <cfRule type="expression" dxfId="522" priority="38">
      <formula>IF($O7&gt;$Q7,TRUE)</formula>
    </cfRule>
  </conditionalFormatting>
  <conditionalFormatting sqref="Q7:Q22">
    <cfRule type="expression" dxfId="521" priority="39">
      <formula>IF($O7&lt;$Q7,TRUE)</formula>
    </cfRule>
  </conditionalFormatting>
  <conditionalFormatting sqref="S7:S22">
    <cfRule type="expression" dxfId="520" priority="42">
      <formula>IF($S7&gt;$U7,TRUE)</formula>
    </cfRule>
  </conditionalFormatting>
  <conditionalFormatting sqref="U7:U22">
    <cfRule type="expression" dxfId="519" priority="43">
      <formula>IF($S7&lt;$U7,TRUE)</formula>
    </cfRule>
  </conditionalFormatting>
  <conditionalFormatting sqref="G7:G22">
    <cfRule type="expression" dxfId="518" priority="30">
      <formula>IF($G7&gt;$I7,TRUE)</formula>
    </cfRule>
  </conditionalFormatting>
  <conditionalFormatting sqref="I7:I22">
    <cfRule type="expression" dxfId="517" priority="31">
      <formula>IF($G7&lt;$I7,TRUE)</formula>
    </cfRule>
  </conditionalFormatting>
  <conditionalFormatting sqref="F7:F22">
    <cfRule type="containsText" dxfId="516" priority="17" operator="containsText" text="vaba voor">
      <formula>NOT(ISERROR(SEARCH("vaba voor",F7)))</formula>
    </cfRule>
  </conditionalFormatting>
  <conditionalFormatting sqref="N7:N22">
    <cfRule type="containsText" dxfId="515" priority="15" operator="containsText" text="vaba voor">
      <formula>NOT(ISERROR(SEARCH("vaba voor",N7)))</formula>
    </cfRule>
  </conditionalFormatting>
  <conditionalFormatting sqref="R7:R22">
    <cfRule type="containsText" dxfId="514" priority="18" operator="containsText" text="vaba voor">
      <formula>NOT(ISERROR(SEARCH("vaba voor",R7)))</formula>
    </cfRule>
  </conditionalFormatting>
  <conditionalFormatting sqref="V7:V22">
    <cfRule type="containsText" dxfId="513" priority="14" operator="containsText" text="vaba voor">
      <formula>NOT(ISERROR(SEARCH("vaba voor",V7)))</formula>
    </cfRule>
  </conditionalFormatting>
  <conditionalFormatting sqref="J7:J22">
    <cfRule type="containsText" dxfId="512" priority="16" operator="containsText" text="vaba voor">
      <formula>NOT(ISERROR(SEARCH("vaba voor",J7)))</formula>
    </cfRule>
  </conditionalFormatting>
  <conditionalFormatting sqref="C7:F22">
    <cfRule type="expression" dxfId="511" priority="22">
      <formula>IF(AND(ISNUMBER($C7),$C7=$E7),TRUE)</formula>
    </cfRule>
    <cfRule type="expression" dxfId="510" priority="24">
      <formula>IF($C7&gt;$E7,TRUE)</formula>
    </cfRule>
    <cfRule type="expression" dxfId="509" priority="25">
      <formula>IF($C7&lt;$E7,TRUE)</formula>
    </cfRule>
  </conditionalFormatting>
  <conditionalFormatting sqref="G7:J22">
    <cfRule type="expression" dxfId="508" priority="23">
      <formula>IF(AND(ISNUMBER($G7),$G7=$I7),TRUE)</formula>
    </cfRule>
    <cfRule type="expression" dxfId="507" priority="28">
      <formula>IF($G7&gt;$I7,TRUE)</formula>
    </cfRule>
    <cfRule type="expression" dxfId="506" priority="29">
      <formula>IF($G7&lt;$I7,TRUE)</formula>
    </cfRule>
  </conditionalFormatting>
  <conditionalFormatting sqref="K7:N22">
    <cfRule type="expression" dxfId="505" priority="21">
      <formula>IF(AND(ISNUMBER($K7),$K7=$M7),TRUE)</formula>
    </cfRule>
    <cfRule type="expression" dxfId="504" priority="32">
      <formula>IF($K7&gt;$M7,TRUE)</formula>
    </cfRule>
    <cfRule type="expression" dxfId="503" priority="33">
      <formula>IF($K7&lt;$M7,TRUE)</formula>
    </cfRule>
  </conditionalFormatting>
  <conditionalFormatting sqref="O7:R22">
    <cfRule type="expression" dxfId="502" priority="20">
      <formula>IF(AND(ISNUMBER($O7),$O7=$Q7),TRUE)</formula>
    </cfRule>
    <cfRule type="expression" dxfId="501" priority="36">
      <formula>IF($O7&gt;$Q7,TRUE)</formula>
    </cfRule>
    <cfRule type="expression" dxfId="500" priority="37">
      <formula>IF($O7&lt;$Q7,TRUE)</formula>
    </cfRule>
  </conditionalFormatting>
  <conditionalFormatting sqref="S7:V22">
    <cfRule type="expression" dxfId="499" priority="19">
      <formula>IF(AND(ISNUMBER($S7),$S7=$U7),TRUE)</formula>
    </cfRule>
    <cfRule type="expression" dxfId="498" priority="40">
      <formula>IF($S7&gt;$U7,TRUE)</formula>
    </cfRule>
    <cfRule type="expression" dxfId="497" priority="41">
      <formula>IF($S7&lt;$U7,TRUE)</formula>
    </cfRule>
  </conditionalFormatting>
  <conditionalFormatting sqref="E7:E22 I7:I22 M7:M22 Q7:Q22 U7:U22">
    <cfRule type="expression" dxfId="496" priority="13">
      <formula>AND(E7=0,C7=13)</formula>
    </cfRule>
  </conditionalFormatting>
  <conditionalFormatting sqref="A7:A22">
    <cfRule type="duplicateValues" dxfId="495" priority="44"/>
  </conditionalFormatting>
  <conditionalFormatting sqref="AJ7:AJ22">
    <cfRule type="expression" dxfId="494" priority="5">
      <formula>AND(AI7="",FIND(",",AJ7))</formula>
    </cfRule>
    <cfRule type="expression" dxfId="493" priority="7">
      <formula>AND(AI7="",COUNTIF(AJ7,"*,*")=0)</formula>
    </cfRule>
  </conditionalFormatting>
  <conditionalFormatting sqref="AH7:AH22">
    <cfRule type="expression" dxfId="492" priority="8">
      <formula>AND(AG7="",FIND(",",AH7))</formula>
    </cfRule>
    <cfRule type="expression" dxfId="491" priority="9">
      <formula>AND(AG7="",COUNTIF(AH7,"*,*")=0)</formula>
    </cfRule>
  </conditionalFormatting>
  <conditionalFormatting sqref="AL7:AL22">
    <cfRule type="expression" dxfId="490" priority="10">
      <formula>AND(AK7="",FIND(",",AL7))</formula>
    </cfRule>
    <cfRule type="expression" dxfId="489" priority="11">
      <formula>AND(AK7="",COUNTIF(AL7,"*,*")=0)</formula>
    </cfRule>
  </conditionalFormatting>
  <conditionalFormatting sqref="AF7:AF22">
    <cfRule type="expression" dxfId="488" priority="6">
      <formula>AND(AE7="",COUNTIF(AF7,"*,*")=0)</formula>
    </cfRule>
  </conditionalFormatting>
  <conditionalFormatting sqref="AN7:AN22">
    <cfRule type="expression" dxfId="487" priority="2">
      <formula>AND(AM7="",COUNTIF(AN7,"*,*")=0)</formula>
    </cfRule>
    <cfRule type="expression" dxfId="486" priority="4">
      <formula>AND(AM7="",FIND(",",AN7))</formula>
    </cfRule>
  </conditionalFormatting>
  <conditionalFormatting sqref="AP7:AP22">
    <cfRule type="expression" dxfId="485" priority="1">
      <formula>AND(AO7="",COUNTIF(AP7,"*,*")=0)</formula>
    </cfRule>
    <cfRule type="expression" dxfId="484" priority="3">
      <formula>AND(AO7="",FIND(",",AP7))</formula>
    </cfRule>
  </conditionalFormatting>
  <conditionalFormatting sqref="B300:B315">
    <cfRule type="expression" dxfId="483" priority="45">
      <formula>A300=3</formula>
    </cfRule>
    <cfRule type="expression" dxfId="482" priority="46">
      <formula>A300=2</formula>
    </cfRule>
    <cfRule type="expression" dxfId="481" priority="47">
      <formula>A300=1</formula>
    </cfRule>
    <cfRule type="containsBlanks" dxfId="480" priority="48">
      <formula>LEN(TRIM(B300))=0</formula>
    </cfRule>
    <cfRule type="duplicateValues" dxfId="479" priority="49"/>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6"/>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45.14062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4" width="5.7109375" customWidth="1"/>
    <col min="25" max="25" width="2.7109375" customWidth="1"/>
    <col min="26" max="26" width="1.140625" customWidth="1"/>
    <col min="27" max="27" width="2.7109375" customWidth="1"/>
    <col min="28" max="28" width="4.7109375" customWidth="1"/>
    <col min="30" max="31" width="9.140625" hidden="1" customWidth="1"/>
    <col min="32" max="32" width="18.28515625" hidden="1" customWidth="1"/>
    <col min="33" max="33" width="9.140625" hidden="1" customWidth="1"/>
    <col min="34" max="34" width="29" hidden="1" customWidth="1"/>
    <col min="35" max="35" width="9.140625" hidden="1" customWidth="1"/>
    <col min="36" max="36" width="17.28515625" hidden="1" customWidth="1"/>
    <col min="37" max="37" width="9.140625" hidden="1" customWidth="1"/>
    <col min="38" max="38" width="18.71093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UPPER((Kalend!E29)&amp;" - "&amp;(Kalend!C29))&amp;" - "&amp;LOWER(Kalend!D29)&amp;" - "&amp;(Kalend!A29)&amp;" kell "&amp;(Kalend!B29)&amp;" - "&amp;(Kalend!F29)</f>
        <v>V7 - VOKA VII KV 7. ETAPP - duo - K, 05.08.2020 kell 18:00 - Voka staadion</v>
      </c>
      <c r="O1" s="105"/>
      <c r="P1" s="105"/>
      <c r="Q1" s="108"/>
      <c r="R1" s="108"/>
      <c r="S1" s="108"/>
      <c r="T1" s="109"/>
      <c r="U1" s="109"/>
      <c r="V1" s="109"/>
      <c r="W1" s="105"/>
      <c r="X1" s="257"/>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856" t="s">
        <v>520</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22"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SUM(AE7:AP7)</f>
        <v>399</v>
      </c>
      <c r="AE7" s="158">
        <f>IFERROR(INDEX(V!$R:$R,MATCH(AF7,V!$L:$L,0)),"")</f>
        <v>141</v>
      </c>
      <c r="AF7" s="159" t="str">
        <f>IFERROR(LEFT($B7,(FIND(",",$B7,1)-1)),"")</f>
        <v>Kaspar Mänd</v>
      </c>
      <c r="AG7" s="158" t="str">
        <f>IFERROR(INDEX(V!$R:$R,MATCH(AH7,V!$L:$L,0)),"")</f>
        <v/>
      </c>
      <c r="AH7" s="159" t="str">
        <f>IFERROR(MID($B7,FIND(", ",$B7)+2,256),"")</f>
        <v>Matti Vinni, Vladimir Ogneštšikov</v>
      </c>
      <c r="AI7" s="158">
        <f>IFERROR(INDEX(V!$R:$R,MATCH(AJ7,V!$L:$L,0)),"")</f>
        <v>160</v>
      </c>
      <c r="AJ7" s="159" t="str">
        <f>IFERROR(MID($B7,FIND("^",SUBSTITUTE($B7,", ","^",1))+2,FIND("^",SUBSTITUTE($B7,", ","^",2))-FIND("^",SUBSTITUTE($B7,", ","^",1))-2),"")</f>
        <v>Matti Vinni</v>
      </c>
      <c r="AK7" s="158">
        <f>IFERROR(INDEX(V!$R:$R,MATCH(AL7,V!$L:$L,0)),"")</f>
        <v>98</v>
      </c>
      <c r="AL7" s="159" t="str">
        <f>IFERROR(MID($B7,FIND(", ",$B7,FIND(", ",$B7,FIND(", ",$B7))+1)+2,30000),"")</f>
        <v>Vladimir Ogneštšikov</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158</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22" si="1">C8+G8+K8+O8+S8</f>
        <v>0</v>
      </c>
      <c r="Z8" s="141" t="s">
        <v>79</v>
      </c>
      <c r="AA8" s="146">
        <f t="shared" ref="AA8:AA22" si="2">E8+I8+M8+Q8+U8</f>
        <v>0</v>
      </c>
      <c r="AB8" s="147">
        <f t="shared" ref="AB8:AB22" si="3">Y8-AA8</f>
        <v>0</v>
      </c>
      <c r="AC8" s="148"/>
      <c r="AD8" s="157">
        <f t="shared" ref="AD8:AD23" si="4">SUM(AE8:AP8)</f>
        <v>338</v>
      </c>
      <c r="AE8" s="158">
        <f>IFERROR(INDEX(V!$R:$R,MATCH(AF8,V!$L:$L,0)),"")</f>
        <v>169</v>
      </c>
      <c r="AF8" s="159" t="str">
        <f t="shared" ref="AF8:AF23" si="5">IFERROR(LEFT($B8,(FIND(",",$B8,1)-1)),"")</f>
        <v>Kenneth Muusikus</v>
      </c>
      <c r="AG8" s="158">
        <f>IFERROR(INDEX(V!$R:$R,MATCH(AH8,V!$L:$L,0)),"")</f>
        <v>169</v>
      </c>
      <c r="AH8" s="159" t="str">
        <f t="shared" ref="AH8:AH23" si="6">IFERROR(MID($B8,FIND(", ",$B8)+2,256),"")</f>
        <v>Mait Metsla</v>
      </c>
      <c r="AI8" s="158" t="str">
        <f>IFERROR(INDEX(V!$R:$R,MATCH(AJ8,V!$L:$L,0)),"")</f>
        <v/>
      </c>
      <c r="AJ8" s="159" t="str">
        <f t="shared" ref="AJ8:AJ23" si="7">IFERROR(MID($B8,FIND("^",SUBSTITUTE($B8,", ","^",1))+2,FIND("^",SUBSTITUTE($B8,", ","^",2))-FIND("^",SUBSTITUTE($B8,", ","^",1))-2),"")</f>
        <v/>
      </c>
      <c r="AK8" s="158" t="str">
        <f>IFERROR(INDEX(V!$R:$R,MATCH(AL8,V!$L:$L,0)),"")</f>
        <v/>
      </c>
      <c r="AL8" s="159" t="str">
        <f t="shared" ref="AL8:AL23" si="8">IFERROR(MID($B8,FIND(", ",$B8,FIND(", ",$B8,FIND(", ",$B8))+1)+2,30000),"")</f>
        <v/>
      </c>
      <c r="AM8" s="158" t="str">
        <f>IFERROR(INDEX(V!$R:$R,MATCH(AN8,V!$L:$L,0)),"")</f>
        <v/>
      </c>
      <c r="AN8" s="159" t="str">
        <f t="shared" ref="AN8:AN23" si="9">IFERROR(MID($B8,FIND(", ",$B8,FIND(", ",$B8)+1)+2,FIND(", ",$B8,FIND(", ",$B8,FIND(", ",$B8)+1)+1)-FIND(", ",$B8,FIND(", ",$B8)+1)-2),"")</f>
        <v/>
      </c>
      <c r="AO8" s="158" t="str">
        <f>IFERROR(INDEX(V!$R:$R,MATCH(AP8,V!$L:$L,0)),"")</f>
        <v/>
      </c>
      <c r="AP8" s="159" t="str">
        <f t="shared" ref="AP8:AP23" si="10">IFERROR(MID($B8,FIND(", ",$B8,FIND(", ",$B8,FIND(", ",$B8)+1)+1)+2,30000),"")</f>
        <v/>
      </c>
    </row>
    <row r="9" spans="1:42" x14ac:dyDescent="0.2">
      <c r="A9" s="138">
        <v>3</v>
      </c>
      <c r="B9" s="335" t="s">
        <v>161</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148"/>
      <c r="AD9" s="157">
        <f t="shared" si="4"/>
        <v>154</v>
      </c>
      <c r="AE9" s="158">
        <f>IFERROR(INDEX(V!$R:$R,MATCH(AF9,V!$L:$L,0)),"")</f>
        <v>77</v>
      </c>
      <c r="AF9" s="159" t="str">
        <f t="shared" si="5"/>
        <v>Ljudmila Varendi</v>
      </c>
      <c r="AG9" s="158">
        <f>IFERROR(INDEX(V!$R:$R,MATCH(AH9,V!$L:$L,0)),"")</f>
        <v>77</v>
      </c>
      <c r="AH9" s="159" t="str">
        <f t="shared" si="6"/>
        <v>Viktor Švarõgin</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289</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148"/>
      <c r="AD10" s="157">
        <f t="shared" si="4"/>
        <v>203</v>
      </c>
      <c r="AE10" s="158">
        <f>IFERROR(INDEX(V!$R:$R,MATCH(AF10,V!$L:$L,0)),"")</f>
        <v>80</v>
      </c>
      <c r="AF10" s="159" t="str">
        <f t="shared" si="5"/>
        <v>Aarne Välja</v>
      </c>
      <c r="AG10" s="158">
        <f>IFERROR(INDEX(V!$R:$R,MATCH(AH10,V!$L:$L,0)),"")</f>
        <v>123</v>
      </c>
      <c r="AH10" s="159" t="str">
        <f t="shared" si="6"/>
        <v>Janek Tarto</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160</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134</v>
      </c>
      <c r="AE11" s="158">
        <f>IFERROR(INDEX(V!$R:$R,MATCH(AF11,V!$L:$L,0)),"")</f>
        <v>76</v>
      </c>
      <c r="AF11" s="159" t="str">
        <f t="shared" si="5"/>
        <v>Jaan Sepp</v>
      </c>
      <c r="AG11" s="158">
        <f>IFERROR(INDEX(V!$R:$R,MATCH(AH11,V!$L:$L,0)),"")</f>
        <v>58</v>
      </c>
      <c r="AH11" s="159" t="str">
        <f t="shared" si="6"/>
        <v>Oskar Sepp</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343</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si="4"/>
        <v>185</v>
      </c>
      <c r="AE12" s="158">
        <f>IFERROR(INDEX(V!$R:$R,MATCH(AF12,V!$L:$L,0)),"")</f>
        <v>52</v>
      </c>
      <c r="AF12" s="159" t="str">
        <f t="shared" si="5"/>
        <v>Oksana Rõndenkova</v>
      </c>
      <c r="AG12" s="158">
        <f>IFERROR(INDEX(V!$R:$R,MATCH(AH12,V!$L:$L,0)),"")</f>
        <v>133</v>
      </c>
      <c r="AH12" s="159" t="str">
        <f t="shared" si="6"/>
        <v>Oleg Rõndenkov</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291</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4"/>
        <v>171</v>
      </c>
      <c r="AE13" s="158">
        <f>IFERROR(INDEX(V!$R:$R,MATCH(AF13,V!$L:$L,0)),"")</f>
        <v>63</v>
      </c>
      <c r="AF13" s="159" t="str">
        <f t="shared" si="5"/>
        <v>Boriss Klubov</v>
      </c>
      <c r="AG13" s="158">
        <f>IFERROR(INDEX(V!$R:$R,MATCH(AH13,V!$L:$L,0)),"")</f>
        <v>108</v>
      </c>
      <c r="AH13" s="159" t="str">
        <f t="shared" si="6"/>
        <v>Elmo Lageda</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522</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4"/>
        <v>93</v>
      </c>
      <c r="AE14" s="158">
        <f>IFERROR(INDEX(V!$R:$R,MATCH(AF14,V!$L:$L,0)),"")</f>
        <v>13</v>
      </c>
      <c r="AF14" s="159" t="str">
        <f t="shared" si="5"/>
        <v>Karoliina Sild</v>
      </c>
      <c r="AG14" s="158">
        <f>IFERROR(INDEX(V!$R:$R,MATCH(AH14,V!$L:$L,0)),"")</f>
        <v>80</v>
      </c>
      <c r="AH14" s="159" t="str">
        <f t="shared" si="6"/>
        <v>Tõnis Neiland</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3" t="s">
        <v>159</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4"/>
        <v>165</v>
      </c>
      <c r="AE15" s="158">
        <f>IFERROR(INDEX(V!$R:$R,MATCH(AF15,V!$L:$L,0)),"")</f>
        <v>80</v>
      </c>
      <c r="AF15" s="159" t="str">
        <f t="shared" si="5"/>
        <v>Karla Purgats</v>
      </c>
      <c r="AG15" s="158">
        <f>IFERROR(INDEX(V!$R:$R,MATCH(AH15,V!$L:$L,0)),"")</f>
        <v>85</v>
      </c>
      <c r="AH15" s="159" t="str">
        <f t="shared" si="6"/>
        <v>Lemmit Toomra</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695" t="s">
        <v>495</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C16" s="148"/>
      <c r="AD16" s="157">
        <f t="shared" si="4"/>
        <v>235</v>
      </c>
      <c r="AE16" s="158">
        <f>IFERROR(INDEX(V!$R:$R,MATCH(AF16,V!$L:$L,0)),"")</f>
        <v>167</v>
      </c>
      <c r="AF16" s="159" t="str">
        <f t="shared" si="5"/>
        <v>Ivar Viljaste</v>
      </c>
      <c r="AG16" s="158">
        <f>IFERROR(INDEX(V!$R:$R,MATCH(AH16,V!$L:$L,0)),"")</f>
        <v>68</v>
      </c>
      <c r="AH16" s="159" t="str">
        <f t="shared" si="6"/>
        <v>Sirje Viljaste</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4" t="s">
        <v>157</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1"/>
        <v>0</v>
      </c>
      <c r="Z17" s="141" t="s">
        <v>79</v>
      </c>
      <c r="AA17" s="146">
        <f t="shared" si="2"/>
        <v>0</v>
      </c>
      <c r="AB17" s="147">
        <f t="shared" si="3"/>
        <v>0</v>
      </c>
      <c r="AC17" s="148"/>
      <c r="AD17" s="157">
        <f t="shared" si="4"/>
        <v>168</v>
      </c>
      <c r="AE17" s="158">
        <f>IFERROR(INDEX(V!$R:$R,MATCH(AF17,V!$L:$L,0)),"")</f>
        <v>84</v>
      </c>
      <c r="AF17" s="159" t="str">
        <f t="shared" si="5"/>
        <v>Aigi Orro</v>
      </c>
      <c r="AG17" s="158">
        <f>IFERROR(INDEX(V!$R:$R,MATCH(AH17,V!$L:$L,0)),"")</f>
        <v>84</v>
      </c>
      <c r="AH17" s="159" t="str">
        <f t="shared" si="6"/>
        <v>Kalle Orro</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694" t="s">
        <v>287</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1"/>
        <v>0</v>
      </c>
      <c r="Z18" s="141" t="s">
        <v>79</v>
      </c>
      <c r="AA18" s="146">
        <f t="shared" si="2"/>
        <v>0</v>
      </c>
      <c r="AB18" s="147">
        <f t="shared" si="3"/>
        <v>0</v>
      </c>
      <c r="AC18" s="148"/>
      <c r="AD18" s="157">
        <f t="shared" si="4"/>
        <v>212</v>
      </c>
      <c r="AE18" s="158">
        <f>IFERROR(INDEX(V!$R:$R,MATCH(AF18,V!$L:$L,0)),"")</f>
        <v>122</v>
      </c>
      <c r="AF18" s="159" t="str">
        <f t="shared" si="5"/>
        <v>Andres Veski</v>
      </c>
      <c r="AG18" s="158">
        <f>IFERROR(INDEX(V!$R:$R,MATCH(AH18,V!$L:$L,0)),"")</f>
        <v>90</v>
      </c>
      <c r="AH18" s="159" t="str">
        <f t="shared" si="6"/>
        <v>Svetlana Veski</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523</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0"/>
        <v>0</v>
      </c>
      <c r="X19" s="145"/>
      <c r="Y19" s="140">
        <f t="shared" si="1"/>
        <v>0</v>
      </c>
      <c r="Z19" s="141" t="s">
        <v>79</v>
      </c>
      <c r="AA19" s="146">
        <f t="shared" si="2"/>
        <v>0</v>
      </c>
      <c r="AB19" s="147">
        <f t="shared" si="3"/>
        <v>0</v>
      </c>
      <c r="AC19" s="148"/>
      <c r="AD19" s="157">
        <f t="shared" si="4"/>
        <v>89</v>
      </c>
      <c r="AE19" s="158">
        <f>IFERROR(INDEX(V!$R:$R,MATCH(AF19,V!$L:$L,0)),"")</f>
        <v>35</v>
      </c>
      <c r="AF19" s="159" t="str">
        <f t="shared" si="5"/>
        <v>Olav Türk</v>
      </c>
      <c r="AG19" s="158">
        <f>IFERROR(INDEX(V!$R:$R,MATCH(AH19,V!$L:$L,0)),"")</f>
        <v>54</v>
      </c>
      <c r="AH19" s="159" t="str">
        <f t="shared" si="6"/>
        <v>Urmas Jõeäär</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286</v>
      </c>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0"/>
        <v>0</v>
      </c>
      <c r="X20" s="145"/>
      <c r="Y20" s="140">
        <f t="shared" si="1"/>
        <v>0</v>
      </c>
      <c r="Z20" s="141" t="s">
        <v>79</v>
      </c>
      <c r="AA20" s="146">
        <f t="shared" si="2"/>
        <v>0</v>
      </c>
      <c r="AB20" s="147">
        <f t="shared" si="3"/>
        <v>0</v>
      </c>
      <c r="AC20" s="148"/>
      <c r="AD20" s="157">
        <f t="shared" si="4"/>
        <v>203</v>
      </c>
      <c r="AE20" s="158">
        <f>IFERROR(INDEX(V!$R:$R,MATCH(AF20,V!$L:$L,0)),"")</f>
        <v>84</v>
      </c>
      <c r="AF20" s="159" t="str">
        <f t="shared" si="5"/>
        <v>Heili Vasser</v>
      </c>
      <c r="AG20" s="158">
        <f>IFERROR(INDEX(V!$R:$R,MATCH(AH20,V!$L:$L,0)),"")</f>
        <v>119</v>
      </c>
      <c r="AH20" s="159" t="str">
        <f t="shared" si="6"/>
        <v>Vello Vasser</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x14ac:dyDescent="0.2">
      <c r="A21" s="138">
        <v>15</v>
      </c>
      <c r="B21" s="695" t="s">
        <v>524</v>
      </c>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si="0"/>
        <v>0</v>
      </c>
      <c r="X21" s="145"/>
      <c r="Y21" s="140">
        <f t="shared" si="1"/>
        <v>0</v>
      </c>
      <c r="Z21" s="141" t="s">
        <v>79</v>
      </c>
      <c r="AA21" s="146">
        <f t="shared" si="2"/>
        <v>0</v>
      </c>
      <c r="AB21" s="147">
        <f t="shared" si="3"/>
        <v>0</v>
      </c>
      <c r="AC21" s="148"/>
      <c r="AD21" s="157">
        <f t="shared" si="4"/>
        <v>122</v>
      </c>
      <c r="AE21" s="158">
        <f>IFERROR(INDEX(V!$R:$R,MATCH(AF21,V!$L:$L,0)),"")</f>
        <v>43</v>
      </c>
      <c r="AF21" s="159" t="str">
        <f t="shared" si="5"/>
        <v>Illar Tõnurist</v>
      </c>
      <c r="AG21" s="158">
        <f>IFERROR(INDEX(V!$R:$R,MATCH(AH21,V!$L:$L,0)),"")</f>
        <v>79</v>
      </c>
      <c r="AH21" s="159" t="str">
        <f t="shared" si="6"/>
        <v>Jaan Saar</v>
      </c>
      <c r="AI21" s="158" t="str">
        <f>IFERROR(INDEX(V!$R:$R,MATCH(AJ21,V!$L:$L,0)),"")</f>
        <v/>
      </c>
      <c r="AJ21" s="159" t="str">
        <f t="shared" si="7"/>
        <v/>
      </c>
      <c r="AK21" s="158" t="str">
        <f>IFERROR(INDEX(V!$R:$R,MATCH(AL21,V!$L:$L,0)),"")</f>
        <v/>
      </c>
      <c r="AL21" s="159" t="str">
        <f t="shared" si="8"/>
        <v/>
      </c>
      <c r="AM21" s="158" t="str">
        <f>IFERROR(INDEX(V!$R:$R,MATCH(AN21,V!$L:$L,0)),"")</f>
        <v/>
      </c>
      <c r="AN21" s="159" t="str">
        <f t="shared" si="9"/>
        <v/>
      </c>
      <c r="AO21" s="158" t="str">
        <f>IFERROR(INDEX(V!$R:$R,MATCH(AP21,V!$L:$L,0)),"")</f>
        <v/>
      </c>
      <c r="AP21" s="159" t="str">
        <f t="shared" si="10"/>
        <v/>
      </c>
    </row>
    <row r="22" spans="1:42" x14ac:dyDescent="0.2">
      <c r="A22" s="138">
        <v>16</v>
      </c>
      <c r="B22" s="694" t="s">
        <v>340</v>
      </c>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0"/>
        <v>0</v>
      </c>
      <c r="X22" s="145"/>
      <c r="Y22" s="140">
        <f t="shared" si="1"/>
        <v>0</v>
      </c>
      <c r="Z22" s="141" t="s">
        <v>79</v>
      </c>
      <c r="AA22" s="146">
        <f t="shared" si="2"/>
        <v>0</v>
      </c>
      <c r="AB22" s="147">
        <f t="shared" si="3"/>
        <v>0</v>
      </c>
      <c r="AC22" s="148"/>
      <c r="AD22" s="157">
        <f t="shared" si="4"/>
        <v>69</v>
      </c>
      <c r="AE22" s="158">
        <f>IFERROR(INDEX(V!$R:$R,MATCH(AF22,V!$L:$L,0)),"")</f>
        <v>46</v>
      </c>
      <c r="AF22" s="159" t="str">
        <f t="shared" si="5"/>
        <v>Andrei Grintšak</v>
      </c>
      <c r="AG22" s="158">
        <f>IFERROR(INDEX(V!$R:$R,MATCH(AH22,V!$L:$L,0)),"")</f>
        <v>23</v>
      </c>
      <c r="AH22" s="159" t="str">
        <f t="shared" si="6"/>
        <v>Emil Murzajev</v>
      </c>
      <c r="AI22" s="158" t="str">
        <f>IFERROR(INDEX(V!$R:$R,MATCH(AJ22,V!$L:$L,0)),"")</f>
        <v/>
      </c>
      <c r="AJ22" s="159" t="str">
        <f t="shared" si="7"/>
        <v/>
      </c>
      <c r="AK22" s="158" t="str">
        <f>IFERROR(INDEX(V!$R:$R,MATCH(AL22,V!$L:$L,0)),"")</f>
        <v/>
      </c>
      <c r="AL22" s="159" t="str">
        <f t="shared" si="8"/>
        <v/>
      </c>
      <c r="AM22" s="158" t="str">
        <f>IFERROR(INDEX(V!$R:$R,MATCH(AN22,V!$L:$L,0)),"")</f>
        <v/>
      </c>
      <c r="AN22" s="159" t="str">
        <f t="shared" si="9"/>
        <v/>
      </c>
      <c r="AO22" s="158" t="str">
        <f>IFERROR(INDEX(V!$R:$R,MATCH(AP22,V!$L:$L,0)),"")</f>
        <v/>
      </c>
      <c r="AP22" s="159" t="str">
        <f t="shared" si="10"/>
        <v/>
      </c>
    </row>
    <row r="23" spans="1:42" x14ac:dyDescent="0.2">
      <c r="A23" s="138">
        <v>17</v>
      </c>
      <c r="B23" s="695" t="s">
        <v>525</v>
      </c>
      <c r="C23" s="140"/>
      <c r="D23" s="141" t="s">
        <v>79</v>
      </c>
      <c r="E23" s="142"/>
      <c r="F23" s="143"/>
      <c r="G23" s="140"/>
      <c r="H23" s="141" t="s">
        <v>79</v>
      </c>
      <c r="I23" s="142"/>
      <c r="J23" s="143"/>
      <c r="K23" s="140"/>
      <c r="L23" s="141" t="s">
        <v>79</v>
      </c>
      <c r="M23" s="142"/>
      <c r="N23" s="143"/>
      <c r="O23" s="140"/>
      <c r="P23" s="141" t="s">
        <v>79</v>
      </c>
      <c r="Q23" s="142"/>
      <c r="R23" s="143"/>
      <c r="S23" s="140"/>
      <c r="T23" s="141" t="s">
        <v>79</v>
      </c>
      <c r="U23" s="142"/>
      <c r="V23" s="143"/>
      <c r="W23" s="144">
        <f t="shared" ref="W23" si="11">IF(C23&gt;E23,W$2,IF(C23&lt;E23,W$4,IF(ISNUMBER(C23),W$3,0)))+IF(G23&gt;I23,W$2,IF(G23&lt;I23,W$4,IF(ISNUMBER(G23),W$3,0)))+IF(K23&gt;M23,W$2,IF(K23&lt;M23,W$4,IF(ISNUMBER(K23),W$3,0)))+IF(O23&gt;Q23,W$2,IF(O23&lt;Q23,W$4,IF(ISNUMBER(O23),W$3,0)))+IF(S23&gt;U23,W$2,IF(S23&lt;U23,W$4,IF(ISNUMBER(S23),W$3,0)))</f>
        <v>0</v>
      </c>
      <c r="X23" s="145"/>
      <c r="Y23" s="140">
        <f t="shared" ref="Y23" si="12">C23+G23+K23+O23+S23</f>
        <v>0</v>
      </c>
      <c r="Z23" s="141" t="s">
        <v>79</v>
      </c>
      <c r="AA23" s="146">
        <f t="shared" ref="AA23" si="13">E23+I23+M23+Q23+U23</f>
        <v>0</v>
      </c>
      <c r="AB23" s="147">
        <f t="shared" ref="AB23" si="14">Y23-AA23</f>
        <v>0</v>
      </c>
      <c r="AC23" s="148"/>
      <c r="AD23" s="157">
        <f t="shared" si="4"/>
        <v>243</v>
      </c>
      <c r="AE23" s="158">
        <f>IFERROR(INDEX(V!$R:$R,MATCH(AF23,V!$L:$L,0)),"")</f>
        <v>62</v>
      </c>
      <c r="AF23" s="159" t="str">
        <f t="shared" si="5"/>
        <v>Enn Tokman</v>
      </c>
      <c r="AG23" s="158" t="str">
        <f>IFERROR(INDEX(V!$R:$R,MATCH(AH23,V!$L:$L,0)),"")</f>
        <v/>
      </c>
      <c r="AH23" s="159" t="str">
        <f t="shared" si="6"/>
        <v>Tarmo Bombe, Urmas Randlaine</v>
      </c>
      <c r="AI23" s="158">
        <f>IFERROR(INDEX(V!$R:$R,MATCH(AJ23,V!$L:$L,0)),"")</f>
        <v>60</v>
      </c>
      <c r="AJ23" s="159" t="str">
        <f t="shared" si="7"/>
        <v>Tarmo Bombe</v>
      </c>
      <c r="AK23" s="158">
        <f>IFERROR(INDEX(V!$R:$R,MATCH(AL23,V!$L:$L,0)),"")</f>
        <v>121</v>
      </c>
      <c r="AL23" s="159" t="str">
        <f t="shared" si="8"/>
        <v>Urmas Randlaine</v>
      </c>
      <c r="AM23" s="158" t="str">
        <f>IFERROR(INDEX(V!$R:$R,MATCH(AN23,V!$L:$L,0)),"")</f>
        <v/>
      </c>
      <c r="AN23" s="159" t="str">
        <f t="shared" si="9"/>
        <v/>
      </c>
      <c r="AO23" s="158" t="str">
        <f>IFERROR(INDEX(V!$R:$R,MATCH(AP23,V!$L:$L,0)),"")</f>
        <v/>
      </c>
      <c r="AP23" s="159" t="str">
        <f t="shared" si="10"/>
        <v/>
      </c>
    </row>
    <row r="24" spans="1:42" hidden="1" x14ac:dyDescent="0.2">
      <c r="B24"/>
    </row>
    <row r="25" spans="1:42" hidden="1" x14ac:dyDescent="0.2">
      <c r="B25"/>
    </row>
    <row r="26" spans="1:42" hidden="1" x14ac:dyDescent="0.2">
      <c r="B26"/>
    </row>
    <row r="27" spans="1:42" hidden="1" x14ac:dyDescent="0.2">
      <c r="B27"/>
    </row>
    <row r="28" spans="1:42" hidden="1" x14ac:dyDescent="0.2">
      <c r="B28"/>
    </row>
    <row r="29" spans="1:42" hidden="1" x14ac:dyDescent="0.2">
      <c r="B29"/>
    </row>
    <row r="30" spans="1:42" hidden="1" x14ac:dyDescent="0.2">
      <c r="B30"/>
    </row>
    <row r="31" spans="1:42" hidden="1" x14ac:dyDescent="0.2">
      <c r="B31"/>
    </row>
    <row r="32" spans="1:42" hidden="1" x14ac:dyDescent="0.2">
      <c r="B32"/>
    </row>
    <row r="33" spans="2:2" hidden="1" x14ac:dyDescent="0.2">
      <c r="B33"/>
    </row>
    <row r="34" spans="2:2" hidden="1" x14ac:dyDescent="0.2">
      <c r="B34"/>
    </row>
    <row r="35" spans="2:2" hidden="1" x14ac:dyDescent="0.2">
      <c r="B35"/>
    </row>
    <row r="36" spans="2:2" hidden="1" x14ac:dyDescent="0.2">
      <c r="B36"/>
    </row>
    <row r="37" spans="2:2" hidden="1" x14ac:dyDescent="0.2">
      <c r="B37"/>
    </row>
    <row r="38" spans="2:2" hidden="1" x14ac:dyDescent="0.2">
      <c r="B38"/>
    </row>
    <row r="39" spans="2:2" hidden="1" x14ac:dyDescent="0.2">
      <c r="B39"/>
    </row>
    <row r="40" spans="2:2" hidden="1" x14ac:dyDescent="0.2">
      <c r="B40"/>
    </row>
    <row r="41" spans="2:2" hidden="1" x14ac:dyDescent="0.2">
      <c r="B41"/>
    </row>
    <row r="42" spans="2:2" hidden="1" x14ac:dyDescent="0.2">
      <c r="B42"/>
    </row>
    <row r="43" spans="2:2" hidden="1" x14ac:dyDescent="0.2">
      <c r="B43"/>
    </row>
    <row r="44" spans="2:2" hidden="1" x14ac:dyDescent="0.2">
      <c r="B44"/>
    </row>
    <row r="45" spans="2:2" hidden="1" x14ac:dyDescent="0.2">
      <c r="B45"/>
    </row>
    <row r="46" spans="2:2" hidden="1" x14ac:dyDescent="0.2">
      <c r="B46"/>
    </row>
    <row r="47" spans="2:2" hidden="1" x14ac:dyDescent="0.2">
      <c r="B47"/>
    </row>
    <row r="48" spans="2:2" hidden="1" x14ac:dyDescent="0.2">
      <c r="B48"/>
    </row>
    <row r="49" spans="2:2" hidden="1" x14ac:dyDescent="0.2">
      <c r="B49"/>
    </row>
    <row r="50" spans="2:2" hidden="1" x14ac:dyDescent="0.2">
      <c r="B50"/>
    </row>
    <row r="51" spans="2:2" hidden="1" x14ac:dyDescent="0.2">
      <c r="B51"/>
    </row>
    <row r="52" spans="2:2" hidden="1" x14ac:dyDescent="0.2">
      <c r="B52"/>
    </row>
    <row r="53" spans="2:2" hidden="1" x14ac:dyDescent="0.2">
      <c r="B53"/>
    </row>
    <row r="54" spans="2:2" hidden="1" x14ac:dyDescent="0.2">
      <c r="B54"/>
    </row>
    <row r="55" spans="2:2" hidden="1" x14ac:dyDescent="0.2">
      <c r="B55"/>
    </row>
    <row r="56" spans="2:2" hidden="1" x14ac:dyDescent="0.2">
      <c r="B56"/>
    </row>
    <row r="57" spans="2:2" hidden="1" x14ac:dyDescent="0.2">
      <c r="B57"/>
    </row>
    <row r="58" spans="2:2" hidden="1" x14ac:dyDescent="0.2">
      <c r="B58"/>
    </row>
    <row r="59" spans="2:2" hidden="1" x14ac:dyDescent="0.2">
      <c r="B59"/>
    </row>
    <row r="60" spans="2:2" hidden="1" x14ac:dyDescent="0.2">
      <c r="B60"/>
    </row>
    <row r="61" spans="2:2" hidden="1" x14ac:dyDescent="0.2">
      <c r="B61"/>
    </row>
    <row r="62" spans="2:2" hidden="1" x14ac:dyDescent="0.2">
      <c r="B62"/>
    </row>
    <row r="63" spans="2:2" hidden="1" x14ac:dyDescent="0.2">
      <c r="B63"/>
    </row>
    <row r="64" spans="2:2" hidden="1" x14ac:dyDescent="0.2">
      <c r="B64"/>
    </row>
    <row r="65" spans="2:2" hidden="1" x14ac:dyDescent="0.2">
      <c r="B65"/>
    </row>
    <row r="66" spans="2:2" hidden="1" x14ac:dyDescent="0.2">
      <c r="B66"/>
    </row>
    <row r="67" spans="2:2" hidden="1" x14ac:dyDescent="0.2">
      <c r="B67"/>
    </row>
    <row r="68" spans="2:2" hidden="1" x14ac:dyDescent="0.2">
      <c r="B68"/>
    </row>
    <row r="69" spans="2:2" hidden="1" x14ac:dyDescent="0.2">
      <c r="B69"/>
    </row>
    <row r="70" spans="2:2" hidden="1" x14ac:dyDescent="0.2">
      <c r="B70"/>
    </row>
    <row r="71" spans="2:2" hidden="1" x14ac:dyDescent="0.2">
      <c r="B71"/>
    </row>
    <row r="72" spans="2:2" hidden="1" x14ac:dyDescent="0.2">
      <c r="B72"/>
    </row>
    <row r="73" spans="2:2" hidden="1" x14ac:dyDescent="0.2">
      <c r="B73"/>
    </row>
    <row r="74" spans="2:2" hidden="1" x14ac:dyDescent="0.2">
      <c r="B74"/>
    </row>
    <row r="75" spans="2:2" hidden="1" x14ac:dyDescent="0.2">
      <c r="B75"/>
    </row>
    <row r="76" spans="2:2" hidden="1" x14ac:dyDescent="0.2">
      <c r="B76"/>
    </row>
    <row r="77" spans="2:2" hidden="1" x14ac:dyDescent="0.2">
      <c r="B77"/>
    </row>
    <row r="78" spans="2:2" hidden="1" x14ac:dyDescent="0.2">
      <c r="B78"/>
    </row>
    <row r="79" spans="2:2" hidden="1" x14ac:dyDescent="0.2">
      <c r="B79"/>
    </row>
    <row r="80" spans="2:2" hidden="1" x14ac:dyDescent="0.2">
      <c r="B80"/>
    </row>
    <row r="81" spans="2:2" hidden="1" x14ac:dyDescent="0.2">
      <c r="B81"/>
    </row>
    <row r="82" spans="2:2" hidden="1" x14ac:dyDescent="0.2">
      <c r="B82"/>
    </row>
    <row r="83" spans="2:2" hidden="1" x14ac:dyDescent="0.2">
      <c r="B83"/>
    </row>
    <row r="84" spans="2:2" hidden="1" x14ac:dyDescent="0.2">
      <c r="B84"/>
    </row>
    <row r="85" spans="2:2" hidden="1" x14ac:dyDescent="0.2">
      <c r="B85"/>
    </row>
    <row r="86" spans="2:2" hidden="1" x14ac:dyDescent="0.2">
      <c r="B86"/>
    </row>
    <row r="87" spans="2:2" hidden="1" x14ac:dyDescent="0.2">
      <c r="B87"/>
    </row>
    <row r="88" spans="2:2" hidden="1" x14ac:dyDescent="0.2">
      <c r="B88"/>
    </row>
    <row r="89" spans="2:2" hidden="1" x14ac:dyDescent="0.2">
      <c r="B89"/>
    </row>
    <row r="90" spans="2:2" hidden="1" x14ac:dyDescent="0.2">
      <c r="B90"/>
    </row>
    <row r="91" spans="2:2" hidden="1" x14ac:dyDescent="0.2">
      <c r="B91"/>
    </row>
    <row r="92" spans="2:2" hidden="1" x14ac:dyDescent="0.2">
      <c r="B92"/>
    </row>
    <row r="93" spans="2:2" hidden="1" x14ac:dyDescent="0.2">
      <c r="B93"/>
    </row>
    <row r="94" spans="2:2" hidden="1" x14ac:dyDescent="0.2">
      <c r="B94"/>
    </row>
    <row r="95" spans="2:2" hidden="1" x14ac:dyDescent="0.2">
      <c r="B95"/>
    </row>
    <row r="96" spans="2:2" hidden="1" x14ac:dyDescent="0.2">
      <c r="B96"/>
    </row>
    <row r="97" spans="2:2" hidden="1" x14ac:dyDescent="0.2">
      <c r="B97"/>
    </row>
    <row r="98" spans="2:2" hidden="1" x14ac:dyDescent="0.2">
      <c r="B98"/>
    </row>
    <row r="99" spans="2:2" hidden="1" x14ac:dyDescent="0.2">
      <c r="B99"/>
    </row>
    <row r="100" spans="2:2" hidden="1" x14ac:dyDescent="0.2">
      <c r="B100"/>
    </row>
    <row r="101" spans="2:2" hidden="1" x14ac:dyDescent="0.2">
      <c r="B101"/>
    </row>
    <row r="102" spans="2:2" hidden="1" x14ac:dyDescent="0.2">
      <c r="B102"/>
    </row>
    <row r="103" spans="2:2" hidden="1" x14ac:dyDescent="0.2">
      <c r="B103"/>
    </row>
    <row r="104" spans="2:2" hidden="1" x14ac:dyDescent="0.2">
      <c r="B104"/>
    </row>
    <row r="105" spans="2:2" hidden="1" x14ac:dyDescent="0.2">
      <c r="B105"/>
    </row>
    <row r="106" spans="2:2" hidden="1" x14ac:dyDescent="0.2">
      <c r="B106"/>
    </row>
    <row r="107" spans="2:2" hidden="1" x14ac:dyDescent="0.2">
      <c r="B107"/>
    </row>
    <row r="108" spans="2:2" hidden="1" x14ac:dyDescent="0.2">
      <c r="B108"/>
    </row>
    <row r="109" spans="2:2" hidden="1" x14ac:dyDescent="0.2">
      <c r="B109"/>
    </row>
    <row r="110" spans="2:2" hidden="1" x14ac:dyDescent="0.2">
      <c r="B110"/>
    </row>
    <row r="111" spans="2:2" hidden="1" x14ac:dyDescent="0.2">
      <c r="B111"/>
    </row>
    <row r="112" spans="2:2" hidden="1" x14ac:dyDescent="0.2">
      <c r="B112"/>
    </row>
    <row r="113" spans="2:2" hidden="1" x14ac:dyDescent="0.2">
      <c r="B113"/>
    </row>
    <row r="114" spans="2:2" hidden="1" x14ac:dyDescent="0.2">
      <c r="B114"/>
    </row>
    <row r="115" spans="2:2" hidden="1" x14ac:dyDescent="0.2">
      <c r="B115"/>
    </row>
    <row r="116" spans="2:2" hidden="1" x14ac:dyDescent="0.2">
      <c r="B116"/>
    </row>
    <row r="117" spans="2:2" hidden="1" x14ac:dyDescent="0.2">
      <c r="B117"/>
    </row>
    <row r="118" spans="2:2" hidden="1" x14ac:dyDescent="0.2">
      <c r="B118"/>
    </row>
    <row r="119" spans="2:2" hidden="1" x14ac:dyDescent="0.2">
      <c r="B119"/>
    </row>
    <row r="120" spans="2:2" hidden="1" x14ac:dyDescent="0.2">
      <c r="B120"/>
    </row>
    <row r="121" spans="2:2" hidden="1" x14ac:dyDescent="0.2">
      <c r="B121"/>
    </row>
    <row r="122" spans="2:2" hidden="1" x14ac:dyDescent="0.2">
      <c r="B122"/>
    </row>
    <row r="123" spans="2:2" hidden="1" x14ac:dyDescent="0.2">
      <c r="B123"/>
    </row>
    <row r="124" spans="2:2" hidden="1" x14ac:dyDescent="0.2">
      <c r="B124"/>
    </row>
    <row r="125" spans="2:2" hidden="1" x14ac:dyDescent="0.2">
      <c r="B125"/>
    </row>
    <row r="126" spans="2:2" hidden="1" x14ac:dyDescent="0.2">
      <c r="B126"/>
    </row>
    <row r="127" spans="2:2" hidden="1" x14ac:dyDescent="0.2">
      <c r="B127"/>
    </row>
    <row r="128" spans="2:2" hidden="1" x14ac:dyDescent="0.2">
      <c r="B128"/>
    </row>
    <row r="129" spans="2:2" hidden="1" x14ac:dyDescent="0.2">
      <c r="B129"/>
    </row>
    <row r="130" spans="2:2" hidden="1" x14ac:dyDescent="0.2">
      <c r="B130"/>
    </row>
    <row r="131" spans="2:2" hidden="1" x14ac:dyDescent="0.2">
      <c r="B131"/>
    </row>
    <row r="132" spans="2:2" hidden="1" x14ac:dyDescent="0.2">
      <c r="B132"/>
    </row>
    <row r="133" spans="2:2" hidden="1" x14ac:dyDescent="0.2">
      <c r="B133"/>
    </row>
    <row r="134" spans="2:2" hidden="1" x14ac:dyDescent="0.2">
      <c r="B134"/>
    </row>
    <row r="135" spans="2:2" hidden="1" x14ac:dyDescent="0.2">
      <c r="B135"/>
    </row>
    <row r="136" spans="2:2" hidden="1" x14ac:dyDescent="0.2">
      <c r="B136"/>
    </row>
    <row r="137" spans="2:2" hidden="1" x14ac:dyDescent="0.2">
      <c r="B137"/>
    </row>
    <row r="138" spans="2:2" hidden="1" x14ac:dyDescent="0.2">
      <c r="B138"/>
    </row>
    <row r="139" spans="2:2" hidden="1" x14ac:dyDescent="0.2">
      <c r="B139"/>
    </row>
    <row r="140" spans="2:2" hidden="1" x14ac:dyDescent="0.2">
      <c r="B140"/>
    </row>
    <row r="141" spans="2:2" hidden="1" x14ac:dyDescent="0.2">
      <c r="B141"/>
    </row>
    <row r="142" spans="2:2" hidden="1" x14ac:dyDescent="0.2">
      <c r="B142"/>
    </row>
    <row r="143" spans="2:2" hidden="1" x14ac:dyDescent="0.2">
      <c r="B143"/>
    </row>
    <row r="144" spans="2:2" hidden="1" x14ac:dyDescent="0.2">
      <c r="B144"/>
    </row>
    <row r="145" spans="2:2" hidden="1" x14ac:dyDescent="0.2">
      <c r="B145"/>
    </row>
    <row r="146" spans="2:2" hidden="1" x14ac:dyDescent="0.2">
      <c r="B146"/>
    </row>
    <row r="147" spans="2:2" hidden="1" x14ac:dyDescent="0.2">
      <c r="B147"/>
    </row>
    <row r="148" spans="2:2" hidden="1" x14ac:dyDescent="0.2">
      <c r="B148"/>
    </row>
    <row r="149" spans="2:2" hidden="1" x14ac:dyDescent="0.2">
      <c r="B149"/>
    </row>
    <row r="150" spans="2:2" hidden="1" x14ac:dyDescent="0.2">
      <c r="B150"/>
    </row>
    <row r="151" spans="2:2" hidden="1" x14ac:dyDescent="0.2">
      <c r="B151"/>
    </row>
    <row r="152" spans="2:2" hidden="1" x14ac:dyDescent="0.2">
      <c r="B152"/>
    </row>
    <row r="153" spans="2:2" hidden="1" x14ac:dyDescent="0.2">
      <c r="B153"/>
    </row>
    <row r="154" spans="2:2" hidden="1" x14ac:dyDescent="0.2">
      <c r="B154"/>
    </row>
    <row r="155" spans="2:2" hidden="1" x14ac:dyDescent="0.2">
      <c r="B155"/>
    </row>
    <row r="156" spans="2:2" hidden="1" x14ac:dyDescent="0.2">
      <c r="B156"/>
    </row>
    <row r="157" spans="2:2" hidden="1" x14ac:dyDescent="0.2">
      <c r="B157"/>
    </row>
    <row r="158" spans="2:2" hidden="1" x14ac:dyDescent="0.2">
      <c r="B158"/>
    </row>
    <row r="159" spans="2:2" hidden="1" x14ac:dyDescent="0.2">
      <c r="B159"/>
    </row>
    <row r="160" spans="2:2" hidden="1" x14ac:dyDescent="0.2">
      <c r="B160"/>
    </row>
    <row r="161" spans="2:2" hidden="1" x14ac:dyDescent="0.2">
      <c r="B161"/>
    </row>
    <row r="162" spans="2:2" hidden="1" x14ac:dyDescent="0.2">
      <c r="B162"/>
    </row>
    <row r="163" spans="2:2" hidden="1" x14ac:dyDescent="0.2">
      <c r="B163"/>
    </row>
    <row r="164" spans="2:2" hidden="1" x14ac:dyDescent="0.2">
      <c r="B164"/>
    </row>
    <row r="165" spans="2:2" hidden="1" x14ac:dyDescent="0.2">
      <c r="B165"/>
    </row>
    <row r="166" spans="2:2" hidden="1" x14ac:dyDescent="0.2">
      <c r="B166"/>
    </row>
    <row r="167" spans="2:2" hidden="1" x14ac:dyDescent="0.2">
      <c r="B167"/>
    </row>
    <row r="168" spans="2:2" hidden="1" x14ac:dyDescent="0.2">
      <c r="B168"/>
    </row>
    <row r="169" spans="2:2" hidden="1" x14ac:dyDescent="0.2">
      <c r="B169"/>
    </row>
    <row r="170" spans="2:2" hidden="1" x14ac:dyDescent="0.2">
      <c r="B170"/>
    </row>
    <row r="171" spans="2:2" hidden="1" x14ac:dyDescent="0.2">
      <c r="B171"/>
    </row>
    <row r="172" spans="2:2" hidden="1" x14ac:dyDescent="0.2">
      <c r="B172"/>
    </row>
    <row r="173" spans="2:2" hidden="1" x14ac:dyDescent="0.2">
      <c r="B173"/>
    </row>
    <row r="174" spans="2:2" hidden="1" x14ac:dyDescent="0.2">
      <c r="B174"/>
    </row>
    <row r="175" spans="2:2" hidden="1" x14ac:dyDescent="0.2">
      <c r="B175"/>
    </row>
    <row r="176" spans="2:2" hidden="1" x14ac:dyDescent="0.2">
      <c r="B176"/>
    </row>
    <row r="177" spans="2:2" hidden="1" x14ac:dyDescent="0.2">
      <c r="B177"/>
    </row>
    <row r="178" spans="2:2" hidden="1" x14ac:dyDescent="0.2">
      <c r="B178"/>
    </row>
    <row r="179" spans="2:2" hidden="1" x14ac:dyDescent="0.2">
      <c r="B179"/>
    </row>
    <row r="180" spans="2:2" hidden="1" x14ac:dyDescent="0.2">
      <c r="B180"/>
    </row>
    <row r="181" spans="2:2" hidden="1" x14ac:dyDescent="0.2">
      <c r="B181"/>
    </row>
    <row r="182" spans="2:2" hidden="1" x14ac:dyDescent="0.2">
      <c r="B182"/>
    </row>
    <row r="183" spans="2:2" hidden="1" x14ac:dyDescent="0.2">
      <c r="B183"/>
    </row>
    <row r="184" spans="2:2" hidden="1" x14ac:dyDescent="0.2">
      <c r="B184"/>
    </row>
    <row r="185" spans="2:2" hidden="1" x14ac:dyDescent="0.2">
      <c r="B185"/>
    </row>
    <row r="186" spans="2:2" hidden="1" x14ac:dyDescent="0.2">
      <c r="B186"/>
    </row>
    <row r="187" spans="2:2" hidden="1" x14ac:dyDescent="0.2">
      <c r="B187"/>
    </row>
    <row r="188" spans="2:2" hidden="1" x14ac:dyDescent="0.2">
      <c r="B188"/>
    </row>
    <row r="189" spans="2:2" hidden="1" x14ac:dyDescent="0.2">
      <c r="B189"/>
    </row>
    <row r="190" spans="2:2" hidden="1" x14ac:dyDescent="0.2">
      <c r="B190"/>
    </row>
    <row r="191" spans="2:2" hidden="1" x14ac:dyDescent="0.2">
      <c r="B191"/>
    </row>
    <row r="192" spans="2:2" hidden="1" x14ac:dyDescent="0.2">
      <c r="B192"/>
    </row>
    <row r="193" spans="2:2" hidden="1" x14ac:dyDescent="0.2">
      <c r="B193"/>
    </row>
    <row r="194" spans="2:2" hidden="1" x14ac:dyDescent="0.2">
      <c r="B194"/>
    </row>
    <row r="195" spans="2:2" hidden="1" x14ac:dyDescent="0.2">
      <c r="B195"/>
    </row>
    <row r="196" spans="2:2" hidden="1" x14ac:dyDescent="0.2">
      <c r="B196"/>
    </row>
    <row r="197" spans="2:2" hidden="1" x14ac:dyDescent="0.2">
      <c r="B197"/>
    </row>
    <row r="198" spans="2:2" hidden="1" x14ac:dyDescent="0.2">
      <c r="B198"/>
    </row>
    <row r="199" spans="2:2" hidden="1" x14ac:dyDescent="0.2">
      <c r="B199"/>
    </row>
    <row r="200" spans="2:2" hidden="1" x14ac:dyDescent="0.2">
      <c r="B200"/>
    </row>
    <row r="201" spans="2:2" hidden="1" x14ac:dyDescent="0.2">
      <c r="B201"/>
    </row>
    <row r="202" spans="2:2" hidden="1" x14ac:dyDescent="0.2">
      <c r="B202"/>
    </row>
    <row r="203" spans="2:2" hidden="1" x14ac:dyDescent="0.2">
      <c r="B203"/>
    </row>
    <row r="204" spans="2:2" hidden="1" x14ac:dyDescent="0.2">
      <c r="B204"/>
    </row>
    <row r="205" spans="2:2" hidden="1" x14ac:dyDescent="0.2">
      <c r="B205"/>
    </row>
    <row r="206" spans="2:2" hidden="1" x14ac:dyDescent="0.2">
      <c r="B206"/>
    </row>
    <row r="207" spans="2:2" hidden="1" x14ac:dyDescent="0.2">
      <c r="B207"/>
    </row>
    <row r="208" spans="2:2" hidden="1" x14ac:dyDescent="0.2">
      <c r="B208"/>
    </row>
    <row r="209" spans="2:2" hidden="1" x14ac:dyDescent="0.2">
      <c r="B209"/>
    </row>
    <row r="210" spans="2:2" hidden="1" x14ac:dyDescent="0.2">
      <c r="B210"/>
    </row>
    <row r="211" spans="2:2" hidden="1" x14ac:dyDescent="0.2">
      <c r="B211"/>
    </row>
    <row r="212" spans="2:2" hidden="1" x14ac:dyDescent="0.2">
      <c r="B212"/>
    </row>
    <row r="213" spans="2:2" hidden="1" x14ac:dyDescent="0.2">
      <c r="B213"/>
    </row>
    <row r="214" spans="2:2" hidden="1" x14ac:dyDescent="0.2">
      <c r="B214"/>
    </row>
    <row r="215" spans="2:2" hidden="1" x14ac:dyDescent="0.2">
      <c r="B215"/>
    </row>
    <row r="216" spans="2:2" hidden="1" x14ac:dyDescent="0.2">
      <c r="B216"/>
    </row>
    <row r="217" spans="2:2" hidden="1" x14ac:dyDescent="0.2">
      <c r="B217"/>
    </row>
    <row r="218" spans="2:2" hidden="1" x14ac:dyDescent="0.2">
      <c r="B218"/>
    </row>
    <row r="219" spans="2:2" hidden="1" x14ac:dyDescent="0.2">
      <c r="B219"/>
    </row>
    <row r="220" spans="2:2" hidden="1" x14ac:dyDescent="0.2">
      <c r="B220"/>
    </row>
    <row r="221" spans="2:2" hidden="1" x14ac:dyDescent="0.2">
      <c r="B221"/>
    </row>
    <row r="222" spans="2:2" hidden="1" x14ac:dyDescent="0.2">
      <c r="B222"/>
    </row>
    <row r="223" spans="2:2" hidden="1" x14ac:dyDescent="0.2">
      <c r="B223"/>
    </row>
    <row r="224" spans="2:2" hidden="1" x14ac:dyDescent="0.2">
      <c r="B224"/>
    </row>
    <row r="225" spans="2:2" hidden="1" x14ac:dyDescent="0.2">
      <c r="B225"/>
    </row>
    <row r="226" spans="2:2" hidden="1" x14ac:dyDescent="0.2">
      <c r="B226"/>
    </row>
    <row r="227" spans="2:2" hidden="1" x14ac:dyDescent="0.2">
      <c r="B227"/>
    </row>
    <row r="228" spans="2:2" hidden="1" x14ac:dyDescent="0.2">
      <c r="B228"/>
    </row>
    <row r="229" spans="2:2" hidden="1" x14ac:dyDescent="0.2">
      <c r="B229"/>
    </row>
    <row r="230" spans="2:2" hidden="1" x14ac:dyDescent="0.2">
      <c r="B230"/>
    </row>
    <row r="231" spans="2:2" hidden="1" x14ac:dyDescent="0.2">
      <c r="B231"/>
    </row>
    <row r="232" spans="2:2" hidden="1" x14ac:dyDescent="0.2">
      <c r="B232"/>
    </row>
    <row r="233" spans="2:2" hidden="1" x14ac:dyDescent="0.2">
      <c r="B233"/>
    </row>
    <row r="234" spans="2:2" hidden="1" x14ac:dyDescent="0.2">
      <c r="B234"/>
    </row>
    <row r="235" spans="2:2" hidden="1" x14ac:dyDescent="0.2">
      <c r="B235"/>
    </row>
    <row r="236" spans="2:2" hidden="1" x14ac:dyDescent="0.2">
      <c r="B236"/>
    </row>
    <row r="237" spans="2:2" hidden="1" x14ac:dyDescent="0.2">
      <c r="B237"/>
    </row>
    <row r="238" spans="2:2" hidden="1" x14ac:dyDescent="0.2">
      <c r="B238"/>
    </row>
    <row r="239" spans="2:2" hidden="1" x14ac:dyDescent="0.2">
      <c r="B239"/>
    </row>
    <row r="240" spans="2:2" hidden="1" x14ac:dyDescent="0.2">
      <c r="B240"/>
    </row>
    <row r="241" spans="2:2" hidden="1" x14ac:dyDescent="0.2">
      <c r="B241"/>
    </row>
    <row r="242" spans="2:2" hidden="1" x14ac:dyDescent="0.2">
      <c r="B242"/>
    </row>
    <row r="243" spans="2:2" hidden="1" x14ac:dyDescent="0.2">
      <c r="B243"/>
    </row>
    <row r="244" spans="2:2" hidden="1" x14ac:dyDescent="0.2">
      <c r="B244"/>
    </row>
    <row r="245" spans="2:2" hidden="1" x14ac:dyDescent="0.2">
      <c r="B245"/>
    </row>
    <row r="246" spans="2:2" hidden="1" x14ac:dyDescent="0.2">
      <c r="B246"/>
    </row>
    <row r="247" spans="2:2" hidden="1" x14ac:dyDescent="0.2">
      <c r="B247"/>
    </row>
    <row r="248" spans="2:2" hidden="1" x14ac:dyDescent="0.2">
      <c r="B248"/>
    </row>
    <row r="249" spans="2:2" hidden="1" x14ac:dyDescent="0.2">
      <c r="B249"/>
    </row>
    <row r="250" spans="2:2" hidden="1" x14ac:dyDescent="0.2">
      <c r="B250"/>
    </row>
    <row r="251" spans="2:2" hidden="1" x14ac:dyDescent="0.2">
      <c r="B251"/>
    </row>
    <row r="252" spans="2:2" hidden="1" x14ac:dyDescent="0.2">
      <c r="B252"/>
    </row>
    <row r="253" spans="2:2" hidden="1" x14ac:dyDescent="0.2">
      <c r="B253"/>
    </row>
    <row r="254" spans="2:2" hidden="1" x14ac:dyDescent="0.2">
      <c r="B254"/>
    </row>
    <row r="255" spans="2:2" hidden="1" x14ac:dyDescent="0.2">
      <c r="B255"/>
    </row>
    <row r="256" spans="2:2" hidden="1" x14ac:dyDescent="0.2">
      <c r="B256"/>
    </row>
    <row r="257" spans="2:2" hidden="1" x14ac:dyDescent="0.2">
      <c r="B257"/>
    </row>
    <row r="258" spans="2:2" hidden="1" x14ac:dyDescent="0.2">
      <c r="B258"/>
    </row>
    <row r="259" spans="2:2" hidden="1" x14ac:dyDescent="0.2">
      <c r="B259"/>
    </row>
    <row r="260" spans="2:2" hidden="1" x14ac:dyDescent="0.2">
      <c r="B260"/>
    </row>
    <row r="261" spans="2:2" hidden="1" x14ac:dyDescent="0.2">
      <c r="B261"/>
    </row>
    <row r="262" spans="2:2" hidden="1" x14ac:dyDescent="0.2">
      <c r="B262"/>
    </row>
    <row r="263" spans="2:2" hidden="1" x14ac:dyDescent="0.2">
      <c r="B263"/>
    </row>
    <row r="264" spans="2:2" hidden="1" x14ac:dyDescent="0.2">
      <c r="B264"/>
    </row>
    <row r="265" spans="2:2" hidden="1" x14ac:dyDescent="0.2">
      <c r="B265"/>
    </row>
    <row r="266" spans="2:2" hidden="1" x14ac:dyDescent="0.2">
      <c r="B266"/>
    </row>
    <row r="267" spans="2:2" hidden="1" x14ac:dyDescent="0.2">
      <c r="B267"/>
    </row>
    <row r="268" spans="2:2" hidden="1" x14ac:dyDescent="0.2">
      <c r="B268"/>
    </row>
    <row r="269" spans="2:2" hidden="1" x14ac:dyDescent="0.2">
      <c r="B269"/>
    </row>
    <row r="270" spans="2:2" hidden="1" x14ac:dyDescent="0.2">
      <c r="B270"/>
    </row>
    <row r="271" spans="2:2" hidden="1" x14ac:dyDescent="0.2">
      <c r="B271"/>
    </row>
    <row r="272" spans="2:2" hidden="1" x14ac:dyDescent="0.2">
      <c r="B272"/>
    </row>
    <row r="273" spans="2:2" hidden="1" x14ac:dyDescent="0.2">
      <c r="B273"/>
    </row>
    <row r="274" spans="2:2" hidden="1" x14ac:dyDescent="0.2">
      <c r="B274"/>
    </row>
    <row r="275" spans="2:2" hidden="1" x14ac:dyDescent="0.2">
      <c r="B275"/>
    </row>
    <row r="276" spans="2:2" hidden="1" x14ac:dyDescent="0.2">
      <c r="B276"/>
    </row>
    <row r="277" spans="2:2" hidden="1" x14ac:dyDescent="0.2">
      <c r="B277"/>
    </row>
    <row r="278" spans="2:2" hidden="1" x14ac:dyDescent="0.2">
      <c r="B278"/>
    </row>
    <row r="279" spans="2:2" hidden="1" x14ac:dyDescent="0.2">
      <c r="B279"/>
    </row>
    <row r="280" spans="2:2" hidden="1" x14ac:dyDescent="0.2">
      <c r="B280"/>
    </row>
    <row r="281" spans="2:2" hidden="1" x14ac:dyDescent="0.2">
      <c r="B281"/>
    </row>
    <row r="282" spans="2:2" hidden="1" x14ac:dyDescent="0.2">
      <c r="B282"/>
    </row>
    <row r="283" spans="2:2" hidden="1" x14ac:dyDescent="0.2">
      <c r="B283"/>
    </row>
    <row r="284" spans="2:2" hidden="1" x14ac:dyDescent="0.2">
      <c r="B284"/>
    </row>
    <row r="285" spans="2:2" hidden="1" x14ac:dyDescent="0.2">
      <c r="B285"/>
    </row>
    <row r="286" spans="2:2" hidden="1" x14ac:dyDescent="0.2">
      <c r="B286"/>
    </row>
    <row r="287" spans="2:2" hidden="1" x14ac:dyDescent="0.2">
      <c r="B287"/>
    </row>
    <row r="288" spans="2:2" hidden="1" x14ac:dyDescent="0.2">
      <c r="B288"/>
    </row>
    <row r="289" spans="1:6" hidden="1" x14ac:dyDescent="0.2">
      <c r="B289"/>
    </row>
    <row r="290" spans="1:6" hidden="1" x14ac:dyDescent="0.2">
      <c r="B290"/>
    </row>
    <row r="291" spans="1:6" hidden="1" x14ac:dyDescent="0.2">
      <c r="B291"/>
    </row>
    <row r="292" spans="1:6" hidden="1" x14ac:dyDescent="0.2">
      <c r="B292"/>
    </row>
    <row r="293" spans="1:6" hidden="1" x14ac:dyDescent="0.2">
      <c r="B293"/>
    </row>
    <row r="294" spans="1:6" hidden="1" x14ac:dyDescent="0.2">
      <c r="B294"/>
    </row>
    <row r="295" spans="1:6" hidden="1" x14ac:dyDescent="0.2">
      <c r="B295"/>
    </row>
    <row r="296" spans="1:6" hidden="1" x14ac:dyDescent="0.2">
      <c r="B296"/>
    </row>
    <row r="297" spans="1:6" hidden="1" x14ac:dyDescent="0.2">
      <c r="B297"/>
    </row>
    <row r="298" spans="1:6" x14ac:dyDescent="0.2">
      <c r="B298"/>
    </row>
    <row r="299" spans="1:6" x14ac:dyDescent="0.2">
      <c r="A299" s="105"/>
      <c r="B299" s="703"/>
      <c r="C299" s="151" t="s">
        <v>182</v>
      </c>
      <c r="F299" s="100" t="s">
        <v>27</v>
      </c>
    </row>
    <row r="300" spans="1:6" x14ac:dyDescent="0.2">
      <c r="A300" s="152">
        <v>1</v>
      </c>
      <c r="B300" s="704" t="str">
        <f>IFERROR(INDEX(B$1:B$100,MATCH(A300,A$1:A$100,0)),"")</f>
        <v>Kaspar Mänd, Matti Vinni, Vladimir Ogneštšikov</v>
      </c>
      <c r="C300" s="392">
        <f>IF(21-A300&gt;0,21-A300,1)</f>
        <v>20</v>
      </c>
      <c r="F300">
        <v>5</v>
      </c>
    </row>
    <row r="301" spans="1:6" x14ac:dyDescent="0.2">
      <c r="A301" s="152">
        <v>2</v>
      </c>
      <c r="B301" s="704" t="str">
        <f t="shared" ref="B301:B316" si="15">IFERROR(INDEX(B$1:B$100,MATCH(A301,A$1:A$100,0)),"")</f>
        <v>Kenneth Muusikus, Mait Metsla</v>
      </c>
      <c r="C301" s="392">
        <f t="shared" ref="C301:C313" si="16">IF(21-A301&gt;0,21-A301,1)</f>
        <v>19</v>
      </c>
      <c r="F301">
        <v>3</v>
      </c>
    </row>
    <row r="302" spans="1:6" x14ac:dyDescent="0.2">
      <c r="A302" s="152">
        <v>3</v>
      </c>
      <c r="B302" s="704" t="str">
        <f t="shared" si="15"/>
        <v>Ljudmila Varendi, Viktor Švarõgin</v>
      </c>
      <c r="C302" s="392">
        <f t="shared" si="16"/>
        <v>18</v>
      </c>
      <c r="F302">
        <v>3</v>
      </c>
    </row>
    <row r="303" spans="1:6" x14ac:dyDescent="0.2">
      <c r="A303" s="152">
        <v>4</v>
      </c>
      <c r="B303" s="704" t="str">
        <f t="shared" si="15"/>
        <v>Aarne Välja, Janek Tarto</v>
      </c>
      <c r="C303" s="392">
        <f t="shared" si="16"/>
        <v>17</v>
      </c>
      <c r="F303">
        <v>3</v>
      </c>
    </row>
    <row r="304" spans="1:6" x14ac:dyDescent="0.2">
      <c r="A304" s="152">
        <v>5</v>
      </c>
      <c r="B304" s="704" t="str">
        <f t="shared" si="15"/>
        <v>Jaan Sepp, Oskar Sepp</v>
      </c>
      <c r="C304" s="392">
        <f t="shared" si="16"/>
        <v>16</v>
      </c>
      <c r="F304">
        <v>3</v>
      </c>
    </row>
    <row r="305" spans="1:6" x14ac:dyDescent="0.2">
      <c r="A305" s="152">
        <v>6</v>
      </c>
      <c r="B305" s="704" t="str">
        <f t="shared" si="15"/>
        <v>Oksana Rõndenkova, Oleg Rõndenkov</v>
      </c>
      <c r="C305" s="392">
        <f t="shared" si="16"/>
        <v>15</v>
      </c>
      <c r="F305">
        <v>3</v>
      </c>
    </row>
    <row r="306" spans="1:6" x14ac:dyDescent="0.2">
      <c r="A306" s="152">
        <v>7</v>
      </c>
      <c r="B306" s="704" t="str">
        <f t="shared" si="15"/>
        <v>Boriss Klubov, Elmo Lageda</v>
      </c>
      <c r="C306" s="392">
        <f t="shared" si="16"/>
        <v>14</v>
      </c>
      <c r="F306">
        <v>3</v>
      </c>
    </row>
    <row r="307" spans="1:6" x14ac:dyDescent="0.2">
      <c r="A307" s="152">
        <v>8</v>
      </c>
      <c r="B307" s="704" t="str">
        <f t="shared" si="15"/>
        <v>Karoliina Sild, Tõnis Neiland</v>
      </c>
      <c r="C307" s="392">
        <f t="shared" si="16"/>
        <v>13</v>
      </c>
      <c r="F307">
        <v>3</v>
      </c>
    </row>
    <row r="308" spans="1:6" x14ac:dyDescent="0.2">
      <c r="A308" s="152">
        <v>9</v>
      </c>
      <c r="B308" s="704" t="str">
        <f t="shared" si="15"/>
        <v>Karla Purgats, Lemmit Toomra</v>
      </c>
      <c r="C308" s="392">
        <f t="shared" si="16"/>
        <v>12</v>
      </c>
      <c r="F308">
        <v>2</v>
      </c>
    </row>
    <row r="309" spans="1:6" x14ac:dyDescent="0.2">
      <c r="A309" s="152">
        <v>10</v>
      </c>
      <c r="B309" s="704" t="str">
        <f t="shared" si="15"/>
        <v>Ivar Viljaste, Sirje Viljaste</v>
      </c>
      <c r="C309" s="392">
        <f t="shared" si="16"/>
        <v>11</v>
      </c>
      <c r="F309">
        <v>2</v>
      </c>
    </row>
    <row r="310" spans="1:6" x14ac:dyDescent="0.2">
      <c r="A310" s="152">
        <v>11</v>
      </c>
      <c r="B310" s="704" t="str">
        <f t="shared" si="15"/>
        <v>Aigi Orro, Kalle Orro</v>
      </c>
      <c r="C310" s="392">
        <f t="shared" si="16"/>
        <v>10</v>
      </c>
      <c r="F310">
        <v>2</v>
      </c>
    </row>
    <row r="311" spans="1:6" x14ac:dyDescent="0.2">
      <c r="A311" s="152">
        <v>12</v>
      </c>
      <c r="B311" s="704" t="str">
        <f t="shared" si="15"/>
        <v>Andres Veski, Svetlana Veski</v>
      </c>
      <c r="C311" s="392">
        <f t="shared" si="16"/>
        <v>9</v>
      </c>
      <c r="F311">
        <v>2</v>
      </c>
    </row>
    <row r="312" spans="1:6" x14ac:dyDescent="0.2">
      <c r="A312" s="152">
        <v>13</v>
      </c>
      <c r="B312" s="704" t="str">
        <f t="shared" si="15"/>
        <v>Olav Türk, Urmas Jõeäär</v>
      </c>
      <c r="C312" s="392">
        <f t="shared" si="16"/>
        <v>8</v>
      </c>
      <c r="F312">
        <v>2</v>
      </c>
    </row>
    <row r="313" spans="1:6" x14ac:dyDescent="0.2">
      <c r="A313" s="152">
        <v>14</v>
      </c>
      <c r="B313" s="704" t="str">
        <f t="shared" si="15"/>
        <v>Heili Vasser, Vello Vasser</v>
      </c>
      <c r="C313" s="392">
        <f t="shared" si="16"/>
        <v>7</v>
      </c>
      <c r="F313">
        <v>2</v>
      </c>
    </row>
    <row r="314" spans="1:6" x14ac:dyDescent="0.2">
      <c r="A314" s="152">
        <v>15</v>
      </c>
      <c r="B314" s="704" t="str">
        <f t="shared" si="15"/>
        <v>Illar Tõnurist, Jaan Saar</v>
      </c>
      <c r="C314" s="392">
        <f t="shared" ref="C314:C316" si="17">IF(21-A314&gt;0,21-A314,1)</f>
        <v>6</v>
      </c>
      <c r="F314">
        <v>2</v>
      </c>
    </row>
    <row r="315" spans="1:6" x14ac:dyDescent="0.2">
      <c r="A315" s="152">
        <v>16</v>
      </c>
      <c r="B315" s="704" t="str">
        <f t="shared" si="15"/>
        <v>Andrei Grintšak, Emil Murzajev</v>
      </c>
      <c r="C315" s="392">
        <f t="shared" si="17"/>
        <v>5</v>
      </c>
      <c r="F315">
        <v>1</v>
      </c>
    </row>
    <row r="316" spans="1:6" x14ac:dyDescent="0.2">
      <c r="A316" s="152">
        <v>17</v>
      </c>
      <c r="B316" s="704" t="str">
        <f t="shared" si="15"/>
        <v>Enn Tokman, Tarmo Bombe, Urmas Randlaine</v>
      </c>
      <c r="C316" s="392">
        <f t="shared" si="17"/>
        <v>4</v>
      </c>
      <c r="F316">
        <v>1</v>
      </c>
    </row>
  </sheetData>
  <conditionalFormatting sqref="C7:C23 G7:G23 K7:K23 O7:O23 S7:S23">
    <cfRule type="expression" dxfId="478" priority="12">
      <formula>AND(C7=0,E7=13)</formula>
    </cfRule>
  </conditionalFormatting>
  <conditionalFormatting sqref="C7:C23">
    <cfRule type="expression" dxfId="477" priority="26">
      <formula>IF($C7&gt;$E7,TRUE)</formula>
    </cfRule>
  </conditionalFormatting>
  <conditionalFormatting sqref="E7:E23">
    <cfRule type="expression" dxfId="476" priority="27">
      <formula>IF($C7&lt;$E7,TRUE)</formula>
    </cfRule>
  </conditionalFormatting>
  <conditionalFormatting sqref="K7:K23">
    <cfRule type="expression" dxfId="475" priority="34">
      <formula>IF($K7&gt;$M7,TRUE)</formula>
    </cfRule>
  </conditionalFormatting>
  <conditionalFormatting sqref="M7:M23">
    <cfRule type="expression" dxfId="474" priority="35">
      <formula>IF($K7&lt;$M7,TRUE)</formula>
    </cfRule>
  </conditionalFormatting>
  <conditionalFormatting sqref="O7:O23">
    <cfRule type="expression" dxfId="473" priority="38">
      <formula>IF($O7&gt;$Q7,TRUE)</formula>
    </cfRule>
  </conditionalFormatting>
  <conditionalFormatting sqref="Q7:Q23">
    <cfRule type="expression" dxfId="472" priority="39">
      <formula>IF($O7&lt;$Q7,TRUE)</formula>
    </cfRule>
  </conditionalFormatting>
  <conditionalFormatting sqref="S7:S23">
    <cfRule type="expression" dxfId="471" priority="42">
      <formula>IF($S7&gt;$U7,TRUE)</formula>
    </cfRule>
  </conditionalFormatting>
  <conditionalFormatting sqref="U7:U23">
    <cfRule type="expression" dxfId="470" priority="43">
      <formula>IF($S7&lt;$U7,TRUE)</formula>
    </cfRule>
  </conditionalFormatting>
  <conditionalFormatting sqref="G7:G23">
    <cfRule type="expression" dxfId="469" priority="30">
      <formula>IF($G7&gt;$I7,TRUE)</formula>
    </cfRule>
  </conditionalFormatting>
  <conditionalFormatting sqref="I7:I23">
    <cfRule type="expression" dxfId="468" priority="31">
      <formula>IF($G7&lt;$I7,TRUE)</formula>
    </cfRule>
  </conditionalFormatting>
  <conditionalFormatting sqref="F7:F23">
    <cfRule type="containsText" dxfId="467" priority="17" operator="containsText" text="vaba voor">
      <formula>NOT(ISERROR(SEARCH("vaba voor",F7)))</formula>
    </cfRule>
  </conditionalFormatting>
  <conditionalFormatting sqref="N7:N23">
    <cfRule type="containsText" dxfId="466" priority="15" operator="containsText" text="vaba voor">
      <formula>NOT(ISERROR(SEARCH("vaba voor",N7)))</formula>
    </cfRule>
  </conditionalFormatting>
  <conditionalFormatting sqref="R7:R23">
    <cfRule type="containsText" dxfId="465" priority="18" operator="containsText" text="vaba voor">
      <formula>NOT(ISERROR(SEARCH("vaba voor",R7)))</formula>
    </cfRule>
  </conditionalFormatting>
  <conditionalFormatting sqref="V7:V23">
    <cfRule type="containsText" dxfId="464" priority="14" operator="containsText" text="vaba voor">
      <formula>NOT(ISERROR(SEARCH("vaba voor",V7)))</formula>
    </cfRule>
  </conditionalFormatting>
  <conditionalFormatting sqref="J7:J23">
    <cfRule type="containsText" dxfId="463" priority="16" operator="containsText" text="vaba voor">
      <formula>NOT(ISERROR(SEARCH("vaba voor",J7)))</formula>
    </cfRule>
  </conditionalFormatting>
  <conditionalFormatting sqref="C7:F23">
    <cfRule type="expression" dxfId="462" priority="22">
      <formula>IF(AND(ISNUMBER($C7),$C7=$E7),TRUE)</formula>
    </cfRule>
    <cfRule type="expression" dxfId="461" priority="24">
      <formula>IF($C7&gt;$E7,TRUE)</formula>
    </cfRule>
    <cfRule type="expression" dxfId="460" priority="25">
      <formula>IF($C7&lt;$E7,TRUE)</formula>
    </cfRule>
  </conditionalFormatting>
  <conditionalFormatting sqref="G7:J23">
    <cfRule type="expression" dxfId="459" priority="23">
      <formula>IF(AND(ISNUMBER($G7),$G7=$I7),TRUE)</formula>
    </cfRule>
    <cfRule type="expression" dxfId="458" priority="28">
      <formula>IF($G7&gt;$I7,TRUE)</formula>
    </cfRule>
    <cfRule type="expression" dxfId="457" priority="29">
      <formula>IF($G7&lt;$I7,TRUE)</formula>
    </cfRule>
  </conditionalFormatting>
  <conditionalFormatting sqref="K7:N23">
    <cfRule type="expression" dxfId="456" priority="21">
      <formula>IF(AND(ISNUMBER($K7),$K7=$M7),TRUE)</formula>
    </cfRule>
    <cfRule type="expression" dxfId="455" priority="32">
      <formula>IF($K7&gt;$M7,TRUE)</formula>
    </cfRule>
    <cfRule type="expression" dxfId="454" priority="33">
      <formula>IF($K7&lt;$M7,TRUE)</formula>
    </cfRule>
  </conditionalFormatting>
  <conditionalFormatting sqref="O7:R23">
    <cfRule type="expression" dxfId="453" priority="20">
      <formula>IF(AND(ISNUMBER($O7),$O7=$Q7),TRUE)</formula>
    </cfRule>
    <cfRule type="expression" dxfId="452" priority="36">
      <formula>IF($O7&gt;$Q7,TRUE)</formula>
    </cfRule>
    <cfRule type="expression" dxfId="451" priority="37">
      <formula>IF($O7&lt;$Q7,TRUE)</formula>
    </cfRule>
  </conditionalFormatting>
  <conditionalFormatting sqref="S7:V23">
    <cfRule type="expression" dxfId="450" priority="19">
      <formula>IF(AND(ISNUMBER($S7),$S7=$U7),TRUE)</formula>
    </cfRule>
    <cfRule type="expression" dxfId="449" priority="40">
      <formula>IF($S7&gt;$U7,TRUE)</formula>
    </cfRule>
    <cfRule type="expression" dxfId="448" priority="41">
      <formula>IF($S7&lt;$U7,TRUE)</formula>
    </cfRule>
  </conditionalFormatting>
  <conditionalFormatting sqref="E7:E23 I7:I23 M7:M23 Q7:Q23 U7:U23">
    <cfRule type="expression" dxfId="447" priority="13">
      <formula>AND(E7=0,C7=13)</formula>
    </cfRule>
  </conditionalFormatting>
  <conditionalFormatting sqref="A7:A23">
    <cfRule type="duplicateValues" dxfId="446" priority="44"/>
  </conditionalFormatting>
  <conditionalFormatting sqref="AJ7:AJ23">
    <cfRule type="expression" dxfId="445" priority="5">
      <formula>AND(AI7="",FIND(",",AJ7))</formula>
    </cfRule>
    <cfRule type="expression" dxfId="444" priority="7">
      <formula>AND(AI7="",COUNTIF(AJ7,"*,*")=0)</formula>
    </cfRule>
  </conditionalFormatting>
  <conditionalFormatting sqref="AH7:AH23">
    <cfRule type="expression" dxfId="443" priority="8">
      <formula>AND(AG7="",FIND(",",AH7))</formula>
    </cfRule>
    <cfRule type="expression" dxfId="442" priority="9">
      <formula>AND(AG7="",COUNTIF(AH7,"*,*")=0)</formula>
    </cfRule>
  </conditionalFormatting>
  <conditionalFormatting sqref="AL7:AL23">
    <cfRule type="expression" dxfId="441" priority="10">
      <formula>AND(AK7="",FIND(",",AL7))</formula>
    </cfRule>
    <cfRule type="expression" dxfId="440" priority="11">
      <formula>AND(AK7="",COUNTIF(AL7,"*,*")=0)</formula>
    </cfRule>
  </conditionalFormatting>
  <conditionalFormatting sqref="AF7:AF23">
    <cfRule type="expression" dxfId="439" priority="6">
      <formula>AND(AE7="",COUNTIF(AF7,"*,*")=0)</formula>
    </cfRule>
  </conditionalFormatting>
  <conditionalFormatting sqref="AN7:AN23">
    <cfRule type="expression" dxfId="438" priority="2">
      <formula>AND(AM7="",COUNTIF(AN7,"*,*")=0)</formula>
    </cfRule>
    <cfRule type="expression" dxfId="437" priority="4">
      <formula>AND(AM7="",FIND(",",AN7))</formula>
    </cfRule>
  </conditionalFormatting>
  <conditionalFormatting sqref="AP7:AP23">
    <cfRule type="expression" dxfId="436" priority="1">
      <formula>AND(AO7="",COUNTIF(AP7,"*,*")=0)</formula>
    </cfRule>
    <cfRule type="expression" dxfId="435" priority="3">
      <formula>AND(AO7="",FIND(",",AP7))</formula>
    </cfRule>
  </conditionalFormatting>
  <conditionalFormatting sqref="B300:B316">
    <cfRule type="expression" dxfId="434" priority="45">
      <formula>A300=3</formula>
    </cfRule>
    <cfRule type="expression" dxfId="433" priority="46">
      <formula>A300=2</formula>
    </cfRule>
    <cfRule type="expression" dxfId="432" priority="47">
      <formula>A300=1</formula>
    </cfRule>
    <cfRule type="containsBlanks" dxfId="431" priority="48">
      <formula>LEN(TRIM(B300))=0</formula>
    </cfRule>
    <cfRule type="duplicateValues" dxfId="430" priority="49"/>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6"/>
  <sheetViews>
    <sheetView showGridLines="0" showRowColHeaders="0" zoomScaleNormal="100" workbookViewId="0">
      <pane ySplit="1" topLeftCell="A5" activePane="bottomLeft" state="frozen"/>
      <selection activeCell="B9" sqref="B9"/>
      <selection pane="bottomLeft" activeCell="A5" sqref="A5"/>
    </sheetView>
  </sheetViews>
  <sheetFormatPr defaultRowHeight="12.75" x14ac:dyDescent="0.2"/>
  <cols>
    <col min="1" max="1" width="3.28515625" customWidth="1"/>
    <col min="2" max="2" width="45.14062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4" width="5.7109375" customWidth="1"/>
    <col min="25" max="25" width="2.7109375" customWidth="1"/>
    <col min="26" max="26" width="1.140625" customWidth="1"/>
    <col min="27" max="27" width="2.7109375" customWidth="1"/>
    <col min="28" max="28" width="4.7109375" customWidth="1"/>
    <col min="30" max="31" width="9.140625" hidden="1" customWidth="1"/>
    <col min="32" max="32" width="16.5703125" hidden="1" customWidth="1"/>
    <col min="33" max="33" width="9.140625" hidden="1" customWidth="1"/>
    <col min="34" max="34" width="18.710937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UPPER((Kalend!E33)&amp;" - "&amp;(Kalend!C33))&amp;" - "&amp;LOWER(Kalend!D33)&amp;" - "&amp;(Kalend!A33)&amp;" kell "&amp;(Kalend!B33)&amp;" - "&amp;(Kalend!F33)</f>
        <v>V8 - VOKA VII KV 8. ETAPP - duo - K, 19.08.2020 kell 18:00 - Voka staadion</v>
      </c>
      <c r="O1" s="105"/>
      <c r="P1" s="105"/>
      <c r="Q1" s="108"/>
      <c r="R1" s="108"/>
      <c r="S1" s="108"/>
      <c r="T1" s="109"/>
      <c r="U1" s="109"/>
      <c r="V1" s="109"/>
      <c r="W1" s="105"/>
      <c r="X1" s="257"/>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856" t="s">
        <v>158</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23"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SUM(AE7:AP7)</f>
        <v>338</v>
      </c>
      <c r="AE7" s="158">
        <f>IFERROR(INDEX(V!$R:$R,MATCH(AF7,V!$L:$L,0)),"")</f>
        <v>169</v>
      </c>
      <c r="AF7" s="159" t="str">
        <f>IFERROR(LEFT($B7,(FIND(",",$B7,1)-1)),"")</f>
        <v>Kenneth Muusikus</v>
      </c>
      <c r="AG7" s="158">
        <f>IFERROR(INDEX(V!$R:$R,MATCH(AH7,V!$L:$L,0)),"")</f>
        <v>169</v>
      </c>
      <c r="AH7" s="159" t="str">
        <f>IFERROR(MID($B7,FIND(", ",$B7)+2,256),"")</f>
        <v>Mait Metsla</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341</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23" si="1">C8+G8+K8+O8+S8</f>
        <v>0</v>
      </c>
      <c r="Z8" s="141" t="s">
        <v>79</v>
      </c>
      <c r="AA8" s="146">
        <f t="shared" ref="AA8:AA23" si="2">E8+I8+M8+Q8+U8</f>
        <v>0</v>
      </c>
      <c r="AB8" s="147">
        <f t="shared" ref="AB8:AB23" si="3">Y8-AA8</f>
        <v>0</v>
      </c>
      <c r="AC8" s="148"/>
      <c r="AD8" s="157">
        <f t="shared" ref="AD8:AD23" si="4">SUM(AE8:AP8)</f>
        <v>144</v>
      </c>
      <c r="AE8" s="158">
        <f>IFERROR(INDEX(V!$R:$R,MATCH(AF8,V!$L:$L,0)),"")</f>
        <v>64</v>
      </c>
      <c r="AF8" s="159" t="str">
        <f t="shared" ref="AF8:AF23" si="5">IFERROR(LEFT($B8,(FIND(",",$B8,1)-1)),"")</f>
        <v>Johannes Neiland</v>
      </c>
      <c r="AG8" s="158">
        <f>IFERROR(INDEX(V!$R:$R,MATCH(AH8,V!$L:$L,0)),"")</f>
        <v>80</v>
      </c>
      <c r="AH8" s="159" t="str">
        <f t="shared" ref="AH8:AH23" si="6">IFERROR(MID($B8,FIND(", ",$B8)+2,256),"")</f>
        <v>Tõnis Neiland</v>
      </c>
      <c r="AI8" s="158" t="str">
        <f>IFERROR(INDEX(V!$R:$R,MATCH(AJ8,V!$L:$L,0)),"")</f>
        <v/>
      </c>
      <c r="AJ8" s="159" t="str">
        <f t="shared" ref="AJ8:AJ23" si="7">IFERROR(MID($B8,FIND("^",SUBSTITUTE($B8,", ","^",1))+2,FIND("^",SUBSTITUTE($B8,", ","^",2))-FIND("^",SUBSTITUTE($B8,", ","^",1))-2),"")</f>
        <v/>
      </c>
      <c r="AK8" s="158" t="str">
        <f>IFERROR(INDEX(V!$R:$R,MATCH(AL8,V!$L:$L,0)),"")</f>
        <v/>
      </c>
      <c r="AL8" s="159" t="str">
        <f t="shared" ref="AL8:AL23" si="8">IFERROR(MID($B8,FIND(", ",$B8,FIND(", ",$B8,FIND(", ",$B8))+1)+2,30000),"")</f>
        <v/>
      </c>
      <c r="AM8" s="158" t="str">
        <f>IFERROR(INDEX(V!$R:$R,MATCH(AN8,V!$L:$L,0)),"")</f>
        <v/>
      </c>
      <c r="AN8" s="159" t="str">
        <f t="shared" ref="AN8:AN23" si="9">IFERROR(MID($B8,FIND(", ",$B8,FIND(", ",$B8)+1)+2,FIND(", ",$B8,FIND(", ",$B8,FIND(", ",$B8)+1)+1)-FIND(", ",$B8,FIND(", ",$B8)+1)-2),"")</f>
        <v/>
      </c>
      <c r="AO8" s="158" t="str">
        <f>IFERROR(INDEX(V!$R:$R,MATCH(AP8,V!$L:$L,0)),"")</f>
        <v/>
      </c>
      <c r="AP8" s="159" t="str">
        <f t="shared" ref="AP8:AP23" si="10">IFERROR(MID($B8,FIND(", ",$B8,FIND(", ",$B8,FIND(", ",$B8)+1)+1)+2,30000),"")</f>
        <v/>
      </c>
    </row>
    <row r="9" spans="1:42" x14ac:dyDescent="0.2">
      <c r="A9" s="138">
        <v>3</v>
      </c>
      <c r="B9" s="335" t="s">
        <v>528</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148"/>
      <c r="AD9" s="157">
        <f t="shared" si="4"/>
        <v>254</v>
      </c>
      <c r="AE9" s="158">
        <f>IFERROR(INDEX(V!$R:$R,MATCH(AF9,V!$L:$L,0)),"")</f>
        <v>133</v>
      </c>
      <c r="AF9" s="159" t="str">
        <f t="shared" si="5"/>
        <v>Oleg Rõndenkov</v>
      </c>
      <c r="AG9" s="158">
        <f>IFERROR(INDEX(V!$R:$R,MATCH(AH9,V!$L:$L,0)),"")</f>
        <v>121</v>
      </c>
      <c r="AH9" s="159" t="str">
        <f t="shared" si="6"/>
        <v>Urmas Randlaine</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529</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148"/>
      <c r="AD10" s="157">
        <f t="shared" si="4"/>
        <v>282</v>
      </c>
      <c r="AE10" s="158">
        <f>IFERROR(INDEX(V!$R:$R,MATCH(AF10,V!$L:$L,0)),"")</f>
        <v>115</v>
      </c>
      <c r="AF10" s="159" t="str">
        <f t="shared" si="5"/>
        <v>Henri Mitt</v>
      </c>
      <c r="AG10" s="158">
        <f>IFERROR(INDEX(V!$R:$R,MATCH(AH10,V!$L:$L,0)),"")</f>
        <v>167</v>
      </c>
      <c r="AH10" s="159" t="str">
        <f t="shared" si="6"/>
        <v>Ivar Viljaste</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508</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301</v>
      </c>
      <c r="AE11" s="158">
        <f>IFERROR(INDEX(V!$R:$R,MATCH(AF11,V!$L:$L,0)),"")</f>
        <v>141</v>
      </c>
      <c r="AF11" s="159" t="str">
        <f t="shared" si="5"/>
        <v>Kaspar Mänd</v>
      </c>
      <c r="AG11" s="158">
        <f>IFERROR(INDEX(V!$R:$R,MATCH(AH11,V!$L:$L,0)),"")</f>
        <v>160</v>
      </c>
      <c r="AH11" s="159" t="str">
        <f t="shared" si="6"/>
        <v>Matti Vinni</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289</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si="4"/>
        <v>203</v>
      </c>
      <c r="AE12" s="158">
        <f>IFERROR(INDEX(V!$R:$R,MATCH(AF12,V!$L:$L,0)),"")</f>
        <v>80</v>
      </c>
      <c r="AF12" s="159" t="str">
        <f t="shared" si="5"/>
        <v>Aarne Välja</v>
      </c>
      <c r="AG12" s="158">
        <f>IFERROR(INDEX(V!$R:$R,MATCH(AH12,V!$L:$L,0)),"")</f>
        <v>123</v>
      </c>
      <c r="AH12" s="159" t="str">
        <f t="shared" si="6"/>
        <v>Janek Tarto</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286</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4"/>
        <v>203</v>
      </c>
      <c r="AE13" s="158">
        <f>IFERROR(INDEX(V!$R:$R,MATCH(AF13,V!$L:$L,0)),"")</f>
        <v>84</v>
      </c>
      <c r="AF13" s="159" t="str">
        <f t="shared" si="5"/>
        <v>Heili Vasser</v>
      </c>
      <c r="AG13" s="158">
        <f>IFERROR(INDEX(V!$R:$R,MATCH(AH13,V!$L:$L,0)),"")</f>
        <v>119</v>
      </c>
      <c r="AH13" s="159" t="str">
        <f t="shared" si="6"/>
        <v>Vello Vasser</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287</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4"/>
        <v>212</v>
      </c>
      <c r="AE14" s="158">
        <f>IFERROR(INDEX(V!$R:$R,MATCH(AF14,V!$L:$L,0)),"")</f>
        <v>122</v>
      </c>
      <c r="AF14" s="159" t="str">
        <f t="shared" si="5"/>
        <v>Andres Veski</v>
      </c>
      <c r="AG14" s="158">
        <f>IFERROR(INDEX(V!$R:$R,MATCH(AH14,V!$L:$L,0)),"")</f>
        <v>90</v>
      </c>
      <c r="AH14" s="159" t="str">
        <f t="shared" si="6"/>
        <v>Svetlana Veski</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3" t="s">
        <v>530</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4"/>
        <v>58</v>
      </c>
      <c r="AE15" s="158">
        <f>IFERROR(INDEX(V!$R:$R,MATCH(AF15,V!$L:$L,0)),"")</f>
        <v>46</v>
      </c>
      <c r="AF15" s="159" t="str">
        <f t="shared" si="5"/>
        <v>Andrei Grintšak</v>
      </c>
      <c r="AG15" s="158">
        <f>IFERROR(INDEX(V!$R:$R,MATCH(AH15,V!$L:$L,0)),"")</f>
        <v>12</v>
      </c>
      <c r="AH15" s="159" t="str">
        <f t="shared" si="6"/>
        <v>Daniil Alekankin</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695" t="s">
        <v>531</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C16" s="148"/>
      <c r="AD16" s="157">
        <f t="shared" si="4"/>
        <v>206</v>
      </c>
      <c r="AE16" s="158">
        <f>IFERROR(INDEX(V!$R:$R,MATCH(AF16,V!$L:$L,0)),"")</f>
        <v>108</v>
      </c>
      <c r="AF16" s="159" t="str">
        <f t="shared" si="5"/>
        <v>Elmo Lageda</v>
      </c>
      <c r="AG16" s="158">
        <f>IFERROR(INDEX(V!$R:$R,MATCH(AH16,V!$L:$L,0)),"")</f>
        <v>98</v>
      </c>
      <c r="AH16" s="159" t="str">
        <f t="shared" si="6"/>
        <v>Vladimir Ogneštšikov</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4" t="s">
        <v>532</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1"/>
        <v>0</v>
      </c>
      <c r="Z17" s="141" t="s">
        <v>79</v>
      </c>
      <c r="AA17" s="146">
        <f t="shared" si="2"/>
        <v>0</v>
      </c>
      <c r="AB17" s="147">
        <f t="shared" si="3"/>
        <v>0</v>
      </c>
      <c r="AC17" s="148"/>
      <c r="AD17" s="157">
        <f t="shared" si="4"/>
        <v>59</v>
      </c>
      <c r="AE17" s="158">
        <f>IFERROR(INDEX(V!$R:$R,MATCH(AF17,V!$L:$L,0)),"")</f>
        <v>35</v>
      </c>
      <c r="AF17" s="159" t="str">
        <f t="shared" si="5"/>
        <v>Olav Türk</v>
      </c>
      <c r="AG17" s="158">
        <f>IFERROR(INDEX(V!$R:$R,MATCH(AH17,V!$L:$L,0)),"")</f>
        <v>24</v>
      </c>
      <c r="AH17" s="159" t="str">
        <f t="shared" si="6"/>
        <v>Sirje Maala</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694" t="s">
        <v>533</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1"/>
        <v>0</v>
      </c>
      <c r="Z18" s="141" t="s">
        <v>79</v>
      </c>
      <c r="AA18" s="146">
        <f t="shared" si="2"/>
        <v>0</v>
      </c>
      <c r="AB18" s="147">
        <f t="shared" si="3"/>
        <v>0</v>
      </c>
      <c r="AC18" s="148"/>
      <c r="AD18" s="157">
        <f t="shared" si="4"/>
        <v>103</v>
      </c>
      <c r="AE18" s="158">
        <f>IFERROR(INDEX(V!$R:$R,MATCH(AF18,V!$L:$L,0)),"")</f>
        <v>43</v>
      </c>
      <c r="AF18" s="159" t="str">
        <f t="shared" si="5"/>
        <v>Illar Tõnurist</v>
      </c>
      <c r="AG18" s="158">
        <f>IFERROR(INDEX(V!$R:$R,MATCH(AH18,V!$L:$L,0)),"")</f>
        <v>60</v>
      </c>
      <c r="AH18" s="159" t="str">
        <f t="shared" si="6"/>
        <v>Tarmo Bombe</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296</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0"/>
        <v>0</v>
      </c>
      <c r="X19" s="145"/>
      <c r="Y19" s="140">
        <f t="shared" si="1"/>
        <v>0</v>
      </c>
      <c r="Z19" s="141" t="s">
        <v>79</v>
      </c>
      <c r="AA19" s="146">
        <f t="shared" si="2"/>
        <v>0</v>
      </c>
      <c r="AB19" s="147">
        <f t="shared" si="3"/>
        <v>0</v>
      </c>
      <c r="AC19" s="148"/>
      <c r="AD19" s="157">
        <f t="shared" si="4"/>
        <v>154</v>
      </c>
      <c r="AE19" s="158">
        <f>IFERROR(INDEX(V!$R:$R,MATCH(AF19,V!$L:$L,0)),"")</f>
        <v>79</v>
      </c>
      <c r="AF19" s="159" t="str">
        <f t="shared" si="5"/>
        <v>Jaan Saar</v>
      </c>
      <c r="AG19" s="158">
        <f>IFERROR(INDEX(V!$R:$R,MATCH(AH19,V!$L:$L,0)),"")</f>
        <v>75</v>
      </c>
      <c r="AH19" s="159" t="str">
        <f t="shared" si="6"/>
        <v>Liidia Põllu</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506</v>
      </c>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0"/>
        <v>0</v>
      </c>
      <c r="X20" s="145"/>
      <c r="Y20" s="140">
        <f t="shared" si="1"/>
        <v>0</v>
      </c>
      <c r="Z20" s="141" t="s">
        <v>79</v>
      </c>
      <c r="AA20" s="146">
        <f t="shared" si="2"/>
        <v>0</v>
      </c>
      <c r="AB20" s="147">
        <f t="shared" si="3"/>
        <v>0</v>
      </c>
      <c r="AC20" s="148"/>
      <c r="AD20" s="157">
        <f t="shared" si="4"/>
        <v>70</v>
      </c>
      <c r="AE20" s="158">
        <f>IFERROR(INDEX(V!$R:$R,MATCH(AF20,V!$L:$L,0)),"")</f>
        <v>35</v>
      </c>
      <c r="AF20" s="159" t="str">
        <f t="shared" si="5"/>
        <v>Imre Meller</v>
      </c>
      <c r="AG20" s="158">
        <f>IFERROR(INDEX(V!$R:$R,MATCH(AH20,V!$L:$L,0)),"")</f>
        <v>35</v>
      </c>
      <c r="AH20" s="159" t="str">
        <f t="shared" si="6"/>
        <v>Marko Rooden</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x14ac:dyDescent="0.2">
      <c r="A21" s="138">
        <v>15</v>
      </c>
      <c r="B21" s="695" t="s">
        <v>534</v>
      </c>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si="0"/>
        <v>0</v>
      </c>
      <c r="X21" s="145"/>
      <c r="Y21" s="140">
        <f t="shared" si="1"/>
        <v>0</v>
      </c>
      <c r="Z21" s="141" t="s">
        <v>79</v>
      </c>
      <c r="AA21" s="146">
        <f t="shared" si="2"/>
        <v>0</v>
      </c>
      <c r="AB21" s="147">
        <f t="shared" si="3"/>
        <v>0</v>
      </c>
      <c r="AC21" s="148"/>
      <c r="AD21" s="157">
        <f t="shared" si="4"/>
        <v>16</v>
      </c>
      <c r="AE21" s="158">
        <f>IFERROR(INDEX(V!$R:$R,MATCH(AF21,V!$L:$L,0)),"")</f>
        <v>10</v>
      </c>
      <c r="AF21" s="159" t="str">
        <f t="shared" si="5"/>
        <v>Melika Lehtla</v>
      </c>
      <c r="AG21" s="158">
        <f>IFERROR(INDEX(V!$R:$R,MATCH(AH21,V!$L:$L,0)),"")</f>
        <v>6</v>
      </c>
      <c r="AH21" s="159" t="str">
        <f t="shared" si="6"/>
        <v>Väino Aul</v>
      </c>
      <c r="AI21" s="158" t="str">
        <f>IFERROR(INDEX(V!$R:$R,MATCH(AJ21,V!$L:$L,0)),"")</f>
        <v/>
      </c>
      <c r="AJ21" s="159" t="str">
        <f t="shared" si="7"/>
        <v/>
      </c>
      <c r="AK21" s="158" t="str">
        <f>IFERROR(INDEX(V!$R:$R,MATCH(AL21,V!$L:$L,0)),"")</f>
        <v/>
      </c>
      <c r="AL21" s="159" t="str">
        <f t="shared" si="8"/>
        <v/>
      </c>
      <c r="AM21" s="158" t="str">
        <f>IFERROR(INDEX(V!$R:$R,MATCH(AN21,V!$L:$L,0)),"")</f>
        <v/>
      </c>
      <c r="AN21" s="159" t="str">
        <f t="shared" si="9"/>
        <v/>
      </c>
      <c r="AO21" s="158" t="str">
        <f>IFERROR(INDEX(V!$R:$R,MATCH(AP21,V!$L:$L,0)),"")</f>
        <v/>
      </c>
      <c r="AP21" s="159" t="str">
        <f t="shared" si="10"/>
        <v/>
      </c>
    </row>
    <row r="22" spans="1:42" x14ac:dyDescent="0.2">
      <c r="A22" s="138">
        <v>16</v>
      </c>
      <c r="B22" s="335" t="s">
        <v>157</v>
      </c>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0"/>
        <v>0</v>
      </c>
      <c r="X22" s="145"/>
      <c r="Y22" s="140">
        <f t="shared" si="1"/>
        <v>0</v>
      </c>
      <c r="Z22" s="141" t="s">
        <v>79</v>
      </c>
      <c r="AA22" s="146">
        <f t="shared" si="2"/>
        <v>0</v>
      </c>
      <c r="AB22" s="147">
        <f t="shared" si="3"/>
        <v>0</v>
      </c>
      <c r="AC22" s="148"/>
      <c r="AD22" s="157">
        <f t="shared" si="4"/>
        <v>168</v>
      </c>
      <c r="AE22" s="158">
        <f>IFERROR(INDEX(V!$R:$R,MATCH(AF22,V!$L:$L,0)),"")</f>
        <v>84</v>
      </c>
      <c r="AF22" s="159" t="str">
        <f t="shared" si="5"/>
        <v>Aigi Orro</v>
      </c>
      <c r="AG22" s="158">
        <f>IFERROR(INDEX(V!$R:$R,MATCH(AH22,V!$L:$L,0)),"")</f>
        <v>84</v>
      </c>
      <c r="AH22" s="159" t="str">
        <f t="shared" si="6"/>
        <v>Kalle Orro</v>
      </c>
      <c r="AI22" s="158" t="str">
        <f>IFERROR(INDEX(V!$R:$R,MATCH(AJ22,V!$L:$L,0)),"")</f>
        <v/>
      </c>
      <c r="AJ22" s="159" t="str">
        <f t="shared" si="7"/>
        <v/>
      </c>
      <c r="AK22" s="158" t="str">
        <f>IFERROR(INDEX(V!$R:$R,MATCH(AL22,V!$L:$L,0)),"")</f>
        <v/>
      </c>
      <c r="AL22" s="159" t="str">
        <f t="shared" si="8"/>
        <v/>
      </c>
      <c r="AM22" s="158" t="str">
        <f>IFERROR(INDEX(V!$R:$R,MATCH(AN22,V!$L:$L,0)),"")</f>
        <v/>
      </c>
      <c r="AN22" s="159" t="str">
        <f t="shared" si="9"/>
        <v/>
      </c>
      <c r="AO22" s="158" t="str">
        <f>IFERROR(INDEX(V!$R:$R,MATCH(AP22,V!$L:$L,0)),"")</f>
        <v/>
      </c>
      <c r="AP22" s="159" t="str">
        <f t="shared" si="10"/>
        <v/>
      </c>
    </row>
    <row r="23" spans="1:42" x14ac:dyDescent="0.2">
      <c r="A23" s="138">
        <v>17</v>
      </c>
      <c r="B23" s="335" t="s">
        <v>159</v>
      </c>
      <c r="C23" s="140"/>
      <c r="D23" s="141" t="s">
        <v>79</v>
      </c>
      <c r="E23" s="142"/>
      <c r="F23" s="143"/>
      <c r="G23" s="140"/>
      <c r="H23" s="141" t="s">
        <v>79</v>
      </c>
      <c r="I23" s="142"/>
      <c r="J23" s="143"/>
      <c r="K23" s="140"/>
      <c r="L23" s="141" t="s">
        <v>79</v>
      </c>
      <c r="M23" s="142"/>
      <c r="N23" s="143"/>
      <c r="O23" s="140"/>
      <c r="P23" s="141" t="s">
        <v>79</v>
      </c>
      <c r="Q23" s="142"/>
      <c r="R23" s="143"/>
      <c r="S23" s="140"/>
      <c r="T23" s="141" t="s">
        <v>79</v>
      </c>
      <c r="U23" s="142"/>
      <c r="V23" s="143"/>
      <c r="W23" s="144">
        <f t="shared" si="0"/>
        <v>0</v>
      </c>
      <c r="X23" s="145"/>
      <c r="Y23" s="140">
        <f t="shared" si="1"/>
        <v>0</v>
      </c>
      <c r="Z23" s="141" t="s">
        <v>79</v>
      </c>
      <c r="AA23" s="146">
        <f t="shared" si="2"/>
        <v>0</v>
      </c>
      <c r="AB23" s="147">
        <f t="shared" si="3"/>
        <v>0</v>
      </c>
      <c r="AC23" s="148"/>
      <c r="AD23" s="157">
        <f t="shared" si="4"/>
        <v>165</v>
      </c>
      <c r="AE23" s="158">
        <f>IFERROR(INDEX(V!$R:$R,MATCH(AF23,V!$L:$L,0)),"")</f>
        <v>80</v>
      </c>
      <c r="AF23" s="159" t="str">
        <f t="shared" si="5"/>
        <v>Karla Purgats</v>
      </c>
      <c r="AG23" s="158">
        <f>IFERROR(INDEX(V!$R:$R,MATCH(AH23,V!$L:$L,0)),"")</f>
        <v>85</v>
      </c>
      <c r="AH23" s="159" t="str">
        <f t="shared" si="6"/>
        <v>Lemmit Toomra</v>
      </c>
      <c r="AI23" s="158" t="str">
        <f>IFERROR(INDEX(V!$R:$R,MATCH(AJ23,V!$L:$L,0)),"")</f>
        <v/>
      </c>
      <c r="AJ23" s="159" t="str">
        <f t="shared" si="7"/>
        <v/>
      </c>
      <c r="AK23" s="158" t="str">
        <f>IFERROR(INDEX(V!$R:$R,MATCH(AL23,V!$L:$L,0)),"")</f>
        <v/>
      </c>
      <c r="AL23" s="159" t="str">
        <f t="shared" si="8"/>
        <v/>
      </c>
      <c r="AM23" s="158" t="str">
        <f>IFERROR(INDEX(V!$R:$R,MATCH(AN23,V!$L:$L,0)),"")</f>
        <v/>
      </c>
      <c r="AN23" s="159" t="str">
        <f t="shared" si="9"/>
        <v/>
      </c>
      <c r="AO23" s="158" t="str">
        <f>IFERROR(INDEX(V!$R:$R,MATCH(AP23,V!$L:$L,0)),"")</f>
        <v/>
      </c>
      <c r="AP23" s="159" t="str">
        <f t="shared" si="10"/>
        <v/>
      </c>
    </row>
    <row r="24" spans="1:42" hidden="1" x14ac:dyDescent="0.2">
      <c r="B24"/>
      <c r="AD24" s="157">
        <f t="shared" ref="AD24:AD85" si="11">SUM(AE24:AL24)</f>
        <v>0</v>
      </c>
      <c r="AE24" s="158" t="str">
        <f>IFERROR(INDEX(V!$R:$R,MATCH(AF24,V!$L:$L,0)),"")</f>
        <v/>
      </c>
      <c r="AF24" s="159" t="str">
        <f t="shared" ref="AF24:AF71" si="12">IFERROR(LEFT($B24,(FIND(",",$B24,1)-1)),"")</f>
        <v/>
      </c>
      <c r="AG24" s="158" t="str">
        <f>IFERROR(INDEX(V!$R:$R,MATCH(AH24,V!$L:$L,0)),"")</f>
        <v/>
      </c>
      <c r="AH24" s="159" t="str">
        <f t="shared" ref="AH24:AH71" si="13">IFERROR(MID($B24,FIND(", ",$B24)+2,256),"")</f>
        <v/>
      </c>
      <c r="AI24" s="158" t="str">
        <f>IFERROR(INDEX(V!$R:$R,MATCH(AJ24,V!$L:$L,0)),"")</f>
        <v/>
      </c>
      <c r="AJ24" s="159" t="str">
        <f t="shared" ref="AJ24:AJ71" si="14">IFERROR(MID($B24,FIND("^",SUBSTITUTE($B24,", ","^",1))+2,FIND("^",SUBSTITUTE($B24,", ","^",2))-FIND("^",SUBSTITUTE($B24,", ","^",1))-2),"")</f>
        <v/>
      </c>
      <c r="AK24" s="158" t="str">
        <f>IFERROR(INDEX(V!$R:$R,MATCH(AL24,V!$L:$L,0)),"")</f>
        <v/>
      </c>
      <c r="AL24" s="159" t="str">
        <f t="shared" ref="AL24:AL71" si="15">IFERROR(MID($B24,FIND(", ",$B24,FIND(", ",$B24,FIND(", ",$B24))+1)+2,30000),"")</f>
        <v/>
      </c>
      <c r="AM24" s="158" t="str">
        <f>IFERROR(INDEX(V!$R:$R,MATCH(AN24,V!$L:$L,0)),"")</f>
        <v/>
      </c>
      <c r="AN24" s="159" t="str">
        <f t="shared" ref="AN24:AN71" si="16">IFERROR(MID($B24,FIND(", ",$B24,FIND(", ",$B24)+1)+2,FIND(", ",$B24,FIND(", ",$B24,FIND(", ",$B24)+1)+1)-FIND(", ",$B24,FIND(", ",$B24)+1)-2),"")</f>
        <v/>
      </c>
      <c r="AO24" s="158" t="str">
        <f>IFERROR(INDEX(V!$R:$R,MATCH(AP24,V!$L:$L,0)),"")</f>
        <v/>
      </c>
      <c r="AP24" s="159" t="str">
        <f t="shared" ref="AP24:AP71" si="17">IFERROR(MID($B24,FIND(", ",$B24,FIND(", ",$B24,FIND(", ",$B24)+1)+1)+2,30000),"")</f>
        <v/>
      </c>
    </row>
    <row r="25" spans="1:42" hidden="1" x14ac:dyDescent="0.2">
      <c r="B25"/>
      <c r="AD25" s="157">
        <f t="shared" si="11"/>
        <v>0</v>
      </c>
      <c r="AE25" s="158" t="str">
        <f>IFERROR(INDEX(V!$R:$R,MATCH(AF25,V!$L:$L,0)),"")</f>
        <v/>
      </c>
      <c r="AF25" s="159" t="str">
        <f t="shared" si="12"/>
        <v/>
      </c>
      <c r="AG25" s="158" t="str">
        <f>IFERROR(INDEX(V!$R:$R,MATCH(AH25,V!$L:$L,0)),"")</f>
        <v/>
      </c>
      <c r="AH25" s="159" t="str">
        <f t="shared" si="13"/>
        <v/>
      </c>
      <c r="AI25" s="158" t="str">
        <f>IFERROR(INDEX(V!$R:$R,MATCH(AJ25,V!$L:$L,0)),"")</f>
        <v/>
      </c>
      <c r="AJ25" s="159" t="str">
        <f t="shared" si="14"/>
        <v/>
      </c>
      <c r="AK25" s="158" t="str">
        <f>IFERROR(INDEX(V!$R:$R,MATCH(AL25,V!$L:$L,0)),"")</f>
        <v/>
      </c>
      <c r="AL25" s="159" t="str">
        <f t="shared" si="15"/>
        <v/>
      </c>
      <c r="AM25" s="158" t="str">
        <f>IFERROR(INDEX(V!$R:$R,MATCH(AN25,V!$L:$L,0)),"")</f>
        <v/>
      </c>
      <c r="AN25" s="159" t="str">
        <f t="shared" si="16"/>
        <v/>
      </c>
      <c r="AO25" s="158" t="str">
        <f>IFERROR(INDEX(V!$R:$R,MATCH(AP25,V!$L:$L,0)),"")</f>
        <v/>
      </c>
      <c r="AP25" s="159" t="str">
        <f t="shared" si="17"/>
        <v/>
      </c>
    </row>
    <row r="26" spans="1:42" hidden="1" x14ac:dyDescent="0.2">
      <c r="B26"/>
      <c r="AD26" s="157">
        <f t="shared" si="11"/>
        <v>0</v>
      </c>
      <c r="AE26" s="158" t="str">
        <f>IFERROR(INDEX(V!$R:$R,MATCH(AF26,V!$L:$L,0)),"")</f>
        <v/>
      </c>
      <c r="AF26" s="159" t="str">
        <f t="shared" si="12"/>
        <v/>
      </c>
      <c r="AG26" s="158" t="str">
        <f>IFERROR(INDEX(V!$R:$R,MATCH(AH26,V!$L:$L,0)),"")</f>
        <v/>
      </c>
      <c r="AH26" s="159" t="str">
        <f t="shared" si="13"/>
        <v/>
      </c>
      <c r="AI26" s="158" t="str">
        <f>IFERROR(INDEX(V!$R:$R,MATCH(AJ26,V!$L:$L,0)),"")</f>
        <v/>
      </c>
      <c r="AJ26" s="159" t="str">
        <f t="shared" si="14"/>
        <v/>
      </c>
      <c r="AK26" s="158" t="str">
        <f>IFERROR(INDEX(V!$R:$R,MATCH(AL26,V!$L:$L,0)),"")</f>
        <v/>
      </c>
      <c r="AL26" s="159" t="str">
        <f t="shared" si="15"/>
        <v/>
      </c>
      <c r="AM26" s="158" t="str">
        <f>IFERROR(INDEX(V!$R:$R,MATCH(AN26,V!$L:$L,0)),"")</f>
        <v/>
      </c>
      <c r="AN26" s="159" t="str">
        <f t="shared" si="16"/>
        <v/>
      </c>
      <c r="AO26" s="158" t="str">
        <f>IFERROR(INDEX(V!$R:$R,MATCH(AP26,V!$L:$L,0)),"")</f>
        <v/>
      </c>
      <c r="AP26" s="159" t="str">
        <f t="shared" si="17"/>
        <v/>
      </c>
    </row>
    <row r="27" spans="1:42" hidden="1" x14ac:dyDescent="0.2">
      <c r="B27"/>
      <c r="AD27" s="157">
        <f t="shared" si="11"/>
        <v>0</v>
      </c>
      <c r="AE27" s="158" t="str">
        <f>IFERROR(INDEX(V!$R:$R,MATCH(AF27,V!$L:$L,0)),"")</f>
        <v/>
      </c>
      <c r="AF27" s="159" t="str">
        <f t="shared" si="12"/>
        <v/>
      </c>
      <c r="AG27" s="158" t="str">
        <f>IFERROR(INDEX(V!$R:$R,MATCH(AH27,V!$L:$L,0)),"")</f>
        <v/>
      </c>
      <c r="AH27" s="159" t="str">
        <f t="shared" si="13"/>
        <v/>
      </c>
      <c r="AI27" s="158" t="str">
        <f>IFERROR(INDEX(V!$R:$R,MATCH(AJ27,V!$L:$L,0)),"")</f>
        <v/>
      </c>
      <c r="AJ27" s="159" t="str">
        <f t="shared" si="14"/>
        <v/>
      </c>
      <c r="AK27" s="158" t="str">
        <f>IFERROR(INDEX(V!$R:$R,MATCH(AL27,V!$L:$L,0)),"")</f>
        <v/>
      </c>
      <c r="AL27" s="159" t="str">
        <f t="shared" si="15"/>
        <v/>
      </c>
      <c r="AM27" s="158" t="str">
        <f>IFERROR(INDEX(V!$R:$R,MATCH(AN27,V!$L:$L,0)),"")</f>
        <v/>
      </c>
      <c r="AN27" s="159" t="str">
        <f t="shared" si="16"/>
        <v/>
      </c>
      <c r="AO27" s="158" t="str">
        <f>IFERROR(INDEX(V!$R:$R,MATCH(AP27,V!$L:$L,0)),"")</f>
        <v/>
      </c>
      <c r="AP27" s="159" t="str">
        <f t="shared" si="17"/>
        <v/>
      </c>
    </row>
    <row r="28" spans="1:42" hidden="1" x14ac:dyDescent="0.2">
      <c r="B28"/>
      <c r="AD28" s="157">
        <f t="shared" si="11"/>
        <v>0</v>
      </c>
      <c r="AE28" s="158" t="str">
        <f>IFERROR(INDEX(V!$R:$R,MATCH(AF28,V!$L:$L,0)),"")</f>
        <v/>
      </c>
      <c r="AF28" s="159" t="str">
        <f t="shared" si="12"/>
        <v/>
      </c>
      <c r="AG28" s="158" t="str">
        <f>IFERROR(INDEX(V!$R:$R,MATCH(AH28,V!$L:$L,0)),"")</f>
        <v/>
      </c>
      <c r="AH28" s="159" t="str">
        <f t="shared" si="13"/>
        <v/>
      </c>
      <c r="AI28" s="158" t="str">
        <f>IFERROR(INDEX(V!$R:$R,MATCH(AJ28,V!$L:$L,0)),"")</f>
        <v/>
      </c>
      <c r="AJ28" s="159" t="str">
        <f t="shared" si="14"/>
        <v/>
      </c>
      <c r="AK28" s="158" t="str">
        <f>IFERROR(INDEX(V!$R:$R,MATCH(AL28,V!$L:$L,0)),"")</f>
        <v/>
      </c>
      <c r="AL28" s="159" t="str">
        <f t="shared" si="15"/>
        <v/>
      </c>
      <c r="AM28" s="158" t="str">
        <f>IFERROR(INDEX(V!$R:$R,MATCH(AN28,V!$L:$L,0)),"")</f>
        <v/>
      </c>
      <c r="AN28" s="159" t="str">
        <f t="shared" si="16"/>
        <v/>
      </c>
      <c r="AO28" s="158" t="str">
        <f>IFERROR(INDEX(V!$R:$R,MATCH(AP28,V!$L:$L,0)),"")</f>
        <v/>
      </c>
      <c r="AP28" s="159" t="str">
        <f t="shared" si="17"/>
        <v/>
      </c>
    </row>
    <row r="29" spans="1:42" hidden="1" x14ac:dyDescent="0.2">
      <c r="B29"/>
      <c r="AD29" s="157">
        <f t="shared" si="11"/>
        <v>0</v>
      </c>
      <c r="AE29" s="158" t="str">
        <f>IFERROR(INDEX(V!$R:$R,MATCH(AF29,V!$L:$L,0)),"")</f>
        <v/>
      </c>
      <c r="AF29" s="159" t="str">
        <f t="shared" si="12"/>
        <v/>
      </c>
      <c r="AG29" s="158" t="str">
        <f>IFERROR(INDEX(V!$R:$R,MATCH(AH29,V!$L:$L,0)),"")</f>
        <v/>
      </c>
      <c r="AH29" s="159" t="str">
        <f t="shared" si="13"/>
        <v/>
      </c>
      <c r="AI29" s="158" t="str">
        <f>IFERROR(INDEX(V!$R:$R,MATCH(AJ29,V!$L:$L,0)),"")</f>
        <v/>
      </c>
      <c r="AJ29" s="159" t="str">
        <f t="shared" si="14"/>
        <v/>
      </c>
      <c r="AK29" s="158" t="str">
        <f>IFERROR(INDEX(V!$R:$R,MATCH(AL29,V!$L:$L,0)),"")</f>
        <v/>
      </c>
      <c r="AL29" s="159" t="str">
        <f t="shared" si="15"/>
        <v/>
      </c>
      <c r="AM29" s="158" t="str">
        <f>IFERROR(INDEX(V!$R:$R,MATCH(AN29,V!$L:$L,0)),"")</f>
        <v/>
      </c>
      <c r="AN29" s="159" t="str">
        <f t="shared" si="16"/>
        <v/>
      </c>
      <c r="AO29" s="158" t="str">
        <f>IFERROR(INDEX(V!$R:$R,MATCH(AP29,V!$L:$L,0)),"")</f>
        <v/>
      </c>
      <c r="AP29" s="159" t="str">
        <f t="shared" si="17"/>
        <v/>
      </c>
    </row>
    <row r="30" spans="1:42" hidden="1" x14ac:dyDescent="0.2">
      <c r="B30"/>
      <c r="AD30" s="157">
        <f t="shared" si="11"/>
        <v>0</v>
      </c>
      <c r="AE30" s="158" t="str">
        <f>IFERROR(INDEX(V!$R:$R,MATCH(AF30,V!$L:$L,0)),"")</f>
        <v/>
      </c>
      <c r="AF30" s="159" t="str">
        <f t="shared" si="12"/>
        <v/>
      </c>
      <c r="AG30" s="158" t="str">
        <f>IFERROR(INDEX(V!$R:$R,MATCH(AH30,V!$L:$L,0)),"")</f>
        <v/>
      </c>
      <c r="AH30" s="159" t="str">
        <f t="shared" si="13"/>
        <v/>
      </c>
      <c r="AI30" s="158" t="str">
        <f>IFERROR(INDEX(V!$R:$R,MATCH(AJ30,V!$L:$L,0)),"")</f>
        <v/>
      </c>
      <c r="AJ30" s="159" t="str">
        <f t="shared" si="14"/>
        <v/>
      </c>
      <c r="AK30" s="158" t="str">
        <f>IFERROR(INDEX(V!$R:$R,MATCH(AL30,V!$L:$L,0)),"")</f>
        <v/>
      </c>
      <c r="AL30" s="159" t="str">
        <f t="shared" si="15"/>
        <v/>
      </c>
      <c r="AM30" s="158" t="str">
        <f>IFERROR(INDEX(V!$R:$R,MATCH(AN30,V!$L:$L,0)),"")</f>
        <v/>
      </c>
      <c r="AN30" s="159" t="str">
        <f t="shared" si="16"/>
        <v/>
      </c>
      <c r="AO30" s="158" t="str">
        <f>IFERROR(INDEX(V!$R:$R,MATCH(AP30,V!$L:$L,0)),"")</f>
        <v/>
      </c>
      <c r="AP30" s="159" t="str">
        <f t="shared" si="17"/>
        <v/>
      </c>
    </row>
    <row r="31" spans="1:42" hidden="1" x14ac:dyDescent="0.2">
      <c r="B31"/>
      <c r="AD31" s="157">
        <f t="shared" si="11"/>
        <v>0</v>
      </c>
      <c r="AE31" s="158" t="str">
        <f>IFERROR(INDEX(V!$R:$R,MATCH(AF31,V!$L:$L,0)),"")</f>
        <v/>
      </c>
      <c r="AF31" s="159" t="str">
        <f t="shared" si="12"/>
        <v/>
      </c>
      <c r="AG31" s="158" t="str">
        <f>IFERROR(INDEX(V!$R:$R,MATCH(AH31,V!$L:$L,0)),"")</f>
        <v/>
      </c>
      <c r="AH31" s="159" t="str">
        <f t="shared" si="13"/>
        <v/>
      </c>
      <c r="AI31" s="158" t="str">
        <f>IFERROR(INDEX(V!$R:$R,MATCH(AJ31,V!$L:$L,0)),"")</f>
        <v/>
      </c>
      <c r="AJ31" s="159" t="str">
        <f t="shared" si="14"/>
        <v/>
      </c>
      <c r="AK31" s="158" t="str">
        <f>IFERROR(INDEX(V!$R:$R,MATCH(AL31,V!$L:$L,0)),"")</f>
        <v/>
      </c>
      <c r="AL31" s="159" t="str">
        <f t="shared" si="15"/>
        <v/>
      </c>
      <c r="AM31" s="158" t="str">
        <f>IFERROR(INDEX(V!$R:$R,MATCH(AN31,V!$L:$L,0)),"")</f>
        <v/>
      </c>
      <c r="AN31" s="159" t="str">
        <f t="shared" si="16"/>
        <v/>
      </c>
      <c r="AO31" s="158" t="str">
        <f>IFERROR(INDEX(V!$R:$R,MATCH(AP31,V!$L:$L,0)),"")</f>
        <v/>
      </c>
      <c r="AP31" s="159" t="str">
        <f t="shared" si="17"/>
        <v/>
      </c>
    </row>
    <row r="32" spans="1:42" hidden="1" x14ac:dyDescent="0.2">
      <c r="B32"/>
      <c r="AD32" s="157">
        <f t="shared" si="11"/>
        <v>0</v>
      </c>
      <c r="AE32" s="158" t="str">
        <f>IFERROR(INDEX(V!$R:$R,MATCH(AF32,V!$L:$L,0)),"")</f>
        <v/>
      </c>
      <c r="AF32" s="159" t="str">
        <f t="shared" si="12"/>
        <v/>
      </c>
      <c r="AG32" s="158" t="str">
        <f>IFERROR(INDEX(V!$R:$R,MATCH(AH32,V!$L:$L,0)),"")</f>
        <v/>
      </c>
      <c r="AH32" s="159" t="str">
        <f t="shared" si="13"/>
        <v/>
      </c>
      <c r="AI32" s="158" t="str">
        <f>IFERROR(INDEX(V!$R:$R,MATCH(AJ32,V!$L:$L,0)),"")</f>
        <v/>
      </c>
      <c r="AJ32" s="159" t="str">
        <f t="shared" si="14"/>
        <v/>
      </c>
      <c r="AK32" s="158" t="str">
        <f>IFERROR(INDEX(V!$R:$R,MATCH(AL32,V!$L:$L,0)),"")</f>
        <v/>
      </c>
      <c r="AL32" s="159" t="str">
        <f t="shared" si="15"/>
        <v/>
      </c>
      <c r="AM32" s="158" t="str">
        <f>IFERROR(INDEX(V!$R:$R,MATCH(AN32,V!$L:$L,0)),"")</f>
        <v/>
      </c>
      <c r="AN32" s="159" t="str">
        <f t="shared" si="16"/>
        <v/>
      </c>
      <c r="AO32" s="158" t="str">
        <f>IFERROR(INDEX(V!$R:$R,MATCH(AP32,V!$L:$L,0)),"")</f>
        <v/>
      </c>
      <c r="AP32" s="159" t="str">
        <f t="shared" si="17"/>
        <v/>
      </c>
    </row>
    <row r="33" spans="2:42" hidden="1" x14ac:dyDescent="0.2">
      <c r="B33"/>
      <c r="AD33" s="157">
        <f t="shared" si="11"/>
        <v>0</v>
      </c>
      <c r="AE33" s="158" t="str">
        <f>IFERROR(INDEX(V!$R:$R,MATCH(AF33,V!$L:$L,0)),"")</f>
        <v/>
      </c>
      <c r="AF33" s="159" t="str">
        <f t="shared" si="12"/>
        <v/>
      </c>
      <c r="AG33" s="158" t="str">
        <f>IFERROR(INDEX(V!$R:$R,MATCH(AH33,V!$L:$L,0)),"")</f>
        <v/>
      </c>
      <c r="AH33" s="159" t="str">
        <f t="shared" si="13"/>
        <v/>
      </c>
      <c r="AI33" s="158" t="str">
        <f>IFERROR(INDEX(V!$R:$R,MATCH(AJ33,V!$L:$L,0)),"")</f>
        <v/>
      </c>
      <c r="AJ33" s="159" t="str">
        <f t="shared" si="14"/>
        <v/>
      </c>
      <c r="AK33" s="158" t="str">
        <f>IFERROR(INDEX(V!$R:$R,MATCH(AL33,V!$L:$L,0)),"")</f>
        <v/>
      </c>
      <c r="AL33" s="159" t="str">
        <f t="shared" si="15"/>
        <v/>
      </c>
      <c r="AM33" s="158" t="str">
        <f>IFERROR(INDEX(V!$R:$R,MATCH(AN33,V!$L:$L,0)),"")</f>
        <v/>
      </c>
      <c r="AN33" s="159" t="str">
        <f t="shared" si="16"/>
        <v/>
      </c>
      <c r="AO33" s="158" t="str">
        <f>IFERROR(INDEX(V!$R:$R,MATCH(AP33,V!$L:$L,0)),"")</f>
        <v/>
      </c>
      <c r="AP33" s="159" t="str">
        <f t="shared" si="17"/>
        <v/>
      </c>
    </row>
    <row r="34" spans="2:42" hidden="1" x14ac:dyDescent="0.2">
      <c r="B34"/>
      <c r="AD34" s="157">
        <f t="shared" si="11"/>
        <v>0</v>
      </c>
      <c r="AE34" s="158" t="str">
        <f>IFERROR(INDEX(V!$R:$R,MATCH(AF34,V!$L:$L,0)),"")</f>
        <v/>
      </c>
      <c r="AF34" s="159" t="str">
        <f t="shared" si="12"/>
        <v/>
      </c>
      <c r="AG34" s="158" t="str">
        <f>IFERROR(INDEX(V!$R:$R,MATCH(AH34,V!$L:$L,0)),"")</f>
        <v/>
      </c>
      <c r="AH34" s="159" t="str">
        <f t="shared" si="13"/>
        <v/>
      </c>
      <c r="AI34" s="158" t="str">
        <f>IFERROR(INDEX(V!$R:$R,MATCH(AJ34,V!$L:$L,0)),"")</f>
        <v/>
      </c>
      <c r="AJ34" s="159" t="str">
        <f t="shared" si="14"/>
        <v/>
      </c>
      <c r="AK34" s="158" t="str">
        <f>IFERROR(INDEX(V!$R:$R,MATCH(AL34,V!$L:$L,0)),"")</f>
        <v/>
      </c>
      <c r="AL34" s="159" t="str">
        <f t="shared" si="15"/>
        <v/>
      </c>
      <c r="AM34" s="158" t="str">
        <f>IFERROR(INDEX(V!$R:$R,MATCH(AN34,V!$L:$L,0)),"")</f>
        <v/>
      </c>
      <c r="AN34" s="159" t="str">
        <f t="shared" si="16"/>
        <v/>
      </c>
      <c r="AO34" s="158" t="str">
        <f>IFERROR(INDEX(V!$R:$R,MATCH(AP34,V!$L:$L,0)),"")</f>
        <v/>
      </c>
      <c r="AP34" s="159" t="str">
        <f t="shared" si="17"/>
        <v/>
      </c>
    </row>
    <row r="35" spans="2:42" hidden="1" x14ac:dyDescent="0.2">
      <c r="B35"/>
      <c r="AD35" s="157">
        <f t="shared" si="11"/>
        <v>0</v>
      </c>
      <c r="AE35" s="158" t="str">
        <f>IFERROR(INDEX(V!$R:$R,MATCH(AF35,V!$L:$L,0)),"")</f>
        <v/>
      </c>
      <c r="AF35" s="159" t="str">
        <f t="shared" si="12"/>
        <v/>
      </c>
      <c r="AG35" s="158" t="str">
        <f>IFERROR(INDEX(V!$R:$R,MATCH(AH35,V!$L:$L,0)),"")</f>
        <v/>
      </c>
      <c r="AH35" s="159" t="str">
        <f t="shared" si="13"/>
        <v/>
      </c>
      <c r="AI35" s="158" t="str">
        <f>IFERROR(INDEX(V!$R:$R,MATCH(AJ35,V!$L:$L,0)),"")</f>
        <v/>
      </c>
      <c r="AJ35" s="159" t="str">
        <f t="shared" si="14"/>
        <v/>
      </c>
      <c r="AK35" s="158" t="str">
        <f>IFERROR(INDEX(V!$R:$R,MATCH(AL35,V!$L:$L,0)),"")</f>
        <v/>
      </c>
      <c r="AL35" s="159" t="str">
        <f t="shared" si="15"/>
        <v/>
      </c>
      <c r="AM35" s="158" t="str">
        <f>IFERROR(INDEX(V!$R:$R,MATCH(AN35,V!$L:$L,0)),"")</f>
        <v/>
      </c>
      <c r="AN35" s="159" t="str">
        <f t="shared" si="16"/>
        <v/>
      </c>
      <c r="AO35" s="158" t="str">
        <f>IFERROR(INDEX(V!$R:$R,MATCH(AP35,V!$L:$L,0)),"")</f>
        <v/>
      </c>
      <c r="AP35" s="159" t="str">
        <f t="shared" si="17"/>
        <v/>
      </c>
    </row>
    <row r="36" spans="2:42" hidden="1" x14ac:dyDescent="0.2">
      <c r="B36"/>
      <c r="AD36" s="157">
        <f t="shared" si="11"/>
        <v>0</v>
      </c>
      <c r="AE36" s="158" t="str">
        <f>IFERROR(INDEX(V!$R:$R,MATCH(AF36,V!$L:$L,0)),"")</f>
        <v/>
      </c>
      <c r="AF36" s="159" t="str">
        <f t="shared" si="12"/>
        <v/>
      </c>
      <c r="AG36" s="158" t="str">
        <f>IFERROR(INDEX(V!$R:$R,MATCH(AH36,V!$L:$L,0)),"")</f>
        <v/>
      </c>
      <c r="AH36" s="159" t="str">
        <f t="shared" si="13"/>
        <v/>
      </c>
      <c r="AI36" s="158" t="str">
        <f>IFERROR(INDEX(V!$R:$R,MATCH(AJ36,V!$L:$L,0)),"")</f>
        <v/>
      </c>
      <c r="AJ36" s="159" t="str">
        <f t="shared" si="14"/>
        <v/>
      </c>
      <c r="AK36" s="158" t="str">
        <f>IFERROR(INDEX(V!$R:$R,MATCH(AL36,V!$L:$L,0)),"")</f>
        <v/>
      </c>
      <c r="AL36" s="159" t="str">
        <f t="shared" si="15"/>
        <v/>
      </c>
      <c r="AM36" s="158" t="str">
        <f>IFERROR(INDEX(V!$R:$R,MATCH(AN36,V!$L:$L,0)),"")</f>
        <v/>
      </c>
      <c r="AN36" s="159" t="str">
        <f t="shared" si="16"/>
        <v/>
      </c>
      <c r="AO36" s="158" t="str">
        <f>IFERROR(INDEX(V!$R:$R,MATCH(AP36,V!$L:$L,0)),"")</f>
        <v/>
      </c>
      <c r="AP36" s="159" t="str">
        <f t="shared" si="17"/>
        <v/>
      </c>
    </row>
    <row r="37" spans="2:42" hidden="1" x14ac:dyDescent="0.2">
      <c r="B37"/>
      <c r="AD37" s="157">
        <f t="shared" si="11"/>
        <v>0</v>
      </c>
      <c r="AE37" s="158" t="str">
        <f>IFERROR(INDEX(V!$R:$R,MATCH(AF37,V!$L:$L,0)),"")</f>
        <v/>
      </c>
      <c r="AF37" s="159" t="str">
        <f t="shared" si="12"/>
        <v/>
      </c>
      <c r="AG37" s="158" t="str">
        <f>IFERROR(INDEX(V!$R:$R,MATCH(AH37,V!$L:$L,0)),"")</f>
        <v/>
      </c>
      <c r="AH37" s="159" t="str">
        <f t="shared" si="13"/>
        <v/>
      </c>
      <c r="AI37" s="158" t="str">
        <f>IFERROR(INDEX(V!$R:$R,MATCH(AJ37,V!$L:$L,0)),"")</f>
        <v/>
      </c>
      <c r="AJ37" s="159" t="str">
        <f t="shared" si="14"/>
        <v/>
      </c>
      <c r="AK37" s="158" t="str">
        <f>IFERROR(INDEX(V!$R:$R,MATCH(AL37,V!$L:$L,0)),"")</f>
        <v/>
      </c>
      <c r="AL37" s="159" t="str">
        <f t="shared" si="15"/>
        <v/>
      </c>
      <c r="AM37" s="158" t="str">
        <f>IFERROR(INDEX(V!$R:$R,MATCH(AN37,V!$L:$L,0)),"")</f>
        <v/>
      </c>
      <c r="AN37" s="159" t="str">
        <f t="shared" si="16"/>
        <v/>
      </c>
      <c r="AO37" s="158" t="str">
        <f>IFERROR(INDEX(V!$R:$R,MATCH(AP37,V!$L:$L,0)),"")</f>
        <v/>
      </c>
      <c r="AP37" s="159" t="str">
        <f t="shared" si="17"/>
        <v/>
      </c>
    </row>
    <row r="38" spans="2:42" hidden="1" x14ac:dyDescent="0.2">
      <c r="B38"/>
      <c r="AD38" s="157">
        <f t="shared" si="11"/>
        <v>0</v>
      </c>
      <c r="AE38" s="158" t="str">
        <f>IFERROR(INDEX(V!$R:$R,MATCH(AF38,V!$L:$L,0)),"")</f>
        <v/>
      </c>
      <c r="AF38" s="159" t="str">
        <f t="shared" si="12"/>
        <v/>
      </c>
      <c r="AG38" s="158" t="str">
        <f>IFERROR(INDEX(V!$R:$R,MATCH(AH38,V!$L:$L,0)),"")</f>
        <v/>
      </c>
      <c r="AH38" s="159" t="str">
        <f t="shared" si="13"/>
        <v/>
      </c>
      <c r="AI38" s="158" t="str">
        <f>IFERROR(INDEX(V!$R:$R,MATCH(AJ38,V!$L:$L,0)),"")</f>
        <v/>
      </c>
      <c r="AJ38" s="159" t="str">
        <f t="shared" si="14"/>
        <v/>
      </c>
      <c r="AK38" s="158" t="str">
        <f>IFERROR(INDEX(V!$R:$R,MATCH(AL38,V!$L:$L,0)),"")</f>
        <v/>
      </c>
      <c r="AL38" s="159" t="str">
        <f t="shared" si="15"/>
        <v/>
      </c>
      <c r="AM38" s="158" t="str">
        <f>IFERROR(INDEX(V!$R:$R,MATCH(AN38,V!$L:$L,0)),"")</f>
        <v/>
      </c>
      <c r="AN38" s="159" t="str">
        <f t="shared" si="16"/>
        <v/>
      </c>
      <c r="AO38" s="158" t="str">
        <f>IFERROR(INDEX(V!$R:$R,MATCH(AP38,V!$L:$L,0)),"")</f>
        <v/>
      </c>
      <c r="AP38" s="159" t="str">
        <f t="shared" si="17"/>
        <v/>
      </c>
    </row>
    <row r="39" spans="2:42" hidden="1" x14ac:dyDescent="0.2">
      <c r="B39"/>
      <c r="AD39" s="157">
        <f t="shared" si="11"/>
        <v>0</v>
      </c>
      <c r="AE39" s="158" t="str">
        <f>IFERROR(INDEX(V!$R:$R,MATCH(AF39,V!$L:$L,0)),"")</f>
        <v/>
      </c>
      <c r="AF39" s="159" t="str">
        <f t="shared" si="12"/>
        <v/>
      </c>
      <c r="AG39" s="158" t="str">
        <f>IFERROR(INDEX(V!$R:$R,MATCH(AH39,V!$L:$L,0)),"")</f>
        <v/>
      </c>
      <c r="AH39" s="159" t="str">
        <f t="shared" si="13"/>
        <v/>
      </c>
      <c r="AI39" s="158" t="str">
        <f>IFERROR(INDEX(V!$R:$R,MATCH(AJ39,V!$L:$L,0)),"")</f>
        <v/>
      </c>
      <c r="AJ39" s="159" t="str">
        <f t="shared" si="14"/>
        <v/>
      </c>
      <c r="AK39" s="158" t="str">
        <f>IFERROR(INDEX(V!$R:$R,MATCH(AL39,V!$L:$L,0)),"")</f>
        <v/>
      </c>
      <c r="AL39" s="159" t="str">
        <f t="shared" si="15"/>
        <v/>
      </c>
      <c r="AM39" s="158" t="str">
        <f>IFERROR(INDEX(V!$R:$R,MATCH(AN39,V!$L:$L,0)),"")</f>
        <v/>
      </c>
      <c r="AN39" s="159" t="str">
        <f t="shared" si="16"/>
        <v/>
      </c>
      <c r="AO39" s="158" t="str">
        <f>IFERROR(INDEX(V!$R:$R,MATCH(AP39,V!$L:$L,0)),"")</f>
        <v/>
      </c>
      <c r="AP39" s="159" t="str">
        <f t="shared" si="17"/>
        <v/>
      </c>
    </row>
    <row r="40" spans="2:42" hidden="1" x14ac:dyDescent="0.2">
      <c r="B40"/>
      <c r="AD40" s="157">
        <f t="shared" si="11"/>
        <v>0</v>
      </c>
      <c r="AE40" s="158" t="str">
        <f>IFERROR(INDEX(V!$R:$R,MATCH(AF40,V!$L:$L,0)),"")</f>
        <v/>
      </c>
      <c r="AF40" s="159" t="str">
        <f t="shared" si="12"/>
        <v/>
      </c>
      <c r="AG40" s="158" t="str">
        <f>IFERROR(INDEX(V!$R:$R,MATCH(AH40,V!$L:$L,0)),"")</f>
        <v/>
      </c>
      <c r="AH40" s="159" t="str">
        <f t="shared" si="13"/>
        <v/>
      </c>
      <c r="AI40" s="158" t="str">
        <f>IFERROR(INDEX(V!$R:$R,MATCH(AJ40,V!$L:$L,0)),"")</f>
        <v/>
      </c>
      <c r="AJ40" s="159" t="str">
        <f t="shared" si="14"/>
        <v/>
      </c>
      <c r="AK40" s="158" t="str">
        <f>IFERROR(INDEX(V!$R:$R,MATCH(AL40,V!$L:$L,0)),"")</f>
        <v/>
      </c>
      <c r="AL40" s="159" t="str">
        <f t="shared" si="15"/>
        <v/>
      </c>
      <c r="AM40" s="158" t="str">
        <f>IFERROR(INDEX(V!$R:$R,MATCH(AN40,V!$L:$L,0)),"")</f>
        <v/>
      </c>
      <c r="AN40" s="159" t="str">
        <f t="shared" si="16"/>
        <v/>
      </c>
      <c r="AO40" s="158" t="str">
        <f>IFERROR(INDEX(V!$R:$R,MATCH(AP40,V!$L:$L,0)),"")</f>
        <v/>
      </c>
      <c r="AP40" s="159" t="str">
        <f t="shared" si="17"/>
        <v/>
      </c>
    </row>
    <row r="41" spans="2:42" hidden="1" x14ac:dyDescent="0.2">
      <c r="B41"/>
      <c r="AD41" s="157">
        <f t="shared" si="11"/>
        <v>0</v>
      </c>
      <c r="AE41" s="158" t="str">
        <f>IFERROR(INDEX(V!$R:$R,MATCH(AF41,V!$L:$L,0)),"")</f>
        <v/>
      </c>
      <c r="AF41" s="159" t="str">
        <f t="shared" si="12"/>
        <v/>
      </c>
      <c r="AG41" s="158" t="str">
        <f>IFERROR(INDEX(V!$R:$R,MATCH(AH41,V!$L:$L,0)),"")</f>
        <v/>
      </c>
      <c r="AH41" s="159" t="str">
        <f t="shared" si="13"/>
        <v/>
      </c>
      <c r="AI41" s="158" t="str">
        <f>IFERROR(INDEX(V!$R:$R,MATCH(AJ41,V!$L:$L,0)),"")</f>
        <v/>
      </c>
      <c r="AJ41" s="159" t="str">
        <f t="shared" si="14"/>
        <v/>
      </c>
      <c r="AK41" s="158" t="str">
        <f>IFERROR(INDEX(V!$R:$R,MATCH(AL41,V!$L:$L,0)),"")</f>
        <v/>
      </c>
      <c r="AL41" s="159" t="str">
        <f t="shared" si="15"/>
        <v/>
      </c>
      <c r="AM41" s="158" t="str">
        <f>IFERROR(INDEX(V!$R:$R,MATCH(AN41,V!$L:$L,0)),"")</f>
        <v/>
      </c>
      <c r="AN41" s="159" t="str">
        <f t="shared" si="16"/>
        <v/>
      </c>
      <c r="AO41" s="158" t="str">
        <f>IFERROR(INDEX(V!$R:$R,MATCH(AP41,V!$L:$L,0)),"")</f>
        <v/>
      </c>
      <c r="AP41" s="159" t="str">
        <f t="shared" si="17"/>
        <v/>
      </c>
    </row>
    <row r="42" spans="2:42" hidden="1" x14ac:dyDescent="0.2">
      <c r="B42"/>
      <c r="AD42" s="157">
        <f t="shared" si="11"/>
        <v>0</v>
      </c>
      <c r="AE42" s="158" t="str">
        <f>IFERROR(INDEX(V!$R:$R,MATCH(AF42,V!$L:$L,0)),"")</f>
        <v/>
      </c>
      <c r="AF42" s="159" t="str">
        <f t="shared" si="12"/>
        <v/>
      </c>
      <c r="AG42" s="158" t="str">
        <f>IFERROR(INDEX(V!$R:$R,MATCH(AH42,V!$L:$L,0)),"")</f>
        <v/>
      </c>
      <c r="AH42" s="159" t="str">
        <f t="shared" si="13"/>
        <v/>
      </c>
      <c r="AI42" s="158" t="str">
        <f>IFERROR(INDEX(V!$R:$R,MATCH(AJ42,V!$L:$L,0)),"")</f>
        <v/>
      </c>
      <c r="AJ42" s="159" t="str">
        <f t="shared" si="14"/>
        <v/>
      </c>
      <c r="AK42" s="158" t="str">
        <f>IFERROR(INDEX(V!$R:$R,MATCH(AL42,V!$L:$L,0)),"")</f>
        <v/>
      </c>
      <c r="AL42" s="159" t="str">
        <f t="shared" si="15"/>
        <v/>
      </c>
      <c r="AM42" s="158" t="str">
        <f>IFERROR(INDEX(V!$R:$R,MATCH(AN42,V!$L:$L,0)),"")</f>
        <v/>
      </c>
      <c r="AN42" s="159" t="str">
        <f t="shared" si="16"/>
        <v/>
      </c>
      <c r="AO42" s="158" t="str">
        <f>IFERROR(INDEX(V!$R:$R,MATCH(AP42,V!$L:$L,0)),"")</f>
        <v/>
      </c>
      <c r="AP42" s="159" t="str">
        <f t="shared" si="17"/>
        <v/>
      </c>
    </row>
    <row r="43" spans="2:42" hidden="1" x14ac:dyDescent="0.2">
      <c r="B43"/>
      <c r="AD43" s="157">
        <f t="shared" si="11"/>
        <v>0</v>
      </c>
      <c r="AE43" s="158" t="str">
        <f>IFERROR(INDEX(V!$R:$R,MATCH(AF43,V!$L:$L,0)),"")</f>
        <v/>
      </c>
      <c r="AF43" s="159" t="str">
        <f t="shared" si="12"/>
        <v/>
      </c>
      <c r="AG43" s="158" t="str">
        <f>IFERROR(INDEX(V!$R:$R,MATCH(AH43,V!$L:$L,0)),"")</f>
        <v/>
      </c>
      <c r="AH43" s="159" t="str">
        <f t="shared" si="13"/>
        <v/>
      </c>
      <c r="AI43" s="158" t="str">
        <f>IFERROR(INDEX(V!$R:$R,MATCH(AJ43,V!$L:$L,0)),"")</f>
        <v/>
      </c>
      <c r="AJ43" s="159" t="str">
        <f t="shared" si="14"/>
        <v/>
      </c>
      <c r="AK43" s="158" t="str">
        <f>IFERROR(INDEX(V!$R:$R,MATCH(AL43,V!$L:$L,0)),"")</f>
        <v/>
      </c>
      <c r="AL43" s="159" t="str">
        <f t="shared" si="15"/>
        <v/>
      </c>
      <c r="AM43" s="158" t="str">
        <f>IFERROR(INDEX(V!$R:$R,MATCH(AN43,V!$L:$L,0)),"")</f>
        <v/>
      </c>
      <c r="AN43" s="159" t="str">
        <f t="shared" si="16"/>
        <v/>
      </c>
      <c r="AO43" s="158" t="str">
        <f>IFERROR(INDEX(V!$R:$R,MATCH(AP43,V!$L:$L,0)),"")</f>
        <v/>
      </c>
      <c r="AP43" s="159" t="str">
        <f t="shared" si="17"/>
        <v/>
      </c>
    </row>
    <row r="44" spans="2:42" hidden="1" x14ac:dyDescent="0.2">
      <c r="B44"/>
      <c r="AD44" s="157">
        <f t="shared" si="11"/>
        <v>0</v>
      </c>
      <c r="AE44" s="158" t="str">
        <f>IFERROR(INDEX(V!$R:$R,MATCH(AF44,V!$L:$L,0)),"")</f>
        <v/>
      </c>
      <c r="AF44" s="159" t="str">
        <f t="shared" si="12"/>
        <v/>
      </c>
      <c r="AG44" s="158" t="str">
        <f>IFERROR(INDEX(V!$R:$R,MATCH(AH44,V!$L:$L,0)),"")</f>
        <v/>
      </c>
      <c r="AH44" s="159" t="str">
        <f t="shared" si="13"/>
        <v/>
      </c>
      <c r="AI44" s="158" t="str">
        <f>IFERROR(INDEX(V!$R:$R,MATCH(AJ44,V!$L:$L,0)),"")</f>
        <v/>
      </c>
      <c r="AJ44" s="159" t="str">
        <f t="shared" si="14"/>
        <v/>
      </c>
      <c r="AK44" s="158" t="str">
        <f>IFERROR(INDEX(V!$R:$R,MATCH(AL44,V!$L:$L,0)),"")</f>
        <v/>
      </c>
      <c r="AL44" s="159" t="str">
        <f t="shared" si="15"/>
        <v/>
      </c>
      <c r="AM44" s="158" t="str">
        <f>IFERROR(INDEX(V!$R:$R,MATCH(AN44,V!$L:$L,0)),"")</f>
        <v/>
      </c>
      <c r="AN44" s="159" t="str">
        <f t="shared" si="16"/>
        <v/>
      </c>
      <c r="AO44" s="158" t="str">
        <f>IFERROR(INDEX(V!$R:$R,MATCH(AP44,V!$L:$L,0)),"")</f>
        <v/>
      </c>
      <c r="AP44" s="159" t="str">
        <f t="shared" si="17"/>
        <v/>
      </c>
    </row>
    <row r="45" spans="2:42" hidden="1" x14ac:dyDescent="0.2">
      <c r="B45"/>
      <c r="AD45" s="157">
        <f t="shared" si="11"/>
        <v>0</v>
      </c>
      <c r="AE45" s="158" t="str">
        <f>IFERROR(INDEX(V!$R:$R,MATCH(AF45,V!$L:$L,0)),"")</f>
        <v/>
      </c>
      <c r="AF45" s="159" t="str">
        <f t="shared" si="12"/>
        <v/>
      </c>
      <c r="AG45" s="158" t="str">
        <f>IFERROR(INDEX(V!$R:$R,MATCH(AH45,V!$L:$L,0)),"")</f>
        <v/>
      </c>
      <c r="AH45" s="159" t="str">
        <f t="shared" si="13"/>
        <v/>
      </c>
      <c r="AI45" s="158" t="str">
        <f>IFERROR(INDEX(V!$R:$R,MATCH(AJ45,V!$L:$L,0)),"")</f>
        <v/>
      </c>
      <c r="AJ45" s="159" t="str">
        <f t="shared" si="14"/>
        <v/>
      </c>
      <c r="AK45" s="158" t="str">
        <f>IFERROR(INDEX(V!$R:$R,MATCH(AL45,V!$L:$L,0)),"")</f>
        <v/>
      </c>
      <c r="AL45" s="159" t="str">
        <f t="shared" si="15"/>
        <v/>
      </c>
      <c r="AM45" s="158" t="str">
        <f>IFERROR(INDEX(V!$R:$R,MATCH(AN45,V!$L:$L,0)),"")</f>
        <v/>
      </c>
      <c r="AN45" s="159" t="str">
        <f t="shared" si="16"/>
        <v/>
      </c>
      <c r="AO45" s="158" t="str">
        <f>IFERROR(INDEX(V!$R:$R,MATCH(AP45,V!$L:$L,0)),"")</f>
        <v/>
      </c>
      <c r="AP45" s="159" t="str">
        <f t="shared" si="17"/>
        <v/>
      </c>
    </row>
    <row r="46" spans="2:42" hidden="1" x14ac:dyDescent="0.2">
      <c r="B46"/>
      <c r="AD46" s="157">
        <f t="shared" si="11"/>
        <v>0</v>
      </c>
      <c r="AE46" s="158" t="str">
        <f>IFERROR(INDEX(V!$R:$R,MATCH(AF46,V!$L:$L,0)),"")</f>
        <v/>
      </c>
      <c r="AF46" s="159" t="str">
        <f t="shared" si="12"/>
        <v/>
      </c>
      <c r="AG46" s="158" t="str">
        <f>IFERROR(INDEX(V!$R:$R,MATCH(AH46,V!$L:$L,0)),"")</f>
        <v/>
      </c>
      <c r="AH46" s="159" t="str">
        <f t="shared" si="13"/>
        <v/>
      </c>
      <c r="AI46" s="158" t="str">
        <f>IFERROR(INDEX(V!$R:$R,MATCH(AJ46,V!$L:$L,0)),"")</f>
        <v/>
      </c>
      <c r="AJ46" s="159" t="str">
        <f t="shared" si="14"/>
        <v/>
      </c>
      <c r="AK46" s="158" t="str">
        <f>IFERROR(INDEX(V!$R:$R,MATCH(AL46,V!$L:$L,0)),"")</f>
        <v/>
      </c>
      <c r="AL46" s="159" t="str">
        <f t="shared" si="15"/>
        <v/>
      </c>
      <c r="AM46" s="158" t="str">
        <f>IFERROR(INDEX(V!$R:$R,MATCH(AN46,V!$L:$L,0)),"")</f>
        <v/>
      </c>
      <c r="AN46" s="159" t="str">
        <f t="shared" si="16"/>
        <v/>
      </c>
      <c r="AO46" s="158" t="str">
        <f>IFERROR(INDEX(V!$R:$R,MATCH(AP46,V!$L:$L,0)),"")</f>
        <v/>
      </c>
      <c r="AP46" s="159" t="str">
        <f t="shared" si="17"/>
        <v/>
      </c>
    </row>
    <row r="47" spans="2:42" hidden="1" x14ac:dyDescent="0.2">
      <c r="B47"/>
      <c r="AD47" s="157">
        <f t="shared" si="11"/>
        <v>0</v>
      </c>
      <c r="AE47" s="158" t="str">
        <f>IFERROR(INDEX(V!$R:$R,MATCH(AF47,V!$L:$L,0)),"")</f>
        <v/>
      </c>
      <c r="AF47" s="159" t="str">
        <f t="shared" si="12"/>
        <v/>
      </c>
      <c r="AG47" s="158" t="str">
        <f>IFERROR(INDEX(V!$R:$R,MATCH(AH47,V!$L:$L,0)),"")</f>
        <v/>
      </c>
      <c r="AH47" s="159" t="str">
        <f t="shared" si="13"/>
        <v/>
      </c>
      <c r="AI47" s="158" t="str">
        <f>IFERROR(INDEX(V!$R:$R,MATCH(AJ47,V!$L:$L,0)),"")</f>
        <v/>
      </c>
      <c r="AJ47" s="159" t="str">
        <f t="shared" si="14"/>
        <v/>
      </c>
      <c r="AK47" s="158" t="str">
        <f>IFERROR(INDEX(V!$R:$R,MATCH(AL47,V!$L:$L,0)),"")</f>
        <v/>
      </c>
      <c r="AL47" s="159" t="str">
        <f t="shared" si="15"/>
        <v/>
      </c>
      <c r="AM47" s="158" t="str">
        <f>IFERROR(INDEX(V!$R:$R,MATCH(AN47,V!$L:$L,0)),"")</f>
        <v/>
      </c>
      <c r="AN47" s="159" t="str">
        <f t="shared" si="16"/>
        <v/>
      </c>
      <c r="AO47" s="158" t="str">
        <f>IFERROR(INDEX(V!$R:$R,MATCH(AP47,V!$L:$L,0)),"")</f>
        <v/>
      </c>
      <c r="AP47" s="159" t="str">
        <f t="shared" si="17"/>
        <v/>
      </c>
    </row>
    <row r="48" spans="2:42" hidden="1" x14ac:dyDescent="0.2">
      <c r="B48"/>
      <c r="AD48" s="157">
        <f t="shared" si="11"/>
        <v>0</v>
      </c>
      <c r="AE48" s="158" t="str">
        <f>IFERROR(INDEX(V!$R:$R,MATCH(AF48,V!$L:$L,0)),"")</f>
        <v/>
      </c>
      <c r="AF48" s="159" t="str">
        <f t="shared" si="12"/>
        <v/>
      </c>
      <c r="AG48" s="158" t="str">
        <f>IFERROR(INDEX(V!$R:$R,MATCH(AH48,V!$L:$L,0)),"")</f>
        <v/>
      </c>
      <c r="AH48" s="159" t="str">
        <f t="shared" si="13"/>
        <v/>
      </c>
      <c r="AI48" s="158" t="str">
        <f>IFERROR(INDEX(V!$R:$R,MATCH(AJ48,V!$L:$L,0)),"")</f>
        <v/>
      </c>
      <c r="AJ48" s="159" t="str">
        <f t="shared" si="14"/>
        <v/>
      </c>
      <c r="AK48" s="158" t="str">
        <f>IFERROR(INDEX(V!$R:$R,MATCH(AL48,V!$L:$L,0)),"")</f>
        <v/>
      </c>
      <c r="AL48" s="159" t="str">
        <f t="shared" si="15"/>
        <v/>
      </c>
      <c r="AM48" s="158" t="str">
        <f>IFERROR(INDEX(V!$R:$R,MATCH(AN48,V!$L:$L,0)),"")</f>
        <v/>
      </c>
      <c r="AN48" s="159" t="str">
        <f t="shared" si="16"/>
        <v/>
      </c>
      <c r="AO48" s="158" t="str">
        <f>IFERROR(INDEX(V!$R:$R,MATCH(AP48,V!$L:$L,0)),"")</f>
        <v/>
      </c>
      <c r="AP48" s="159" t="str">
        <f t="shared" si="17"/>
        <v/>
      </c>
    </row>
    <row r="49" spans="2:42" hidden="1" x14ac:dyDescent="0.2">
      <c r="B49"/>
      <c r="AD49" s="157">
        <f t="shared" si="11"/>
        <v>0</v>
      </c>
      <c r="AE49" s="158" t="str">
        <f>IFERROR(INDEX(V!$R:$R,MATCH(AF49,V!$L:$L,0)),"")</f>
        <v/>
      </c>
      <c r="AF49" s="159" t="str">
        <f t="shared" si="12"/>
        <v/>
      </c>
      <c r="AG49" s="158" t="str">
        <f>IFERROR(INDEX(V!$R:$R,MATCH(AH49,V!$L:$L,0)),"")</f>
        <v/>
      </c>
      <c r="AH49" s="159" t="str">
        <f t="shared" si="13"/>
        <v/>
      </c>
      <c r="AI49" s="158" t="str">
        <f>IFERROR(INDEX(V!$R:$R,MATCH(AJ49,V!$L:$L,0)),"")</f>
        <v/>
      </c>
      <c r="AJ49" s="159" t="str">
        <f t="shared" si="14"/>
        <v/>
      </c>
      <c r="AK49" s="158" t="str">
        <f>IFERROR(INDEX(V!$R:$R,MATCH(AL49,V!$L:$L,0)),"")</f>
        <v/>
      </c>
      <c r="AL49" s="159" t="str">
        <f t="shared" si="15"/>
        <v/>
      </c>
      <c r="AM49" s="158" t="str">
        <f>IFERROR(INDEX(V!$R:$R,MATCH(AN49,V!$L:$L,0)),"")</f>
        <v/>
      </c>
      <c r="AN49" s="159" t="str">
        <f t="shared" si="16"/>
        <v/>
      </c>
      <c r="AO49" s="158" t="str">
        <f>IFERROR(INDEX(V!$R:$R,MATCH(AP49,V!$L:$L,0)),"")</f>
        <v/>
      </c>
      <c r="AP49" s="159" t="str">
        <f t="shared" si="17"/>
        <v/>
      </c>
    </row>
    <row r="50" spans="2:42" hidden="1" x14ac:dyDescent="0.2">
      <c r="B50"/>
      <c r="AD50" s="157">
        <f t="shared" si="11"/>
        <v>0</v>
      </c>
      <c r="AE50" s="158" t="str">
        <f>IFERROR(INDEX(V!$R:$R,MATCH(AF50,V!$L:$L,0)),"")</f>
        <v/>
      </c>
      <c r="AF50" s="159" t="str">
        <f t="shared" si="12"/>
        <v/>
      </c>
      <c r="AG50" s="158" t="str">
        <f>IFERROR(INDEX(V!$R:$R,MATCH(AH50,V!$L:$L,0)),"")</f>
        <v/>
      </c>
      <c r="AH50" s="159" t="str">
        <f t="shared" si="13"/>
        <v/>
      </c>
      <c r="AI50" s="158" t="str">
        <f>IFERROR(INDEX(V!$R:$R,MATCH(AJ50,V!$L:$L,0)),"")</f>
        <v/>
      </c>
      <c r="AJ50" s="159" t="str">
        <f t="shared" si="14"/>
        <v/>
      </c>
      <c r="AK50" s="158" t="str">
        <f>IFERROR(INDEX(V!$R:$R,MATCH(AL50,V!$L:$L,0)),"")</f>
        <v/>
      </c>
      <c r="AL50" s="159" t="str">
        <f t="shared" si="15"/>
        <v/>
      </c>
      <c r="AM50" s="158" t="str">
        <f>IFERROR(INDEX(V!$R:$R,MATCH(AN50,V!$L:$L,0)),"")</f>
        <v/>
      </c>
      <c r="AN50" s="159" t="str">
        <f t="shared" si="16"/>
        <v/>
      </c>
      <c r="AO50" s="158" t="str">
        <f>IFERROR(INDEX(V!$R:$R,MATCH(AP50,V!$L:$L,0)),"")</f>
        <v/>
      </c>
      <c r="AP50" s="159" t="str">
        <f t="shared" si="17"/>
        <v/>
      </c>
    </row>
    <row r="51" spans="2:42" hidden="1" x14ac:dyDescent="0.2">
      <c r="B51"/>
      <c r="AD51" s="157">
        <f t="shared" si="11"/>
        <v>0</v>
      </c>
      <c r="AE51" s="158" t="str">
        <f>IFERROR(INDEX(V!$R:$R,MATCH(AF51,V!$L:$L,0)),"")</f>
        <v/>
      </c>
      <c r="AF51" s="159" t="str">
        <f t="shared" si="12"/>
        <v/>
      </c>
      <c r="AG51" s="158" t="str">
        <f>IFERROR(INDEX(V!$R:$R,MATCH(AH51,V!$L:$L,0)),"")</f>
        <v/>
      </c>
      <c r="AH51" s="159" t="str">
        <f t="shared" si="13"/>
        <v/>
      </c>
      <c r="AI51" s="158" t="str">
        <f>IFERROR(INDEX(V!$R:$R,MATCH(AJ51,V!$L:$L,0)),"")</f>
        <v/>
      </c>
      <c r="AJ51" s="159" t="str">
        <f t="shared" si="14"/>
        <v/>
      </c>
      <c r="AK51" s="158" t="str">
        <f>IFERROR(INDEX(V!$R:$R,MATCH(AL51,V!$L:$L,0)),"")</f>
        <v/>
      </c>
      <c r="AL51" s="159" t="str">
        <f t="shared" si="15"/>
        <v/>
      </c>
      <c r="AM51" s="158" t="str">
        <f>IFERROR(INDEX(V!$R:$R,MATCH(AN51,V!$L:$L,0)),"")</f>
        <v/>
      </c>
      <c r="AN51" s="159" t="str">
        <f t="shared" si="16"/>
        <v/>
      </c>
      <c r="AO51" s="158" t="str">
        <f>IFERROR(INDEX(V!$R:$R,MATCH(AP51,V!$L:$L,0)),"")</f>
        <v/>
      </c>
      <c r="AP51" s="159" t="str">
        <f t="shared" si="17"/>
        <v/>
      </c>
    </row>
    <row r="52" spans="2:42" hidden="1" x14ac:dyDescent="0.2">
      <c r="B52"/>
      <c r="AD52" s="157">
        <f t="shared" si="11"/>
        <v>0</v>
      </c>
      <c r="AE52" s="158" t="str">
        <f>IFERROR(INDEX(V!$R:$R,MATCH(AF52,V!$L:$L,0)),"")</f>
        <v/>
      </c>
      <c r="AF52" s="159" t="str">
        <f t="shared" si="12"/>
        <v/>
      </c>
      <c r="AG52" s="158" t="str">
        <f>IFERROR(INDEX(V!$R:$R,MATCH(AH52,V!$L:$L,0)),"")</f>
        <v/>
      </c>
      <c r="AH52" s="159" t="str">
        <f t="shared" si="13"/>
        <v/>
      </c>
      <c r="AI52" s="158" t="str">
        <f>IFERROR(INDEX(V!$R:$R,MATCH(AJ52,V!$L:$L,0)),"")</f>
        <v/>
      </c>
      <c r="AJ52" s="159" t="str">
        <f t="shared" si="14"/>
        <v/>
      </c>
      <c r="AK52" s="158" t="str">
        <f>IFERROR(INDEX(V!$R:$R,MATCH(AL52,V!$L:$L,0)),"")</f>
        <v/>
      </c>
      <c r="AL52" s="159" t="str">
        <f t="shared" si="15"/>
        <v/>
      </c>
      <c r="AM52" s="158" t="str">
        <f>IFERROR(INDEX(V!$R:$R,MATCH(AN52,V!$L:$L,0)),"")</f>
        <v/>
      </c>
      <c r="AN52" s="159" t="str">
        <f t="shared" si="16"/>
        <v/>
      </c>
      <c r="AO52" s="158" t="str">
        <f>IFERROR(INDEX(V!$R:$R,MATCH(AP52,V!$L:$L,0)),"")</f>
        <v/>
      </c>
      <c r="AP52" s="159" t="str">
        <f t="shared" si="17"/>
        <v/>
      </c>
    </row>
    <row r="53" spans="2:42" hidden="1" x14ac:dyDescent="0.2">
      <c r="B53"/>
      <c r="AD53" s="157">
        <f t="shared" si="11"/>
        <v>0</v>
      </c>
      <c r="AE53" s="158" t="str">
        <f>IFERROR(INDEX(V!$R:$R,MATCH(AF53,V!$L:$L,0)),"")</f>
        <v/>
      </c>
      <c r="AF53" s="159" t="str">
        <f t="shared" si="12"/>
        <v/>
      </c>
      <c r="AG53" s="158" t="str">
        <f>IFERROR(INDEX(V!$R:$R,MATCH(AH53,V!$L:$L,0)),"")</f>
        <v/>
      </c>
      <c r="AH53" s="159" t="str">
        <f t="shared" si="13"/>
        <v/>
      </c>
      <c r="AI53" s="158" t="str">
        <f>IFERROR(INDEX(V!$R:$R,MATCH(AJ53,V!$L:$L,0)),"")</f>
        <v/>
      </c>
      <c r="AJ53" s="159" t="str">
        <f t="shared" si="14"/>
        <v/>
      </c>
      <c r="AK53" s="158" t="str">
        <f>IFERROR(INDEX(V!$R:$R,MATCH(AL53,V!$L:$L,0)),"")</f>
        <v/>
      </c>
      <c r="AL53" s="159" t="str">
        <f t="shared" si="15"/>
        <v/>
      </c>
      <c r="AM53" s="158" t="str">
        <f>IFERROR(INDEX(V!$R:$R,MATCH(AN53,V!$L:$L,0)),"")</f>
        <v/>
      </c>
      <c r="AN53" s="159" t="str">
        <f t="shared" si="16"/>
        <v/>
      </c>
      <c r="AO53" s="158" t="str">
        <f>IFERROR(INDEX(V!$R:$R,MATCH(AP53,V!$L:$L,0)),"")</f>
        <v/>
      </c>
      <c r="AP53" s="159" t="str">
        <f t="shared" si="17"/>
        <v/>
      </c>
    </row>
    <row r="54" spans="2:42" hidden="1" x14ac:dyDescent="0.2">
      <c r="B54"/>
      <c r="AD54" s="157">
        <f t="shared" si="11"/>
        <v>0</v>
      </c>
      <c r="AE54" s="158" t="str">
        <f>IFERROR(INDEX(V!$R:$R,MATCH(AF54,V!$L:$L,0)),"")</f>
        <v/>
      </c>
      <c r="AF54" s="159" t="str">
        <f t="shared" si="12"/>
        <v/>
      </c>
      <c r="AG54" s="158" t="str">
        <f>IFERROR(INDEX(V!$R:$R,MATCH(AH54,V!$L:$L,0)),"")</f>
        <v/>
      </c>
      <c r="AH54" s="159" t="str">
        <f t="shared" si="13"/>
        <v/>
      </c>
      <c r="AI54" s="158" t="str">
        <f>IFERROR(INDEX(V!$R:$R,MATCH(AJ54,V!$L:$L,0)),"")</f>
        <v/>
      </c>
      <c r="AJ54" s="159" t="str">
        <f t="shared" si="14"/>
        <v/>
      </c>
      <c r="AK54" s="158" t="str">
        <f>IFERROR(INDEX(V!$R:$R,MATCH(AL54,V!$L:$L,0)),"")</f>
        <v/>
      </c>
      <c r="AL54" s="159" t="str">
        <f t="shared" si="15"/>
        <v/>
      </c>
      <c r="AM54" s="158" t="str">
        <f>IFERROR(INDEX(V!$R:$R,MATCH(AN54,V!$L:$L,0)),"")</f>
        <v/>
      </c>
      <c r="AN54" s="159" t="str">
        <f t="shared" si="16"/>
        <v/>
      </c>
      <c r="AO54" s="158" t="str">
        <f>IFERROR(INDEX(V!$R:$R,MATCH(AP54,V!$L:$L,0)),"")</f>
        <v/>
      </c>
      <c r="AP54" s="159" t="str">
        <f t="shared" si="17"/>
        <v/>
      </c>
    </row>
    <row r="55" spans="2:42" hidden="1" x14ac:dyDescent="0.2">
      <c r="B55"/>
      <c r="AD55" s="157">
        <f t="shared" si="11"/>
        <v>0</v>
      </c>
      <c r="AE55" s="158" t="str">
        <f>IFERROR(INDEX(V!$R:$R,MATCH(AF55,V!$L:$L,0)),"")</f>
        <v/>
      </c>
      <c r="AF55" s="159" t="str">
        <f t="shared" si="12"/>
        <v/>
      </c>
      <c r="AG55" s="158" t="str">
        <f>IFERROR(INDEX(V!$R:$R,MATCH(AH55,V!$L:$L,0)),"")</f>
        <v/>
      </c>
      <c r="AH55" s="159" t="str">
        <f t="shared" si="13"/>
        <v/>
      </c>
      <c r="AI55" s="158" t="str">
        <f>IFERROR(INDEX(V!$R:$R,MATCH(AJ55,V!$L:$L,0)),"")</f>
        <v/>
      </c>
      <c r="AJ55" s="159" t="str">
        <f t="shared" si="14"/>
        <v/>
      </c>
      <c r="AK55" s="158" t="str">
        <f>IFERROR(INDEX(V!$R:$R,MATCH(AL55,V!$L:$L,0)),"")</f>
        <v/>
      </c>
      <c r="AL55" s="159" t="str">
        <f t="shared" si="15"/>
        <v/>
      </c>
      <c r="AM55" s="158" t="str">
        <f>IFERROR(INDEX(V!$R:$R,MATCH(AN55,V!$L:$L,0)),"")</f>
        <v/>
      </c>
      <c r="AN55" s="159" t="str">
        <f t="shared" si="16"/>
        <v/>
      </c>
      <c r="AO55" s="158" t="str">
        <f>IFERROR(INDEX(V!$R:$R,MATCH(AP55,V!$L:$L,0)),"")</f>
        <v/>
      </c>
      <c r="AP55" s="159" t="str">
        <f t="shared" si="17"/>
        <v/>
      </c>
    </row>
    <row r="56" spans="2:42" hidden="1" x14ac:dyDescent="0.2">
      <c r="B56"/>
      <c r="AD56" s="157">
        <f t="shared" si="11"/>
        <v>0</v>
      </c>
      <c r="AE56" s="158" t="str">
        <f>IFERROR(INDEX(V!$R:$R,MATCH(AF56,V!$L:$L,0)),"")</f>
        <v/>
      </c>
      <c r="AF56" s="159" t="str">
        <f t="shared" si="12"/>
        <v/>
      </c>
      <c r="AG56" s="158" t="str">
        <f>IFERROR(INDEX(V!$R:$R,MATCH(AH56,V!$L:$L,0)),"")</f>
        <v/>
      </c>
      <c r="AH56" s="159" t="str">
        <f t="shared" si="13"/>
        <v/>
      </c>
      <c r="AI56" s="158" t="str">
        <f>IFERROR(INDEX(V!$R:$R,MATCH(AJ56,V!$L:$L,0)),"")</f>
        <v/>
      </c>
      <c r="AJ56" s="159" t="str">
        <f t="shared" si="14"/>
        <v/>
      </c>
      <c r="AK56" s="158" t="str">
        <f>IFERROR(INDEX(V!$R:$R,MATCH(AL56,V!$L:$L,0)),"")</f>
        <v/>
      </c>
      <c r="AL56" s="159" t="str">
        <f t="shared" si="15"/>
        <v/>
      </c>
      <c r="AM56" s="158" t="str">
        <f>IFERROR(INDEX(V!$R:$R,MATCH(AN56,V!$L:$L,0)),"")</f>
        <v/>
      </c>
      <c r="AN56" s="159" t="str">
        <f t="shared" si="16"/>
        <v/>
      </c>
      <c r="AO56" s="158" t="str">
        <f>IFERROR(INDEX(V!$R:$R,MATCH(AP56,V!$L:$L,0)),"")</f>
        <v/>
      </c>
      <c r="AP56" s="159" t="str">
        <f t="shared" si="17"/>
        <v/>
      </c>
    </row>
    <row r="57" spans="2:42" hidden="1" x14ac:dyDescent="0.2">
      <c r="B57"/>
      <c r="AD57" s="157">
        <f t="shared" si="11"/>
        <v>0</v>
      </c>
      <c r="AE57" s="158" t="str">
        <f>IFERROR(INDEX(V!$R:$R,MATCH(AF57,V!$L:$L,0)),"")</f>
        <v/>
      </c>
      <c r="AF57" s="159" t="str">
        <f t="shared" si="12"/>
        <v/>
      </c>
      <c r="AG57" s="158" t="str">
        <f>IFERROR(INDEX(V!$R:$R,MATCH(AH57,V!$L:$L,0)),"")</f>
        <v/>
      </c>
      <c r="AH57" s="159" t="str">
        <f t="shared" si="13"/>
        <v/>
      </c>
      <c r="AI57" s="158" t="str">
        <f>IFERROR(INDEX(V!$R:$R,MATCH(AJ57,V!$L:$L,0)),"")</f>
        <v/>
      </c>
      <c r="AJ57" s="159" t="str">
        <f t="shared" si="14"/>
        <v/>
      </c>
      <c r="AK57" s="158" t="str">
        <f>IFERROR(INDEX(V!$R:$R,MATCH(AL57,V!$L:$L,0)),"")</f>
        <v/>
      </c>
      <c r="AL57" s="159" t="str">
        <f t="shared" si="15"/>
        <v/>
      </c>
      <c r="AM57" s="158" t="str">
        <f>IFERROR(INDEX(V!$R:$R,MATCH(AN57,V!$L:$L,0)),"")</f>
        <v/>
      </c>
      <c r="AN57" s="159" t="str">
        <f t="shared" si="16"/>
        <v/>
      </c>
      <c r="AO57" s="158" t="str">
        <f>IFERROR(INDEX(V!$R:$R,MATCH(AP57,V!$L:$L,0)),"")</f>
        <v/>
      </c>
      <c r="AP57" s="159" t="str">
        <f t="shared" si="17"/>
        <v/>
      </c>
    </row>
    <row r="58" spans="2:42" hidden="1" x14ac:dyDescent="0.2">
      <c r="B58"/>
      <c r="AD58" s="157">
        <f t="shared" si="11"/>
        <v>0</v>
      </c>
      <c r="AE58" s="158" t="str">
        <f>IFERROR(INDEX(V!$R:$R,MATCH(AF58,V!$L:$L,0)),"")</f>
        <v/>
      </c>
      <c r="AF58" s="159" t="str">
        <f t="shared" si="12"/>
        <v/>
      </c>
      <c r="AG58" s="158" t="str">
        <f>IFERROR(INDEX(V!$R:$R,MATCH(AH58,V!$L:$L,0)),"")</f>
        <v/>
      </c>
      <c r="AH58" s="159" t="str">
        <f t="shared" si="13"/>
        <v/>
      </c>
      <c r="AI58" s="158" t="str">
        <f>IFERROR(INDEX(V!$R:$R,MATCH(AJ58,V!$L:$L,0)),"")</f>
        <v/>
      </c>
      <c r="AJ58" s="159" t="str">
        <f t="shared" si="14"/>
        <v/>
      </c>
      <c r="AK58" s="158" t="str">
        <f>IFERROR(INDEX(V!$R:$R,MATCH(AL58,V!$L:$L,0)),"")</f>
        <v/>
      </c>
      <c r="AL58" s="159" t="str">
        <f t="shared" si="15"/>
        <v/>
      </c>
      <c r="AM58" s="158" t="str">
        <f>IFERROR(INDEX(V!$R:$R,MATCH(AN58,V!$L:$L,0)),"")</f>
        <v/>
      </c>
      <c r="AN58" s="159" t="str">
        <f t="shared" si="16"/>
        <v/>
      </c>
      <c r="AO58" s="158" t="str">
        <f>IFERROR(INDEX(V!$R:$R,MATCH(AP58,V!$L:$L,0)),"")</f>
        <v/>
      </c>
      <c r="AP58" s="159" t="str">
        <f t="shared" si="17"/>
        <v/>
      </c>
    </row>
    <row r="59" spans="2:42" hidden="1" x14ac:dyDescent="0.2">
      <c r="B59"/>
      <c r="AD59" s="157">
        <f t="shared" si="11"/>
        <v>0</v>
      </c>
      <c r="AE59" s="158" t="str">
        <f>IFERROR(INDEX(V!$R:$R,MATCH(AF59,V!$L:$L,0)),"")</f>
        <v/>
      </c>
      <c r="AF59" s="159" t="str">
        <f t="shared" si="12"/>
        <v/>
      </c>
      <c r="AG59" s="158" t="str">
        <f>IFERROR(INDEX(V!$R:$R,MATCH(AH59,V!$L:$L,0)),"")</f>
        <v/>
      </c>
      <c r="AH59" s="159" t="str">
        <f t="shared" si="13"/>
        <v/>
      </c>
      <c r="AI59" s="158" t="str">
        <f>IFERROR(INDEX(V!$R:$R,MATCH(AJ59,V!$L:$L,0)),"")</f>
        <v/>
      </c>
      <c r="AJ59" s="159" t="str">
        <f t="shared" si="14"/>
        <v/>
      </c>
      <c r="AK59" s="158" t="str">
        <f>IFERROR(INDEX(V!$R:$R,MATCH(AL59,V!$L:$L,0)),"")</f>
        <v/>
      </c>
      <c r="AL59" s="159" t="str">
        <f t="shared" si="15"/>
        <v/>
      </c>
      <c r="AM59" s="158" t="str">
        <f>IFERROR(INDEX(V!$R:$R,MATCH(AN59,V!$L:$L,0)),"")</f>
        <v/>
      </c>
      <c r="AN59" s="159" t="str">
        <f t="shared" si="16"/>
        <v/>
      </c>
      <c r="AO59" s="158" t="str">
        <f>IFERROR(INDEX(V!$R:$R,MATCH(AP59,V!$L:$L,0)),"")</f>
        <v/>
      </c>
      <c r="AP59" s="159" t="str">
        <f t="shared" si="17"/>
        <v/>
      </c>
    </row>
    <row r="60" spans="2:42" hidden="1" x14ac:dyDescent="0.2">
      <c r="B60"/>
      <c r="AD60" s="157">
        <f t="shared" si="11"/>
        <v>0</v>
      </c>
      <c r="AE60" s="158" t="str">
        <f>IFERROR(INDEX(V!$R:$R,MATCH(AF60,V!$L:$L,0)),"")</f>
        <v/>
      </c>
      <c r="AF60" s="159" t="str">
        <f t="shared" si="12"/>
        <v/>
      </c>
      <c r="AG60" s="158" t="str">
        <f>IFERROR(INDEX(V!$R:$R,MATCH(AH60,V!$L:$L,0)),"")</f>
        <v/>
      </c>
      <c r="AH60" s="159" t="str">
        <f t="shared" si="13"/>
        <v/>
      </c>
      <c r="AI60" s="158" t="str">
        <f>IFERROR(INDEX(V!$R:$R,MATCH(AJ60,V!$L:$L,0)),"")</f>
        <v/>
      </c>
      <c r="AJ60" s="159" t="str">
        <f t="shared" si="14"/>
        <v/>
      </c>
      <c r="AK60" s="158" t="str">
        <f>IFERROR(INDEX(V!$R:$R,MATCH(AL60,V!$L:$L,0)),"")</f>
        <v/>
      </c>
      <c r="AL60" s="159" t="str">
        <f t="shared" si="15"/>
        <v/>
      </c>
      <c r="AM60" s="158" t="str">
        <f>IFERROR(INDEX(V!$R:$R,MATCH(AN60,V!$L:$L,0)),"")</f>
        <v/>
      </c>
      <c r="AN60" s="159" t="str">
        <f t="shared" si="16"/>
        <v/>
      </c>
      <c r="AO60" s="158" t="str">
        <f>IFERROR(INDEX(V!$R:$R,MATCH(AP60,V!$L:$L,0)),"")</f>
        <v/>
      </c>
      <c r="AP60" s="159" t="str">
        <f t="shared" si="17"/>
        <v/>
      </c>
    </row>
    <row r="61" spans="2:42" hidden="1" x14ac:dyDescent="0.2">
      <c r="B61"/>
      <c r="AD61" s="157">
        <f t="shared" si="11"/>
        <v>0</v>
      </c>
      <c r="AE61" s="158" t="str">
        <f>IFERROR(INDEX(V!$R:$R,MATCH(AF61,V!$L:$L,0)),"")</f>
        <v/>
      </c>
      <c r="AF61" s="159" t="str">
        <f t="shared" si="12"/>
        <v/>
      </c>
      <c r="AG61" s="158" t="str">
        <f>IFERROR(INDEX(V!$R:$R,MATCH(AH61,V!$L:$L,0)),"")</f>
        <v/>
      </c>
      <c r="AH61" s="159" t="str">
        <f t="shared" si="13"/>
        <v/>
      </c>
      <c r="AI61" s="158" t="str">
        <f>IFERROR(INDEX(V!$R:$R,MATCH(AJ61,V!$L:$L,0)),"")</f>
        <v/>
      </c>
      <c r="AJ61" s="159" t="str">
        <f t="shared" si="14"/>
        <v/>
      </c>
      <c r="AK61" s="158" t="str">
        <f>IFERROR(INDEX(V!$R:$R,MATCH(AL61,V!$L:$L,0)),"")</f>
        <v/>
      </c>
      <c r="AL61" s="159" t="str">
        <f t="shared" si="15"/>
        <v/>
      </c>
      <c r="AM61" s="158" t="str">
        <f>IFERROR(INDEX(V!$R:$R,MATCH(AN61,V!$L:$L,0)),"")</f>
        <v/>
      </c>
      <c r="AN61" s="159" t="str">
        <f t="shared" si="16"/>
        <v/>
      </c>
      <c r="AO61" s="158" t="str">
        <f>IFERROR(INDEX(V!$R:$R,MATCH(AP61,V!$L:$L,0)),"")</f>
        <v/>
      </c>
      <c r="AP61" s="159" t="str">
        <f t="shared" si="17"/>
        <v/>
      </c>
    </row>
    <row r="62" spans="2:42" hidden="1" x14ac:dyDescent="0.2">
      <c r="B62"/>
      <c r="AD62" s="157">
        <f t="shared" si="11"/>
        <v>0</v>
      </c>
      <c r="AE62" s="158" t="str">
        <f>IFERROR(INDEX(V!$R:$R,MATCH(AF62,V!$L:$L,0)),"")</f>
        <v/>
      </c>
      <c r="AF62" s="159" t="str">
        <f t="shared" si="12"/>
        <v/>
      </c>
      <c r="AG62" s="158" t="str">
        <f>IFERROR(INDEX(V!$R:$R,MATCH(AH62,V!$L:$L,0)),"")</f>
        <v/>
      </c>
      <c r="AH62" s="159" t="str">
        <f t="shared" si="13"/>
        <v/>
      </c>
      <c r="AI62" s="158" t="str">
        <f>IFERROR(INDEX(V!$R:$R,MATCH(AJ62,V!$L:$L,0)),"")</f>
        <v/>
      </c>
      <c r="AJ62" s="159" t="str">
        <f t="shared" si="14"/>
        <v/>
      </c>
      <c r="AK62" s="158" t="str">
        <f>IFERROR(INDEX(V!$R:$R,MATCH(AL62,V!$L:$L,0)),"")</f>
        <v/>
      </c>
      <c r="AL62" s="159" t="str">
        <f t="shared" si="15"/>
        <v/>
      </c>
      <c r="AM62" s="158" t="str">
        <f>IFERROR(INDEX(V!$R:$R,MATCH(AN62,V!$L:$L,0)),"")</f>
        <v/>
      </c>
      <c r="AN62" s="159" t="str">
        <f t="shared" si="16"/>
        <v/>
      </c>
      <c r="AO62" s="158" t="str">
        <f>IFERROR(INDEX(V!$R:$R,MATCH(AP62,V!$L:$L,0)),"")</f>
        <v/>
      </c>
      <c r="AP62" s="159" t="str">
        <f t="shared" si="17"/>
        <v/>
      </c>
    </row>
    <row r="63" spans="2:42" hidden="1" x14ac:dyDescent="0.2">
      <c r="B63"/>
      <c r="AD63" s="157">
        <f t="shared" si="11"/>
        <v>0</v>
      </c>
      <c r="AE63" s="158" t="str">
        <f>IFERROR(INDEX(V!$R:$R,MATCH(AF63,V!$L:$L,0)),"")</f>
        <v/>
      </c>
      <c r="AF63" s="159" t="str">
        <f t="shared" si="12"/>
        <v/>
      </c>
      <c r="AG63" s="158" t="str">
        <f>IFERROR(INDEX(V!$R:$R,MATCH(AH63,V!$L:$L,0)),"")</f>
        <v/>
      </c>
      <c r="AH63" s="159" t="str">
        <f t="shared" si="13"/>
        <v/>
      </c>
      <c r="AI63" s="158" t="str">
        <f>IFERROR(INDEX(V!$R:$R,MATCH(AJ63,V!$L:$L,0)),"")</f>
        <v/>
      </c>
      <c r="AJ63" s="159" t="str">
        <f t="shared" si="14"/>
        <v/>
      </c>
      <c r="AK63" s="158" t="str">
        <f>IFERROR(INDEX(V!$R:$R,MATCH(AL63,V!$L:$L,0)),"")</f>
        <v/>
      </c>
      <c r="AL63" s="159" t="str">
        <f t="shared" si="15"/>
        <v/>
      </c>
      <c r="AM63" s="158" t="str">
        <f>IFERROR(INDEX(V!$R:$R,MATCH(AN63,V!$L:$L,0)),"")</f>
        <v/>
      </c>
      <c r="AN63" s="159" t="str">
        <f t="shared" si="16"/>
        <v/>
      </c>
      <c r="AO63" s="158" t="str">
        <f>IFERROR(INDEX(V!$R:$R,MATCH(AP63,V!$L:$L,0)),"")</f>
        <v/>
      </c>
      <c r="AP63" s="159" t="str">
        <f t="shared" si="17"/>
        <v/>
      </c>
    </row>
    <row r="64" spans="2:42" hidden="1" x14ac:dyDescent="0.2">
      <c r="B64"/>
      <c r="AD64" s="157">
        <f t="shared" si="11"/>
        <v>0</v>
      </c>
      <c r="AE64" s="158" t="str">
        <f>IFERROR(INDEX(V!$R:$R,MATCH(AF64,V!$L:$L,0)),"")</f>
        <v/>
      </c>
      <c r="AF64" s="159" t="str">
        <f t="shared" si="12"/>
        <v/>
      </c>
      <c r="AG64" s="158" t="str">
        <f>IFERROR(INDEX(V!$R:$R,MATCH(AH64,V!$L:$L,0)),"")</f>
        <v/>
      </c>
      <c r="AH64" s="159" t="str">
        <f t="shared" si="13"/>
        <v/>
      </c>
      <c r="AI64" s="158" t="str">
        <f>IFERROR(INDEX(V!$R:$R,MATCH(AJ64,V!$L:$L,0)),"")</f>
        <v/>
      </c>
      <c r="AJ64" s="159" t="str">
        <f t="shared" si="14"/>
        <v/>
      </c>
      <c r="AK64" s="158" t="str">
        <f>IFERROR(INDEX(V!$R:$R,MATCH(AL64,V!$L:$L,0)),"")</f>
        <v/>
      </c>
      <c r="AL64" s="159" t="str">
        <f t="shared" si="15"/>
        <v/>
      </c>
      <c r="AM64" s="158" t="str">
        <f>IFERROR(INDEX(V!$R:$R,MATCH(AN64,V!$L:$L,0)),"")</f>
        <v/>
      </c>
      <c r="AN64" s="159" t="str">
        <f t="shared" si="16"/>
        <v/>
      </c>
      <c r="AO64" s="158" t="str">
        <f>IFERROR(INDEX(V!$R:$R,MATCH(AP64,V!$L:$L,0)),"")</f>
        <v/>
      </c>
      <c r="AP64" s="159" t="str">
        <f t="shared" si="17"/>
        <v/>
      </c>
    </row>
    <row r="65" spans="2:42" hidden="1" x14ac:dyDescent="0.2">
      <c r="B65"/>
      <c r="AD65" s="157">
        <f t="shared" si="11"/>
        <v>0</v>
      </c>
      <c r="AE65" s="158" t="str">
        <f>IFERROR(INDEX(V!$R:$R,MATCH(AF65,V!$L:$L,0)),"")</f>
        <v/>
      </c>
      <c r="AF65" s="159" t="str">
        <f t="shared" si="12"/>
        <v/>
      </c>
      <c r="AG65" s="158" t="str">
        <f>IFERROR(INDEX(V!$R:$R,MATCH(AH65,V!$L:$L,0)),"")</f>
        <v/>
      </c>
      <c r="AH65" s="159" t="str">
        <f t="shared" si="13"/>
        <v/>
      </c>
      <c r="AI65" s="158" t="str">
        <f>IFERROR(INDEX(V!$R:$R,MATCH(AJ65,V!$L:$L,0)),"")</f>
        <v/>
      </c>
      <c r="AJ65" s="159" t="str">
        <f t="shared" si="14"/>
        <v/>
      </c>
      <c r="AK65" s="158" t="str">
        <f>IFERROR(INDEX(V!$R:$R,MATCH(AL65,V!$L:$L,0)),"")</f>
        <v/>
      </c>
      <c r="AL65" s="159" t="str">
        <f t="shared" si="15"/>
        <v/>
      </c>
      <c r="AM65" s="158" t="str">
        <f>IFERROR(INDEX(V!$R:$R,MATCH(AN65,V!$L:$L,0)),"")</f>
        <v/>
      </c>
      <c r="AN65" s="159" t="str">
        <f t="shared" si="16"/>
        <v/>
      </c>
      <c r="AO65" s="158" t="str">
        <f>IFERROR(INDEX(V!$R:$R,MATCH(AP65,V!$L:$L,0)),"")</f>
        <v/>
      </c>
      <c r="AP65" s="159" t="str">
        <f t="shared" si="17"/>
        <v/>
      </c>
    </row>
    <row r="66" spans="2:42" hidden="1" x14ac:dyDescent="0.2">
      <c r="B66"/>
      <c r="AD66" s="157">
        <f t="shared" si="11"/>
        <v>0</v>
      </c>
      <c r="AE66" s="158" t="str">
        <f>IFERROR(INDEX(V!$R:$R,MATCH(AF66,V!$L:$L,0)),"")</f>
        <v/>
      </c>
      <c r="AF66" s="159" t="str">
        <f t="shared" si="12"/>
        <v/>
      </c>
      <c r="AG66" s="158" t="str">
        <f>IFERROR(INDEX(V!$R:$R,MATCH(AH66,V!$L:$L,0)),"")</f>
        <v/>
      </c>
      <c r="AH66" s="159" t="str">
        <f t="shared" si="13"/>
        <v/>
      </c>
      <c r="AI66" s="158" t="str">
        <f>IFERROR(INDEX(V!$R:$R,MATCH(AJ66,V!$L:$L,0)),"")</f>
        <v/>
      </c>
      <c r="AJ66" s="159" t="str">
        <f t="shared" si="14"/>
        <v/>
      </c>
      <c r="AK66" s="158" t="str">
        <f>IFERROR(INDEX(V!$R:$R,MATCH(AL66,V!$L:$L,0)),"")</f>
        <v/>
      </c>
      <c r="AL66" s="159" t="str">
        <f t="shared" si="15"/>
        <v/>
      </c>
      <c r="AM66" s="158" t="str">
        <f>IFERROR(INDEX(V!$R:$R,MATCH(AN66,V!$L:$L,0)),"")</f>
        <v/>
      </c>
      <c r="AN66" s="159" t="str">
        <f t="shared" si="16"/>
        <v/>
      </c>
      <c r="AO66" s="158" t="str">
        <f>IFERROR(INDEX(V!$R:$R,MATCH(AP66,V!$L:$L,0)),"")</f>
        <v/>
      </c>
      <c r="AP66" s="159" t="str">
        <f t="shared" si="17"/>
        <v/>
      </c>
    </row>
    <row r="67" spans="2:42" hidden="1" x14ac:dyDescent="0.2">
      <c r="B67"/>
      <c r="AD67" s="157">
        <f t="shared" si="11"/>
        <v>0</v>
      </c>
      <c r="AE67" s="158" t="str">
        <f>IFERROR(INDEX(V!$R:$R,MATCH(AF67,V!$L:$L,0)),"")</f>
        <v/>
      </c>
      <c r="AF67" s="159" t="str">
        <f t="shared" si="12"/>
        <v/>
      </c>
      <c r="AG67" s="158" t="str">
        <f>IFERROR(INDEX(V!$R:$R,MATCH(AH67,V!$L:$L,0)),"")</f>
        <v/>
      </c>
      <c r="AH67" s="159" t="str">
        <f t="shared" si="13"/>
        <v/>
      </c>
      <c r="AI67" s="158" t="str">
        <f>IFERROR(INDEX(V!$R:$R,MATCH(AJ67,V!$L:$L,0)),"")</f>
        <v/>
      </c>
      <c r="AJ67" s="159" t="str">
        <f t="shared" si="14"/>
        <v/>
      </c>
      <c r="AK67" s="158" t="str">
        <f>IFERROR(INDEX(V!$R:$R,MATCH(AL67,V!$L:$L,0)),"")</f>
        <v/>
      </c>
      <c r="AL67" s="159" t="str">
        <f t="shared" si="15"/>
        <v/>
      </c>
      <c r="AM67" s="158" t="str">
        <f>IFERROR(INDEX(V!$R:$R,MATCH(AN67,V!$L:$L,0)),"")</f>
        <v/>
      </c>
      <c r="AN67" s="159" t="str">
        <f t="shared" si="16"/>
        <v/>
      </c>
      <c r="AO67" s="158" t="str">
        <f>IFERROR(INDEX(V!$R:$R,MATCH(AP67,V!$L:$L,0)),"")</f>
        <v/>
      </c>
      <c r="AP67" s="159" t="str">
        <f t="shared" si="17"/>
        <v/>
      </c>
    </row>
    <row r="68" spans="2:42" hidden="1" x14ac:dyDescent="0.2">
      <c r="B68"/>
      <c r="AD68" s="157">
        <f t="shared" si="11"/>
        <v>0</v>
      </c>
      <c r="AE68" s="158" t="str">
        <f>IFERROR(INDEX(V!$R:$R,MATCH(AF68,V!$L:$L,0)),"")</f>
        <v/>
      </c>
      <c r="AF68" s="159" t="str">
        <f t="shared" si="12"/>
        <v/>
      </c>
      <c r="AG68" s="158" t="str">
        <f>IFERROR(INDEX(V!$R:$R,MATCH(AH68,V!$L:$L,0)),"")</f>
        <v/>
      </c>
      <c r="AH68" s="159" t="str">
        <f t="shared" si="13"/>
        <v/>
      </c>
      <c r="AI68" s="158" t="str">
        <f>IFERROR(INDEX(V!$R:$R,MATCH(AJ68,V!$L:$L,0)),"")</f>
        <v/>
      </c>
      <c r="AJ68" s="159" t="str">
        <f t="shared" si="14"/>
        <v/>
      </c>
      <c r="AK68" s="158" t="str">
        <f>IFERROR(INDEX(V!$R:$R,MATCH(AL68,V!$L:$L,0)),"")</f>
        <v/>
      </c>
      <c r="AL68" s="159" t="str">
        <f t="shared" si="15"/>
        <v/>
      </c>
      <c r="AM68" s="158" t="str">
        <f>IFERROR(INDEX(V!$R:$R,MATCH(AN68,V!$L:$L,0)),"")</f>
        <v/>
      </c>
      <c r="AN68" s="159" t="str">
        <f t="shared" si="16"/>
        <v/>
      </c>
      <c r="AO68" s="158" t="str">
        <f>IFERROR(INDEX(V!$R:$R,MATCH(AP68,V!$L:$L,0)),"")</f>
        <v/>
      </c>
      <c r="AP68" s="159" t="str">
        <f t="shared" si="17"/>
        <v/>
      </c>
    </row>
    <row r="69" spans="2:42" hidden="1" x14ac:dyDescent="0.2">
      <c r="B69"/>
      <c r="AD69" s="157">
        <f t="shared" si="11"/>
        <v>0</v>
      </c>
      <c r="AE69" s="158" t="str">
        <f>IFERROR(INDEX(V!$R:$R,MATCH(AF69,V!$L:$L,0)),"")</f>
        <v/>
      </c>
      <c r="AF69" s="159" t="str">
        <f t="shared" si="12"/>
        <v/>
      </c>
      <c r="AG69" s="158" t="str">
        <f>IFERROR(INDEX(V!$R:$R,MATCH(AH69,V!$L:$L,0)),"")</f>
        <v/>
      </c>
      <c r="AH69" s="159" t="str">
        <f t="shared" si="13"/>
        <v/>
      </c>
      <c r="AI69" s="158" t="str">
        <f>IFERROR(INDEX(V!$R:$R,MATCH(AJ69,V!$L:$L,0)),"")</f>
        <v/>
      </c>
      <c r="AJ69" s="159" t="str">
        <f t="shared" si="14"/>
        <v/>
      </c>
      <c r="AK69" s="158" t="str">
        <f>IFERROR(INDEX(V!$R:$R,MATCH(AL69,V!$L:$L,0)),"")</f>
        <v/>
      </c>
      <c r="AL69" s="159" t="str">
        <f t="shared" si="15"/>
        <v/>
      </c>
      <c r="AM69" s="158" t="str">
        <f>IFERROR(INDEX(V!$R:$R,MATCH(AN69,V!$L:$L,0)),"")</f>
        <v/>
      </c>
      <c r="AN69" s="159" t="str">
        <f t="shared" si="16"/>
        <v/>
      </c>
      <c r="AO69" s="158" t="str">
        <f>IFERROR(INDEX(V!$R:$R,MATCH(AP69,V!$L:$L,0)),"")</f>
        <v/>
      </c>
      <c r="AP69" s="159" t="str">
        <f t="shared" si="17"/>
        <v/>
      </c>
    </row>
    <row r="70" spans="2:42" hidden="1" x14ac:dyDescent="0.2">
      <c r="B70"/>
      <c r="AD70" s="157">
        <f t="shared" si="11"/>
        <v>0</v>
      </c>
      <c r="AE70" s="158" t="str">
        <f>IFERROR(INDEX(V!$R:$R,MATCH(AF70,V!$L:$L,0)),"")</f>
        <v/>
      </c>
      <c r="AF70" s="159" t="str">
        <f t="shared" si="12"/>
        <v/>
      </c>
      <c r="AG70" s="158" t="str">
        <f>IFERROR(INDEX(V!$R:$R,MATCH(AH70,V!$L:$L,0)),"")</f>
        <v/>
      </c>
      <c r="AH70" s="159" t="str">
        <f t="shared" si="13"/>
        <v/>
      </c>
      <c r="AI70" s="158" t="str">
        <f>IFERROR(INDEX(V!$R:$R,MATCH(AJ70,V!$L:$L,0)),"")</f>
        <v/>
      </c>
      <c r="AJ70" s="159" t="str">
        <f t="shared" si="14"/>
        <v/>
      </c>
      <c r="AK70" s="158" t="str">
        <f>IFERROR(INDEX(V!$R:$R,MATCH(AL70,V!$L:$L,0)),"")</f>
        <v/>
      </c>
      <c r="AL70" s="159" t="str">
        <f t="shared" si="15"/>
        <v/>
      </c>
      <c r="AM70" s="158" t="str">
        <f>IFERROR(INDEX(V!$R:$R,MATCH(AN70,V!$L:$L,0)),"")</f>
        <v/>
      </c>
      <c r="AN70" s="159" t="str">
        <f t="shared" si="16"/>
        <v/>
      </c>
      <c r="AO70" s="158" t="str">
        <f>IFERROR(INDEX(V!$R:$R,MATCH(AP70,V!$L:$L,0)),"")</f>
        <v/>
      </c>
      <c r="AP70" s="159" t="str">
        <f t="shared" si="17"/>
        <v/>
      </c>
    </row>
    <row r="71" spans="2:42" hidden="1" x14ac:dyDescent="0.2">
      <c r="B71"/>
      <c r="AD71" s="157">
        <f t="shared" si="11"/>
        <v>0</v>
      </c>
      <c r="AE71" s="158" t="str">
        <f>IFERROR(INDEX(V!$R:$R,MATCH(AF71,V!$L:$L,0)),"")</f>
        <v/>
      </c>
      <c r="AF71" s="159" t="str">
        <f t="shared" si="12"/>
        <v/>
      </c>
      <c r="AG71" s="158" t="str">
        <f>IFERROR(INDEX(V!$R:$R,MATCH(AH71,V!$L:$L,0)),"")</f>
        <v/>
      </c>
      <c r="AH71" s="159" t="str">
        <f t="shared" si="13"/>
        <v/>
      </c>
      <c r="AI71" s="158" t="str">
        <f>IFERROR(INDEX(V!$R:$R,MATCH(AJ71,V!$L:$L,0)),"")</f>
        <v/>
      </c>
      <c r="AJ71" s="159" t="str">
        <f t="shared" si="14"/>
        <v/>
      </c>
      <c r="AK71" s="158" t="str">
        <f>IFERROR(INDEX(V!$R:$R,MATCH(AL71,V!$L:$L,0)),"")</f>
        <v/>
      </c>
      <c r="AL71" s="159" t="str">
        <f t="shared" si="15"/>
        <v/>
      </c>
      <c r="AM71" s="158" t="str">
        <f>IFERROR(INDEX(V!$R:$R,MATCH(AN71,V!$L:$L,0)),"")</f>
        <v/>
      </c>
      <c r="AN71" s="159" t="str">
        <f t="shared" si="16"/>
        <v/>
      </c>
      <c r="AO71" s="158" t="str">
        <f>IFERROR(INDEX(V!$R:$R,MATCH(AP71,V!$L:$L,0)),"")</f>
        <v/>
      </c>
      <c r="AP71" s="159" t="str">
        <f t="shared" si="17"/>
        <v/>
      </c>
    </row>
    <row r="72" spans="2:42" hidden="1" x14ac:dyDescent="0.2">
      <c r="B72"/>
      <c r="AD72" s="157">
        <f t="shared" si="11"/>
        <v>0</v>
      </c>
      <c r="AE72" s="158" t="str">
        <f>IFERROR(INDEX(V!$R:$R,MATCH(AF72,V!$L:$L,0)),"")</f>
        <v/>
      </c>
      <c r="AF72" s="159" t="str">
        <f t="shared" ref="AF72:AF135" si="18">IFERROR(LEFT($B72,(FIND(",",$B72,1)-1)),"")</f>
        <v/>
      </c>
      <c r="AG72" s="158" t="str">
        <f>IFERROR(INDEX(V!$R:$R,MATCH(AH72,V!$L:$L,0)),"")</f>
        <v/>
      </c>
      <c r="AH72" s="159" t="str">
        <f t="shared" ref="AH72:AH135" si="19">IFERROR(MID($B72,FIND(", ",$B72)+2,256),"")</f>
        <v/>
      </c>
      <c r="AI72" s="158" t="str">
        <f>IFERROR(INDEX(V!$R:$R,MATCH(AJ72,V!$L:$L,0)),"")</f>
        <v/>
      </c>
      <c r="AJ72" s="159" t="str">
        <f t="shared" ref="AJ72:AJ135" si="20">IFERROR(MID($B72,FIND("^",SUBSTITUTE($B72,", ","^",1))+2,FIND("^",SUBSTITUTE($B72,", ","^",2))-FIND("^",SUBSTITUTE($B72,", ","^",1))-2),"")</f>
        <v/>
      </c>
      <c r="AK72" s="158" t="str">
        <f>IFERROR(INDEX(V!$R:$R,MATCH(AL72,V!$L:$L,0)),"")</f>
        <v/>
      </c>
      <c r="AL72" s="159" t="str">
        <f t="shared" ref="AL72:AL135" si="21">IFERROR(MID($B72,FIND(", ",$B72,FIND(", ",$B72,FIND(", ",$B72))+1)+2,30000),"")</f>
        <v/>
      </c>
      <c r="AM72" s="158" t="str">
        <f>IFERROR(INDEX(V!$R:$R,MATCH(AN72,V!$L:$L,0)),"")</f>
        <v/>
      </c>
      <c r="AN72" s="159" t="str">
        <f t="shared" ref="AN72:AN135" si="22">IFERROR(MID($B72,FIND(", ",$B72,FIND(", ",$B72)+1)+2,FIND(", ",$B72,FIND(", ",$B72,FIND(", ",$B72)+1)+1)-FIND(", ",$B72,FIND(", ",$B72)+1)-2),"")</f>
        <v/>
      </c>
      <c r="AO72" s="158" t="str">
        <f>IFERROR(INDEX(V!$R:$R,MATCH(AP72,V!$L:$L,0)),"")</f>
        <v/>
      </c>
      <c r="AP72" s="159" t="str">
        <f t="shared" ref="AP72:AP135" si="23">IFERROR(MID($B72,FIND(", ",$B72,FIND(", ",$B72,FIND(", ",$B72)+1)+1)+2,30000),"")</f>
        <v/>
      </c>
    </row>
    <row r="73" spans="2:42" hidden="1" x14ac:dyDescent="0.2">
      <c r="B73"/>
      <c r="AD73" s="157">
        <f t="shared" si="11"/>
        <v>0</v>
      </c>
      <c r="AE73" s="158" t="str">
        <f>IFERROR(INDEX(V!$R:$R,MATCH(AF73,V!$L:$L,0)),"")</f>
        <v/>
      </c>
      <c r="AF73" s="159" t="str">
        <f t="shared" si="18"/>
        <v/>
      </c>
      <c r="AG73" s="158" t="str">
        <f>IFERROR(INDEX(V!$R:$R,MATCH(AH73,V!$L:$L,0)),"")</f>
        <v/>
      </c>
      <c r="AH73" s="159" t="str">
        <f t="shared" si="19"/>
        <v/>
      </c>
      <c r="AI73" s="158" t="str">
        <f>IFERROR(INDEX(V!$R:$R,MATCH(AJ73,V!$L:$L,0)),"")</f>
        <v/>
      </c>
      <c r="AJ73" s="159" t="str">
        <f t="shared" si="20"/>
        <v/>
      </c>
      <c r="AK73" s="158" t="str">
        <f>IFERROR(INDEX(V!$R:$R,MATCH(AL73,V!$L:$L,0)),"")</f>
        <v/>
      </c>
      <c r="AL73" s="159" t="str">
        <f t="shared" si="21"/>
        <v/>
      </c>
      <c r="AM73" s="158" t="str">
        <f>IFERROR(INDEX(V!$R:$R,MATCH(AN73,V!$L:$L,0)),"")</f>
        <v/>
      </c>
      <c r="AN73" s="159" t="str">
        <f t="shared" si="22"/>
        <v/>
      </c>
      <c r="AO73" s="158" t="str">
        <f>IFERROR(INDEX(V!$R:$R,MATCH(AP73,V!$L:$L,0)),"")</f>
        <v/>
      </c>
      <c r="AP73" s="159" t="str">
        <f t="shared" si="23"/>
        <v/>
      </c>
    </row>
    <row r="74" spans="2:42" hidden="1" x14ac:dyDescent="0.2">
      <c r="B74"/>
      <c r="AD74" s="157">
        <f t="shared" si="11"/>
        <v>0</v>
      </c>
      <c r="AE74" s="158" t="str">
        <f>IFERROR(INDEX(V!$R:$R,MATCH(AF74,V!$L:$L,0)),"")</f>
        <v/>
      </c>
      <c r="AF74" s="159" t="str">
        <f t="shared" si="18"/>
        <v/>
      </c>
      <c r="AG74" s="158" t="str">
        <f>IFERROR(INDEX(V!$R:$R,MATCH(AH74,V!$L:$L,0)),"")</f>
        <v/>
      </c>
      <c r="AH74" s="159" t="str">
        <f t="shared" si="19"/>
        <v/>
      </c>
      <c r="AI74" s="158" t="str">
        <f>IFERROR(INDEX(V!$R:$R,MATCH(AJ74,V!$L:$L,0)),"")</f>
        <v/>
      </c>
      <c r="AJ74" s="159" t="str">
        <f t="shared" si="20"/>
        <v/>
      </c>
      <c r="AK74" s="158" t="str">
        <f>IFERROR(INDEX(V!$R:$R,MATCH(AL74,V!$L:$L,0)),"")</f>
        <v/>
      </c>
      <c r="AL74" s="159" t="str">
        <f t="shared" si="21"/>
        <v/>
      </c>
      <c r="AM74" s="158" t="str">
        <f>IFERROR(INDEX(V!$R:$R,MATCH(AN74,V!$L:$L,0)),"")</f>
        <v/>
      </c>
      <c r="AN74" s="159" t="str">
        <f t="shared" si="22"/>
        <v/>
      </c>
      <c r="AO74" s="158" t="str">
        <f>IFERROR(INDEX(V!$R:$R,MATCH(AP74,V!$L:$L,0)),"")</f>
        <v/>
      </c>
      <c r="AP74" s="159" t="str">
        <f t="shared" si="23"/>
        <v/>
      </c>
    </row>
    <row r="75" spans="2:42" hidden="1" x14ac:dyDescent="0.2">
      <c r="B75"/>
      <c r="AD75" s="157">
        <f t="shared" si="11"/>
        <v>0</v>
      </c>
      <c r="AE75" s="158" t="str">
        <f>IFERROR(INDEX(V!$R:$R,MATCH(AF75,V!$L:$L,0)),"")</f>
        <v/>
      </c>
      <c r="AF75" s="159" t="str">
        <f t="shared" si="18"/>
        <v/>
      </c>
      <c r="AG75" s="158" t="str">
        <f>IFERROR(INDEX(V!$R:$R,MATCH(AH75,V!$L:$L,0)),"")</f>
        <v/>
      </c>
      <c r="AH75" s="159" t="str">
        <f t="shared" si="19"/>
        <v/>
      </c>
      <c r="AI75" s="158" t="str">
        <f>IFERROR(INDEX(V!$R:$R,MATCH(AJ75,V!$L:$L,0)),"")</f>
        <v/>
      </c>
      <c r="AJ75" s="159" t="str">
        <f t="shared" si="20"/>
        <v/>
      </c>
      <c r="AK75" s="158" t="str">
        <f>IFERROR(INDEX(V!$R:$R,MATCH(AL75,V!$L:$L,0)),"")</f>
        <v/>
      </c>
      <c r="AL75" s="159" t="str">
        <f t="shared" si="21"/>
        <v/>
      </c>
      <c r="AM75" s="158" t="str">
        <f>IFERROR(INDEX(V!$R:$R,MATCH(AN75,V!$L:$L,0)),"")</f>
        <v/>
      </c>
      <c r="AN75" s="159" t="str">
        <f t="shared" si="22"/>
        <v/>
      </c>
      <c r="AO75" s="158" t="str">
        <f>IFERROR(INDEX(V!$R:$R,MATCH(AP75,V!$L:$L,0)),"")</f>
        <v/>
      </c>
      <c r="AP75" s="159" t="str">
        <f t="shared" si="23"/>
        <v/>
      </c>
    </row>
    <row r="76" spans="2:42" hidden="1" x14ac:dyDescent="0.2">
      <c r="B76"/>
      <c r="AD76" s="157">
        <f t="shared" si="11"/>
        <v>0</v>
      </c>
      <c r="AE76" s="158" t="str">
        <f>IFERROR(INDEX(V!$R:$R,MATCH(AF76,V!$L:$L,0)),"")</f>
        <v/>
      </c>
      <c r="AF76" s="159" t="str">
        <f t="shared" si="18"/>
        <v/>
      </c>
      <c r="AG76" s="158" t="str">
        <f>IFERROR(INDEX(V!$R:$R,MATCH(AH76,V!$L:$L,0)),"")</f>
        <v/>
      </c>
      <c r="AH76" s="159" t="str">
        <f t="shared" si="19"/>
        <v/>
      </c>
      <c r="AI76" s="158" t="str">
        <f>IFERROR(INDEX(V!$R:$R,MATCH(AJ76,V!$L:$L,0)),"")</f>
        <v/>
      </c>
      <c r="AJ76" s="159" t="str">
        <f t="shared" si="20"/>
        <v/>
      </c>
      <c r="AK76" s="158" t="str">
        <f>IFERROR(INDEX(V!$R:$R,MATCH(AL76,V!$L:$L,0)),"")</f>
        <v/>
      </c>
      <c r="AL76" s="159" t="str">
        <f t="shared" si="21"/>
        <v/>
      </c>
      <c r="AM76" s="158" t="str">
        <f>IFERROR(INDEX(V!$R:$R,MATCH(AN76,V!$L:$L,0)),"")</f>
        <v/>
      </c>
      <c r="AN76" s="159" t="str">
        <f t="shared" si="22"/>
        <v/>
      </c>
      <c r="AO76" s="158" t="str">
        <f>IFERROR(INDEX(V!$R:$R,MATCH(AP76,V!$L:$L,0)),"")</f>
        <v/>
      </c>
      <c r="AP76" s="159" t="str">
        <f t="shared" si="23"/>
        <v/>
      </c>
    </row>
    <row r="77" spans="2:42" hidden="1" x14ac:dyDescent="0.2">
      <c r="B77"/>
      <c r="AD77" s="157">
        <f t="shared" si="11"/>
        <v>0</v>
      </c>
      <c r="AE77" s="158" t="str">
        <f>IFERROR(INDEX(V!$R:$R,MATCH(AF77,V!$L:$L,0)),"")</f>
        <v/>
      </c>
      <c r="AF77" s="159" t="str">
        <f t="shared" si="18"/>
        <v/>
      </c>
      <c r="AG77" s="158" t="str">
        <f>IFERROR(INDEX(V!$R:$R,MATCH(AH77,V!$L:$L,0)),"")</f>
        <v/>
      </c>
      <c r="AH77" s="159" t="str">
        <f t="shared" si="19"/>
        <v/>
      </c>
      <c r="AI77" s="158" t="str">
        <f>IFERROR(INDEX(V!$R:$R,MATCH(AJ77,V!$L:$L,0)),"")</f>
        <v/>
      </c>
      <c r="AJ77" s="159" t="str">
        <f t="shared" si="20"/>
        <v/>
      </c>
      <c r="AK77" s="158" t="str">
        <f>IFERROR(INDEX(V!$R:$R,MATCH(AL77,V!$L:$L,0)),"")</f>
        <v/>
      </c>
      <c r="AL77" s="159" t="str">
        <f t="shared" si="21"/>
        <v/>
      </c>
      <c r="AM77" s="158" t="str">
        <f>IFERROR(INDEX(V!$R:$R,MATCH(AN77,V!$L:$L,0)),"")</f>
        <v/>
      </c>
      <c r="AN77" s="159" t="str">
        <f t="shared" si="22"/>
        <v/>
      </c>
      <c r="AO77" s="158" t="str">
        <f>IFERROR(INDEX(V!$R:$R,MATCH(AP77,V!$L:$L,0)),"")</f>
        <v/>
      </c>
      <c r="AP77" s="159" t="str">
        <f t="shared" si="23"/>
        <v/>
      </c>
    </row>
    <row r="78" spans="2:42" hidden="1" x14ac:dyDescent="0.2">
      <c r="B78"/>
      <c r="AD78" s="157">
        <f t="shared" si="11"/>
        <v>0</v>
      </c>
      <c r="AE78" s="158" t="str">
        <f>IFERROR(INDEX(V!$R:$R,MATCH(AF78,V!$L:$L,0)),"")</f>
        <v/>
      </c>
      <c r="AF78" s="159" t="str">
        <f t="shared" si="18"/>
        <v/>
      </c>
      <c r="AG78" s="158" t="str">
        <f>IFERROR(INDEX(V!$R:$R,MATCH(AH78,V!$L:$L,0)),"")</f>
        <v/>
      </c>
      <c r="AH78" s="159" t="str">
        <f t="shared" si="19"/>
        <v/>
      </c>
      <c r="AI78" s="158" t="str">
        <f>IFERROR(INDEX(V!$R:$R,MATCH(AJ78,V!$L:$L,0)),"")</f>
        <v/>
      </c>
      <c r="AJ78" s="159" t="str">
        <f t="shared" si="20"/>
        <v/>
      </c>
      <c r="AK78" s="158" t="str">
        <f>IFERROR(INDEX(V!$R:$R,MATCH(AL78,V!$L:$L,0)),"")</f>
        <v/>
      </c>
      <c r="AL78" s="159" t="str">
        <f t="shared" si="21"/>
        <v/>
      </c>
      <c r="AM78" s="158" t="str">
        <f>IFERROR(INDEX(V!$R:$R,MATCH(AN78,V!$L:$L,0)),"")</f>
        <v/>
      </c>
      <c r="AN78" s="159" t="str">
        <f t="shared" si="22"/>
        <v/>
      </c>
      <c r="AO78" s="158" t="str">
        <f>IFERROR(INDEX(V!$R:$R,MATCH(AP78,V!$L:$L,0)),"")</f>
        <v/>
      </c>
      <c r="AP78" s="159" t="str">
        <f t="shared" si="23"/>
        <v/>
      </c>
    </row>
    <row r="79" spans="2:42" hidden="1" x14ac:dyDescent="0.2">
      <c r="B79"/>
      <c r="AD79" s="157">
        <f t="shared" si="11"/>
        <v>0</v>
      </c>
      <c r="AE79" s="158" t="str">
        <f>IFERROR(INDEX(V!$R:$R,MATCH(AF79,V!$L:$L,0)),"")</f>
        <v/>
      </c>
      <c r="AF79" s="159" t="str">
        <f t="shared" si="18"/>
        <v/>
      </c>
      <c r="AG79" s="158" t="str">
        <f>IFERROR(INDEX(V!$R:$R,MATCH(AH79,V!$L:$L,0)),"")</f>
        <v/>
      </c>
      <c r="AH79" s="159" t="str">
        <f t="shared" si="19"/>
        <v/>
      </c>
      <c r="AI79" s="158" t="str">
        <f>IFERROR(INDEX(V!$R:$R,MATCH(AJ79,V!$L:$L,0)),"")</f>
        <v/>
      </c>
      <c r="AJ79" s="159" t="str">
        <f t="shared" si="20"/>
        <v/>
      </c>
      <c r="AK79" s="158" t="str">
        <f>IFERROR(INDEX(V!$R:$R,MATCH(AL79,V!$L:$L,0)),"")</f>
        <v/>
      </c>
      <c r="AL79" s="159" t="str">
        <f t="shared" si="21"/>
        <v/>
      </c>
      <c r="AM79" s="158" t="str">
        <f>IFERROR(INDEX(V!$R:$R,MATCH(AN79,V!$L:$L,0)),"")</f>
        <v/>
      </c>
      <c r="AN79" s="159" t="str">
        <f t="shared" si="22"/>
        <v/>
      </c>
      <c r="AO79" s="158" t="str">
        <f>IFERROR(INDEX(V!$R:$R,MATCH(AP79,V!$L:$L,0)),"")</f>
        <v/>
      </c>
      <c r="AP79" s="159" t="str">
        <f t="shared" si="23"/>
        <v/>
      </c>
    </row>
    <row r="80" spans="2:42" hidden="1" x14ac:dyDescent="0.2">
      <c r="B80"/>
      <c r="AD80" s="157">
        <f t="shared" si="11"/>
        <v>0</v>
      </c>
      <c r="AE80" s="158" t="str">
        <f>IFERROR(INDEX(V!$R:$R,MATCH(AF80,V!$L:$L,0)),"")</f>
        <v/>
      </c>
      <c r="AF80" s="159" t="str">
        <f t="shared" si="18"/>
        <v/>
      </c>
      <c r="AG80" s="158" t="str">
        <f>IFERROR(INDEX(V!$R:$R,MATCH(AH80,V!$L:$L,0)),"")</f>
        <v/>
      </c>
      <c r="AH80" s="159" t="str">
        <f t="shared" si="19"/>
        <v/>
      </c>
      <c r="AI80" s="158" t="str">
        <f>IFERROR(INDEX(V!$R:$R,MATCH(AJ80,V!$L:$L,0)),"")</f>
        <v/>
      </c>
      <c r="AJ80" s="159" t="str">
        <f t="shared" si="20"/>
        <v/>
      </c>
      <c r="AK80" s="158" t="str">
        <f>IFERROR(INDEX(V!$R:$R,MATCH(AL80,V!$L:$L,0)),"")</f>
        <v/>
      </c>
      <c r="AL80" s="159" t="str">
        <f t="shared" si="21"/>
        <v/>
      </c>
      <c r="AM80" s="158" t="str">
        <f>IFERROR(INDEX(V!$R:$R,MATCH(AN80,V!$L:$L,0)),"")</f>
        <v/>
      </c>
      <c r="AN80" s="159" t="str">
        <f t="shared" si="22"/>
        <v/>
      </c>
      <c r="AO80" s="158" t="str">
        <f>IFERROR(INDEX(V!$R:$R,MATCH(AP80,V!$L:$L,0)),"")</f>
        <v/>
      </c>
      <c r="AP80" s="159" t="str">
        <f t="shared" si="23"/>
        <v/>
      </c>
    </row>
    <row r="81" spans="2:42" hidden="1" x14ac:dyDescent="0.2">
      <c r="B81"/>
      <c r="AD81" s="157">
        <f t="shared" si="11"/>
        <v>0</v>
      </c>
      <c r="AE81" s="158" t="str">
        <f>IFERROR(INDEX(V!$R:$R,MATCH(AF81,V!$L:$L,0)),"")</f>
        <v/>
      </c>
      <c r="AF81" s="159" t="str">
        <f t="shared" si="18"/>
        <v/>
      </c>
      <c r="AG81" s="158" t="str">
        <f>IFERROR(INDEX(V!$R:$R,MATCH(AH81,V!$L:$L,0)),"")</f>
        <v/>
      </c>
      <c r="AH81" s="159" t="str">
        <f t="shared" si="19"/>
        <v/>
      </c>
      <c r="AI81" s="158" t="str">
        <f>IFERROR(INDEX(V!$R:$R,MATCH(AJ81,V!$L:$L,0)),"")</f>
        <v/>
      </c>
      <c r="AJ81" s="159" t="str">
        <f t="shared" si="20"/>
        <v/>
      </c>
      <c r="AK81" s="158" t="str">
        <f>IFERROR(INDEX(V!$R:$R,MATCH(AL81,V!$L:$L,0)),"")</f>
        <v/>
      </c>
      <c r="AL81" s="159" t="str">
        <f t="shared" si="21"/>
        <v/>
      </c>
      <c r="AM81" s="158" t="str">
        <f>IFERROR(INDEX(V!$R:$R,MATCH(AN81,V!$L:$L,0)),"")</f>
        <v/>
      </c>
      <c r="AN81" s="159" t="str">
        <f t="shared" si="22"/>
        <v/>
      </c>
      <c r="AO81" s="158" t="str">
        <f>IFERROR(INDEX(V!$R:$R,MATCH(AP81,V!$L:$L,0)),"")</f>
        <v/>
      </c>
      <c r="AP81" s="159" t="str">
        <f t="shared" si="23"/>
        <v/>
      </c>
    </row>
    <row r="82" spans="2:42" hidden="1" x14ac:dyDescent="0.2">
      <c r="B82"/>
      <c r="AD82" s="157">
        <f t="shared" si="11"/>
        <v>0</v>
      </c>
      <c r="AE82" s="158" t="str">
        <f>IFERROR(INDEX(V!$R:$R,MATCH(AF82,V!$L:$L,0)),"")</f>
        <v/>
      </c>
      <c r="AF82" s="159" t="str">
        <f t="shared" si="18"/>
        <v/>
      </c>
      <c r="AG82" s="158" t="str">
        <f>IFERROR(INDEX(V!$R:$R,MATCH(AH82,V!$L:$L,0)),"")</f>
        <v/>
      </c>
      <c r="AH82" s="159" t="str">
        <f t="shared" si="19"/>
        <v/>
      </c>
      <c r="AI82" s="158" t="str">
        <f>IFERROR(INDEX(V!$R:$R,MATCH(AJ82,V!$L:$L,0)),"")</f>
        <v/>
      </c>
      <c r="AJ82" s="159" t="str">
        <f t="shared" si="20"/>
        <v/>
      </c>
      <c r="AK82" s="158" t="str">
        <f>IFERROR(INDEX(V!$R:$R,MATCH(AL82,V!$L:$L,0)),"")</f>
        <v/>
      </c>
      <c r="AL82" s="159" t="str">
        <f t="shared" si="21"/>
        <v/>
      </c>
      <c r="AM82" s="158" t="str">
        <f>IFERROR(INDEX(V!$R:$R,MATCH(AN82,V!$L:$L,0)),"")</f>
        <v/>
      </c>
      <c r="AN82" s="159" t="str">
        <f t="shared" si="22"/>
        <v/>
      </c>
      <c r="AO82" s="158" t="str">
        <f>IFERROR(INDEX(V!$R:$R,MATCH(AP82,V!$L:$L,0)),"")</f>
        <v/>
      </c>
      <c r="AP82" s="159" t="str">
        <f t="shared" si="23"/>
        <v/>
      </c>
    </row>
    <row r="83" spans="2:42" hidden="1" x14ac:dyDescent="0.2">
      <c r="B83"/>
      <c r="AD83" s="157">
        <f t="shared" si="11"/>
        <v>0</v>
      </c>
      <c r="AE83" s="158" t="str">
        <f>IFERROR(INDEX(V!$R:$R,MATCH(AF83,V!$L:$L,0)),"")</f>
        <v/>
      </c>
      <c r="AF83" s="159" t="str">
        <f t="shared" si="18"/>
        <v/>
      </c>
      <c r="AG83" s="158" t="str">
        <f>IFERROR(INDEX(V!$R:$R,MATCH(AH83,V!$L:$L,0)),"")</f>
        <v/>
      </c>
      <c r="AH83" s="159" t="str">
        <f t="shared" si="19"/>
        <v/>
      </c>
      <c r="AI83" s="158" t="str">
        <f>IFERROR(INDEX(V!$R:$R,MATCH(AJ83,V!$L:$L,0)),"")</f>
        <v/>
      </c>
      <c r="AJ83" s="159" t="str">
        <f t="shared" si="20"/>
        <v/>
      </c>
      <c r="AK83" s="158" t="str">
        <f>IFERROR(INDEX(V!$R:$R,MATCH(AL83,V!$L:$L,0)),"")</f>
        <v/>
      </c>
      <c r="AL83" s="159" t="str">
        <f t="shared" si="21"/>
        <v/>
      </c>
      <c r="AM83" s="158" t="str">
        <f>IFERROR(INDEX(V!$R:$R,MATCH(AN83,V!$L:$L,0)),"")</f>
        <v/>
      </c>
      <c r="AN83" s="159" t="str">
        <f t="shared" si="22"/>
        <v/>
      </c>
      <c r="AO83" s="158" t="str">
        <f>IFERROR(INDEX(V!$R:$R,MATCH(AP83,V!$L:$L,0)),"")</f>
        <v/>
      </c>
      <c r="AP83" s="159" t="str">
        <f t="shared" si="23"/>
        <v/>
      </c>
    </row>
    <row r="84" spans="2:42" hidden="1" x14ac:dyDescent="0.2">
      <c r="B84"/>
      <c r="AD84" s="157">
        <f t="shared" si="11"/>
        <v>0</v>
      </c>
      <c r="AE84" s="158" t="str">
        <f>IFERROR(INDEX(V!$R:$R,MATCH(AF84,V!$L:$L,0)),"")</f>
        <v/>
      </c>
      <c r="AF84" s="159" t="str">
        <f t="shared" si="18"/>
        <v/>
      </c>
      <c r="AG84" s="158" t="str">
        <f>IFERROR(INDEX(V!$R:$R,MATCH(AH84,V!$L:$L,0)),"")</f>
        <v/>
      </c>
      <c r="AH84" s="159" t="str">
        <f t="shared" si="19"/>
        <v/>
      </c>
      <c r="AI84" s="158" t="str">
        <f>IFERROR(INDEX(V!$R:$R,MATCH(AJ84,V!$L:$L,0)),"")</f>
        <v/>
      </c>
      <c r="AJ84" s="159" t="str">
        <f t="shared" si="20"/>
        <v/>
      </c>
      <c r="AK84" s="158" t="str">
        <f>IFERROR(INDEX(V!$R:$R,MATCH(AL84,V!$L:$L,0)),"")</f>
        <v/>
      </c>
      <c r="AL84" s="159" t="str">
        <f t="shared" si="21"/>
        <v/>
      </c>
      <c r="AM84" s="158" t="str">
        <f>IFERROR(INDEX(V!$R:$R,MATCH(AN84,V!$L:$L,0)),"")</f>
        <v/>
      </c>
      <c r="AN84" s="159" t="str">
        <f t="shared" si="22"/>
        <v/>
      </c>
      <c r="AO84" s="158" t="str">
        <f>IFERROR(INDEX(V!$R:$R,MATCH(AP84,V!$L:$L,0)),"")</f>
        <v/>
      </c>
      <c r="AP84" s="159" t="str">
        <f t="shared" si="23"/>
        <v/>
      </c>
    </row>
    <row r="85" spans="2:42" hidden="1" x14ac:dyDescent="0.2">
      <c r="B85"/>
      <c r="AD85" s="157">
        <f t="shared" si="11"/>
        <v>0</v>
      </c>
      <c r="AE85" s="158" t="str">
        <f>IFERROR(INDEX(V!$R:$R,MATCH(AF85,V!$L:$L,0)),"")</f>
        <v/>
      </c>
      <c r="AF85" s="159" t="str">
        <f t="shared" si="18"/>
        <v/>
      </c>
      <c r="AG85" s="158" t="str">
        <f>IFERROR(INDEX(V!$R:$R,MATCH(AH85,V!$L:$L,0)),"")</f>
        <v/>
      </c>
      <c r="AH85" s="159" t="str">
        <f t="shared" si="19"/>
        <v/>
      </c>
      <c r="AI85" s="158" t="str">
        <f>IFERROR(INDEX(V!$R:$R,MATCH(AJ85,V!$L:$L,0)),"")</f>
        <v/>
      </c>
      <c r="AJ85" s="159" t="str">
        <f t="shared" si="20"/>
        <v/>
      </c>
      <c r="AK85" s="158" t="str">
        <f>IFERROR(INDEX(V!$R:$R,MATCH(AL85,V!$L:$L,0)),"")</f>
        <v/>
      </c>
      <c r="AL85" s="159" t="str">
        <f t="shared" si="21"/>
        <v/>
      </c>
      <c r="AM85" s="158" t="str">
        <f>IFERROR(INDEX(V!$R:$R,MATCH(AN85,V!$L:$L,0)),"")</f>
        <v/>
      </c>
      <c r="AN85" s="159" t="str">
        <f t="shared" si="22"/>
        <v/>
      </c>
      <c r="AO85" s="158" t="str">
        <f>IFERROR(INDEX(V!$R:$R,MATCH(AP85,V!$L:$L,0)),"")</f>
        <v/>
      </c>
      <c r="AP85" s="159" t="str">
        <f t="shared" si="23"/>
        <v/>
      </c>
    </row>
    <row r="86" spans="2:42" hidden="1" x14ac:dyDescent="0.2">
      <c r="B86"/>
      <c r="AD86" s="157">
        <f t="shared" ref="AD86:AD149" si="24">SUM(AE86:AL86)</f>
        <v>0</v>
      </c>
      <c r="AE86" s="158" t="str">
        <f>IFERROR(INDEX(V!$R:$R,MATCH(AF86,V!$L:$L,0)),"")</f>
        <v/>
      </c>
      <c r="AF86" s="159" t="str">
        <f t="shared" si="18"/>
        <v/>
      </c>
      <c r="AG86" s="158" t="str">
        <f>IFERROR(INDEX(V!$R:$R,MATCH(AH86,V!$L:$L,0)),"")</f>
        <v/>
      </c>
      <c r="AH86" s="159" t="str">
        <f t="shared" si="19"/>
        <v/>
      </c>
      <c r="AI86" s="158" t="str">
        <f>IFERROR(INDEX(V!$R:$R,MATCH(AJ86,V!$L:$L,0)),"")</f>
        <v/>
      </c>
      <c r="AJ86" s="159" t="str">
        <f t="shared" si="20"/>
        <v/>
      </c>
      <c r="AK86" s="158" t="str">
        <f>IFERROR(INDEX(V!$R:$R,MATCH(AL86,V!$L:$L,0)),"")</f>
        <v/>
      </c>
      <c r="AL86" s="159" t="str">
        <f t="shared" si="21"/>
        <v/>
      </c>
      <c r="AM86" s="158" t="str">
        <f>IFERROR(INDEX(V!$R:$R,MATCH(AN86,V!$L:$L,0)),"")</f>
        <v/>
      </c>
      <c r="AN86" s="159" t="str">
        <f t="shared" si="22"/>
        <v/>
      </c>
      <c r="AO86" s="158" t="str">
        <f>IFERROR(INDEX(V!$R:$R,MATCH(AP86,V!$L:$L,0)),"")</f>
        <v/>
      </c>
      <c r="AP86" s="159" t="str">
        <f t="shared" si="23"/>
        <v/>
      </c>
    </row>
    <row r="87" spans="2:42" hidden="1" x14ac:dyDescent="0.2">
      <c r="B87"/>
      <c r="AD87" s="157">
        <f t="shared" si="24"/>
        <v>0</v>
      </c>
      <c r="AE87" s="158" t="str">
        <f>IFERROR(INDEX(V!$R:$R,MATCH(AF87,V!$L:$L,0)),"")</f>
        <v/>
      </c>
      <c r="AF87" s="159" t="str">
        <f t="shared" si="18"/>
        <v/>
      </c>
      <c r="AG87" s="158" t="str">
        <f>IFERROR(INDEX(V!$R:$R,MATCH(AH87,V!$L:$L,0)),"")</f>
        <v/>
      </c>
      <c r="AH87" s="159" t="str">
        <f t="shared" si="19"/>
        <v/>
      </c>
      <c r="AI87" s="158" t="str">
        <f>IFERROR(INDEX(V!$R:$R,MATCH(AJ87,V!$L:$L,0)),"")</f>
        <v/>
      </c>
      <c r="AJ87" s="159" t="str">
        <f t="shared" si="20"/>
        <v/>
      </c>
      <c r="AK87" s="158" t="str">
        <f>IFERROR(INDEX(V!$R:$R,MATCH(AL87,V!$L:$L,0)),"")</f>
        <v/>
      </c>
      <c r="AL87" s="159" t="str">
        <f t="shared" si="21"/>
        <v/>
      </c>
      <c r="AM87" s="158" t="str">
        <f>IFERROR(INDEX(V!$R:$R,MATCH(AN87,V!$L:$L,0)),"")</f>
        <v/>
      </c>
      <c r="AN87" s="159" t="str">
        <f t="shared" si="22"/>
        <v/>
      </c>
      <c r="AO87" s="158" t="str">
        <f>IFERROR(INDEX(V!$R:$R,MATCH(AP87,V!$L:$L,0)),"")</f>
        <v/>
      </c>
      <c r="AP87" s="159" t="str">
        <f t="shared" si="23"/>
        <v/>
      </c>
    </row>
    <row r="88" spans="2:42" hidden="1" x14ac:dyDescent="0.2">
      <c r="B88"/>
      <c r="AD88" s="157">
        <f t="shared" si="24"/>
        <v>0</v>
      </c>
      <c r="AE88" s="158" t="str">
        <f>IFERROR(INDEX(V!$R:$R,MATCH(AF88,V!$L:$L,0)),"")</f>
        <v/>
      </c>
      <c r="AF88" s="159" t="str">
        <f t="shared" si="18"/>
        <v/>
      </c>
      <c r="AG88" s="158" t="str">
        <f>IFERROR(INDEX(V!$R:$R,MATCH(AH88,V!$L:$L,0)),"")</f>
        <v/>
      </c>
      <c r="AH88" s="159" t="str">
        <f t="shared" si="19"/>
        <v/>
      </c>
      <c r="AI88" s="158" t="str">
        <f>IFERROR(INDEX(V!$R:$R,MATCH(AJ88,V!$L:$L,0)),"")</f>
        <v/>
      </c>
      <c r="AJ88" s="159" t="str">
        <f t="shared" si="20"/>
        <v/>
      </c>
      <c r="AK88" s="158" t="str">
        <f>IFERROR(INDEX(V!$R:$R,MATCH(AL88,V!$L:$L,0)),"")</f>
        <v/>
      </c>
      <c r="AL88" s="159" t="str">
        <f t="shared" si="21"/>
        <v/>
      </c>
      <c r="AM88" s="158" t="str">
        <f>IFERROR(INDEX(V!$R:$R,MATCH(AN88,V!$L:$L,0)),"")</f>
        <v/>
      </c>
      <c r="AN88" s="159" t="str">
        <f t="shared" si="22"/>
        <v/>
      </c>
      <c r="AO88" s="158" t="str">
        <f>IFERROR(INDEX(V!$R:$R,MATCH(AP88,V!$L:$L,0)),"")</f>
        <v/>
      </c>
      <c r="AP88" s="159" t="str">
        <f t="shared" si="23"/>
        <v/>
      </c>
    </row>
    <row r="89" spans="2:42" hidden="1" x14ac:dyDescent="0.2">
      <c r="B89"/>
      <c r="AD89" s="157">
        <f t="shared" si="24"/>
        <v>0</v>
      </c>
      <c r="AE89" s="158" t="str">
        <f>IFERROR(INDEX(V!$R:$R,MATCH(AF89,V!$L:$L,0)),"")</f>
        <v/>
      </c>
      <c r="AF89" s="159" t="str">
        <f t="shared" si="18"/>
        <v/>
      </c>
      <c r="AG89" s="158" t="str">
        <f>IFERROR(INDEX(V!$R:$R,MATCH(AH89,V!$L:$L,0)),"")</f>
        <v/>
      </c>
      <c r="AH89" s="159" t="str">
        <f t="shared" si="19"/>
        <v/>
      </c>
      <c r="AI89" s="158" t="str">
        <f>IFERROR(INDEX(V!$R:$R,MATCH(AJ89,V!$L:$L,0)),"")</f>
        <v/>
      </c>
      <c r="AJ89" s="159" t="str">
        <f t="shared" si="20"/>
        <v/>
      </c>
      <c r="AK89" s="158" t="str">
        <f>IFERROR(INDEX(V!$R:$R,MATCH(AL89,V!$L:$L,0)),"")</f>
        <v/>
      </c>
      <c r="AL89" s="159" t="str">
        <f t="shared" si="21"/>
        <v/>
      </c>
      <c r="AM89" s="158" t="str">
        <f>IFERROR(INDEX(V!$R:$R,MATCH(AN89,V!$L:$L,0)),"")</f>
        <v/>
      </c>
      <c r="AN89" s="159" t="str">
        <f t="shared" si="22"/>
        <v/>
      </c>
      <c r="AO89" s="158" t="str">
        <f>IFERROR(INDEX(V!$R:$R,MATCH(AP89,V!$L:$L,0)),"")</f>
        <v/>
      </c>
      <c r="AP89" s="159" t="str">
        <f t="shared" si="23"/>
        <v/>
      </c>
    </row>
    <row r="90" spans="2:42" hidden="1" x14ac:dyDescent="0.2">
      <c r="B90"/>
      <c r="AD90" s="157">
        <f t="shared" si="24"/>
        <v>0</v>
      </c>
      <c r="AE90" s="158" t="str">
        <f>IFERROR(INDEX(V!$R:$R,MATCH(AF90,V!$L:$L,0)),"")</f>
        <v/>
      </c>
      <c r="AF90" s="159" t="str">
        <f t="shared" si="18"/>
        <v/>
      </c>
      <c r="AG90" s="158" t="str">
        <f>IFERROR(INDEX(V!$R:$R,MATCH(AH90,V!$L:$L,0)),"")</f>
        <v/>
      </c>
      <c r="AH90" s="159" t="str">
        <f t="shared" si="19"/>
        <v/>
      </c>
      <c r="AI90" s="158" t="str">
        <f>IFERROR(INDEX(V!$R:$R,MATCH(AJ90,V!$L:$L,0)),"")</f>
        <v/>
      </c>
      <c r="AJ90" s="159" t="str">
        <f t="shared" si="20"/>
        <v/>
      </c>
      <c r="AK90" s="158" t="str">
        <f>IFERROR(INDEX(V!$R:$R,MATCH(AL90,V!$L:$L,0)),"")</f>
        <v/>
      </c>
      <c r="AL90" s="159" t="str">
        <f t="shared" si="21"/>
        <v/>
      </c>
      <c r="AM90" s="158" t="str">
        <f>IFERROR(INDEX(V!$R:$R,MATCH(AN90,V!$L:$L,0)),"")</f>
        <v/>
      </c>
      <c r="AN90" s="159" t="str">
        <f t="shared" si="22"/>
        <v/>
      </c>
      <c r="AO90" s="158" t="str">
        <f>IFERROR(INDEX(V!$R:$R,MATCH(AP90,V!$L:$L,0)),"")</f>
        <v/>
      </c>
      <c r="AP90" s="159" t="str">
        <f t="shared" si="23"/>
        <v/>
      </c>
    </row>
    <row r="91" spans="2:42" hidden="1" x14ac:dyDescent="0.2">
      <c r="B91"/>
      <c r="AD91" s="157">
        <f t="shared" si="24"/>
        <v>0</v>
      </c>
      <c r="AE91" s="158" t="str">
        <f>IFERROR(INDEX(V!$R:$R,MATCH(AF91,V!$L:$L,0)),"")</f>
        <v/>
      </c>
      <c r="AF91" s="159" t="str">
        <f t="shared" si="18"/>
        <v/>
      </c>
      <c r="AG91" s="158" t="str">
        <f>IFERROR(INDEX(V!$R:$R,MATCH(AH91,V!$L:$L,0)),"")</f>
        <v/>
      </c>
      <c r="AH91" s="159" t="str">
        <f t="shared" si="19"/>
        <v/>
      </c>
      <c r="AI91" s="158" t="str">
        <f>IFERROR(INDEX(V!$R:$R,MATCH(AJ91,V!$L:$L,0)),"")</f>
        <v/>
      </c>
      <c r="AJ91" s="159" t="str">
        <f t="shared" si="20"/>
        <v/>
      </c>
      <c r="AK91" s="158" t="str">
        <f>IFERROR(INDEX(V!$R:$R,MATCH(AL91,V!$L:$L,0)),"")</f>
        <v/>
      </c>
      <c r="AL91" s="159" t="str">
        <f t="shared" si="21"/>
        <v/>
      </c>
      <c r="AM91" s="158" t="str">
        <f>IFERROR(INDEX(V!$R:$R,MATCH(AN91,V!$L:$L,0)),"")</f>
        <v/>
      </c>
      <c r="AN91" s="159" t="str">
        <f t="shared" si="22"/>
        <v/>
      </c>
      <c r="AO91" s="158" t="str">
        <f>IFERROR(INDEX(V!$R:$R,MATCH(AP91,V!$L:$L,0)),"")</f>
        <v/>
      </c>
      <c r="AP91" s="159" t="str">
        <f t="shared" si="23"/>
        <v/>
      </c>
    </row>
    <row r="92" spans="2:42" hidden="1" x14ac:dyDescent="0.2">
      <c r="B92"/>
      <c r="AD92" s="157">
        <f t="shared" si="24"/>
        <v>0</v>
      </c>
      <c r="AE92" s="158" t="str">
        <f>IFERROR(INDEX(V!$R:$R,MATCH(AF92,V!$L:$L,0)),"")</f>
        <v/>
      </c>
      <c r="AF92" s="159" t="str">
        <f t="shared" si="18"/>
        <v/>
      </c>
      <c r="AG92" s="158" t="str">
        <f>IFERROR(INDEX(V!$R:$R,MATCH(AH92,V!$L:$L,0)),"")</f>
        <v/>
      </c>
      <c r="AH92" s="159" t="str">
        <f t="shared" si="19"/>
        <v/>
      </c>
      <c r="AI92" s="158" t="str">
        <f>IFERROR(INDEX(V!$R:$R,MATCH(AJ92,V!$L:$L,0)),"")</f>
        <v/>
      </c>
      <c r="AJ92" s="159" t="str">
        <f t="shared" si="20"/>
        <v/>
      </c>
      <c r="AK92" s="158" t="str">
        <f>IFERROR(INDEX(V!$R:$R,MATCH(AL92,V!$L:$L,0)),"")</f>
        <v/>
      </c>
      <c r="AL92" s="159" t="str">
        <f t="shared" si="21"/>
        <v/>
      </c>
      <c r="AM92" s="158" t="str">
        <f>IFERROR(INDEX(V!$R:$R,MATCH(AN92,V!$L:$L,0)),"")</f>
        <v/>
      </c>
      <c r="AN92" s="159" t="str">
        <f t="shared" si="22"/>
        <v/>
      </c>
      <c r="AO92" s="158" t="str">
        <f>IFERROR(INDEX(V!$R:$R,MATCH(AP92,V!$L:$L,0)),"")</f>
        <v/>
      </c>
      <c r="AP92" s="159" t="str">
        <f t="shared" si="23"/>
        <v/>
      </c>
    </row>
    <row r="93" spans="2:42" hidden="1" x14ac:dyDescent="0.2">
      <c r="B93"/>
      <c r="AD93" s="157">
        <f t="shared" si="24"/>
        <v>0</v>
      </c>
      <c r="AE93" s="158" t="str">
        <f>IFERROR(INDEX(V!$R:$R,MATCH(AF93,V!$L:$L,0)),"")</f>
        <v/>
      </c>
      <c r="AF93" s="159" t="str">
        <f t="shared" si="18"/>
        <v/>
      </c>
      <c r="AG93" s="158" t="str">
        <f>IFERROR(INDEX(V!$R:$R,MATCH(AH93,V!$L:$L,0)),"")</f>
        <v/>
      </c>
      <c r="AH93" s="159" t="str">
        <f t="shared" si="19"/>
        <v/>
      </c>
      <c r="AI93" s="158" t="str">
        <f>IFERROR(INDEX(V!$R:$R,MATCH(AJ93,V!$L:$L,0)),"")</f>
        <v/>
      </c>
      <c r="AJ93" s="159" t="str">
        <f t="shared" si="20"/>
        <v/>
      </c>
      <c r="AK93" s="158" t="str">
        <f>IFERROR(INDEX(V!$R:$R,MATCH(AL93,V!$L:$L,0)),"")</f>
        <v/>
      </c>
      <c r="AL93" s="159" t="str">
        <f t="shared" si="21"/>
        <v/>
      </c>
      <c r="AM93" s="158" t="str">
        <f>IFERROR(INDEX(V!$R:$R,MATCH(AN93,V!$L:$L,0)),"")</f>
        <v/>
      </c>
      <c r="AN93" s="159" t="str">
        <f t="shared" si="22"/>
        <v/>
      </c>
      <c r="AO93" s="158" t="str">
        <f>IFERROR(INDEX(V!$R:$R,MATCH(AP93,V!$L:$L,0)),"")</f>
        <v/>
      </c>
      <c r="AP93" s="159" t="str">
        <f t="shared" si="23"/>
        <v/>
      </c>
    </row>
    <row r="94" spans="2:42" hidden="1" x14ac:dyDescent="0.2">
      <c r="B94"/>
      <c r="AD94" s="157">
        <f t="shared" si="24"/>
        <v>0</v>
      </c>
      <c r="AE94" s="158" t="str">
        <f>IFERROR(INDEX(V!$R:$R,MATCH(AF94,V!$L:$L,0)),"")</f>
        <v/>
      </c>
      <c r="AF94" s="159" t="str">
        <f t="shared" si="18"/>
        <v/>
      </c>
      <c r="AG94" s="158" t="str">
        <f>IFERROR(INDEX(V!$R:$R,MATCH(AH94,V!$L:$L,0)),"")</f>
        <v/>
      </c>
      <c r="AH94" s="159" t="str">
        <f t="shared" si="19"/>
        <v/>
      </c>
      <c r="AI94" s="158" t="str">
        <f>IFERROR(INDEX(V!$R:$R,MATCH(AJ94,V!$L:$L,0)),"")</f>
        <v/>
      </c>
      <c r="AJ94" s="159" t="str">
        <f t="shared" si="20"/>
        <v/>
      </c>
      <c r="AK94" s="158" t="str">
        <f>IFERROR(INDEX(V!$R:$R,MATCH(AL94,V!$L:$L,0)),"")</f>
        <v/>
      </c>
      <c r="AL94" s="159" t="str">
        <f t="shared" si="21"/>
        <v/>
      </c>
      <c r="AM94" s="158" t="str">
        <f>IFERROR(INDEX(V!$R:$R,MATCH(AN94,V!$L:$L,0)),"")</f>
        <v/>
      </c>
      <c r="AN94" s="159" t="str">
        <f t="shared" si="22"/>
        <v/>
      </c>
      <c r="AO94" s="158" t="str">
        <f>IFERROR(INDEX(V!$R:$R,MATCH(AP94,V!$L:$L,0)),"")</f>
        <v/>
      </c>
      <c r="AP94" s="159" t="str">
        <f t="shared" si="23"/>
        <v/>
      </c>
    </row>
    <row r="95" spans="2:42" hidden="1" x14ac:dyDescent="0.2">
      <c r="B95"/>
      <c r="AD95" s="157">
        <f t="shared" si="24"/>
        <v>0</v>
      </c>
      <c r="AE95" s="158" t="str">
        <f>IFERROR(INDEX(V!$R:$R,MATCH(AF95,V!$L:$L,0)),"")</f>
        <v/>
      </c>
      <c r="AF95" s="159" t="str">
        <f t="shared" si="18"/>
        <v/>
      </c>
      <c r="AG95" s="158" t="str">
        <f>IFERROR(INDEX(V!$R:$R,MATCH(AH95,V!$L:$L,0)),"")</f>
        <v/>
      </c>
      <c r="AH95" s="159" t="str">
        <f t="shared" si="19"/>
        <v/>
      </c>
      <c r="AI95" s="158" t="str">
        <f>IFERROR(INDEX(V!$R:$R,MATCH(AJ95,V!$L:$L,0)),"")</f>
        <v/>
      </c>
      <c r="AJ95" s="159" t="str">
        <f t="shared" si="20"/>
        <v/>
      </c>
      <c r="AK95" s="158" t="str">
        <f>IFERROR(INDEX(V!$R:$R,MATCH(AL95,V!$L:$L,0)),"")</f>
        <v/>
      </c>
      <c r="AL95" s="159" t="str">
        <f t="shared" si="21"/>
        <v/>
      </c>
      <c r="AM95" s="158" t="str">
        <f>IFERROR(INDEX(V!$R:$R,MATCH(AN95,V!$L:$L,0)),"")</f>
        <v/>
      </c>
      <c r="AN95" s="159" t="str">
        <f t="shared" si="22"/>
        <v/>
      </c>
      <c r="AO95" s="158" t="str">
        <f>IFERROR(INDEX(V!$R:$R,MATCH(AP95,V!$L:$L,0)),"")</f>
        <v/>
      </c>
      <c r="AP95" s="159" t="str">
        <f t="shared" si="23"/>
        <v/>
      </c>
    </row>
    <row r="96" spans="2:42" hidden="1" x14ac:dyDescent="0.2">
      <c r="B96"/>
      <c r="AD96" s="157">
        <f t="shared" si="24"/>
        <v>0</v>
      </c>
      <c r="AE96" s="158" t="str">
        <f>IFERROR(INDEX(V!$R:$R,MATCH(AF96,V!$L:$L,0)),"")</f>
        <v/>
      </c>
      <c r="AF96" s="159" t="str">
        <f t="shared" si="18"/>
        <v/>
      </c>
      <c r="AG96" s="158" t="str">
        <f>IFERROR(INDEX(V!$R:$R,MATCH(AH96,V!$L:$L,0)),"")</f>
        <v/>
      </c>
      <c r="AH96" s="159" t="str">
        <f t="shared" si="19"/>
        <v/>
      </c>
      <c r="AI96" s="158" t="str">
        <f>IFERROR(INDEX(V!$R:$R,MATCH(AJ96,V!$L:$L,0)),"")</f>
        <v/>
      </c>
      <c r="AJ96" s="159" t="str">
        <f t="shared" si="20"/>
        <v/>
      </c>
      <c r="AK96" s="158" t="str">
        <f>IFERROR(INDEX(V!$R:$R,MATCH(AL96,V!$L:$L,0)),"")</f>
        <v/>
      </c>
      <c r="AL96" s="159" t="str">
        <f t="shared" si="21"/>
        <v/>
      </c>
      <c r="AM96" s="158" t="str">
        <f>IFERROR(INDEX(V!$R:$R,MATCH(AN96,V!$L:$L,0)),"")</f>
        <v/>
      </c>
      <c r="AN96" s="159" t="str">
        <f t="shared" si="22"/>
        <v/>
      </c>
      <c r="AO96" s="158" t="str">
        <f>IFERROR(INDEX(V!$R:$R,MATCH(AP96,V!$L:$L,0)),"")</f>
        <v/>
      </c>
      <c r="AP96" s="159" t="str">
        <f t="shared" si="23"/>
        <v/>
      </c>
    </row>
    <row r="97" spans="2:42" hidden="1" x14ac:dyDescent="0.2">
      <c r="B97"/>
      <c r="AD97" s="157">
        <f t="shared" si="24"/>
        <v>0</v>
      </c>
      <c r="AE97" s="158" t="str">
        <f>IFERROR(INDEX(V!$R:$R,MATCH(AF97,V!$L:$L,0)),"")</f>
        <v/>
      </c>
      <c r="AF97" s="159" t="str">
        <f t="shared" si="18"/>
        <v/>
      </c>
      <c r="AG97" s="158" t="str">
        <f>IFERROR(INDEX(V!$R:$R,MATCH(AH97,V!$L:$L,0)),"")</f>
        <v/>
      </c>
      <c r="AH97" s="159" t="str">
        <f t="shared" si="19"/>
        <v/>
      </c>
      <c r="AI97" s="158" t="str">
        <f>IFERROR(INDEX(V!$R:$R,MATCH(AJ97,V!$L:$L,0)),"")</f>
        <v/>
      </c>
      <c r="AJ97" s="159" t="str">
        <f t="shared" si="20"/>
        <v/>
      </c>
      <c r="AK97" s="158" t="str">
        <f>IFERROR(INDEX(V!$R:$R,MATCH(AL97,V!$L:$L,0)),"")</f>
        <v/>
      </c>
      <c r="AL97" s="159" t="str">
        <f t="shared" si="21"/>
        <v/>
      </c>
      <c r="AM97" s="158" t="str">
        <f>IFERROR(INDEX(V!$R:$R,MATCH(AN97,V!$L:$L,0)),"")</f>
        <v/>
      </c>
      <c r="AN97" s="159" t="str">
        <f t="shared" si="22"/>
        <v/>
      </c>
      <c r="AO97" s="158" t="str">
        <f>IFERROR(INDEX(V!$R:$R,MATCH(AP97,V!$L:$L,0)),"")</f>
        <v/>
      </c>
      <c r="AP97" s="159" t="str">
        <f t="shared" si="23"/>
        <v/>
      </c>
    </row>
    <row r="98" spans="2:42" hidden="1" x14ac:dyDescent="0.2">
      <c r="B98"/>
      <c r="AD98" s="157">
        <f t="shared" si="24"/>
        <v>0</v>
      </c>
      <c r="AE98" s="158" t="str">
        <f>IFERROR(INDEX(V!$R:$R,MATCH(AF98,V!$L:$L,0)),"")</f>
        <v/>
      </c>
      <c r="AF98" s="159" t="str">
        <f t="shared" si="18"/>
        <v/>
      </c>
      <c r="AG98" s="158" t="str">
        <f>IFERROR(INDEX(V!$R:$R,MATCH(AH98,V!$L:$L,0)),"")</f>
        <v/>
      </c>
      <c r="AH98" s="159" t="str">
        <f t="shared" si="19"/>
        <v/>
      </c>
      <c r="AI98" s="158" t="str">
        <f>IFERROR(INDEX(V!$R:$R,MATCH(AJ98,V!$L:$L,0)),"")</f>
        <v/>
      </c>
      <c r="AJ98" s="159" t="str">
        <f t="shared" si="20"/>
        <v/>
      </c>
      <c r="AK98" s="158" t="str">
        <f>IFERROR(INDEX(V!$R:$R,MATCH(AL98,V!$L:$L,0)),"")</f>
        <v/>
      </c>
      <c r="AL98" s="159" t="str">
        <f t="shared" si="21"/>
        <v/>
      </c>
      <c r="AM98" s="158" t="str">
        <f>IFERROR(INDEX(V!$R:$R,MATCH(AN98,V!$L:$L,0)),"")</f>
        <v/>
      </c>
      <c r="AN98" s="159" t="str">
        <f t="shared" si="22"/>
        <v/>
      </c>
      <c r="AO98" s="158" t="str">
        <f>IFERROR(INDEX(V!$R:$R,MATCH(AP98,V!$L:$L,0)),"")</f>
        <v/>
      </c>
      <c r="AP98" s="159" t="str">
        <f t="shared" si="23"/>
        <v/>
      </c>
    </row>
    <row r="99" spans="2:42" hidden="1" x14ac:dyDescent="0.2">
      <c r="B99"/>
      <c r="AD99" s="157">
        <f t="shared" si="24"/>
        <v>0</v>
      </c>
      <c r="AE99" s="158" t="str">
        <f>IFERROR(INDEX(V!$R:$R,MATCH(AF99,V!$L:$L,0)),"")</f>
        <v/>
      </c>
      <c r="AF99" s="159" t="str">
        <f t="shared" si="18"/>
        <v/>
      </c>
      <c r="AG99" s="158" t="str">
        <f>IFERROR(INDEX(V!$R:$R,MATCH(AH99,V!$L:$L,0)),"")</f>
        <v/>
      </c>
      <c r="AH99" s="159" t="str">
        <f t="shared" si="19"/>
        <v/>
      </c>
      <c r="AI99" s="158" t="str">
        <f>IFERROR(INDEX(V!$R:$R,MATCH(AJ99,V!$L:$L,0)),"")</f>
        <v/>
      </c>
      <c r="AJ99" s="159" t="str">
        <f t="shared" si="20"/>
        <v/>
      </c>
      <c r="AK99" s="158" t="str">
        <f>IFERROR(INDEX(V!$R:$R,MATCH(AL99,V!$L:$L,0)),"")</f>
        <v/>
      </c>
      <c r="AL99" s="159" t="str">
        <f t="shared" si="21"/>
        <v/>
      </c>
      <c r="AM99" s="158" t="str">
        <f>IFERROR(INDEX(V!$R:$R,MATCH(AN99,V!$L:$L,0)),"")</f>
        <v/>
      </c>
      <c r="AN99" s="159" t="str">
        <f t="shared" si="22"/>
        <v/>
      </c>
      <c r="AO99" s="158" t="str">
        <f>IFERROR(INDEX(V!$R:$R,MATCH(AP99,V!$L:$L,0)),"")</f>
        <v/>
      </c>
      <c r="AP99" s="159" t="str">
        <f t="shared" si="23"/>
        <v/>
      </c>
    </row>
    <row r="100" spans="2:42" hidden="1" x14ac:dyDescent="0.2">
      <c r="B100"/>
      <c r="AD100" s="157">
        <f t="shared" si="24"/>
        <v>0</v>
      </c>
      <c r="AE100" s="158" t="str">
        <f>IFERROR(INDEX(V!$R:$R,MATCH(AF100,V!$L:$L,0)),"")</f>
        <v/>
      </c>
      <c r="AF100" s="159" t="str">
        <f t="shared" si="18"/>
        <v/>
      </c>
      <c r="AG100" s="158" t="str">
        <f>IFERROR(INDEX(V!$R:$R,MATCH(AH100,V!$L:$L,0)),"")</f>
        <v/>
      </c>
      <c r="AH100" s="159" t="str">
        <f t="shared" si="19"/>
        <v/>
      </c>
      <c r="AI100" s="158" t="str">
        <f>IFERROR(INDEX(V!$R:$R,MATCH(AJ100,V!$L:$L,0)),"")</f>
        <v/>
      </c>
      <c r="AJ100" s="159" t="str">
        <f t="shared" si="20"/>
        <v/>
      </c>
      <c r="AK100" s="158" t="str">
        <f>IFERROR(INDEX(V!$R:$R,MATCH(AL100,V!$L:$L,0)),"")</f>
        <v/>
      </c>
      <c r="AL100" s="159" t="str">
        <f t="shared" si="21"/>
        <v/>
      </c>
      <c r="AM100" s="158" t="str">
        <f>IFERROR(INDEX(V!$R:$R,MATCH(AN100,V!$L:$L,0)),"")</f>
        <v/>
      </c>
      <c r="AN100" s="159" t="str">
        <f t="shared" si="22"/>
        <v/>
      </c>
      <c r="AO100" s="158" t="str">
        <f>IFERROR(INDEX(V!$R:$R,MATCH(AP100,V!$L:$L,0)),"")</f>
        <v/>
      </c>
      <c r="AP100" s="159" t="str">
        <f t="shared" si="23"/>
        <v/>
      </c>
    </row>
    <row r="101" spans="2:42" hidden="1" x14ac:dyDescent="0.2">
      <c r="B101"/>
      <c r="AD101" s="157">
        <f t="shared" si="24"/>
        <v>0</v>
      </c>
      <c r="AE101" s="158" t="str">
        <f>IFERROR(INDEX(V!$R:$R,MATCH(AF101,V!$L:$L,0)),"")</f>
        <v/>
      </c>
      <c r="AF101" s="159" t="str">
        <f t="shared" si="18"/>
        <v/>
      </c>
      <c r="AG101" s="158" t="str">
        <f>IFERROR(INDEX(V!$R:$R,MATCH(AH101,V!$L:$L,0)),"")</f>
        <v/>
      </c>
      <c r="AH101" s="159" t="str">
        <f t="shared" si="19"/>
        <v/>
      </c>
      <c r="AI101" s="158" t="str">
        <f>IFERROR(INDEX(V!$R:$R,MATCH(AJ101,V!$L:$L,0)),"")</f>
        <v/>
      </c>
      <c r="AJ101" s="159" t="str">
        <f t="shared" si="20"/>
        <v/>
      </c>
      <c r="AK101" s="158" t="str">
        <f>IFERROR(INDEX(V!$R:$R,MATCH(AL101,V!$L:$L,0)),"")</f>
        <v/>
      </c>
      <c r="AL101" s="159" t="str">
        <f t="shared" si="21"/>
        <v/>
      </c>
      <c r="AM101" s="158" t="str">
        <f>IFERROR(INDEX(V!$R:$R,MATCH(AN101,V!$L:$L,0)),"")</f>
        <v/>
      </c>
      <c r="AN101" s="159" t="str">
        <f t="shared" si="22"/>
        <v/>
      </c>
      <c r="AO101" s="158" t="str">
        <f>IFERROR(INDEX(V!$R:$R,MATCH(AP101,V!$L:$L,0)),"")</f>
        <v/>
      </c>
      <c r="AP101" s="159" t="str">
        <f t="shared" si="23"/>
        <v/>
      </c>
    </row>
    <row r="102" spans="2:42" hidden="1" x14ac:dyDescent="0.2">
      <c r="B102"/>
      <c r="AD102" s="157">
        <f t="shared" si="24"/>
        <v>0</v>
      </c>
      <c r="AE102" s="158" t="str">
        <f>IFERROR(INDEX(V!$R:$R,MATCH(AF102,V!$L:$L,0)),"")</f>
        <v/>
      </c>
      <c r="AF102" s="159" t="str">
        <f t="shared" si="18"/>
        <v/>
      </c>
      <c r="AG102" s="158" t="str">
        <f>IFERROR(INDEX(V!$R:$R,MATCH(AH102,V!$L:$L,0)),"")</f>
        <v/>
      </c>
      <c r="AH102" s="159" t="str">
        <f t="shared" si="19"/>
        <v/>
      </c>
      <c r="AI102" s="158" t="str">
        <f>IFERROR(INDEX(V!$R:$R,MATCH(AJ102,V!$L:$L,0)),"")</f>
        <v/>
      </c>
      <c r="AJ102" s="159" t="str">
        <f t="shared" si="20"/>
        <v/>
      </c>
      <c r="AK102" s="158" t="str">
        <f>IFERROR(INDEX(V!$R:$R,MATCH(AL102,V!$L:$L,0)),"")</f>
        <v/>
      </c>
      <c r="AL102" s="159" t="str">
        <f t="shared" si="21"/>
        <v/>
      </c>
      <c r="AM102" s="158" t="str">
        <f>IFERROR(INDEX(V!$R:$R,MATCH(AN102,V!$L:$L,0)),"")</f>
        <v/>
      </c>
      <c r="AN102" s="159" t="str">
        <f t="shared" si="22"/>
        <v/>
      </c>
      <c r="AO102" s="158" t="str">
        <f>IFERROR(INDEX(V!$R:$R,MATCH(AP102,V!$L:$L,0)),"")</f>
        <v/>
      </c>
      <c r="AP102" s="159" t="str">
        <f t="shared" si="23"/>
        <v/>
      </c>
    </row>
    <row r="103" spans="2:42" hidden="1" x14ac:dyDescent="0.2">
      <c r="B103"/>
      <c r="AD103" s="157">
        <f t="shared" si="24"/>
        <v>0</v>
      </c>
      <c r="AE103" s="158" t="str">
        <f>IFERROR(INDEX(V!$R:$R,MATCH(AF103,V!$L:$L,0)),"")</f>
        <v/>
      </c>
      <c r="AF103" s="159" t="str">
        <f t="shared" si="18"/>
        <v/>
      </c>
      <c r="AG103" s="158" t="str">
        <f>IFERROR(INDEX(V!$R:$R,MATCH(AH103,V!$L:$L,0)),"")</f>
        <v/>
      </c>
      <c r="AH103" s="159" t="str">
        <f t="shared" si="19"/>
        <v/>
      </c>
      <c r="AI103" s="158" t="str">
        <f>IFERROR(INDEX(V!$R:$R,MATCH(AJ103,V!$L:$L,0)),"")</f>
        <v/>
      </c>
      <c r="AJ103" s="159" t="str">
        <f t="shared" si="20"/>
        <v/>
      </c>
      <c r="AK103" s="158" t="str">
        <f>IFERROR(INDEX(V!$R:$R,MATCH(AL103,V!$L:$L,0)),"")</f>
        <v/>
      </c>
      <c r="AL103" s="159" t="str">
        <f t="shared" si="21"/>
        <v/>
      </c>
      <c r="AM103" s="158" t="str">
        <f>IFERROR(INDEX(V!$R:$R,MATCH(AN103,V!$L:$L,0)),"")</f>
        <v/>
      </c>
      <c r="AN103" s="159" t="str">
        <f t="shared" si="22"/>
        <v/>
      </c>
      <c r="AO103" s="158" t="str">
        <f>IFERROR(INDEX(V!$R:$R,MATCH(AP103,V!$L:$L,0)),"")</f>
        <v/>
      </c>
      <c r="AP103" s="159" t="str">
        <f t="shared" si="23"/>
        <v/>
      </c>
    </row>
    <row r="104" spans="2:42" hidden="1" x14ac:dyDescent="0.2">
      <c r="B104"/>
      <c r="AD104" s="157">
        <f t="shared" si="24"/>
        <v>0</v>
      </c>
      <c r="AE104" s="158" t="str">
        <f>IFERROR(INDEX(V!$R:$R,MATCH(AF104,V!$L:$L,0)),"")</f>
        <v/>
      </c>
      <c r="AF104" s="159" t="str">
        <f t="shared" si="18"/>
        <v/>
      </c>
      <c r="AG104" s="158" t="str">
        <f>IFERROR(INDEX(V!$R:$R,MATCH(AH104,V!$L:$L,0)),"")</f>
        <v/>
      </c>
      <c r="AH104" s="159" t="str">
        <f t="shared" si="19"/>
        <v/>
      </c>
      <c r="AI104" s="158" t="str">
        <f>IFERROR(INDEX(V!$R:$R,MATCH(AJ104,V!$L:$L,0)),"")</f>
        <v/>
      </c>
      <c r="AJ104" s="159" t="str">
        <f t="shared" si="20"/>
        <v/>
      </c>
      <c r="AK104" s="158" t="str">
        <f>IFERROR(INDEX(V!$R:$R,MATCH(AL104,V!$L:$L,0)),"")</f>
        <v/>
      </c>
      <c r="AL104" s="159" t="str">
        <f t="shared" si="21"/>
        <v/>
      </c>
      <c r="AM104" s="158" t="str">
        <f>IFERROR(INDEX(V!$R:$R,MATCH(AN104,V!$L:$L,0)),"")</f>
        <v/>
      </c>
      <c r="AN104" s="159" t="str">
        <f t="shared" si="22"/>
        <v/>
      </c>
      <c r="AO104" s="158" t="str">
        <f>IFERROR(INDEX(V!$R:$R,MATCH(AP104,V!$L:$L,0)),"")</f>
        <v/>
      </c>
      <c r="AP104" s="159" t="str">
        <f t="shared" si="23"/>
        <v/>
      </c>
    </row>
    <row r="105" spans="2:42" hidden="1" x14ac:dyDescent="0.2">
      <c r="B105"/>
      <c r="AD105" s="157">
        <f t="shared" si="24"/>
        <v>0</v>
      </c>
      <c r="AE105" s="158" t="str">
        <f>IFERROR(INDEX(V!$R:$R,MATCH(AF105,V!$L:$L,0)),"")</f>
        <v/>
      </c>
      <c r="AF105" s="159" t="str">
        <f t="shared" si="18"/>
        <v/>
      </c>
      <c r="AG105" s="158" t="str">
        <f>IFERROR(INDEX(V!$R:$R,MATCH(AH105,V!$L:$L,0)),"")</f>
        <v/>
      </c>
      <c r="AH105" s="159" t="str">
        <f t="shared" si="19"/>
        <v/>
      </c>
      <c r="AI105" s="158" t="str">
        <f>IFERROR(INDEX(V!$R:$R,MATCH(AJ105,V!$L:$L,0)),"")</f>
        <v/>
      </c>
      <c r="AJ105" s="159" t="str">
        <f t="shared" si="20"/>
        <v/>
      </c>
      <c r="AK105" s="158" t="str">
        <f>IFERROR(INDEX(V!$R:$R,MATCH(AL105,V!$L:$L,0)),"")</f>
        <v/>
      </c>
      <c r="AL105" s="159" t="str">
        <f t="shared" si="21"/>
        <v/>
      </c>
      <c r="AM105" s="158" t="str">
        <f>IFERROR(INDEX(V!$R:$R,MATCH(AN105,V!$L:$L,0)),"")</f>
        <v/>
      </c>
      <c r="AN105" s="159" t="str">
        <f t="shared" si="22"/>
        <v/>
      </c>
      <c r="AO105" s="158" t="str">
        <f>IFERROR(INDEX(V!$R:$R,MATCH(AP105,V!$L:$L,0)),"")</f>
        <v/>
      </c>
      <c r="AP105" s="159" t="str">
        <f t="shared" si="23"/>
        <v/>
      </c>
    </row>
    <row r="106" spans="2:42" hidden="1" x14ac:dyDescent="0.2">
      <c r="B106"/>
      <c r="AD106" s="157">
        <f t="shared" si="24"/>
        <v>0</v>
      </c>
      <c r="AE106" s="158" t="str">
        <f>IFERROR(INDEX(V!$R:$R,MATCH(AF106,V!$L:$L,0)),"")</f>
        <v/>
      </c>
      <c r="AF106" s="159" t="str">
        <f t="shared" si="18"/>
        <v/>
      </c>
      <c r="AG106" s="158" t="str">
        <f>IFERROR(INDEX(V!$R:$R,MATCH(AH106,V!$L:$L,0)),"")</f>
        <v/>
      </c>
      <c r="AH106" s="159" t="str">
        <f t="shared" si="19"/>
        <v/>
      </c>
      <c r="AI106" s="158" t="str">
        <f>IFERROR(INDEX(V!$R:$R,MATCH(AJ106,V!$L:$L,0)),"")</f>
        <v/>
      </c>
      <c r="AJ106" s="159" t="str">
        <f t="shared" si="20"/>
        <v/>
      </c>
      <c r="AK106" s="158" t="str">
        <f>IFERROR(INDEX(V!$R:$R,MATCH(AL106,V!$L:$L,0)),"")</f>
        <v/>
      </c>
      <c r="AL106" s="159" t="str">
        <f t="shared" si="21"/>
        <v/>
      </c>
      <c r="AM106" s="158" t="str">
        <f>IFERROR(INDEX(V!$R:$R,MATCH(AN106,V!$L:$L,0)),"")</f>
        <v/>
      </c>
      <c r="AN106" s="159" t="str">
        <f t="shared" si="22"/>
        <v/>
      </c>
      <c r="AO106" s="158" t="str">
        <f>IFERROR(INDEX(V!$R:$R,MATCH(AP106,V!$L:$L,0)),"")</f>
        <v/>
      </c>
      <c r="AP106" s="159" t="str">
        <f t="shared" si="23"/>
        <v/>
      </c>
    </row>
    <row r="107" spans="2:42" hidden="1" x14ac:dyDescent="0.2">
      <c r="B107"/>
      <c r="AD107" s="157">
        <f t="shared" si="24"/>
        <v>0</v>
      </c>
      <c r="AE107" s="158" t="str">
        <f>IFERROR(INDEX(V!$R:$R,MATCH(AF107,V!$L:$L,0)),"")</f>
        <v/>
      </c>
      <c r="AF107" s="159" t="str">
        <f t="shared" si="18"/>
        <v/>
      </c>
      <c r="AG107" s="158" t="str">
        <f>IFERROR(INDEX(V!$R:$R,MATCH(AH107,V!$L:$L,0)),"")</f>
        <v/>
      </c>
      <c r="AH107" s="159" t="str">
        <f t="shared" si="19"/>
        <v/>
      </c>
      <c r="AI107" s="158" t="str">
        <f>IFERROR(INDEX(V!$R:$R,MATCH(AJ107,V!$L:$L,0)),"")</f>
        <v/>
      </c>
      <c r="AJ107" s="159" t="str">
        <f t="shared" si="20"/>
        <v/>
      </c>
      <c r="AK107" s="158" t="str">
        <f>IFERROR(INDEX(V!$R:$R,MATCH(AL107,V!$L:$L,0)),"")</f>
        <v/>
      </c>
      <c r="AL107" s="159" t="str">
        <f t="shared" si="21"/>
        <v/>
      </c>
      <c r="AM107" s="158" t="str">
        <f>IFERROR(INDEX(V!$R:$R,MATCH(AN107,V!$L:$L,0)),"")</f>
        <v/>
      </c>
      <c r="AN107" s="159" t="str">
        <f t="shared" si="22"/>
        <v/>
      </c>
      <c r="AO107" s="158" t="str">
        <f>IFERROR(INDEX(V!$R:$R,MATCH(AP107,V!$L:$L,0)),"")</f>
        <v/>
      </c>
      <c r="AP107" s="159" t="str">
        <f t="shared" si="23"/>
        <v/>
      </c>
    </row>
    <row r="108" spans="2:42" hidden="1" x14ac:dyDescent="0.2">
      <c r="B108"/>
      <c r="AD108" s="157">
        <f t="shared" si="24"/>
        <v>0</v>
      </c>
      <c r="AE108" s="158" t="str">
        <f>IFERROR(INDEX(V!$R:$R,MATCH(AF108,V!$L:$L,0)),"")</f>
        <v/>
      </c>
      <c r="AF108" s="159" t="str">
        <f t="shared" si="18"/>
        <v/>
      </c>
      <c r="AG108" s="158" t="str">
        <f>IFERROR(INDEX(V!$R:$R,MATCH(AH108,V!$L:$L,0)),"")</f>
        <v/>
      </c>
      <c r="AH108" s="159" t="str">
        <f t="shared" si="19"/>
        <v/>
      </c>
      <c r="AI108" s="158" t="str">
        <f>IFERROR(INDEX(V!$R:$R,MATCH(AJ108,V!$L:$L,0)),"")</f>
        <v/>
      </c>
      <c r="AJ108" s="159" t="str">
        <f t="shared" si="20"/>
        <v/>
      </c>
      <c r="AK108" s="158" t="str">
        <f>IFERROR(INDEX(V!$R:$R,MATCH(AL108,V!$L:$L,0)),"")</f>
        <v/>
      </c>
      <c r="AL108" s="159" t="str">
        <f t="shared" si="21"/>
        <v/>
      </c>
      <c r="AM108" s="158" t="str">
        <f>IFERROR(INDEX(V!$R:$R,MATCH(AN108,V!$L:$L,0)),"")</f>
        <v/>
      </c>
      <c r="AN108" s="159" t="str">
        <f t="shared" si="22"/>
        <v/>
      </c>
      <c r="AO108" s="158" t="str">
        <f>IFERROR(INDEX(V!$R:$R,MATCH(AP108,V!$L:$L,0)),"")</f>
        <v/>
      </c>
      <c r="AP108" s="159" t="str">
        <f t="shared" si="23"/>
        <v/>
      </c>
    </row>
    <row r="109" spans="2:42" hidden="1" x14ac:dyDescent="0.2">
      <c r="B109"/>
      <c r="AD109" s="157">
        <f t="shared" si="24"/>
        <v>0</v>
      </c>
      <c r="AE109" s="158" t="str">
        <f>IFERROR(INDEX(V!$R:$R,MATCH(AF109,V!$L:$L,0)),"")</f>
        <v/>
      </c>
      <c r="AF109" s="159" t="str">
        <f t="shared" si="18"/>
        <v/>
      </c>
      <c r="AG109" s="158" t="str">
        <f>IFERROR(INDEX(V!$R:$R,MATCH(AH109,V!$L:$L,0)),"")</f>
        <v/>
      </c>
      <c r="AH109" s="159" t="str">
        <f t="shared" si="19"/>
        <v/>
      </c>
      <c r="AI109" s="158" t="str">
        <f>IFERROR(INDEX(V!$R:$R,MATCH(AJ109,V!$L:$L,0)),"")</f>
        <v/>
      </c>
      <c r="AJ109" s="159" t="str">
        <f t="shared" si="20"/>
        <v/>
      </c>
      <c r="AK109" s="158" t="str">
        <f>IFERROR(INDEX(V!$R:$R,MATCH(AL109,V!$L:$L,0)),"")</f>
        <v/>
      </c>
      <c r="AL109" s="159" t="str">
        <f t="shared" si="21"/>
        <v/>
      </c>
      <c r="AM109" s="158" t="str">
        <f>IFERROR(INDEX(V!$R:$R,MATCH(AN109,V!$L:$L,0)),"")</f>
        <v/>
      </c>
      <c r="AN109" s="159" t="str">
        <f t="shared" si="22"/>
        <v/>
      </c>
      <c r="AO109" s="158" t="str">
        <f>IFERROR(INDEX(V!$R:$R,MATCH(AP109,V!$L:$L,0)),"")</f>
        <v/>
      </c>
      <c r="AP109" s="159" t="str">
        <f t="shared" si="23"/>
        <v/>
      </c>
    </row>
    <row r="110" spans="2:42" hidden="1" x14ac:dyDescent="0.2">
      <c r="B110"/>
      <c r="AD110" s="157">
        <f t="shared" si="24"/>
        <v>0</v>
      </c>
      <c r="AE110" s="158" t="str">
        <f>IFERROR(INDEX(V!$R:$R,MATCH(AF110,V!$L:$L,0)),"")</f>
        <v/>
      </c>
      <c r="AF110" s="159" t="str">
        <f t="shared" si="18"/>
        <v/>
      </c>
      <c r="AG110" s="158" t="str">
        <f>IFERROR(INDEX(V!$R:$R,MATCH(AH110,V!$L:$L,0)),"")</f>
        <v/>
      </c>
      <c r="AH110" s="159" t="str">
        <f t="shared" si="19"/>
        <v/>
      </c>
      <c r="AI110" s="158" t="str">
        <f>IFERROR(INDEX(V!$R:$R,MATCH(AJ110,V!$L:$L,0)),"")</f>
        <v/>
      </c>
      <c r="AJ110" s="159" t="str">
        <f t="shared" si="20"/>
        <v/>
      </c>
      <c r="AK110" s="158" t="str">
        <f>IFERROR(INDEX(V!$R:$R,MATCH(AL110,V!$L:$L,0)),"")</f>
        <v/>
      </c>
      <c r="AL110" s="159" t="str">
        <f t="shared" si="21"/>
        <v/>
      </c>
      <c r="AM110" s="158" t="str">
        <f>IFERROR(INDEX(V!$R:$R,MATCH(AN110,V!$L:$L,0)),"")</f>
        <v/>
      </c>
      <c r="AN110" s="159" t="str">
        <f t="shared" si="22"/>
        <v/>
      </c>
      <c r="AO110" s="158" t="str">
        <f>IFERROR(INDEX(V!$R:$R,MATCH(AP110,V!$L:$L,0)),"")</f>
        <v/>
      </c>
      <c r="AP110" s="159" t="str">
        <f t="shared" si="23"/>
        <v/>
      </c>
    </row>
    <row r="111" spans="2:42" hidden="1" x14ac:dyDescent="0.2">
      <c r="B111"/>
      <c r="AD111" s="157">
        <f t="shared" si="24"/>
        <v>0</v>
      </c>
      <c r="AE111" s="158" t="str">
        <f>IFERROR(INDEX(V!$R:$R,MATCH(AF111,V!$L:$L,0)),"")</f>
        <v/>
      </c>
      <c r="AF111" s="159" t="str">
        <f t="shared" si="18"/>
        <v/>
      </c>
      <c r="AG111" s="158" t="str">
        <f>IFERROR(INDEX(V!$R:$R,MATCH(AH111,V!$L:$L,0)),"")</f>
        <v/>
      </c>
      <c r="AH111" s="159" t="str">
        <f t="shared" si="19"/>
        <v/>
      </c>
      <c r="AI111" s="158" t="str">
        <f>IFERROR(INDEX(V!$R:$R,MATCH(AJ111,V!$L:$L,0)),"")</f>
        <v/>
      </c>
      <c r="AJ111" s="159" t="str">
        <f t="shared" si="20"/>
        <v/>
      </c>
      <c r="AK111" s="158" t="str">
        <f>IFERROR(INDEX(V!$R:$R,MATCH(AL111,V!$L:$L,0)),"")</f>
        <v/>
      </c>
      <c r="AL111" s="159" t="str">
        <f t="shared" si="21"/>
        <v/>
      </c>
      <c r="AM111" s="158" t="str">
        <f>IFERROR(INDEX(V!$R:$R,MATCH(AN111,V!$L:$L,0)),"")</f>
        <v/>
      </c>
      <c r="AN111" s="159" t="str">
        <f t="shared" si="22"/>
        <v/>
      </c>
      <c r="AO111" s="158" t="str">
        <f>IFERROR(INDEX(V!$R:$R,MATCH(AP111,V!$L:$L,0)),"")</f>
        <v/>
      </c>
      <c r="AP111" s="159" t="str">
        <f t="shared" si="23"/>
        <v/>
      </c>
    </row>
    <row r="112" spans="2:42" hidden="1" x14ac:dyDescent="0.2">
      <c r="B112"/>
      <c r="AD112" s="157">
        <f t="shared" si="24"/>
        <v>0</v>
      </c>
      <c r="AE112" s="158" t="str">
        <f>IFERROR(INDEX(V!$R:$R,MATCH(AF112,V!$L:$L,0)),"")</f>
        <v/>
      </c>
      <c r="AF112" s="159" t="str">
        <f t="shared" si="18"/>
        <v/>
      </c>
      <c r="AG112" s="158" t="str">
        <f>IFERROR(INDEX(V!$R:$R,MATCH(AH112,V!$L:$L,0)),"")</f>
        <v/>
      </c>
      <c r="AH112" s="159" t="str">
        <f t="shared" si="19"/>
        <v/>
      </c>
      <c r="AI112" s="158" t="str">
        <f>IFERROR(INDEX(V!$R:$R,MATCH(AJ112,V!$L:$L,0)),"")</f>
        <v/>
      </c>
      <c r="AJ112" s="159" t="str">
        <f t="shared" si="20"/>
        <v/>
      </c>
      <c r="AK112" s="158" t="str">
        <f>IFERROR(INDEX(V!$R:$R,MATCH(AL112,V!$L:$L,0)),"")</f>
        <v/>
      </c>
      <c r="AL112" s="159" t="str">
        <f t="shared" si="21"/>
        <v/>
      </c>
      <c r="AM112" s="158" t="str">
        <f>IFERROR(INDEX(V!$R:$R,MATCH(AN112,V!$L:$L,0)),"")</f>
        <v/>
      </c>
      <c r="AN112" s="159" t="str">
        <f t="shared" si="22"/>
        <v/>
      </c>
      <c r="AO112" s="158" t="str">
        <f>IFERROR(INDEX(V!$R:$R,MATCH(AP112,V!$L:$L,0)),"")</f>
        <v/>
      </c>
      <c r="AP112" s="159" t="str">
        <f t="shared" si="23"/>
        <v/>
      </c>
    </row>
    <row r="113" spans="2:42" hidden="1" x14ac:dyDescent="0.2">
      <c r="B113"/>
      <c r="AD113" s="157">
        <f t="shared" si="24"/>
        <v>0</v>
      </c>
      <c r="AE113" s="158" t="str">
        <f>IFERROR(INDEX(V!$R:$R,MATCH(AF113,V!$L:$L,0)),"")</f>
        <v/>
      </c>
      <c r="AF113" s="159" t="str">
        <f t="shared" si="18"/>
        <v/>
      </c>
      <c r="AG113" s="158" t="str">
        <f>IFERROR(INDEX(V!$R:$R,MATCH(AH113,V!$L:$L,0)),"")</f>
        <v/>
      </c>
      <c r="AH113" s="159" t="str">
        <f t="shared" si="19"/>
        <v/>
      </c>
      <c r="AI113" s="158" t="str">
        <f>IFERROR(INDEX(V!$R:$R,MATCH(AJ113,V!$L:$L,0)),"")</f>
        <v/>
      </c>
      <c r="AJ113" s="159" t="str">
        <f t="shared" si="20"/>
        <v/>
      </c>
      <c r="AK113" s="158" t="str">
        <f>IFERROR(INDEX(V!$R:$R,MATCH(AL113,V!$L:$L,0)),"")</f>
        <v/>
      </c>
      <c r="AL113" s="159" t="str">
        <f t="shared" si="21"/>
        <v/>
      </c>
      <c r="AM113" s="158" t="str">
        <f>IFERROR(INDEX(V!$R:$R,MATCH(AN113,V!$L:$L,0)),"")</f>
        <v/>
      </c>
      <c r="AN113" s="159" t="str">
        <f t="shared" si="22"/>
        <v/>
      </c>
      <c r="AO113" s="158" t="str">
        <f>IFERROR(INDEX(V!$R:$R,MATCH(AP113,V!$L:$L,0)),"")</f>
        <v/>
      </c>
      <c r="AP113" s="159" t="str">
        <f t="shared" si="23"/>
        <v/>
      </c>
    </row>
    <row r="114" spans="2:42" hidden="1" x14ac:dyDescent="0.2">
      <c r="B114"/>
      <c r="AD114" s="157">
        <f t="shared" si="24"/>
        <v>0</v>
      </c>
      <c r="AE114" s="158" t="str">
        <f>IFERROR(INDEX(V!$R:$R,MATCH(AF114,V!$L:$L,0)),"")</f>
        <v/>
      </c>
      <c r="AF114" s="159" t="str">
        <f t="shared" si="18"/>
        <v/>
      </c>
      <c r="AG114" s="158" t="str">
        <f>IFERROR(INDEX(V!$R:$R,MATCH(AH114,V!$L:$L,0)),"")</f>
        <v/>
      </c>
      <c r="AH114" s="159" t="str">
        <f t="shared" si="19"/>
        <v/>
      </c>
      <c r="AI114" s="158" t="str">
        <f>IFERROR(INDEX(V!$R:$R,MATCH(AJ114,V!$L:$L,0)),"")</f>
        <v/>
      </c>
      <c r="AJ114" s="159" t="str">
        <f t="shared" si="20"/>
        <v/>
      </c>
      <c r="AK114" s="158" t="str">
        <f>IFERROR(INDEX(V!$R:$R,MATCH(AL114,V!$L:$L,0)),"")</f>
        <v/>
      </c>
      <c r="AL114" s="159" t="str">
        <f t="shared" si="21"/>
        <v/>
      </c>
      <c r="AM114" s="158" t="str">
        <f>IFERROR(INDEX(V!$R:$R,MATCH(AN114,V!$L:$L,0)),"")</f>
        <v/>
      </c>
      <c r="AN114" s="159" t="str">
        <f t="shared" si="22"/>
        <v/>
      </c>
      <c r="AO114" s="158" t="str">
        <f>IFERROR(INDEX(V!$R:$R,MATCH(AP114,V!$L:$L,0)),"")</f>
        <v/>
      </c>
      <c r="AP114" s="159" t="str">
        <f t="shared" si="23"/>
        <v/>
      </c>
    </row>
    <row r="115" spans="2:42" hidden="1" x14ac:dyDescent="0.2">
      <c r="B115"/>
      <c r="AD115" s="157">
        <f t="shared" si="24"/>
        <v>0</v>
      </c>
      <c r="AE115" s="158" t="str">
        <f>IFERROR(INDEX(V!$R:$R,MATCH(AF115,V!$L:$L,0)),"")</f>
        <v/>
      </c>
      <c r="AF115" s="159" t="str">
        <f t="shared" si="18"/>
        <v/>
      </c>
      <c r="AG115" s="158" t="str">
        <f>IFERROR(INDEX(V!$R:$R,MATCH(AH115,V!$L:$L,0)),"")</f>
        <v/>
      </c>
      <c r="AH115" s="159" t="str">
        <f t="shared" si="19"/>
        <v/>
      </c>
      <c r="AI115" s="158" t="str">
        <f>IFERROR(INDEX(V!$R:$R,MATCH(AJ115,V!$L:$L,0)),"")</f>
        <v/>
      </c>
      <c r="AJ115" s="159" t="str">
        <f t="shared" si="20"/>
        <v/>
      </c>
      <c r="AK115" s="158" t="str">
        <f>IFERROR(INDEX(V!$R:$R,MATCH(AL115,V!$L:$L,0)),"")</f>
        <v/>
      </c>
      <c r="AL115" s="159" t="str">
        <f t="shared" si="21"/>
        <v/>
      </c>
      <c r="AM115" s="158" t="str">
        <f>IFERROR(INDEX(V!$R:$R,MATCH(AN115,V!$L:$L,0)),"")</f>
        <v/>
      </c>
      <c r="AN115" s="159" t="str">
        <f t="shared" si="22"/>
        <v/>
      </c>
      <c r="AO115" s="158" t="str">
        <f>IFERROR(INDEX(V!$R:$R,MATCH(AP115,V!$L:$L,0)),"")</f>
        <v/>
      </c>
      <c r="AP115" s="159" t="str">
        <f t="shared" si="23"/>
        <v/>
      </c>
    </row>
    <row r="116" spans="2:42" hidden="1" x14ac:dyDescent="0.2">
      <c r="B116"/>
      <c r="AD116" s="157">
        <f t="shared" si="24"/>
        <v>0</v>
      </c>
      <c r="AE116" s="158" t="str">
        <f>IFERROR(INDEX(V!$R:$R,MATCH(AF116,V!$L:$L,0)),"")</f>
        <v/>
      </c>
      <c r="AF116" s="159" t="str">
        <f t="shared" si="18"/>
        <v/>
      </c>
      <c r="AG116" s="158" t="str">
        <f>IFERROR(INDEX(V!$R:$R,MATCH(AH116,V!$L:$L,0)),"")</f>
        <v/>
      </c>
      <c r="AH116" s="159" t="str">
        <f t="shared" si="19"/>
        <v/>
      </c>
      <c r="AI116" s="158" t="str">
        <f>IFERROR(INDEX(V!$R:$R,MATCH(AJ116,V!$L:$L,0)),"")</f>
        <v/>
      </c>
      <c r="AJ116" s="159" t="str">
        <f t="shared" si="20"/>
        <v/>
      </c>
      <c r="AK116" s="158" t="str">
        <f>IFERROR(INDEX(V!$R:$R,MATCH(AL116,V!$L:$L,0)),"")</f>
        <v/>
      </c>
      <c r="AL116" s="159" t="str">
        <f t="shared" si="21"/>
        <v/>
      </c>
      <c r="AM116" s="158" t="str">
        <f>IFERROR(INDEX(V!$R:$R,MATCH(AN116,V!$L:$L,0)),"")</f>
        <v/>
      </c>
      <c r="AN116" s="159" t="str">
        <f t="shared" si="22"/>
        <v/>
      </c>
      <c r="AO116" s="158" t="str">
        <f>IFERROR(INDEX(V!$R:$R,MATCH(AP116,V!$L:$L,0)),"")</f>
        <v/>
      </c>
      <c r="AP116" s="159" t="str">
        <f t="shared" si="23"/>
        <v/>
      </c>
    </row>
    <row r="117" spans="2:42" hidden="1" x14ac:dyDescent="0.2">
      <c r="B117"/>
      <c r="AD117" s="157">
        <f t="shared" si="24"/>
        <v>0</v>
      </c>
      <c r="AE117" s="158" t="str">
        <f>IFERROR(INDEX(V!$R:$R,MATCH(AF117,V!$L:$L,0)),"")</f>
        <v/>
      </c>
      <c r="AF117" s="159" t="str">
        <f t="shared" si="18"/>
        <v/>
      </c>
      <c r="AG117" s="158" t="str">
        <f>IFERROR(INDEX(V!$R:$R,MATCH(AH117,V!$L:$L,0)),"")</f>
        <v/>
      </c>
      <c r="AH117" s="159" t="str">
        <f t="shared" si="19"/>
        <v/>
      </c>
      <c r="AI117" s="158" t="str">
        <f>IFERROR(INDEX(V!$R:$R,MATCH(AJ117,V!$L:$L,0)),"")</f>
        <v/>
      </c>
      <c r="AJ117" s="159" t="str">
        <f t="shared" si="20"/>
        <v/>
      </c>
      <c r="AK117" s="158" t="str">
        <f>IFERROR(INDEX(V!$R:$R,MATCH(AL117,V!$L:$L,0)),"")</f>
        <v/>
      </c>
      <c r="AL117" s="159" t="str">
        <f t="shared" si="21"/>
        <v/>
      </c>
      <c r="AM117" s="158" t="str">
        <f>IFERROR(INDEX(V!$R:$R,MATCH(AN117,V!$L:$L,0)),"")</f>
        <v/>
      </c>
      <c r="AN117" s="159" t="str">
        <f t="shared" si="22"/>
        <v/>
      </c>
      <c r="AO117" s="158" t="str">
        <f>IFERROR(INDEX(V!$R:$R,MATCH(AP117,V!$L:$L,0)),"")</f>
        <v/>
      </c>
      <c r="AP117" s="159" t="str">
        <f t="shared" si="23"/>
        <v/>
      </c>
    </row>
    <row r="118" spans="2:42" hidden="1" x14ac:dyDescent="0.2">
      <c r="B118"/>
      <c r="AD118" s="157">
        <f t="shared" si="24"/>
        <v>0</v>
      </c>
      <c r="AE118" s="158" t="str">
        <f>IFERROR(INDEX(V!$R:$R,MATCH(AF118,V!$L:$L,0)),"")</f>
        <v/>
      </c>
      <c r="AF118" s="159" t="str">
        <f t="shared" si="18"/>
        <v/>
      </c>
      <c r="AG118" s="158" t="str">
        <f>IFERROR(INDEX(V!$R:$R,MATCH(AH118,V!$L:$L,0)),"")</f>
        <v/>
      </c>
      <c r="AH118" s="159" t="str">
        <f t="shared" si="19"/>
        <v/>
      </c>
      <c r="AI118" s="158" t="str">
        <f>IFERROR(INDEX(V!$R:$R,MATCH(AJ118,V!$L:$L,0)),"")</f>
        <v/>
      </c>
      <c r="AJ118" s="159" t="str">
        <f t="shared" si="20"/>
        <v/>
      </c>
      <c r="AK118" s="158" t="str">
        <f>IFERROR(INDEX(V!$R:$R,MATCH(AL118,V!$L:$L,0)),"")</f>
        <v/>
      </c>
      <c r="AL118" s="159" t="str">
        <f t="shared" si="21"/>
        <v/>
      </c>
      <c r="AM118" s="158" t="str">
        <f>IFERROR(INDEX(V!$R:$R,MATCH(AN118,V!$L:$L,0)),"")</f>
        <v/>
      </c>
      <c r="AN118" s="159" t="str">
        <f t="shared" si="22"/>
        <v/>
      </c>
      <c r="AO118" s="158" t="str">
        <f>IFERROR(INDEX(V!$R:$R,MATCH(AP118,V!$L:$L,0)),"")</f>
        <v/>
      </c>
      <c r="AP118" s="159" t="str">
        <f t="shared" si="23"/>
        <v/>
      </c>
    </row>
    <row r="119" spans="2:42" hidden="1" x14ac:dyDescent="0.2">
      <c r="B119"/>
      <c r="AD119" s="157">
        <f t="shared" si="24"/>
        <v>0</v>
      </c>
      <c r="AE119" s="158" t="str">
        <f>IFERROR(INDEX(V!$R:$R,MATCH(AF119,V!$L:$L,0)),"")</f>
        <v/>
      </c>
      <c r="AF119" s="159" t="str">
        <f t="shared" si="18"/>
        <v/>
      </c>
      <c r="AG119" s="158" t="str">
        <f>IFERROR(INDEX(V!$R:$R,MATCH(AH119,V!$L:$L,0)),"")</f>
        <v/>
      </c>
      <c r="AH119" s="159" t="str">
        <f t="shared" si="19"/>
        <v/>
      </c>
      <c r="AI119" s="158" t="str">
        <f>IFERROR(INDEX(V!$R:$R,MATCH(AJ119,V!$L:$L,0)),"")</f>
        <v/>
      </c>
      <c r="AJ119" s="159" t="str">
        <f t="shared" si="20"/>
        <v/>
      </c>
      <c r="AK119" s="158" t="str">
        <f>IFERROR(INDEX(V!$R:$R,MATCH(AL119,V!$L:$L,0)),"")</f>
        <v/>
      </c>
      <c r="AL119" s="159" t="str">
        <f t="shared" si="21"/>
        <v/>
      </c>
      <c r="AM119" s="158" t="str">
        <f>IFERROR(INDEX(V!$R:$R,MATCH(AN119,V!$L:$L,0)),"")</f>
        <v/>
      </c>
      <c r="AN119" s="159" t="str">
        <f t="shared" si="22"/>
        <v/>
      </c>
      <c r="AO119" s="158" t="str">
        <f>IFERROR(INDEX(V!$R:$R,MATCH(AP119,V!$L:$L,0)),"")</f>
        <v/>
      </c>
      <c r="AP119" s="159" t="str">
        <f t="shared" si="23"/>
        <v/>
      </c>
    </row>
    <row r="120" spans="2:42" hidden="1" x14ac:dyDescent="0.2">
      <c r="B120"/>
      <c r="AD120" s="157">
        <f t="shared" si="24"/>
        <v>0</v>
      </c>
      <c r="AE120" s="158" t="str">
        <f>IFERROR(INDEX(V!$R:$R,MATCH(AF120,V!$L:$L,0)),"")</f>
        <v/>
      </c>
      <c r="AF120" s="159" t="str">
        <f t="shared" si="18"/>
        <v/>
      </c>
      <c r="AG120" s="158" t="str">
        <f>IFERROR(INDEX(V!$R:$R,MATCH(AH120,V!$L:$L,0)),"")</f>
        <v/>
      </c>
      <c r="AH120" s="159" t="str">
        <f t="shared" si="19"/>
        <v/>
      </c>
      <c r="AI120" s="158" t="str">
        <f>IFERROR(INDEX(V!$R:$R,MATCH(AJ120,V!$L:$L,0)),"")</f>
        <v/>
      </c>
      <c r="AJ120" s="159" t="str">
        <f t="shared" si="20"/>
        <v/>
      </c>
      <c r="AK120" s="158" t="str">
        <f>IFERROR(INDEX(V!$R:$R,MATCH(AL120,V!$L:$L,0)),"")</f>
        <v/>
      </c>
      <c r="AL120" s="159" t="str">
        <f t="shared" si="21"/>
        <v/>
      </c>
      <c r="AM120" s="158" t="str">
        <f>IFERROR(INDEX(V!$R:$R,MATCH(AN120,V!$L:$L,0)),"")</f>
        <v/>
      </c>
      <c r="AN120" s="159" t="str">
        <f t="shared" si="22"/>
        <v/>
      </c>
      <c r="AO120" s="158" t="str">
        <f>IFERROR(INDEX(V!$R:$R,MATCH(AP120,V!$L:$L,0)),"")</f>
        <v/>
      </c>
      <c r="AP120" s="159" t="str">
        <f t="shared" si="23"/>
        <v/>
      </c>
    </row>
    <row r="121" spans="2:42" hidden="1" x14ac:dyDescent="0.2">
      <c r="B121"/>
      <c r="AD121" s="157">
        <f t="shared" si="24"/>
        <v>0</v>
      </c>
      <c r="AE121" s="158" t="str">
        <f>IFERROR(INDEX(V!$R:$R,MATCH(AF121,V!$L:$L,0)),"")</f>
        <v/>
      </c>
      <c r="AF121" s="159" t="str">
        <f t="shared" si="18"/>
        <v/>
      </c>
      <c r="AG121" s="158" t="str">
        <f>IFERROR(INDEX(V!$R:$R,MATCH(AH121,V!$L:$L,0)),"")</f>
        <v/>
      </c>
      <c r="AH121" s="159" t="str">
        <f t="shared" si="19"/>
        <v/>
      </c>
      <c r="AI121" s="158" t="str">
        <f>IFERROR(INDEX(V!$R:$R,MATCH(AJ121,V!$L:$L,0)),"")</f>
        <v/>
      </c>
      <c r="AJ121" s="159" t="str">
        <f t="shared" si="20"/>
        <v/>
      </c>
      <c r="AK121" s="158" t="str">
        <f>IFERROR(INDEX(V!$R:$R,MATCH(AL121,V!$L:$L,0)),"")</f>
        <v/>
      </c>
      <c r="AL121" s="159" t="str">
        <f t="shared" si="21"/>
        <v/>
      </c>
      <c r="AM121" s="158" t="str">
        <f>IFERROR(INDEX(V!$R:$R,MATCH(AN121,V!$L:$L,0)),"")</f>
        <v/>
      </c>
      <c r="AN121" s="159" t="str">
        <f t="shared" si="22"/>
        <v/>
      </c>
      <c r="AO121" s="158" t="str">
        <f>IFERROR(INDEX(V!$R:$R,MATCH(AP121,V!$L:$L,0)),"")</f>
        <v/>
      </c>
      <c r="AP121" s="159" t="str">
        <f t="shared" si="23"/>
        <v/>
      </c>
    </row>
    <row r="122" spans="2:42" hidden="1" x14ac:dyDescent="0.2">
      <c r="B122"/>
      <c r="AD122" s="157">
        <f t="shared" si="24"/>
        <v>0</v>
      </c>
      <c r="AE122" s="158" t="str">
        <f>IFERROR(INDEX(V!$R:$R,MATCH(AF122,V!$L:$L,0)),"")</f>
        <v/>
      </c>
      <c r="AF122" s="159" t="str">
        <f t="shared" si="18"/>
        <v/>
      </c>
      <c r="AG122" s="158" t="str">
        <f>IFERROR(INDEX(V!$R:$R,MATCH(AH122,V!$L:$L,0)),"")</f>
        <v/>
      </c>
      <c r="AH122" s="159" t="str">
        <f t="shared" si="19"/>
        <v/>
      </c>
      <c r="AI122" s="158" t="str">
        <f>IFERROR(INDEX(V!$R:$R,MATCH(AJ122,V!$L:$L,0)),"")</f>
        <v/>
      </c>
      <c r="AJ122" s="159" t="str">
        <f t="shared" si="20"/>
        <v/>
      </c>
      <c r="AK122" s="158" t="str">
        <f>IFERROR(INDEX(V!$R:$R,MATCH(AL122,V!$L:$L,0)),"")</f>
        <v/>
      </c>
      <c r="AL122" s="159" t="str">
        <f t="shared" si="21"/>
        <v/>
      </c>
      <c r="AM122" s="158" t="str">
        <f>IFERROR(INDEX(V!$R:$R,MATCH(AN122,V!$L:$L,0)),"")</f>
        <v/>
      </c>
      <c r="AN122" s="159" t="str">
        <f t="shared" si="22"/>
        <v/>
      </c>
      <c r="AO122" s="158" t="str">
        <f>IFERROR(INDEX(V!$R:$R,MATCH(AP122,V!$L:$L,0)),"")</f>
        <v/>
      </c>
      <c r="AP122" s="159" t="str">
        <f t="shared" si="23"/>
        <v/>
      </c>
    </row>
    <row r="123" spans="2:42" hidden="1" x14ac:dyDescent="0.2">
      <c r="B123"/>
      <c r="AD123" s="157">
        <f t="shared" si="24"/>
        <v>0</v>
      </c>
      <c r="AE123" s="158" t="str">
        <f>IFERROR(INDEX(V!$R:$R,MATCH(AF123,V!$L:$L,0)),"")</f>
        <v/>
      </c>
      <c r="AF123" s="159" t="str">
        <f t="shared" si="18"/>
        <v/>
      </c>
      <c r="AG123" s="158" t="str">
        <f>IFERROR(INDEX(V!$R:$R,MATCH(AH123,V!$L:$L,0)),"")</f>
        <v/>
      </c>
      <c r="AH123" s="159" t="str">
        <f t="shared" si="19"/>
        <v/>
      </c>
      <c r="AI123" s="158" t="str">
        <f>IFERROR(INDEX(V!$R:$R,MATCH(AJ123,V!$L:$L,0)),"")</f>
        <v/>
      </c>
      <c r="AJ123" s="159" t="str">
        <f t="shared" si="20"/>
        <v/>
      </c>
      <c r="AK123" s="158" t="str">
        <f>IFERROR(INDEX(V!$R:$R,MATCH(AL123,V!$L:$L,0)),"")</f>
        <v/>
      </c>
      <c r="AL123" s="159" t="str">
        <f t="shared" si="21"/>
        <v/>
      </c>
      <c r="AM123" s="158" t="str">
        <f>IFERROR(INDEX(V!$R:$R,MATCH(AN123,V!$L:$L,0)),"")</f>
        <v/>
      </c>
      <c r="AN123" s="159" t="str">
        <f t="shared" si="22"/>
        <v/>
      </c>
      <c r="AO123" s="158" t="str">
        <f>IFERROR(INDEX(V!$R:$R,MATCH(AP123,V!$L:$L,0)),"")</f>
        <v/>
      </c>
      <c r="AP123" s="159" t="str">
        <f t="shared" si="23"/>
        <v/>
      </c>
    </row>
    <row r="124" spans="2:42" hidden="1" x14ac:dyDescent="0.2">
      <c r="B124"/>
      <c r="AD124" s="157">
        <f t="shared" si="24"/>
        <v>0</v>
      </c>
      <c r="AE124" s="158" t="str">
        <f>IFERROR(INDEX(V!$R:$R,MATCH(AF124,V!$L:$L,0)),"")</f>
        <v/>
      </c>
      <c r="AF124" s="159" t="str">
        <f t="shared" si="18"/>
        <v/>
      </c>
      <c r="AG124" s="158" t="str">
        <f>IFERROR(INDEX(V!$R:$R,MATCH(AH124,V!$L:$L,0)),"")</f>
        <v/>
      </c>
      <c r="AH124" s="159" t="str">
        <f t="shared" si="19"/>
        <v/>
      </c>
      <c r="AI124" s="158" t="str">
        <f>IFERROR(INDEX(V!$R:$R,MATCH(AJ124,V!$L:$L,0)),"")</f>
        <v/>
      </c>
      <c r="AJ124" s="159" t="str">
        <f t="shared" si="20"/>
        <v/>
      </c>
      <c r="AK124" s="158" t="str">
        <f>IFERROR(INDEX(V!$R:$R,MATCH(AL124,V!$L:$L,0)),"")</f>
        <v/>
      </c>
      <c r="AL124" s="159" t="str">
        <f t="shared" si="21"/>
        <v/>
      </c>
      <c r="AM124" s="158" t="str">
        <f>IFERROR(INDEX(V!$R:$R,MATCH(AN124,V!$L:$L,0)),"")</f>
        <v/>
      </c>
      <c r="AN124" s="159" t="str">
        <f t="shared" si="22"/>
        <v/>
      </c>
      <c r="AO124" s="158" t="str">
        <f>IFERROR(INDEX(V!$R:$R,MATCH(AP124,V!$L:$L,0)),"")</f>
        <v/>
      </c>
      <c r="AP124" s="159" t="str">
        <f t="shared" si="23"/>
        <v/>
      </c>
    </row>
    <row r="125" spans="2:42" hidden="1" x14ac:dyDescent="0.2">
      <c r="B125"/>
      <c r="AD125" s="157">
        <f t="shared" si="24"/>
        <v>0</v>
      </c>
      <c r="AE125" s="158" t="str">
        <f>IFERROR(INDEX(V!$R:$R,MATCH(AF125,V!$L:$L,0)),"")</f>
        <v/>
      </c>
      <c r="AF125" s="159" t="str">
        <f t="shared" si="18"/>
        <v/>
      </c>
      <c r="AG125" s="158" t="str">
        <f>IFERROR(INDEX(V!$R:$R,MATCH(AH125,V!$L:$L,0)),"")</f>
        <v/>
      </c>
      <c r="AH125" s="159" t="str">
        <f t="shared" si="19"/>
        <v/>
      </c>
      <c r="AI125" s="158" t="str">
        <f>IFERROR(INDEX(V!$R:$R,MATCH(AJ125,V!$L:$L,0)),"")</f>
        <v/>
      </c>
      <c r="AJ125" s="159" t="str">
        <f t="shared" si="20"/>
        <v/>
      </c>
      <c r="AK125" s="158" t="str">
        <f>IFERROR(INDEX(V!$R:$R,MATCH(AL125,V!$L:$L,0)),"")</f>
        <v/>
      </c>
      <c r="AL125" s="159" t="str">
        <f t="shared" si="21"/>
        <v/>
      </c>
      <c r="AM125" s="158" t="str">
        <f>IFERROR(INDEX(V!$R:$R,MATCH(AN125,V!$L:$L,0)),"")</f>
        <v/>
      </c>
      <c r="AN125" s="159" t="str">
        <f t="shared" si="22"/>
        <v/>
      </c>
      <c r="AO125" s="158" t="str">
        <f>IFERROR(INDEX(V!$R:$R,MATCH(AP125,V!$L:$L,0)),"")</f>
        <v/>
      </c>
      <c r="AP125" s="159" t="str">
        <f t="shared" si="23"/>
        <v/>
      </c>
    </row>
    <row r="126" spans="2:42" hidden="1" x14ac:dyDescent="0.2">
      <c r="B126"/>
      <c r="AD126" s="157">
        <f t="shared" si="24"/>
        <v>0</v>
      </c>
      <c r="AE126" s="158" t="str">
        <f>IFERROR(INDEX(V!$R:$R,MATCH(AF126,V!$L:$L,0)),"")</f>
        <v/>
      </c>
      <c r="AF126" s="159" t="str">
        <f t="shared" si="18"/>
        <v/>
      </c>
      <c r="AG126" s="158" t="str">
        <f>IFERROR(INDEX(V!$R:$R,MATCH(AH126,V!$L:$L,0)),"")</f>
        <v/>
      </c>
      <c r="AH126" s="159" t="str">
        <f t="shared" si="19"/>
        <v/>
      </c>
      <c r="AI126" s="158" t="str">
        <f>IFERROR(INDEX(V!$R:$R,MATCH(AJ126,V!$L:$L,0)),"")</f>
        <v/>
      </c>
      <c r="AJ126" s="159" t="str">
        <f t="shared" si="20"/>
        <v/>
      </c>
      <c r="AK126" s="158" t="str">
        <f>IFERROR(INDEX(V!$R:$R,MATCH(AL126,V!$L:$L,0)),"")</f>
        <v/>
      </c>
      <c r="AL126" s="159" t="str">
        <f t="shared" si="21"/>
        <v/>
      </c>
      <c r="AM126" s="158" t="str">
        <f>IFERROR(INDEX(V!$R:$R,MATCH(AN126,V!$L:$L,0)),"")</f>
        <v/>
      </c>
      <c r="AN126" s="159" t="str">
        <f t="shared" si="22"/>
        <v/>
      </c>
      <c r="AO126" s="158" t="str">
        <f>IFERROR(INDEX(V!$R:$R,MATCH(AP126,V!$L:$L,0)),"")</f>
        <v/>
      </c>
      <c r="AP126" s="159" t="str">
        <f t="shared" si="23"/>
        <v/>
      </c>
    </row>
    <row r="127" spans="2:42" hidden="1" x14ac:dyDescent="0.2">
      <c r="B127"/>
      <c r="AD127" s="157">
        <f t="shared" si="24"/>
        <v>0</v>
      </c>
      <c r="AE127" s="158" t="str">
        <f>IFERROR(INDEX(V!$R:$R,MATCH(AF127,V!$L:$L,0)),"")</f>
        <v/>
      </c>
      <c r="AF127" s="159" t="str">
        <f t="shared" si="18"/>
        <v/>
      </c>
      <c r="AG127" s="158" t="str">
        <f>IFERROR(INDEX(V!$R:$R,MATCH(AH127,V!$L:$L,0)),"")</f>
        <v/>
      </c>
      <c r="AH127" s="159" t="str">
        <f t="shared" si="19"/>
        <v/>
      </c>
      <c r="AI127" s="158" t="str">
        <f>IFERROR(INDEX(V!$R:$R,MATCH(AJ127,V!$L:$L,0)),"")</f>
        <v/>
      </c>
      <c r="AJ127" s="159" t="str">
        <f t="shared" si="20"/>
        <v/>
      </c>
      <c r="AK127" s="158" t="str">
        <f>IFERROR(INDEX(V!$R:$R,MATCH(AL127,V!$L:$L,0)),"")</f>
        <v/>
      </c>
      <c r="AL127" s="159" t="str">
        <f t="shared" si="21"/>
        <v/>
      </c>
      <c r="AM127" s="158" t="str">
        <f>IFERROR(INDEX(V!$R:$R,MATCH(AN127,V!$L:$L,0)),"")</f>
        <v/>
      </c>
      <c r="AN127" s="159" t="str">
        <f t="shared" si="22"/>
        <v/>
      </c>
      <c r="AO127" s="158" t="str">
        <f>IFERROR(INDEX(V!$R:$R,MATCH(AP127,V!$L:$L,0)),"")</f>
        <v/>
      </c>
      <c r="AP127" s="159" t="str">
        <f t="shared" si="23"/>
        <v/>
      </c>
    </row>
    <row r="128" spans="2:42" hidden="1" x14ac:dyDescent="0.2">
      <c r="B128"/>
      <c r="AD128" s="157">
        <f t="shared" si="24"/>
        <v>0</v>
      </c>
      <c r="AE128" s="158" t="str">
        <f>IFERROR(INDEX(V!$R:$R,MATCH(AF128,V!$L:$L,0)),"")</f>
        <v/>
      </c>
      <c r="AF128" s="159" t="str">
        <f t="shared" si="18"/>
        <v/>
      </c>
      <c r="AG128" s="158" t="str">
        <f>IFERROR(INDEX(V!$R:$R,MATCH(AH128,V!$L:$L,0)),"")</f>
        <v/>
      </c>
      <c r="AH128" s="159" t="str">
        <f t="shared" si="19"/>
        <v/>
      </c>
      <c r="AI128" s="158" t="str">
        <f>IFERROR(INDEX(V!$R:$R,MATCH(AJ128,V!$L:$L,0)),"")</f>
        <v/>
      </c>
      <c r="AJ128" s="159" t="str">
        <f t="shared" si="20"/>
        <v/>
      </c>
      <c r="AK128" s="158" t="str">
        <f>IFERROR(INDEX(V!$R:$R,MATCH(AL128,V!$L:$L,0)),"")</f>
        <v/>
      </c>
      <c r="AL128" s="159" t="str">
        <f t="shared" si="21"/>
        <v/>
      </c>
      <c r="AM128" s="158" t="str">
        <f>IFERROR(INDEX(V!$R:$R,MATCH(AN128,V!$L:$L,0)),"")</f>
        <v/>
      </c>
      <c r="AN128" s="159" t="str">
        <f t="shared" si="22"/>
        <v/>
      </c>
      <c r="AO128" s="158" t="str">
        <f>IFERROR(INDEX(V!$R:$R,MATCH(AP128,V!$L:$L,0)),"")</f>
        <v/>
      </c>
      <c r="AP128" s="159" t="str">
        <f t="shared" si="23"/>
        <v/>
      </c>
    </row>
    <row r="129" spans="2:42" hidden="1" x14ac:dyDescent="0.2">
      <c r="B129"/>
      <c r="AD129" s="157">
        <f t="shared" si="24"/>
        <v>0</v>
      </c>
      <c r="AE129" s="158" t="str">
        <f>IFERROR(INDEX(V!$R:$R,MATCH(AF129,V!$L:$L,0)),"")</f>
        <v/>
      </c>
      <c r="AF129" s="159" t="str">
        <f t="shared" si="18"/>
        <v/>
      </c>
      <c r="AG129" s="158" t="str">
        <f>IFERROR(INDEX(V!$R:$R,MATCH(AH129,V!$L:$L,0)),"")</f>
        <v/>
      </c>
      <c r="AH129" s="159" t="str">
        <f t="shared" si="19"/>
        <v/>
      </c>
      <c r="AI129" s="158" t="str">
        <f>IFERROR(INDEX(V!$R:$R,MATCH(AJ129,V!$L:$L,0)),"")</f>
        <v/>
      </c>
      <c r="AJ129" s="159" t="str">
        <f t="shared" si="20"/>
        <v/>
      </c>
      <c r="AK129" s="158" t="str">
        <f>IFERROR(INDEX(V!$R:$R,MATCH(AL129,V!$L:$L,0)),"")</f>
        <v/>
      </c>
      <c r="AL129" s="159" t="str">
        <f t="shared" si="21"/>
        <v/>
      </c>
      <c r="AM129" s="158" t="str">
        <f>IFERROR(INDEX(V!$R:$R,MATCH(AN129,V!$L:$L,0)),"")</f>
        <v/>
      </c>
      <c r="AN129" s="159" t="str">
        <f t="shared" si="22"/>
        <v/>
      </c>
      <c r="AO129" s="158" t="str">
        <f>IFERROR(INDEX(V!$R:$R,MATCH(AP129,V!$L:$L,0)),"")</f>
        <v/>
      </c>
      <c r="AP129" s="159" t="str">
        <f t="shared" si="23"/>
        <v/>
      </c>
    </row>
    <row r="130" spans="2:42" hidden="1" x14ac:dyDescent="0.2">
      <c r="B130"/>
      <c r="AD130" s="157">
        <f t="shared" si="24"/>
        <v>0</v>
      </c>
      <c r="AE130" s="158" t="str">
        <f>IFERROR(INDEX(V!$R:$R,MATCH(AF130,V!$L:$L,0)),"")</f>
        <v/>
      </c>
      <c r="AF130" s="159" t="str">
        <f t="shared" si="18"/>
        <v/>
      </c>
      <c r="AG130" s="158" t="str">
        <f>IFERROR(INDEX(V!$R:$R,MATCH(AH130,V!$L:$L,0)),"")</f>
        <v/>
      </c>
      <c r="AH130" s="159" t="str">
        <f t="shared" si="19"/>
        <v/>
      </c>
      <c r="AI130" s="158" t="str">
        <f>IFERROR(INDEX(V!$R:$R,MATCH(AJ130,V!$L:$L,0)),"")</f>
        <v/>
      </c>
      <c r="AJ130" s="159" t="str">
        <f t="shared" si="20"/>
        <v/>
      </c>
      <c r="AK130" s="158" t="str">
        <f>IFERROR(INDEX(V!$R:$R,MATCH(AL130,V!$L:$L,0)),"")</f>
        <v/>
      </c>
      <c r="AL130" s="159" t="str">
        <f t="shared" si="21"/>
        <v/>
      </c>
      <c r="AM130" s="158" t="str">
        <f>IFERROR(INDEX(V!$R:$R,MATCH(AN130,V!$L:$L,0)),"")</f>
        <v/>
      </c>
      <c r="AN130" s="159" t="str">
        <f t="shared" si="22"/>
        <v/>
      </c>
      <c r="AO130" s="158" t="str">
        <f>IFERROR(INDEX(V!$R:$R,MATCH(AP130,V!$L:$L,0)),"")</f>
        <v/>
      </c>
      <c r="AP130" s="159" t="str">
        <f t="shared" si="23"/>
        <v/>
      </c>
    </row>
    <row r="131" spans="2:42" hidden="1" x14ac:dyDescent="0.2">
      <c r="B131"/>
      <c r="AD131" s="157">
        <f t="shared" si="24"/>
        <v>0</v>
      </c>
      <c r="AE131" s="158" t="str">
        <f>IFERROR(INDEX(V!$R:$R,MATCH(AF131,V!$L:$L,0)),"")</f>
        <v/>
      </c>
      <c r="AF131" s="159" t="str">
        <f t="shared" si="18"/>
        <v/>
      </c>
      <c r="AG131" s="158" t="str">
        <f>IFERROR(INDEX(V!$R:$R,MATCH(AH131,V!$L:$L,0)),"")</f>
        <v/>
      </c>
      <c r="AH131" s="159" t="str">
        <f t="shared" si="19"/>
        <v/>
      </c>
      <c r="AI131" s="158" t="str">
        <f>IFERROR(INDEX(V!$R:$R,MATCH(AJ131,V!$L:$L,0)),"")</f>
        <v/>
      </c>
      <c r="AJ131" s="159" t="str">
        <f t="shared" si="20"/>
        <v/>
      </c>
      <c r="AK131" s="158" t="str">
        <f>IFERROR(INDEX(V!$R:$R,MATCH(AL131,V!$L:$L,0)),"")</f>
        <v/>
      </c>
      <c r="AL131" s="159" t="str">
        <f t="shared" si="21"/>
        <v/>
      </c>
      <c r="AM131" s="158" t="str">
        <f>IFERROR(INDEX(V!$R:$R,MATCH(AN131,V!$L:$L,0)),"")</f>
        <v/>
      </c>
      <c r="AN131" s="159" t="str">
        <f t="shared" si="22"/>
        <v/>
      </c>
      <c r="AO131" s="158" t="str">
        <f>IFERROR(INDEX(V!$R:$R,MATCH(AP131,V!$L:$L,0)),"")</f>
        <v/>
      </c>
      <c r="AP131" s="159" t="str">
        <f t="shared" si="23"/>
        <v/>
      </c>
    </row>
    <row r="132" spans="2:42" hidden="1" x14ac:dyDescent="0.2">
      <c r="B132"/>
      <c r="AD132" s="157">
        <f t="shared" si="24"/>
        <v>0</v>
      </c>
      <c r="AE132" s="158" t="str">
        <f>IFERROR(INDEX(V!$R:$R,MATCH(AF132,V!$L:$L,0)),"")</f>
        <v/>
      </c>
      <c r="AF132" s="159" t="str">
        <f t="shared" si="18"/>
        <v/>
      </c>
      <c r="AG132" s="158" t="str">
        <f>IFERROR(INDEX(V!$R:$R,MATCH(AH132,V!$L:$L,0)),"")</f>
        <v/>
      </c>
      <c r="AH132" s="159" t="str">
        <f t="shared" si="19"/>
        <v/>
      </c>
      <c r="AI132" s="158" t="str">
        <f>IFERROR(INDEX(V!$R:$R,MATCH(AJ132,V!$L:$L,0)),"")</f>
        <v/>
      </c>
      <c r="AJ132" s="159" t="str">
        <f t="shared" si="20"/>
        <v/>
      </c>
      <c r="AK132" s="158" t="str">
        <f>IFERROR(INDEX(V!$R:$R,MATCH(AL132,V!$L:$L,0)),"")</f>
        <v/>
      </c>
      <c r="AL132" s="159" t="str">
        <f t="shared" si="21"/>
        <v/>
      </c>
      <c r="AM132" s="158" t="str">
        <f>IFERROR(INDEX(V!$R:$R,MATCH(AN132,V!$L:$L,0)),"")</f>
        <v/>
      </c>
      <c r="AN132" s="159" t="str">
        <f t="shared" si="22"/>
        <v/>
      </c>
      <c r="AO132" s="158" t="str">
        <f>IFERROR(INDEX(V!$R:$R,MATCH(AP132,V!$L:$L,0)),"")</f>
        <v/>
      </c>
      <c r="AP132" s="159" t="str">
        <f t="shared" si="23"/>
        <v/>
      </c>
    </row>
    <row r="133" spans="2:42" hidden="1" x14ac:dyDescent="0.2">
      <c r="B133"/>
      <c r="AD133" s="157">
        <f t="shared" si="24"/>
        <v>0</v>
      </c>
      <c r="AE133" s="158" t="str">
        <f>IFERROR(INDEX(V!$R:$R,MATCH(AF133,V!$L:$L,0)),"")</f>
        <v/>
      </c>
      <c r="AF133" s="159" t="str">
        <f t="shared" si="18"/>
        <v/>
      </c>
      <c r="AG133" s="158" t="str">
        <f>IFERROR(INDEX(V!$R:$R,MATCH(AH133,V!$L:$L,0)),"")</f>
        <v/>
      </c>
      <c r="AH133" s="159" t="str">
        <f t="shared" si="19"/>
        <v/>
      </c>
      <c r="AI133" s="158" t="str">
        <f>IFERROR(INDEX(V!$R:$R,MATCH(AJ133,V!$L:$L,0)),"")</f>
        <v/>
      </c>
      <c r="AJ133" s="159" t="str">
        <f t="shared" si="20"/>
        <v/>
      </c>
      <c r="AK133" s="158" t="str">
        <f>IFERROR(INDEX(V!$R:$R,MATCH(AL133,V!$L:$L,0)),"")</f>
        <v/>
      </c>
      <c r="AL133" s="159" t="str">
        <f t="shared" si="21"/>
        <v/>
      </c>
      <c r="AM133" s="158" t="str">
        <f>IFERROR(INDEX(V!$R:$R,MATCH(AN133,V!$L:$L,0)),"")</f>
        <v/>
      </c>
      <c r="AN133" s="159" t="str">
        <f t="shared" si="22"/>
        <v/>
      </c>
      <c r="AO133" s="158" t="str">
        <f>IFERROR(INDEX(V!$R:$R,MATCH(AP133,V!$L:$L,0)),"")</f>
        <v/>
      </c>
      <c r="AP133" s="159" t="str">
        <f t="shared" si="23"/>
        <v/>
      </c>
    </row>
    <row r="134" spans="2:42" hidden="1" x14ac:dyDescent="0.2">
      <c r="B134"/>
      <c r="AD134" s="157">
        <f t="shared" si="24"/>
        <v>0</v>
      </c>
      <c r="AE134" s="158" t="str">
        <f>IFERROR(INDEX(V!$R:$R,MATCH(AF134,V!$L:$L,0)),"")</f>
        <v/>
      </c>
      <c r="AF134" s="159" t="str">
        <f t="shared" si="18"/>
        <v/>
      </c>
      <c r="AG134" s="158" t="str">
        <f>IFERROR(INDEX(V!$R:$R,MATCH(AH134,V!$L:$L,0)),"")</f>
        <v/>
      </c>
      <c r="AH134" s="159" t="str">
        <f t="shared" si="19"/>
        <v/>
      </c>
      <c r="AI134" s="158" t="str">
        <f>IFERROR(INDEX(V!$R:$R,MATCH(AJ134,V!$L:$L,0)),"")</f>
        <v/>
      </c>
      <c r="AJ134" s="159" t="str">
        <f t="shared" si="20"/>
        <v/>
      </c>
      <c r="AK134" s="158" t="str">
        <f>IFERROR(INDEX(V!$R:$R,MATCH(AL134,V!$L:$L,0)),"")</f>
        <v/>
      </c>
      <c r="AL134" s="159" t="str">
        <f t="shared" si="21"/>
        <v/>
      </c>
      <c r="AM134" s="158" t="str">
        <f>IFERROR(INDEX(V!$R:$R,MATCH(AN134,V!$L:$L,0)),"")</f>
        <v/>
      </c>
      <c r="AN134" s="159" t="str">
        <f t="shared" si="22"/>
        <v/>
      </c>
      <c r="AO134" s="158" t="str">
        <f>IFERROR(INDEX(V!$R:$R,MATCH(AP134,V!$L:$L,0)),"")</f>
        <v/>
      </c>
      <c r="AP134" s="159" t="str">
        <f t="shared" si="23"/>
        <v/>
      </c>
    </row>
    <row r="135" spans="2:42" hidden="1" x14ac:dyDescent="0.2">
      <c r="B135"/>
      <c r="AD135" s="157">
        <f t="shared" si="24"/>
        <v>0</v>
      </c>
      <c r="AE135" s="158" t="str">
        <f>IFERROR(INDEX(V!$R:$R,MATCH(AF135,V!$L:$L,0)),"")</f>
        <v/>
      </c>
      <c r="AF135" s="159" t="str">
        <f t="shared" si="18"/>
        <v/>
      </c>
      <c r="AG135" s="158" t="str">
        <f>IFERROR(INDEX(V!$R:$R,MATCH(AH135,V!$L:$L,0)),"")</f>
        <v/>
      </c>
      <c r="AH135" s="159" t="str">
        <f t="shared" si="19"/>
        <v/>
      </c>
      <c r="AI135" s="158" t="str">
        <f>IFERROR(INDEX(V!$R:$R,MATCH(AJ135,V!$L:$L,0)),"")</f>
        <v/>
      </c>
      <c r="AJ135" s="159" t="str">
        <f t="shared" si="20"/>
        <v/>
      </c>
      <c r="AK135" s="158" t="str">
        <f>IFERROR(INDEX(V!$R:$R,MATCH(AL135,V!$L:$L,0)),"")</f>
        <v/>
      </c>
      <c r="AL135" s="159" t="str">
        <f t="shared" si="21"/>
        <v/>
      </c>
      <c r="AM135" s="158" t="str">
        <f>IFERROR(INDEX(V!$R:$R,MATCH(AN135,V!$L:$L,0)),"")</f>
        <v/>
      </c>
      <c r="AN135" s="159" t="str">
        <f t="shared" si="22"/>
        <v/>
      </c>
      <c r="AO135" s="158" t="str">
        <f>IFERROR(INDEX(V!$R:$R,MATCH(AP135,V!$L:$L,0)),"")</f>
        <v/>
      </c>
      <c r="AP135" s="159" t="str">
        <f t="shared" si="23"/>
        <v/>
      </c>
    </row>
    <row r="136" spans="2:42" hidden="1" x14ac:dyDescent="0.2">
      <c r="B136"/>
      <c r="AD136" s="157">
        <f t="shared" si="24"/>
        <v>0</v>
      </c>
      <c r="AE136" s="158" t="str">
        <f>IFERROR(INDEX(V!$R:$R,MATCH(AF136,V!$L:$L,0)),"")</f>
        <v/>
      </c>
      <c r="AF136" s="159" t="str">
        <f t="shared" ref="AF136:AF199" si="25">IFERROR(LEFT($B136,(FIND(",",$B136,1)-1)),"")</f>
        <v/>
      </c>
      <c r="AG136" s="158" t="str">
        <f>IFERROR(INDEX(V!$R:$R,MATCH(AH136,V!$L:$L,0)),"")</f>
        <v/>
      </c>
      <c r="AH136" s="159" t="str">
        <f t="shared" ref="AH136:AH199" si="26">IFERROR(MID($B136,FIND(", ",$B136)+2,256),"")</f>
        <v/>
      </c>
      <c r="AI136" s="158" t="str">
        <f>IFERROR(INDEX(V!$R:$R,MATCH(AJ136,V!$L:$L,0)),"")</f>
        <v/>
      </c>
      <c r="AJ136" s="159" t="str">
        <f t="shared" ref="AJ136:AJ199" si="27">IFERROR(MID($B136,FIND("^",SUBSTITUTE($B136,", ","^",1))+2,FIND("^",SUBSTITUTE($B136,", ","^",2))-FIND("^",SUBSTITUTE($B136,", ","^",1))-2),"")</f>
        <v/>
      </c>
      <c r="AK136" s="158" t="str">
        <f>IFERROR(INDEX(V!$R:$R,MATCH(AL136,V!$L:$L,0)),"")</f>
        <v/>
      </c>
      <c r="AL136" s="159" t="str">
        <f t="shared" ref="AL136:AL199" si="28">IFERROR(MID($B136,FIND(", ",$B136,FIND(", ",$B136,FIND(", ",$B136))+1)+2,30000),"")</f>
        <v/>
      </c>
      <c r="AM136" s="158" t="str">
        <f>IFERROR(INDEX(V!$R:$R,MATCH(AN136,V!$L:$L,0)),"")</f>
        <v/>
      </c>
      <c r="AN136" s="159" t="str">
        <f t="shared" ref="AN136:AN199" si="29">IFERROR(MID($B136,FIND(", ",$B136,FIND(", ",$B136)+1)+2,FIND(", ",$B136,FIND(", ",$B136,FIND(", ",$B136)+1)+1)-FIND(", ",$B136,FIND(", ",$B136)+1)-2),"")</f>
        <v/>
      </c>
      <c r="AO136" s="158" t="str">
        <f>IFERROR(INDEX(V!$R:$R,MATCH(AP136,V!$L:$L,0)),"")</f>
        <v/>
      </c>
      <c r="AP136" s="159" t="str">
        <f t="shared" ref="AP136:AP199" si="30">IFERROR(MID($B136,FIND(", ",$B136,FIND(", ",$B136,FIND(", ",$B136)+1)+1)+2,30000),"")</f>
        <v/>
      </c>
    </row>
    <row r="137" spans="2:42" hidden="1" x14ac:dyDescent="0.2">
      <c r="B137"/>
      <c r="AD137" s="157">
        <f t="shared" si="24"/>
        <v>0</v>
      </c>
      <c r="AE137" s="158" t="str">
        <f>IFERROR(INDEX(V!$R:$R,MATCH(AF137,V!$L:$L,0)),"")</f>
        <v/>
      </c>
      <c r="AF137" s="159" t="str">
        <f t="shared" si="25"/>
        <v/>
      </c>
      <c r="AG137" s="158" t="str">
        <f>IFERROR(INDEX(V!$R:$R,MATCH(AH137,V!$L:$L,0)),"")</f>
        <v/>
      </c>
      <c r="AH137" s="159" t="str">
        <f t="shared" si="26"/>
        <v/>
      </c>
      <c r="AI137" s="158" t="str">
        <f>IFERROR(INDEX(V!$R:$R,MATCH(AJ137,V!$L:$L,0)),"")</f>
        <v/>
      </c>
      <c r="AJ137" s="159" t="str">
        <f t="shared" si="27"/>
        <v/>
      </c>
      <c r="AK137" s="158" t="str">
        <f>IFERROR(INDEX(V!$R:$R,MATCH(AL137,V!$L:$L,0)),"")</f>
        <v/>
      </c>
      <c r="AL137" s="159" t="str">
        <f t="shared" si="28"/>
        <v/>
      </c>
      <c r="AM137" s="158" t="str">
        <f>IFERROR(INDEX(V!$R:$R,MATCH(AN137,V!$L:$L,0)),"")</f>
        <v/>
      </c>
      <c r="AN137" s="159" t="str">
        <f t="shared" si="29"/>
        <v/>
      </c>
      <c r="AO137" s="158" t="str">
        <f>IFERROR(INDEX(V!$R:$R,MATCH(AP137,V!$L:$L,0)),"")</f>
        <v/>
      </c>
      <c r="AP137" s="159" t="str">
        <f t="shared" si="30"/>
        <v/>
      </c>
    </row>
    <row r="138" spans="2:42" hidden="1" x14ac:dyDescent="0.2">
      <c r="B138"/>
      <c r="AD138" s="157">
        <f t="shared" si="24"/>
        <v>0</v>
      </c>
      <c r="AE138" s="158" t="str">
        <f>IFERROR(INDEX(V!$R:$R,MATCH(AF138,V!$L:$L,0)),"")</f>
        <v/>
      </c>
      <c r="AF138" s="159" t="str">
        <f t="shared" si="25"/>
        <v/>
      </c>
      <c r="AG138" s="158" t="str">
        <f>IFERROR(INDEX(V!$R:$R,MATCH(AH138,V!$L:$L,0)),"")</f>
        <v/>
      </c>
      <c r="AH138" s="159" t="str">
        <f t="shared" si="26"/>
        <v/>
      </c>
      <c r="AI138" s="158" t="str">
        <f>IFERROR(INDEX(V!$R:$R,MATCH(AJ138,V!$L:$L,0)),"")</f>
        <v/>
      </c>
      <c r="AJ138" s="159" t="str">
        <f t="shared" si="27"/>
        <v/>
      </c>
      <c r="AK138" s="158" t="str">
        <f>IFERROR(INDEX(V!$R:$R,MATCH(AL138,V!$L:$L,0)),"")</f>
        <v/>
      </c>
      <c r="AL138" s="159" t="str">
        <f t="shared" si="28"/>
        <v/>
      </c>
      <c r="AM138" s="158" t="str">
        <f>IFERROR(INDEX(V!$R:$R,MATCH(AN138,V!$L:$L,0)),"")</f>
        <v/>
      </c>
      <c r="AN138" s="159" t="str">
        <f t="shared" si="29"/>
        <v/>
      </c>
      <c r="AO138" s="158" t="str">
        <f>IFERROR(INDEX(V!$R:$R,MATCH(AP138,V!$L:$L,0)),"")</f>
        <v/>
      </c>
      <c r="AP138" s="159" t="str">
        <f t="shared" si="30"/>
        <v/>
      </c>
    </row>
    <row r="139" spans="2:42" hidden="1" x14ac:dyDescent="0.2">
      <c r="B139"/>
      <c r="AD139" s="157">
        <f t="shared" si="24"/>
        <v>0</v>
      </c>
      <c r="AE139" s="158" t="str">
        <f>IFERROR(INDEX(V!$R:$R,MATCH(AF139,V!$L:$L,0)),"")</f>
        <v/>
      </c>
      <c r="AF139" s="159" t="str">
        <f t="shared" si="25"/>
        <v/>
      </c>
      <c r="AG139" s="158" t="str">
        <f>IFERROR(INDEX(V!$R:$R,MATCH(AH139,V!$L:$L,0)),"")</f>
        <v/>
      </c>
      <c r="AH139" s="159" t="str">
        <f t="shared" si="26"/>
        <v/>
      </c>
      <c r="AI139" s="158" t="str">
        <f>IFERROR(INDEX(V!$R:$R,MATCH(AJ139,V!$L:$L,0)),"")</f>
        <v/>
      </c>
      <c r="AJ139" s="159" t="str">
        <f t="shared" si="27"/>
        <v/>
      </c>
      <c r="AK139" s="158" t="str">
        <f>IFERROR(INDEX(V!$R:$R,MATCH(AL139,V!$L:$L,0)),"")</f>
        <v/>
      </c>
      <c r="AL139" s="159" t="str">
        <f t="shared" si="28"/>
        <v/>
      </c>
      <c r="AM139" s="158" t="str">
        <f>IFERROR(INDEX(V!$R:$R,MATCH(AN139,V!$L:$L,0)),"")</f>
        <v/>
      </c>
      <c r="AN139" s="159" t="str">
        <f t="shared" si="29"/>
        <v/>
      </c>
      <c r="AO139" s="158" t="str">
        <f>IFERROR(INDEX(V!$R:$R,MATCH(AP139,V!$L:$L,0)),"")</f>
        <v/>
      </c>
      <c r="AP139" s="159" t="str">
        <f t="shared" si="30"/>
        <v/>
      </c>
    </row>
    <row r="140" spans="2:42" hidden="1" x14ac:dyDescent="0.2">
      <c r="B140"/>
      <c r="AD140" s="157">
        <f t="shared" si="24"/>
        <v>0</v>
      </c>
      <c r="AE140" s="158" t="str">
        <f>IFERROR(INDEX(V!$R:$R,MATCH(AF140,V!$L:$L,0)),"")</f>
        <v/>
      </c>
      <c r="AF140" s="159" t="str">
        <f t="shared" si="25"/>
        <v/>
      </c>
      <c r="AG140" s="158" t="str">
        <f>IFERROR(INDEX(V!$R:$R,MATCH(AH140,V!$L:$L,0)),"")</f>
        <v/>
      </c>
      <c r="AH140" s="159" t="str">
        <f t="shared" si="26"/>
        <v/>
      </c>
      <c r="AI140" s="158" t="str">
        <f>IFERROR(INDEX(V!$R:$R,MATCH(AJ140,V!$L:$L,0)),"")</f>
        <v/>
      </c>
      <c r="AJ140" s="159" t="str">
        <f t="shared" si="27"/>
        <v/>
      </c>
      <c r="AK140" s="158" t="str">
        <f>IFERROR(INDEX(V!$R:$R,MATCH(AL140,V!$L:$L,0)),"")</f>
        <v/>
      </c>
      <c r="AL140" s="159" t="str">
        <f t="shared" si="28"/>
        <v/>
      </c>
      <c r="AM140" s="158" t="str">
        <f>IFERROR(INDEX(V!$R:$R,MATCH(AN140,V!$L:$L,0)),"")</f>
        <v/>
      </c>
      <c r="AN140" s="159" t="str">
        <f t="shared" si="29"/>
        <v/>
      </c>
      <c r="AO140" s="158" t="str">
        <f>IFERROR(INDEX(V!$R:$R,MATCH(AP140,V!$L:$L,0)),"")</f>
        <v/>
      </c>
      <c r="AP140" s="159" t="str">
        <f t="shared" si="30"/>
        <v/>
      </c>
    </row>
    <row r="141" spans="2:42" hidden="1" x14ac:dyDescent="0.2">
      <c r="B141"/>
      <c r="AD141" s="157">
        <f t="shared" si="24"/>
        <v>0</v>
      </c>
      <c r="AE141" s="158" t="str">
        <f>IFERROR(INDEX(V!$R:$R,MATCH(AF141,V!$L:$L,0)),"")</f>
        <v/>
      </c>
      <c r="AF141" s="159" t="str">
        <f t="shared" si="25"/>
        <v/>
      </c>
      <c r="AG141" s="158" t="str">
        <f>IFERROR(INDEX(V!$R:$R,MATCH(AH141,V!$L:$L,0)),"")</f>
        <v/>
      </c>
      <c r="AH141" s="159" t="str">
        <f t="shared" si="26"/>
        <v/>
      </c>
      <c r="AI141" s="158" t="str">
        <f>IFERROR(INDEX(V!$R:$R,MATCH(AJ141,V!$L:$L,0)),"")</f>
        <v/>
      </c>
      <c r="AJ141" s="159" t="str">
        <f t="shared" si="27"/>
        <v/>
      </c>
      <c r="AK141" s="158" t="str">
        <f>IFERROR(INDEX(V!$R:$R,MATCH(AL141,V!$L:$L,0)),"")</f>
        <v/>
      </c>
      <c r="AL141" s="159" t="str">
        <f t="shared" si="28"/>
        <v/>
      </c>
      <c r="AM141" s="158" t="str">
        <f>IFERROR(INDEX(V!$R:$R,MATCH(AN141,V!$L:$L,0)),"")</f>
        <v/>
      </c>
      <c r="AN141" s="159" t="str">
        <f t="shared" si="29"/>
        <v/>
      </c>
      <c r="AO141" s="158" t="str">
        <f>IFERROR(INDEX(V!$R:$R,MATCH(AP141,V!$L:$L,0)),"")</f>
        <v/>
      </c>
      <c r="AP141" s="159" t="str">
        <f t="shared" si="30"/>
        <v/>
      </c>
    </row>
    <row r="142" spans="2:42" hidden="1" x14ac:dyDescent="0.2">
      <c r="B142"/>
      <c r="AD142" s="157">
        <f t="shared" si="24"/>
        <v>0</v>
      </c>
      <c r="AE142" s="158" t="str">
        <f>IFERROR(INDEX(V!$R:$R,MATCH(AF142,V!$L:$L,0)),"")</f>
        <v/>
      </c>
      <c r="AF142" s="159" t="str">
        <f t="shared" si="25"/>
        <v/>
      </c>
      <c r="AG142" s="158" t="str">
        <f>IFERROR(INDEX(V!$R:$R,MATCH(AH142,V!$L:$L,0)),"")</f>
        <v/>
      </c>
      <c r="AH142" s="159" t="str">
        <f t="shared" si="26"/>
        <v/>
      </c>
      <c r="AI142" s="158" t="str">
        <f>IFERROR(INDEX(V!$R:$R,MATCH(AJ142,V!$L:$L,0)),"")</f>
        <v/>
      </c>
      <c r="AJ142" s="159" t="str">
        <f t="shared" si="27"/>
        <v/>
      </c>
      <c r="AK142" s="158" t="str">
        <f>IFERROR(INDEX(V!$R:$R,MATCH(AL142,V!$L:$L,0)),"")</f>
        <v/>
      </c>
      <c r="AL142" s="159" t="str">
        <f t="shared" si="28"/>
        <v/>
      </c>
      <c r="AM142" s="158" t="str">
        <f>IFERROR(INDEX(V!$R:$R,MATCH(AN142,V!$L:$L,0)),"")</f>
        <v/>
      </c>
      <c r="AN142" s="159" t="str">
        <f t="shared" si="29"/>
        <v/>
      </c>
      <c r="AO142" s="158" t="str">
        <f>IFERROR(INDEX(V!$R:$R,MATCH(AP142,V!$L:$L,0)),"")</f>
        <v/>
      </c>
      <c r="AP142" s="159" t="str">
        <f t="shared" si="30"/>
        <v/>
      </c>
    </row>
    <row r="143" spans="2:42" hidden="1" x14ac:dyDescent="0.2">
      <c r="B143"/>
      <c r="AD143" s="157">
        <f t="shared" si="24"/>
        <v>0</v>
      </c>
      <c r="AE143" s="158" t="str">
        <f>IFERROR(INDEX(V!$R:$R,MATCH(AF143,V!$L:$L,0)),"")</f>
        <v/>
      </c>
      <c r="AF143" s="159" t="str">
        <f t="shared" si="25"/>
        <v/>
      </c>
      <c r="AG143" s="158" t="str">
        <f>IFERROR(INDEX(V!$R:$R,MATCH(AH143,V!$L:$L,0)),"")</f>
        <v/>
      </c>
      <c r="AH143" s="159" t="str">
        <f t="shared" si="26"/>
        <v/>
      </c>
      <c r="AI143" s="158" t="str">
        <f>IFERROR(INDEX(V!$R:$R,MATCH(AJ143,V!$L:$L,0)),"")</f>
        <v/>
      </c>
      <c r="AJ143" s="159" t="str">
        <f t="shared" si="27"/>
        <v/>
      </c>
      <c r="AK143" s="158" t="str">
        <f>IFERROR(INDEX(V!$R:$R,MATCH(AL143,V!$L:$L,0)),"")</f>
        <v/>
      </c>
      <c r="AL143" s="159" t="str">
        <f t="shared" si="28"/>
        <v/>
      </c>
      <c r="AM143" s="158" t="str">
        <f>IFERROR(INDEX(V!$R:$R,MATCH(AN143,V!$L:$L,0)),"")</f>
        <v/>
      </c>
      <c r="AN143" s="159" t="str">
        <f t="shared" si="29"/>
        <v/>
      </c>
      <c r="AO143" s="158" t="str">
        <f>IFERROR(INDEX(V!$R:$R,MATCH(AP143,V!$L:$L,0)),"")</f>
        <v/>
      </c>
      <c r="AP143" s="159" t="str">
        <f t="shared" si="30"/>
        <v/>
      </c>
    </row>
    <row r="144" spans="2:42" hidden="1" x14ac:dyDescent="0.2">
      <c r="B144"/>
      <c r="AD144" s="157">
        <f t="shared" si="24"/>
        <v>0</v>
      </c>
      <c r="AE144" s="158" t="str">
        <f>IFERROR(INDEX(V!$R:$R,MATCH(AF144,V!$L:$L,0)),"")</f>
        <v/>
      </c>
      <c r="AF144" s="159" t="str">
        <f t="shared" si="25"/>
        <v/>
      </c>
      <c r="AG144" s="158" t="str">
        <f>IFERROR(INDEX(V!$R:$R,MATCH(AH144,V!$L:$L,0)),"")</f>
        <v/>
      </c>
      <c r="AH144" s="159" t="str">
        <f t="shared" si="26"/>
        <v/>
      </c>
      <c r="AI144" s="158" t="str">
        <f>IFERROR(INDEX(V!$R:$R,MATCH(AJ144,V!$L:$L,0)),"")</f>
        <v/>
      </c>
      <c r="AJ144" s="159" t="str">
        <f t="shared" si="27"/>
        <v/>
      </c>
      <c r="AK144" s="158" t="str">
        <f>IFERROR(INDEX(V!$R:$R,MATCH(AL144,V!$L:$L,0)),"")</f>
        <v/>
      </c>
      <c r="AL144" s="159" t="str">
        <f t="shared" si="28"/>
        <v/>
      </c>
      <c r="AM144" s="158" t="str">
        <f>IFERROR(INDEX(V!$R:$R,MATCH(AN144,V!$L:$L,0)),"")</f>
        <v/>
      </c>
      <c r="AN144" s="159" t="str">
        <f t="shared" si="29"/>
        <v/>
      </c>
      <c r="AO144" s="158" t="str">
        <f>IFERROR(INDEX(V!$R:$R,MATCH(AP144,V!$L:$L,0)),"")</f>
        <v/>
      </c>
      <c r="AP144" s="159" t="str">
        <f t="shared" si="30"/>
        <v/>
      </c>
    </row>
    <row r="145" spans="2:42" hidden="1" x14ac:dyDescent="0.2">
      <c r="B145"/>
      <c r="AD145" s="157">
        <f t="shared" si="24"/>
        <v>0</v>
      </c>
      <c r="AE145" s="158" t="str">
        <f>IFERROR(INDEX(V!$R:$R,MATCH(AF145,V!$L:$L,0)),"")</f>
        <v/>
      </c>
      <c r="AF145" s="159" t="str">
        <f t="shared" si="25"/>
        <v/>
      </c>
      <c r="AG145" s="158" t="str">
        <f>IFERROR(INDEX(V!$R:$R,MATCH(AH145,V!$L:$L,0)),"")</f>
        <v/>
      </c>
      <c r="AH145" s="159" t="str">
        <f t="shared" si="26"/>
        <v/>
      </c>
      <c r="AI145" s="158" t="str">
        <f>IFERROR(INDEX(V!$R:$R,MATCH(AJ145,V!$L:$L,0)),"")</f>
        <v/>
      </c>
      <c r="AJ145" s="159" t="str">
        <f t="shared" si="27"/>
        <v/>
      </c>
      <c r="AK145" s="158" t="str">
        <f>IFERROR(INDEX(V!$R:$R,MATCH(AL145,V!$L:$L,0)),"")</f>
        <v/>
      </c>
      <c r="AL145" s="159" t="str">
        <f t="shared" si="28"/>
        <v/>
      </c>
      <c r="AM145" s="158" t="str">
        <f>IFERROR(INDEX(V!$R:$R,MATCH(AN145,V!$L:$L,0)),"")</f>
        <v/>
      </c>
      <c r="AN145" s="159" t="str">
        <f t="shared" si="29"/>
        <v/>
      </c>
      <c r="AO145" s="158" t="str">
        <f>IFERROR(INDEX(V!$R:$R,MATCH(AP145,V!$L:$L,0)),"")</f>
        <v/>
      </c>
      <c r="AP145" s="159" t="str">
        <f t="shared" si="30"/>
        <v/>
      </c>
    </row>
    <row r="146" spans="2:42" hidden="1" x14ac:dyDescent="0.2">
      <c r="B146"/>
      <c r="AD146" s="157">
        <f t="shared" si="24"/>
        <v>0</v>
      </c>
      <c r="AE146" s="158" t="str">
        <f>IFERROR(INDEX(V!$R:$R,MATCH(AF146,V!$L:$L,0)),"")</f>
        <v/>
      </c>
      <c r="AF146" s="159" t="str">
        <f t="shared" si="25"/>
        <v/>
      </c>
      <c r="AG146" s="158" t="str">
        <f>IFERROR(INDEX(V!$R:$R,MATCH(AH146,V!$L:$L,0)),"")</f>
        <v/>
      </c>
      <c r="AH146" s="159" t="str">
        <f t="shared" si="26"/>
        <v/>
      </c>
      <c r="AI146" s="158" t="str">
        <f>IFERROR(INDEX(V!$R:$R,MATCH(AJ146,V!$L:$L,0)),"")</f>
        <v/>
      </c>
      <c r="AJ146" s="159" t="str">
        <f t="shared" si="27"/>
        <v/>
      </c>
      <c r="AK146" s="158" t="str">
        <f>IFERROR(INDEX(V!$R:$R,MATCH(AL146,V!$L:$L,0)),"")</f>
        <v/>
      </c>
      <c r="AL146" s="159" t="str">
        <f t="shared" si="28"/>
        <v/>
      </c>
      <c r="AM146" s="158" t="str">
        <f>IFERROR(INDEX(V!$R:$R,MATCH(AN146,V!$L:$L,0)),"")</f>
        <v/>
      </c>
      <c r="AN146" s="159" t="str">
        <f t="shared" si="29"/>
        <v/>
      </c>
      <c r="AO146" s="158" t="str">
        <f>IFERROR(INDEX(V!$R:$R,MATCH(AP146,V!$L:$L,0)),"")</f>
        <v/>
      </c>
      <c r="AP146" s="159" t="str">
        <f t="shared" si="30"/>
        <v/>
      </c>
    </row>
    <row r="147" spans="2:42" hidden="1" x14ac:dyDescent="0.2">
      <c r="B147"/>
      <c r="AD147" s="157">
        <f t="shared" si="24"/>
        <v>0</v>
      </c>
      <c r="AE147" s="158" t="str">
        <f>IFERROR(INDEX(V!$R:$R,MATCH(AF147,V!$L:$L,0)),"")</f>
        <v/>
      </c>
      <c r="AF147" s="159" t="str">
        <f t="shared" si="25"/>
        <v/>
      </c>
      <c r="AG147" s="158" t="str">
        <f>IFERROR(INDEX(V!$R:$R,MATCH(AH147,V!$L:$L,0)),"")</f>
        <v/>
      </c>
      <c r="AH147" s="159" t="str">
        <f t="shared" si="26"/>
        <v/>
      </c>
      <c r="AI147" s="158" t="str">
        <f>IFERROR(INDEX(V!$R:$R,MATCH(AJ147,V!$L:$L,0)),"")</f>
        <v/>
      </c>
      <c r="AJ147" s="159" t="str">
        <f t="shared" si="27"/>
        <v/>
      </c>
      <c r="AK147" s="158" t="str">
        <f>IFERROR(INDEX(V!$R:$R,MATCH(AL147,V!$L:$L,0)),"")</f>
        <v/>
      </c>
      <c r="AL147" s="159" t="str">
        <f t="shared" si="28"/>
        <v/>
      </c>
      <c r="AM147" s="158" t="str">
        <f>IFERROR(INDEX(V!$R:$R,MATCH(AN147,V!$L:$L,0)),"")</f>
        <v/>
      </c>
      <c r="AN147" s="159" t="str">
        <f t="shared" si="29"/>
        <v/>
      </c>
      <c r="AO147" s="158" t="str">
        <f>IFERROR(INDEX(V!$R:$R,MATCH(AP147,V!$L:$L,0)),"")</f>
        <v/>
      </c>
      <c r="AP147" s="159" t="str">
        <f t="shared" si="30"/>
        <v/>
      </c>
    </row>
    <row r="148" spans="2:42" hidden="1" x14ac:dyDescent="0.2">
      <c r="B148"/>
      <c r="AD148" s="157">
        <f t="shared" si="24"/>
        <v>0</v>
      </c>
      <c r="AE148" s="158" t="str">
        <f>IFERROR(INDEX(V!$R:$R,MATCH(AF148,V!$L:$L,0)),"")</f>
        <v/>
      </c>
      <c r="AF148" s="159" t="str">
        <f t="shared" si="25"/>
        <v/>
      </c>
      <c r="AG148" s="158" t="str">
        <f>IFERROR(INDEX(V!$R:$R,MATCH(AH148,V!$L:$L,0)),"")</f>
        <v/>
      </c>
      <c r="AH148" s="159" t="str">
        <f t="shared" si="26"/>
        <v/>
      </c>
      <c r="AI148" s="158" t="str">
        <f>IFERROR(INDEX(V!$R:$R,MATCH(AJ148,V!$L:$L,0)),"")</f>
        <v/>
      </c>
      <c r="AJ148" s="159" t="str">
        <f t="shared" si="27"/>
        <v/>
      </c>
      <c r="AK148" s="158" t="str">
        <f>IFERROR(INDEX(V!$R:$R,MATCH(AL148,V!$L:$L,0)),"")</f>
        <v/>
      </c>
      <c r="AL148" s="159" t="str">
        <f t="shared" si="28"/>
        <v/>
      </c>
      <c r="AM148" s="158" t="str">
        <f>IFERROR(INDEX(V!$R:$R,MATCH(AN148,V!$L:$L,0)),"")</f>
        <v/>
      </c>
      <c r="AN148" s="159" t="str">
        <f t="shared" si="29"/>
        <v/>
      </c>
      <c r="AO148" s="158" t="str">
        <f>IFERROR(INDEX(V!$R:$R,MATCH(AP148,V!$L:$L,0)),"")</f>
        <v/>
      </c>
      <c r="AP148" s="159" t="str">
        <f t="shared" si="30"/>
        <v/>
      </c>
    </row>
    <row r="149" spans="2:42" hidden="1" x14ac:dyDescent="0.2">
      <c r="B149"/>
      <c r="AD149" s="157">
        <f t="shared" si="24"/>
        <v>0</v>
      </c>
      <c r="AE149" s="158" t="str">
        <f>IFERROR(INDEX(V!$R:$R,MATCH(AF149,V!$L:$L,0)),"")</f>
        <v/>
      </c>
      <c r="AF149" s="159" t="str">
        <f t="shared" si="25"/>
        <v/>
      </c>
      <c r="AG149" s="158" t="str">
        <f>IFERROR(INDEX(V!$R:$R,MATCH(AH149,V!$L:$L,0)),"")</f>
        <v/>
      </c>
      <c r="AH149" s="159" t="str">
        <f t="shared" si="26"/>
        <v/>
      </c>
      <c r="AI149" s="158" t="str">
        <f>IFERROR(INDEX(V!$R:$R,MATCH(AJ149,V!$L:$L,0)),"")</f>
        <v/>
      </c>
      <c r="AJ149" s="159" t="str">
        <f t="shared" si="27"/>
        <v/>
      </c>
      <c r="AK149" s="158" t="str">
        <f>IFERROR(INDEX(V!$R:$R,MATCH(AL149,V!$L:$L,0)),"")</f>
        <v/>
      </c>
      <c r="AL149" s="159" t="str">
        <f t="shared" si="28"/>
        <v/>
      </c>
      <c r="AM149" s="158" t="str">
        <f>IFERROR(INDEX(V!$R:$R,MATCH(AN149,V!$L:$L,0)),"")</f>
        <v/>
      </c>
      <c r="AN149" s="159" t="str">
        <f t="shared" si="29"/>
        <v/>
      </c>
      <c r="AO149" s="158" t="str">
        <f>IFERROR(INDEX(V!$R:$R,MATCH(AP149,V!$L:$L,0)),"")</f>
        <v/>
      </c>
      <c r="AP149" s="159" t="str">
        <f t="shared" si="30"/>
        <v/>
      </c>
    </row>
    <row r="150" spans="2:42" hidden="1" x14ac:dyDescent="0.2">
      <c r="B150"/>
      <c r="AD150" s="157">
        <f t="shared" ref="AD150:AD213" si="31">SUM(AE150:AL150)</f>
        <v>0</v>
      </c>
      <c r="AE150" s="158" t="str">
        <f>IFERROR(INDEX(V!$R:$R,MATCH(AF150,V!$L:$L,0)),"")</f>
        <v/>
      </c>
      <c r="AF150" s="159" t="str">
        <f t="shared" si="25"/>
        <v/>
      </c>
      <c r="AG150" s="158" t="str">
        <f>IFERROR(INDEX(V!$R:$R,MATCH(AH150,V!$L:$L,0)),"")</f>
        <v/>
      </c>
      <c r="AH150" s="159" t="str">
        <f t="shared" si="26"/>
        <v/>
      </c>
      <c r="AI150" s="158" t="str">
        <f>IFERROR(INDEX(V!$R:$R,MATCH(AJ150,V!$L:$L,0)),"")</f>
        <v/>
      </c>
      <c r="AJ150" s="159" t="str">
        <f t="shared" si="27"/>
        <v/>
      </c>
      <c r="AK150" s="158" t="str">
        <f>IFERROR(INDEX(V!$R:$R,MATCH(AL150,V!$L:$L,0)),"")</f>
        <v/>
      </c>
      <c r="AL150" s="159" t="str">
        <f t="shared" si="28"/>
        <v/>
      </c>
      <c r="AM150" s="158" t="str">
        <f>IFERROR(INDEX(V!$R:$R,MATCH(AN150,V!$L:$L,0)),"")</f>
        <v/>
      </c>
      <c r="AN150" s="159" t="str">
        <f t="shared" si="29"/>
        <v/>
      </c>
      <c r="AO150" s="158" t="str">
        <f>IFERROR(INDEX(V!$R:$R,MATCH(AP150,V!$L:$L,0)),"")</f>
        <v/>
      </c>
      <c r="AP150" s="159" t="str">
        <f t="shared" si="30"/>
        <v/>
      </c>
    </row>
    <row r="151" spans="2:42" hidden="1" x14ac:dyDescent="0.2">
      <c r="B151"/>
      <c r="AD151" s="157">
        <f t="shared" si="31"/>
        <v>0</v>
      </c>
      <c r="AE151" s="158" t="str">
        <f>IFERROR(INDEX(V!$R:$R,MATCH(AF151,V!$L:$L,0)),"")</f>
        <v/>
      </c>
      <c r="AF151" s="159" t="str">
        <f t="shared" si="25"/>
        <v/>
      </c>
      <c r="AG151" s="158" t="str">
        <f>IFERROR(INDEX(V!$R:$R,MATCH(AH151,V!$L:$L,0)),"")</f>
        <v/>
      </c>
      <c r="AH151" s="159" t="str">
        <f t="shared" si="26"/>
        <v/>
      </c>
      <c r="AI151" s="158" t="str">
        <f>IFERROR(INDEX(V!$R:$R,MATCH(AJ151,V!$L:$L,0)),"")</f>
        <v/>
      </c>
      <c r="AJ151" s="159" t="str">
        <f t="shared" si="27"/>
        <v/>
      </c>
      <c r="AK151" s="158" t="str">
        <f>IFERROR(INDEX(V!$R:$R,MATCH(AL151,V!$L:$L,0)),"")</f>
        <v/>
      </c>
      <c r="AL151" s="159" t="str">
        <f t="shared" si="28"/>
        <v/>
      </c>
      <c r="AM151" s="158" t="str">
        <f>IFERROR(INDEX(V!$R:$R,MATCH(AN151,V!$L:$L,0)),"")</f>
        <v/>
      </c>
      <c r="AN151" s="159" t="str">
        <f t="shared" si="29"/>
        <v/>
      </c>
      <c r="AO151" s="158" t="str">
        <f>IFERROR(INDEX(V!$R:$R,MATCH(AP151,V!$L:$L,0)),"")</f>
        <v/>
      </c>
      <c r="AP151" s="159" t="str">
        <f t="shared" si="30"/>
        <v/>
      </c>
    </row>
    <row r="152" spans="2:42" hidden="1" x14ac:dyDescent="0.2">
      <c r="B152"/>
      <c r="AD152" s="157">
        <f t="shared" si="31"/>
        <v>0</v>
      </c>
      <c r="AE152" s="158" t="str">
        <f>IFERROR(INDEX(V!$R:$R,MATCH(AF152,V!$L:$L,0)),"")</f>
        <v/>
      </c>
      <c r="AF152" s="159" t="str">
        <f t="shared" si="25"/>
        <v/>
      </c>
      <c r="AG152" s="158" t="str">
        <f>IFERROR(INDEX(V!$R:$R,MATCH(AH152,V!$L:$L,0)),"")</f>
        <v/>
      </c>
      <c r="AH152" s="159" t="str">
        <f t="shared" si="26"/>
        <v/>
      </c>
      <c r="AI152" s="158" t="str">
        <f>IFERROR(INDEX(V!$R:$R,MATCH(AJ152,V!$L:$L,0)),"")</f>
        <v/>
      </c>
      <c r="AJ152" s="159" t="str">
        <f t="shared" si="27"/>
        <v/>
      </c>
      <c r="AK152" s="158" t="str">
        <f>IFERROR(INDEX(V!$R:$R,MATCH(AL152,V!$L:$L,0)),"")</f>
        <v/>
      </c>
      <c r="AL152" s="159" t="str">
        <f t="shared" si="28"/>
        <v/>
      </c>
      <c r="AM152" s="158" t="str">
        <f>IFERROR(INDEX(V!$R:$R,MATCH(AN152,V!$L:$L,0)),"")</f>
        <v/>
      </c>
      <c r="AN152" s="159" t="str">
        <f t="shared" si="29"/>
        <v/>
      </c>
      <c r="AO152" s="158" t="str">
        <f>IFERROR(INDEX(V!$R:$R,MATCH(AP152,V!$L:$L,0)),"")</f>
        <v/>
      </c>
      <c r="AP152" s="159" t="str">
        <f t="shared" si="30"/>
        <v/>
      </c>
    </row>
    <row r="153" spans="2:42" hidden="1" x14ac:dyDescent="0.2">
      <c r="B153"/>
      <c r="AD153" s="157">
        <f t="shared" si="31"/>
        <v>0</v>
      </c>
      <c r="AE153" s="158" t="str">
        <f>IFERROR(INDEX(V!$R:$R,MATCH(AF153,V!$L:$L,0)),"")</f>
        <v/>
      </c>
      <c r="AF153" s="159" t="str">
        <f t="shared" si="25"/>
        <v/>
      </c>
      <c r="AG153" s="158" t="str">
        <f>IFERROR(INDEX(V!$R:$R,MATCH(AH153,V!$L:$L,0)),"")</f>
        <v/>
      </c>
      <c r="AH153" s="159" t="str">
        <f t="shared" si="26"/>
        <v/>
      </c>
      <c r="AI153" s="158" t="str">
        <f>IFERROR(INDEX(V!$R:$R,MATCH(AJ153,V!$L:$L,0)),"")</f>
        <v/>
      </c>
      <c r="AJ153" s="159" t="str">
        <f t="shared" si="27"/>
        <v/>
      </c>
      <c r="AK153" s="158" t="str">
        <f>IFERROR(INDEX(V!$R:$R,MATCH(AL153,V!$L:$L,0)),"")</f>
        <v/>
      </c>
      <c r="AL153" s="159" t="str">
        <f t="shared" si="28"/>
        <v/>
      </c>
      <c r="AM153" s="158" t="str">
        <f>IFERROR(INDEX(V!$R:$R,MATCH(AN153,V!$L:$L,0)),"")</f>
        <v/>
      </c>
      <c r="AN153" s="159" t="str">
        <f t="shared" si="29"/>
        <v/>
      </c>
      <c r="AO153" s="158" t="str">
        <f>IFERROR(INDEX(V!$R:$R,MATCH(AP153,V!$L:$L,0)),"")</f>
        <v/>
      </c>
      <c r="AP153" s="159" t="str">
        <f t="shared" si="30"/>
        <v/>
      </c>
    </row>
    <row r="154" spans="2:42" hidden="1" x14ac:dyDescent="0.2">
      <c r="B154"/>
      <c r="AD154" s="157">
        <f t="shared" si="31"/>
        <v>0</v>
      </c>
      <c r="AE154" s="158" t="str">
        <f>IFERROR(INDEX(V!$R:$R,MATCH(AF154,V!$L:$L,0)),"")</f>
        <v/>
      </c>
      <c r="AF154" s="159" t="str">
        <f t="shared" si="25"/>
        <v/>
      </c>
      <c r="AG154" s="158" t="str">
        <f>IFERROR(INDEX(V!$R:$R,MATCH(AH154,V!$L:$L,0)),"")</f>
        <v/>
      </c>
      <c r="AH154" s="159" t="str">
        <f t="shared" si="26"/>
        <v/>
      </c>
      <c r="AI154" s="158" t="str">
        <f>IFERROR(INDEX(V!$R:$R,MATCH(AJ154,V!$L:$L,0)),"")</f>
        <v/>
      </c>
      <c r="AJ154" s="159" t="str">
        <f t="shared" si="27"/>
        <v/>
      </c>
      <c r="AK154" s="158" t="str">
        <f>IFERROR(INDEX(V!$R:$R,MATCH(AL154,V!$L:$L,0)),"")</f>
        <v/>
      </c>
      <c r="AL154" s="159" t="str">
        <f t="shared" si="28"/>
        <v/>
      </c>
      <c r="AM154" s="158" t="str">
        <f>IFERROR(INDEX(V!$R:$R,MATCH(AN154,V!$L:$L,0)),"")</f>
        <v/>
      </c>
      <c r="AN154" s="159" t="str">
        <f t="shared" si="29"/>
        <v/>
      </c>
      <c r="AO154" s="158" t="str">
        <f>IFERROR(INDEX(V!$R:$R,MATCH(AP154,V!$L:$L,0)),"")</f>
        <v/>
      </c>
      <c r="AP154" s="159" t="str">
        <f t="shared" si="30"/>
        <v/>
      </c>
    </row>
    <row r="155" spans="2:42" hidden="1" x14ac:dyDescent="0.2">
      <c r="B155"/>
      <c r="AD155" s="157">
        <f t="shared" si="31"/>
        <v>0</v>
      </c>
      <c r="AE155" s="158" t="str">
        <f>IFERROR(INDEX(V!$R:$R,MATCH(AF155,V!$L:$L,0)),"")</f>
        <v/>
      </c>
      <c r="AF155" s="159" t="str">
        <f t="shared" si="25"/>
        <v/>
      </c>
      <c r="AG155" s="158" t="str">
        <f>IFERROR(INDEX(V!$R:$R,MATCH(AH155,V!$L:$L,0)),"")</f>
        <v/>
      </c>
      <c r="AH155" s="159" t="str">
        <f t="shared" si="26"/>
        <v/>
      </c>
      <c r="AI155" s="158" t="str">
        <f>IFERROR(INDEX(V!$R:$R,MATCH(AJ155,V!$L:$L,0)),"")</f>
        <v/>
      </c>
      <c r="AJ155" s="159" t="str">
        <f t="shared" si="27"/>
        <v/>
      </c>
      <c r="AK155" s="158" t="str">
        <f>IFERROR(INDEX(V!$R:$R,MATCH(AL155,V!$L:$L,0)),"")</f>
        <v/>
      </c>
      <c r="AL155" s="159" t="str">
        <f t="shared" si="28"/>
        <v/>
      </c>
      <c r="AM155" s="158" t="str">
        <f>IFERROR(INDEX(V!$R:$R,MATCH(AN155,V!$L:$L,0)),"")</f>
        <v/>
      </c>
      <c r="AN155" s="159" t="str">
        <f t="shared" si="29"/>
        <v/>
      </c>
      <c r="AO155" s="158" t="str">
        <f>IFERROR(INDEX(V!$R:$R,MATCH(AP155,V!$L:$L,0)),"")</f>
        <v/>
      </c>
      <c r="AP155" s="159" t="str">
        <f t="shared" si="30"/>
        <v/>
      </c>
    </row>
    <row r="156" spans="2:42" hidden="1" x14ac:dyDescent="0.2">
      <c r="B156"/>
      <c r="AD156" s="157">
        <f t="shared" si="31"/>
        <v>0</v>
      </c>
      <c r="AE156" s="158" t="str">
        <f>IFERROR(INDEX(V!$R:$R,MATCH(AF156,V!$L:$L,0)),"")</f>
        <v/>
      </c>
      <c r="AF156" s="159" t="str">
        <f t="shared" si="25"/>
        <v/>
      </c>
      <c r="AG156" s="158" t="str">
        <f>IFERROR(INDEX(V!$R:$R,MATCH(AH156,V!$L:$L,0)),"")</f>
        <v/>
      </c>
      <c r="AH156" s="159" t="str">
        <f t="shared" si="26"/>
        <v/>
      </c>
      <c r="AI156" s="158" t="str">
        <f>IFERROR(INDEX(V!$R:$R,MATCH(AJ156,V!$L:$L,0)),"")</f>
        <v/>
      </c>
      <c r="AJ156" s="159" t="str">
        <f t="shared" si="27"/>
        <v/>
      </c>
      <c r="AK156" s="158" t="str">
        <f>IFERROR(INDEX(V!$R:$R,MATCH(AL156,V!$L:$L,0)),"")</f>
        <v/>
      </c>
      <c r="AL156" s="159" t="str">
        <f t="shared" si="28"/>
        <v/>
      </c>
      <c r="AM156" s="158" t="str">
        <f>IFERROR(INDEX(V!$R:$R,MATCH(AN156,V!$L:$L,0)),"")</f>
        <v/>
      </c>
      <c r="AN156" s="159" t="str">
        <f t="shared" si="29"/>
        <v/>
      </c>
      <c r="AO156" s="158" t="str">
        <f>IFERROR(INDEX(V!$R:$R,MATCH(AP156,V!$L:$L,0)),"")</f>
        <v/>
      </c>
      <c r="AP156" s="159" t="str">
        <f t="shared" si="30"/>
        <v/>
      </c>
    </row>
    <row r="157" spans="2:42" hidden="1" x14ac:dyDescent="0.2">
      <c r="B157"/>
      <c r="AD157" s="157">
        <f t="shared" si="31"/>
        <v>0</v>
      </c>
      <c r="AE157" s="158" t="str">
        <f>IFERROR(INDEX(V!$R:$R,MATCH(AF157,V!$L:$L,0)),"")</f>
        <v/>
      </c>
      <c r="AF157" s="159" t="str">
        <f t="shared" si="25"/>
        <v/>
      </c>
      <c r="AG157" s="158" t="str">
        <f>IFERROR(INDEX(V!$R:$R,MATCH(AH157,V!$L:$L,0)),"")</f>
        <v/>
      </c>
      <c r="AH157" s="159" t="str">
        <f t="shared" si="26"/>
        <v/>
      </c>
      <c r="AI157" s="158" t="str">
        <f>IFERROR(INDEX(V!$R:$R,MATCH(AJ157,V!$L:$L,0)),"")</f>
        <v/>
      </c>
      <c r="AJ157" s="159" t="str">
        <f t="shared" si="27"/>
        <v/>
      </c>
      <c r="AK157" s="158" t="str">
        <f>IFERROR(INDEX(V!$R:$R,MATCH(AL157,V!$L:$L,0)),"")</f>
        <v/>
      </c>
      <c r="AL157" s="159" t="str">
        <f t="shared" si="28"/>
        <v/>
      </c>
      <c r="AM157" s="158" t="str">
        <f>IFERROR(INDEX(V!$R:$R,MATCH(AN157,V!$L:$L,0)),"")</f>
        <v/>
      </c>
      <c r="AN157" s="159" t="str">
        <f t="shared" si="29"/>
        <v/>
      </c>
      <c r="AO157" s="158" t="str">
        <f>IFERROR(INDEX(V!$R:$R,MATCH(AP157,V!$L:$L,0)),"")</f>
        <v/>
      </c>
      <c r="AP157" s="159" t="str">
        <f t="shared" si="30"/>
        <v/>
      </c>
    </row>
    <row r="158" spans="2:42" hidden="1" x14ac:dyDescent="0.2">
      <c r="B158"/>
      <c r="AD158" s="157">
        <f t="shared" si="31"/>
        <v>0</v>
      </c>
      <c r="AE158" s="158" t="str">
        <f>IFERROR(INDEX(V!$R:$R,MATCH(AF158,V!$L:$L,0)),"")</f>
        <v/>
      </c>
      <c r="AF158" s="159" t="str">
        <f t="shared" si="25"/>
        <v/>
      </c>
      <c r="AG158" s="158" t="str">
        <f>IFERROR(INDEX(V!$R:$R,MATCH(AH158,V!$L:$L,0)),"")</f>
        <v/>
      </c>
      <c r="AH158" s="159" t="str">
        <f t="shared" si="26"/>
        <v/>
      </c>
      <c r="AI158" s="158" t="str">
        <f>IFERROR(INDEX(V!$R:$R,MATCH(AJ158,V!$L:$L,0)),"")</f>
        <v/>
      </c>
      <c r="AJ158" s="159" t="str">
        <f t="shared" si="27"/>
        <v/>
      </c>
      <c r="AK158" s="158" t="str">
        <f>IFERROR(INDEX(V!$R:$R,MATCH(AL158,V!$L:$L,0)),"")</f>
        <v/>
      </c>
      <c r="AL158" s="159" t="str">
        <f t="shared" si="28"/>
        <v/>
      </c>
      <c r="AM158" s="158" t="str">
        <f>IFERROR(INDEX(V!$R:$R,MATCH(AN158,V!$L:$L,0)),"")</f>
        <v/>
      </c>
      <c r="AN158" s="159" t="str">
        <f t="shared" si="29"/>
        <v/>
      </c>
      <c r="AO158" s="158" t="str">
        <f>IFERROR(INDEX(V!$R:$R,MATCH(AP158,V!$L:$L,0)),"")</f>
        <v/>
      </c>
      <c r="AP158" s="159" t="str">
        <f t="shared" si="30"/>
        <v/>
      </c>
    </row>
    <row r="159" spans="2:42" hidden="1" x14ac:dyDescent="0.2">
      <c r="B159"/>
      <c r="AD159" s="157">
        <f t="shared" si="31"/>
        <v>0</v>
      </c>
      <c r="AE159" s="158" t="str">
        <f>IFERROR(INDEX(V!$R:$R,MATCH(AF159,V!$L:$L,0)),"")</f>
        <v/>
      </c>
      <c r="AF159" s="159" t="str">
        <f t="shared" si="25"/>
        <v/>
      </c>
      <c r="AG159" s="158" t="str">
        <f>IFERROR(INDEX(V!$R:$R,MATCH(AH159,V!$L:$L,0)),"")</f>
        <v/>
      </c>
      <c r="AH159" s="159" t="str">
        <f t="shared" si="26"/>
        <v/>
      </c>
      <c r="AI159" s="158" t="str">
        <f>IFERROR(INDEX(V!$R:$R,MATCH(AJ159,V!$L:$L,0)),"")</f>
        <v/>
      </c>
      <c r="AJ159" s="159" t="str">
        <f t="shared" si="27"/>
        <v/>
      </c>
      <c r="AK159" s="158" t="str">
        <f>IFERROR(INDEX(V!$R:$R,MATCH(AL159,V!$L:$L,0)),"")</f>
        <v/>
      </c>
      <c r="AL159" s="159" t="str">
        <f t="shared" si="28"/>
        <v/>
      </c>
      <c r="AM159" s="158" t="str">
        <f>IFERROR(INDEX(V!$R:$R,MATCH(AN159,V!$L:$L,0)),"")</f>
        <v/>
      </c>
      <c r="AN159" s="159" t="str">
        <f t="shared" si="29"/>
        <v/>
      </c>
      <c r="AO159" s="158" t="str">
        <f>IFERROR(INDEX(V!$R:$R,MATCH(AP159,V!$L:$L,0)),"")</f>
        <v/>
      </c>
      <c r="AP159" s="159" t="str">
        <f t="shared" si="30"/>
        <v/>
      </c>
    </row>
    <row r="160" spans="2:42" hidden="1" x14ac:dyDescent="0.2">
      <c r="B160"/>
      <c r="AD160" s="157">
        <f t="shared" si="31"/>
        <v>0</v>
      </c>
      <c r="AE160" s="158" t="str">
        <f>IFERROR(INDEX(V!$R:$R,MATCH(AF160,V!$L:$L,0)),"")</f>
        <v/>
      </c>
      <c r="AF160" s="159" t="str">
        <f t="shared" si="25"/>
        <v/>
      </c>
      <c r="AG160" s="158" t="str">
        <f>IFERROR(INDEX(V!$R:$R,MATCH(AH160,V!$L:$L,0)),"")</f>
        <v/>
      </c>
      <c r="AH160" s="159" t="str">
        <f t="shared" si="26"/>
        <v/>
      </c>
      <c r="AI160" s="158" t="str">
        <f>IFERROR(INDEX(V!$R:$R,MATCH(AJ160,V!$L:$L,0)),"")</f>
        <v/>
      </c>
      <c r="AJ160" s="159" t="str">
        <f t="shared" si="27"/>
        <v/>
      </c>
      <c r="AK160" s="158" t="str">
        <f>IFERROR(INDEX(V!$R:$R,MATCH(AL160,V!$L:$L,0)),"")</f>
        <v/>
      </c>
      <c r="AL160" s="159" t="str">
        <f t="shared" si="28"/>
        <v/>
      </c>
      <c r="AM160" s="158" t="str">
        <f>IFERROR(INDEX(V!$R:$R,MATCH(AN160,V!$L:$L,0)),"")</f>
        <v/>
      </c>
      <c r="AN160" s="159" t="str">
        <f t="shared" si="29"/>
        <v/>
      </c>
      <c r="AO160" s="158" t="str">
        <f>IFERROR(INDEX(V!$R:$R,MATCH(AP160,V!$L:$L,0)),"")</f>
        <v/>
      </c>
      <c r="AP160" s="159" t="str">
        <f t="shared" si="30"/>
        <v/>
      </c>
    </row>
    <row r="161" spans="2:42" hidden="1" x14ac:dyDescent="0.2">
      <c r="B161"/>
      <c r="AD161" s="157">
        <f t="shared" si="31"/>
        <v>0</v>
      </c>
      <c r="AE161" s="158" t="str">
        <f>IFERROR(INDEX(V!$R:$R,MATCH(AF161,V!$L:$L,0)),"")</f>
        <v/>
      </c>
      <c r="AF161" s="159" t="str">
        <f t="shared" si="25"/>
        <v/>
      </c>
      <c r="AG161" s="158" t="str">
        <f>IFERROR(INDEX(V!$R:$R,MATCH(AH161,V!$L:$L,0)),"")</f>
        <v/>
      </c>
      <c r="AH161" s="159" t="str">
        <f t="shared" si="26"/>
        <v/>
      </c>
      <c r="AI161" s="158" t="str">
        <f>IFERROR(INDEX(V!$R:$R,MATCH(AJ161,V!$L:$L,0)),"")</f>
        <v/>
      </c>
      <c r="AJ161" s="159" t="str">
        <f t="shared" si="27"/>
        <v/>
      </c>
      <c r="AK161" s="158" t="str">
        <f>IFERROR(INDEX(V!$R:$R,MATCH(AL161,V!$L:$L,0)),"")</f>
        <v/>
      </c>
      <c r="AL161" s="159" t="str">
        <f t="shared" si="28"/>
        <v/>
      </c>
      <c r="AM161" s="158" t="str">
        <f>IFERROR(INDEX(V!$R:$R,MATCH(AN161,V!$L:$L,0)),"")</f>
        <v/>
      </c>
      <c r="AN161" s="159" t="str">
        <f t="shared" si="29"/>
        <v/>
      </c>
      <c r="AO161" s="158" t="str">
        <f>IFERROR(INDEX(V!$R:$R,MATCH(AP161,V!$L:$L,0)),"")</f>
        <v/>
      </c>
      <c r="AP161" s="159" t="str">
        <f t="shared" si="30"/>
        <v/>
      </c>
    </row>
    <row r="162" spans="2:42" hidden="1" x14ac:dyDescent="0.2">
      <c r="B162"/>
      <c r="AD162" s="157">
        <f t="shared" si="31"/>
        <v>0</v>
      </c>
      <c r="AE162" s="158" t="str">
        <f>IFERROR(INDEX(V!$R:$R,MATCH(AF162,V!$L:$L,0)),"")</f>
        <v/>
      </c>
      <c r="AF162" s="159" t="str">
        <f t="shared" si="25"/>
        <v/>
      </c>
      <c r="AG162" s="158" t="str">
        <f>IFERROR(INDEX(V!$R:$R,MATCH(AH162,V!$L:$L,0)),"")</f>
        <v/>
      </c>
      <c r="AH162" s="159" t="str">
        <f t="shared" si="26"/>
        <v/>
      </c>
      <c r="AI162" s="158" t="str">
        <f>IFERROR(INDEX(V!$R:$R,MATCH(AJ162,V!$L:$L,0)),"")</f>
        <v/>
      </c>
      <c r="AJ162" s="159" t="str">
        <f t="shared" si="27"/>
        <v/>
      </c>
      <c r="AK162" s="158" t="str">
        <f>IFERROR(INDEX(V!$R:$R,MATCH(AL162,V!$L:$L,0)),"")</f>
        <v/>
      </c>
      <c r="AL162" s="159" t="str">
        <f t="shared" si="28"/>
        <v/>
      </c>
      <c r="AM162" s="158" t="str">
        <f>IFERROR(INDEX(V!$R:$R,MATCH(AN162,V!$L:$L,0)),"")</f>
        <v/>
      </c>
      <c r="AN162" s="159" t="str">
        <f t="shared" si="29"/>
        <v/>
      </c>
      <c r="AO162" s="158" t="str">
        <f>IFERROR(INDEX(V!$R:$R,MATCH(AP162,V!$L:$L,0)),"")</f>
        <v/>
      </c>
      <c r="AP162" s="159" t="str">
        <f t="shared" si="30"/>
        <v/>
      </c>
    </row>
    <row r="163" spans="2:42" hidden="1" x14ac:dyDescent="0.2">
      <c r="B163"/>
      <c r="AD163" s="157">
        <f t="shared" si="31"/>
        <v>0</v>
      </c>
      <c r="AE163" s="158" t="str">
        <f>IFERROR(INDEX(V!$R:$R,MATCH(AF163,V!$L:$L,0)),"")</f>
        <v/>
      </c>
      <c r="AF163" s="159" t="str">
        <f t="shared" si="25"/>
        <v/>
      </c>
      <c r="AG163" s="158" t="str">
        <f>IFERROR(INDEX(V!$R:$R,MATCH(AH163,V!$L:$L,0)),"")</f>
        <v/>
      </c>
      <c r="AH163" s="159" t="str">
        <f t="shared" si="26"/>
        <v/>
      </c>
      <c r="AI163" s="158" t="str">
        <f>IFERROR(INDEX(V!$R:$R,MATCH(AJ163,V!$L:$L,0)),"")</f>
        <v/>
      </c>
      <c r="AJ163" s="159" t="str">
        <f t="shared" si="27"/>
        <v/>
      </c>
      <c r="AK163" s="158" t="str">
        <f>IFERROR(INDEX(V!$R:$R,MATCH(AL163,V!$L:$L,0)),"")</f>
        <v/>
      </c>
      <c r="AL163" s="159" t="str">
        <f t="shared" si="28"/>
        <v/>
      </c>
      <c r="AM163" s="158" t="str">
        <f>IFERROR(INDEX(V!$R:$R,MATCH(AN163,V!$L:$L,0)),"")</f>
        <v/>
      </c>
      <c r="AN163" s="159" t="str">
        <f t="shared" si="29"/>
        <v/>
      </c>
      <c r="AO163" s="158" t="str">
        <f>IFERROR(INDEX(V!$R:$R,MATCH(AP163,V!$L:$L,0)),"")</f>
        <v/>
      </c>
      <c r="AP163" s="159" t="str">
        <f t="shared" si="30"/>
        <v/>
      </c>
    </row>
    <row r="164" spans="2:42" hidden="1" x14ac:dyDescent="0.2">
      <c r="B164"/>
      <c r="AD164" s="157">
        <f t="shared" si="31"/>
        <v>0</v>
      </c>
      <c r="AE164" s="158" t="str">
        <f>IFERROR(INDEX(V!$R:$R,MATCH(AF164,V!$L:$L,0)),"")</f>
        <v/>
      </c>
      <c r="AF164" s="159" t="str">
        <f t="shared" si="25"/>
        <v/>
      </c>
      <c r="AG164" s="158" t="str">
        <f>IFERROR(INDEX(V!$R:$R,MATCH(AH164,V!$L:$L,0)),"")</f>
        <v/>
      </c>
      <c r="AH164" s="159" t="str">
        <f t="shared" si="26"/>
        <v/>
      </c>
      <c r="AI164" s="158" t="str">
        <f>IFERROR(INDEX(V!$R:$R,MATCH(AJ164,V!$L:$L,0)),"")</f>
        <v/>
      </c>
      <c r="AJ164" s="159" t="str">
        <f t="shared" si="27"/>
        <v/>
      </c>
      <c r="AK164" s="158" t="str">
        <f>IFERROR(INDEX(V!$R:$R,MATCH(AL164,V!$L:$L,0)),"")</f>
        <v/>
      </c>
      <c r="AL164" s="159" t="str">
        <f t="shared" si="28"/>
        <v/>
      </c>
      <c r="AM164" s="158" t="str">
        <f>IFERROR(INDEX(V!$R:$R,MATCH(AN164,V!$L:$L,0)),"")</f>
        <v/>
      </c>
      <c r="AN164" s="159" t="str">
        <f t="shared" si="29"/>
        <v/>
      </c>
      <c r="AO164" s="158" t="str">
        <f>IFERROR(INDEX(V!$R:$R,MATCH(AP164,V!$L:$L,0)),"")</f>
        <v/>
      </c>
      <c r="AP164" s="159" t="str">
        <f t="shared" si="30"/>
        <v/>
      </c>
    </row>
    <row r="165" spans="2:42" hidden="1" x14ac:dyDescent="0.2">
      <c r="B165"/>
      <c r="AD165" s="157">
        <f t="shared" si="31"/>
        <v>0</v>
      </c>
      <c r="AE165" s="158" t="str">
        <f>IFERROR(INDEX(V!$R:$R,MATCH(AF165,V!$L:$L,0)),"")</f>
        <v/>
      </c>
      <c r="AF165" s="159" t="str">
        <f t="shared" si="25"/>
        <v/>
      </c>
      <c r="AG165" s="158" t="str">
        <f>IFERROR(INDEX(V!$R:$R,MATCH(AH165,V!$L:$L,0)),"")</f>
        <v/>
      </c>
      <c r="AH165" s="159" t="str">
        <f t="shared" si="26"/>
        <v/>
      </c>
      <c r="AI165" s="158" t="str">
        <f>IFERROR(INDEX(V!$R:$R,MATCH(AJ165,V!$L:$L,0)),"")</f>
        <v/>
      </c>
      <c r="AJ165" s="159" t="str">
        <f t="shared" si="27"/>
        <v/>
      </c>
      <c r="AK165" s="158" t="str">
        <f>IFERROR(INDEX(V!$R:$R,MATCH(AL165,V!$L:$L,0)),"")</f>
        <v/>
      </c>
      <c r="AL165" s="159" t="str">
        <f t="shared" si="28"/>
        <v/>
      </c>
      <c r="AM165" s="158" t="str">
        <f>IFERROR(INDEX(V!$R:$R,MATCH(AN165,V!$L:$L,0)),"")</f>
        <v/>
      </c>
      <c r="AN165" s="159" t="str">
        <f t="shared" si="29"/>
        <v/>
      </c>
      <c r="AO165" s="158" t="str">
        <f>IFERROR(INDEX(V!$R:$R,MATCH(AP165,V!$L:$L,0)),"")</f>
        <v/>
      </c>
      <c r="AP165" s="159" t="str">
        <f t="shared" si="30"/>
        <v/>
      </c>
    </row>
    <row r="166" spans="2:42" hidden="1" x14ac:dyDescent="0.2">
      <c r="B166"/>
      <c r="AD166" s="157">
        <f t="shared" si="31"/>
        <v>0</v>
      </c>
      <c r="AE166" s="158" t="str">
        <f>IFERROR(INDEX(V!$R:$R,MATCH(AF166,V!$L:$L,0)),"")</f>
        <v/>
      </c>
      <c r="AF166" s="159" t="str">
        <f t="shared" si="25"/>
        <v/>
      </c>
      <c r="AG166" s="158" t="str">
        <f>IFERROR(INDEX(V!$R:$R,MATCH(AH166,V!$L:$L,0)),"")</f>
        <v/>
      </c>
      <c r="AH166" s="159" t="str">
        <f t="shared" si="26"/>
        <v/>
      </c>
      <c r="AI166" s="158" t="str">
        <f>IFERROR(INDEX(V!$R:$R,MATCH(AJ166,V!$L:$L,0)),"")</f>
        <v/>
      </c>
      <c r="AJ166" s="159" t="str">
        <f t="shared" si="27"/>
        <v/>
      </c>
      <c r="AK166" s="158" t="str">
        <f>IFERROR(INDEX(V!$R:$R,MATCH(AL166,V!$L:$L,0)),"")</f>
        <v/>
      </c>
      <c r="AL166" s="159" t="str">
        <f t="shared" si="28"/>
        <v/>
      </c>
      <c r="AM166" s="158" t="str">
        <f>IFERROR(INDEX(V!$R:$R,MATCH(AN166,V!$L:$L,0)),"")</f>
        <v/>
      </c>
      <c r="AN166" s="159" t="str">
        <f t="shared" si="29"/>
        <v/>
      </c>
      <c r="AO166" s="158" t="str">
        <f>IFERROR(INDEX(V!$R:$R,MATCH(AP166,V!$L:$L,0)),"")</f>
        <v/>
      </c>
      <c r="AP166" s="159" t="str">
        <f t="shared" si="30"/>
        <v/>
      </c>
    </row>
    <row r="167" spans="2:42" hidden="1" x14ac:dyDescent="0.2">
      <c r="B167"/>
      <c r="AD167" s="157">
        <f t="shared" si="31"/>
        <v>0</v>
      </c>
      <c r="AE167" s="158" t="str">
        <f>IFERROR(INDEX(V!$R:$R,MATCH(AF167,V!$L:$L,0)),"")</f>
        <v/>
      </c>
      <c r="AF167" s="159" t="str">
        <f t="shared" si="25"/>
        <v/>
      </c>
      <c r="AG167" s="158" t="str">
        <f>IFERROR(INDEX(V!$R:$R,MATCH(AH167,V!$L:$L,0)),"")</f>
        <v/>
      </c>
      <c r="AH167" s="159" t="str">
        <f t="shared" si="26"/>
        <v/>
      </c>
      <c r="AI167" s="158" t="str">
        <f>IFERROR(INDEX(V!$R:$R,MATCH(AJ167,V!$L:$L,0)),"")</f>
        <v/>
      </c>
      <c r="AJ167" s="159" t="str">
        <f t="shared" si="27"/>
        <v/>
      </c>
      <c r="AK167" s="158" t="str">
        <f>IFERROR(INDEX(V!$R:$R,MATCH(AL167,V!$L:$L,0)),"")</f>
        <v/>
      </c>
      <c r="AL167" s="159" t="str">
        <f t="shared" si="28"/>
        <v/>
      </c>
      <c r="AM167" s="158" t="str">
        <f>IFERROR(INDEX(V!$R:$R,MATCH(AN167,V!$L:$L,0)),"")</f>
        <v/>
      </c>
      <c r="AN167" s="159" t="str">
        <f t="shared" si="29"/>
        <v/>
      </c>
      <c r="AO167" s="158" t="str">
        <f>IFERROR(INDEX(V!$R:$R,MATCH(AP167,V!$L:$L,0)),"")</f>
        <v/>
      </c>
      <c r="AP167" s="159" t="str">
        <f t="shared" si="30"/>
        <v/>
      </c>
    </row>
    <row r="168" spans="2:42" hidden="1" x14ac:dyDescent="0.2">
      <c r="B168"/>
      <c r="AD168" s="157">
        <f t="shared" si="31"/>
        <v>0</v>
      </c>
      <c r="AE168" s="158" t="str">
        <f>IFERROR(INDEX(V!$R:$R,MATCH(AF168,V!$L:$L,0)),"")</f>
        <v/>
      </c>
      <c r="AF168" s="159" t="str">
        <f t="shared" si="25"/>
        <v/>
      </c>
      <c r="AG168" s="158" t="str">
        <f>IFERROR(INDEX(V!$R:$R,MATCH(AH168,V!$L:$L,0)),"")</f>
        <v/>
      </c>
      <c r="AH168" s="159" t="str">
        <f t="shared" si="26"/>
        <v/>
      </c>
      <c r="AI168" s="158" t="str">
        <f>IFERROR(INDEX(V!$R:$R,MATCH(AJ168,V!$L:$L,0)),"")</f>
        <v/>
      </c>
      <c r="AJ168" s="159" t="str">
        <f t="shared" si="27"/>
        <v/>
      </c>
      <c r="AK168" s="158" t="str">
        <f>IFERROR(INDEX(V!$R:$R,MATCH(AL168,V!$L:$L,0)),"")</f>
        <v/>
      </c>
      <c r="AL168" s="159" t="str">
        <f t="shared" si="28"/>
        <v/>
      </c>
      <c r="AM168" s="158" t="str">
        <f>IFERROR(INDEX(V!$R:$R,MATCH(AN168,V!$L:$L,0)),"")</f>
        <v/>
      </c>
      <c r="AN168" s="159" t="str">
        <f t="shared" si="29"/>
        <v/>
      </c>
      <c r="AO168" s="158" t="str">
        <f>IFERROR(INDEX(V!$R:$R,MATCH(AP168,V!$L:$L,0)),"")</f>
        <v/>
      </c>
      <c r="AP168" s="159" t="str">
        <f t="shared" si="30"/>
        <v/>
      </c>
    </row>
    <row r="169" spans="2:42" hidden="1" x14ac:dyDescent="0.2">
      <c r="B169"/>
      <c r="AD169" s="157">
        <f t="shared" si="31"/>
        <v>0</v>
      </c>
      <c r="AE169" s="158" t="str">
        <f>IFERROR(INDEX(V!$R:$R,MATCH(AF169,V!$L:$L,0)),"")</f>
        <v/>
      </c>
      <c r="AF169" s="159" t="str">
        <f t="shared" si="25"/>
        <v/>
      </c>
      <c r="AG169" s="158" t="str">
        <f>IFERROR(INDEX(V!$R:$R,MATCH(AH169,V!$L:$L,0)),"")</f>
        <v/>
      </c>
      <c r="AH169" s="159" t="str">
        <f t="shared" si="26"/>
        <v/>
      </c>
      <c r="AI169" s="158" t="str">
        <f>IFERROR(INDEX(V!$R:$R,MATCH(AJ169,V!$L:$L,0)),"")</f>
        <v/>
      </c>
      <c r="AJ169" s="159" t="str">
        <f t="shared" si="27"/>
        <v/>
      </c>
      <c r="AK169" s="158" t="str">
        <f>IFERROR(INDEX(V!$R:$R,MATCH(AL169,V!$L:$L,0)),"")</f>
        <v/>
      </c>
      <c r="AL169" s="159" t="str">
        <f t="shared" si="28"/>
        <v/>
      </c>
      <c r="AM169" s="158" t="str">
        <f>IFERROR(INDEX(V!$R:$R,MATCH(AN169,V!$L:$L,0)),"")</f>
        <v/>
      </c>
      <c r="AN169" s="159" t="str">
        <f t="shared" si="29"/>
        <v/>
      </c>
      <c r="AO169" s="158" t="str">
        <f>IFERROR(INDEX(V!$R:$R,MATCH(AP169,V!$L:$L,0)),"")</f>
        <v/>
      </c>
      <c r="AP169" s="159" t="str">
        <f t="shared" si="30"/>
        <v/>
      </c>
    </row>
    <row r="170" spans="2:42" hidden="1" x14ac:dyDescent="0.2">
      <c r="B170"/>
      <c r="AD170" s="157">
        <f t="shared" si="31"/>
        <v>0</v>
      </c>
      <c r="AE170" s="158" t="str">
        <f>IFERROR(INDEX(V!$R:$R,MATCH(AF170,V!$L:$L,0)),"")</f>
        <v/>
      </c>
      <c r="AF170" s="159" t="str">
        <f t="shared" si="25"/>
        <v/>
      </c>
      <c r="AG170" s="158" t="str">
        <f>IFERROR(INDEX(V!$R:$R,MATCH(AH170,V!$L:$L,0)),"")</f>
        <v/>
      </c>
      <c r="AH170" s="159" t="str">
        <f t="shared" si="26"/>
        <v/>
      </c>
      <c r="AI170" s="158" t="str">
        <f>IFERROR(INDEX(V!$R:$R,MATCH(AJ170,V!$L:$L,0)),"")</f>
        <v/>
      </c>
      <c r="AJ170" s="159" t="str">
        <f t="shared" si="27"/>
        <v/>
      </c>
      <c r="AK170" s="158" t="str">
        <f>IFERROR(INDEX(V!$R:$R,MATCH(AL170,V!$L:$L,0)),"")</f>
        <v/>
      </c>
      <c r="AL170" s="159" t="str">
        <f t="shared" si="28"/>
        <v/>
      </c>
      <c r="AM170" s="158" t="str">
        <f>IFERROR(INDEX(V!$R:$R,MATCH(AN170,V!$L:$L,0)),"")</f>
        <v/>
      </c>
      <c r="AN170" s="159" t="str">
        <f t="shared" si="29"/>
        <v/>
      </c>
      <c r="AO170" s="158" t="str">
        <f>IFERROR(INDEX(V!$R:$R,MATCH(AP170,V!$L:$L,0)),"")</f>
        <v/>
      </c>
      <c r="AP170" s="159" t="str">
        <f t="shared" si="30"/>
        <v/>
      </c>
    </row>
    <row r="171" spans="2:42" hidden="1" x14ac:dyDescent="0.2">
      <c r="B171"/>
      <c r="AD171" s="157">
        <f t="shared" si="31"/>
        <v>0</v>
      </c>
      <c r="AE171" s="158" t="str">
        <f>IFERROR(INDEX(V!$R:$R,MATCH(AF171,V!$L:$L,0)),"")</f>
        <v/>
      </c>
      <c r="AF171" s="159" t="str">
        <f t="shared" si="25"/>
        <v/>
      </c>
      <c r="AG171" s="158" t="str">
        <f>IFERROR(INDEX(V!$R:$R,MATCH(AH171,V!$L:$L,0)),"")</f>
        <v/>
      </c>
      <c r="AH171" s="159" t="str">
        <f t="shared" si="26"/>
        <v/>
      </c>
      <c r="AI171" s="158" t="str">
        <f>IFERROR(INDEX(V!$R:$R,MATCH(AJ171,V!$L:$L,0)),"")</f>
        <v/>
      </c>
      <c r="AJ171" s="159" t="str">
        <f t="shared" si="27"/>
        <v/>
      </c>
      <c r="AK171" s="158" t="str">
        <f>IFERROR(INDEX(V!$R:$R,MATCH(AL171,V!$L:$L,0)),"")</f>
        <v/>
      </c>
      <c r="AL171" s="159" t="str">
        <f t="shared" si="28"/>
        <v/>
      </c>
      <c r="AM171" s="158" t="str">
        <f>IFERROR(INDEX(V!$R:$R,MATCH(AN171,V!$L:$L,0)),"")</f>
        <v/>
      </c>
      <c r="AN171" s="159" t="str">
        <f t="shared" si="29"/>
        <v/>
      </c>
      <c r="AO171" s="158" t="str">
        <f>IFERROR(INDEX(V!$R:$R,MATCH(AP171,V!$L:$L,0)),"")</f>
        <v/>
      </c>
      <c r="AP171" s="159" t="str">
        <f t="shared" si="30"/>
        <v/>
      </c>
    </row>
    <row r="172" spans="2:42" hidden="1" x14ac:dyDescent="0.2">
      <c r="B172"/>
      <c r="AD172" s="157">
        <f t="shared" si="31"/>
        <v>0</v>
      </c>
      <c r="AE172" s="158" t="str">
        <f>IFERROR(INDEX(V!$R:$R,MATCH(AF172,V!$L:$L,0)),"")</f>
        <v/>
      </c>
      <c r="AF172" s="159" t="str">
        <f t="shared" si="25"/>
        <v/>
      </c>
      <c r="AG172" s="158" t="str">
        <f>IFERROR(INDEX(V!$R:$R,MATCH(AH172,V!$L:$L,0)),"")</f>
        <v/>
      </c>
      <c r="AH172" s="159" t="str">
        <f t="shared" si="26"/>
        <v/>
      </c>
      <c r="AI172" s="158" t="str">
        <f>IFERROR(INDEX(V!$R:$R,MATCH(AJ172,V!$L:$L,0)),"")</f>
        <v/>
      </c>
      <c r="AJ172" s="159" t="str">
        <f t="shared" si="27"/>
        <v/>
      </c>
      <c r="AK172" s="158" t="str">
        <f>IFERROR(INDEX(V!$R:$R,MATCH(AL172,V!$L:$L,0)),"")</f>
        <v/>
      </c>
      <c r="AL172" s="159" t="str">
        <f t="shared" si="28"/>
        <v/>
      </c>
      <c r="AM172" s="158" t="str">
        <f>IFERROR(INDEX(V!$R:$R,MATCH(AN172,V!$L:$L,0)),"")</f>
        <v/>
      </c>
      <c r="AN172" s="159" t="str">
        <f t="shared" si="29"/>
        <v/>
      </c>
      <c r="AO172" s="158" t="str">
        <f>IFERROR(INDEX(V!$R:$R,MATCH(AP172,V!$L:$L,0)),"")</f>
        <v/>
      </c>
      <c r="AP172" s="159" t="str">
        <f t="shared" si="30"/>
        <v/>
      </c>
    </row>
    <row r="173" spans="2:42" hidden="1" x14ac:dyDescent="0.2">
      <c r="B173"/>
      <c r="AD173" s="157">
        <f t="shared" si="31"/>
        <v>0</v>
      </c>
      <c r="AE173" s="158" t="str">
        <f>IFERROR(INDEX(V!$R:$R,MATCH(AF173,V!$L:$L,0)),"")</f>
        <v/>
      </c>
      <c r="AF173" s="159" t="str">
        <f t="shared" si="25"/>
        <v/>
      </c>
      <c r="AG173" s="158" t="str">
        <f>IFERROR(INDEX(V!$R:$R,MATCH(AH173,V!$L:$L,0)),"")</f>
        <v/>
      </c>
      <c r="AH173" s="159" t="str">
        <f t="shared" si="26"/>
        <v/>
      </c>
      <c r="AI173" s="158" t="str">
        <f>IFERROR(INDEX(V!$R:$R,MATCH(AJ173,V!$L:$L,0)),"")</f>
        <v/>
      </c>
      <c r="AJ173" s="159" t="str">
        <f t="shared" si="27"/>
        <v/>
      </c>
      <c r="AK173" s="158" t="str">
        <f>IFERROR(INDEX(V!$R:$R,MATCH(AL173,V!$L:$L,0)),"")</f>
        <v/>
      </c>
      <c r="AL173" s="159" t="str">
        <f t="shared" si="28"/>
        <v/>
      </c>
      <c r="AM173" s="158" t="str">
        <f>IFERROR(INDEX(V!$R:$R,MATCH(AN173,V!$L:$L,0)),"")</f>
        <v/>
      </c>
      <c r="AN173" s="159" t="str">
        <f t="shared" si="29"/>
        <v/>
      </c>
      <c r="AO173" s="158" t="str">
        <f>IFERROR(INDEX(V!$R:$R,MATCH(AP173,V!$L:$L,0)),"")</f>
        <v/>
      </c>
      <c r="AP173" s="159" t="str">
        <f t="shared" si="30"/>
        <v/>
      </c>
    </row>
    <row r="174" spans="2:42" hidden="1" x14ac:dyDescent="0.2">
      <c r="B174"/>
      <c r="AD174" s="157">
        <f t="shared" si="31"/>
        <v>0</v>
      </c>
      <c r="AE174" s="158" t="str">
        <f>IFERROR(INDEX(V!$R:$R,MATCH(AF174,V!$L:$L,0)),"")</f>
        <v/>
      </c>
      <c r="AF174" s="159" t="str">
        <f t="shared" si="25"/>
        <v/>
      </c>
      <c r="AG174" s="158" t="str">
        <f>IFERROR(INDEX(V!$R:$R,MATCH(AH174,V!$L:$L,0)),"")</f>
        <v/>
      </c>
      <c r="AH174" s="159" t="str">
        <f t="shared" si="26"/>
        <v/>
      </c>
      <c r="AI174" s="158" t="str">
        <f>IFERROR(INDEX(V!$R:$R,MATCH(AJ174,V!$L:$L,0)),"")</f>
        <v/>
      </c>
      <c r="AJ174" s="159" t="str">
        <f t="shared" si="27"/>
        <v/>
      </c>
      <c r="AK174" s="158" t="str">
        <f>IFERROR(INDEX(V!$R:$R,MATCH(AL174,V!$L:$L,0)),"")</f>
        <v/>
      </c>
      <c r="AL174" s="159" t="str">
        <f t="shared" si="28"/>
        <v/>
      </c>
      <c r="AM174" s="158" t="str">
        <f>IFERROR(INDEX(V!$R:$R,MATCH(AN174,V!$L:$L,0)),"")</f>
        <v/>
      </c>
      <c r="AN174" s="159" t="str">
        <f t="shared" si="29"/>
        <v/>
      </c>
      <c r="AO174" s="158" t="str">
        <f>IFERROR(INDEX(V!$R:$R,MATCH(AP174,V!$L:$L,0)),"")</f>
        <v/>
      </c>
      <c r="AP174" s="159" t="str">
        <f t="shared" si="30"/>
        <v/>
      </c>
    </row>
    <row r="175" spans="2:42" hidden="1" x14ac:dyDescent="0.2">
      <c r="B175"/>
      <c r="AD175" s="157">
        <f t="shared" si="31"/>
        <v>0</v>
      </c>
      <c r="AE175" s="158" t="str">
        <f>IFERROR(INDEX(V!$R:$R,MATCH(AF175,V!$L:$L,0)),"")</f>
        <v/>
      </c>
      <c r="AF175" s="159" t="str">
        <f t="shared" si="25"/>
        <v/>
      </c>
      <c r="AG175" s="158" t="str">
        <f>IFERROR(INDEX(V!$R:$R,MATCH(AH175,V!$L:$L,0)),"")</f>
        <v/>
      </c>
      <c r="AH175" s="159" t="str">
        <f t="shared" si="26"/>
        <v/>
      </c>
      <c r="AI175" s="158" t="str">
        <f>IFERROR(INDEX(V!$R:$R,MATCH(AJ175,V!$L:$L,0)),"")</f>
        <v/>
      </c>
      <c r="AJ175" s="159" t="str">
        <f t="shared" si="27"/>
        <v/>
      </c>
      <c r="AK175" s="158" t="str">
        <f>IFERROR(INDEX(V!$R:$R,MATCH(AL175,V!$L:$L,0)),"")</f>
        <v/>
      </c>
      <c r="AL175" s="159" t="str">
        <f t="shared" si="28"/>
        <v/>
      </c>
      <c r="AM175" s="158" t="str">
        <f>IFERROR(INDEX(V!$R:$R,MATCH(AN175,V!$L:$L,0)),"")</f>
        <v/>
      </c>
      <c r="AN175" s="159" t="str">
        <f t="shared" si="29"/>
        <v/>
      </c>
      <c r="AO175" s="158" t="str">
        <f>IFERROR(INDEX(V!$R:$R,MATCH(AP175,V!$L:$L,0)),"")</f>
        <v/>
      </c>
      <c r="AP175" s="159" t="str">
        <f t="shared" si="30"/>
        <v/>
      </c>
    </row>
    <row r="176" spans="2:42" hidden="1" x14ac:dyDescent="0.2">
      <c r="B176"/>
      <c r="AD176" s="157">
        <f t="shared" si="31"/>
        <v>0</v>
      </c>
      <c r="AE176" s="158" t="str">
        <f>IFERROR(INDEX(V!$R:$R,MATCH(AF176,V!$L:$L,0)),"")</f>
        <v/>
      </c>
      <c r="AF176" s="159" t="str">
        <f t="shared" si="25"/>
        <v/>
      </c>
      <c r="AG176" s="158" t="str">
        <f>IFERROR(INDEX(V!$R:$R,MATCH(AH176,V!$L:$L,0)),"")</f>
        <v/>
      </c>
      <c r="AH176" s="159" t="str">
        <f t="shared" si="26"/>
        <v/>
      </c>
      <c r="AI176" s="158" t="str">
        <f>IFERROR(INDEX(V!$R:$R,MATCH(AJ176,V!$L:$L,0)),"")</f>
        <v/>
      </c>
      <c r="AJ176" s="159" t="str">
        <f t="shared" si="27"/>
        <v/>
      </c>
      <c r="AK176" s="158" t="str">
        <f>IFERROR(INDEX(V!$R:$R,MATCH(AL176,V!$L:$L,0)),"")</f>
        <v/>
      </c>
      <c r="AL176" s="159" t="str">
        <f t="shared" si="28"/>
        <v/>
      </c>
      <c r="AM176" s="158" t="str">
        <f>IFERROR(INDEX(V!$R:$R,MATCH(AN176,V!$L:$L,0)),"")</f>
        <v/>
      </c>
      <c r="AN176" s="159" t="str">
        <f t="shared" si="29"/>
        <v/>
      </c>
      <c r="AO176" s="158" t="str">
        <f>IFERROR(INDEX(V!$R:$R,MATCH(AP176,V!$L:$L,0)),"")</f>
        <v/>
      </c>
      <c r="AP176" s="159" t="str">
        <f t="shared" si="30"/>
        <v/>
      </c>
    </row>
    <row r="177" spans="2:42" hidden="1" x14ac:dyDescent="0.2">
      <c r="B177"/>
      <c r="AD177" s="157">
        <f t="shared" si="31"/>
        <v>0</v>
      </c>
      <c r="AE177" s="158" t="str">
        <f>IFERROR(INDEX(V!$R:$R,MATCH(AF177,V!$L:$L,0)),"")</f>
        <v/>
      </c>
      <c r="AF177" s="159" t="str">
        <f t="shared" si="25"/>
        <v/>
      </c>
      <c r="AG177" s="158" t="str">
        <f>IFERROR(INDEX(V!$R:$R,MATCH(AH177,V!$L:$L,0)),"")</f>
        <v/>
      </c>
      <c r="AH177" s="159" t="str">
        <f t="shared" si="26"/>
        <v/>
      </c>
      <c r="AI177" s="158" t="str">
        <f>IFERROR(INDEX(V!$R:$R,MATCH(AJ177,V!$L:$L,0)),"")</f>
        <v/>
      </c>
      <c r="AJ177" s="159" t="str">
        <f t="shared" si="27"/>
        <v/>
      </c>
      <c r="AK177" s="158" t="str">
        <f>IFERROR(INDEX(V!$R:$R,MATCH(AL177,V!$L:$L,0)),"")</f>
        <v/>
      </c>
      <c r="AL177" s="159" t="str">
        <f t="shared" si="28"/>
        <v/>
      </c>
      <c r="AM177" s="158" t="str">
        <f>IFERROR(INDEX(V!$R:$R,MATCH(AN177,V!$L:$L,0)),"")</f>
        <v/>
      </c>
      <c r="AN177" s="159" t="str">
        <f t="shared" si="29"/>
        <v/>
      </c>
      <c r="AO177" s="158" t="str">
        <f>IFERROR(INDEX(V!$R:$R,MATCH(AP177,V!$L:$L,0)),"")</f>
        <v/>
      </c>
      <c r="AP177" s="159" t="str">
        <f t="shared" si="30"/>
        <v/>
      </c>
    </row>
    <row r="178" spans="2:42" hidden="1" x14ac:dyDescent="0.2">
      <c r="B178"/>
      <c r="AD178" s="157">
        <f t="shared" si="31"/>
        <v>0</v>
      </c>
      <c r="AE178" s="158" t="str">
        <f>IFERROR(INDEX(V!$R:$R,MATCH(AF178,V!$L:$L,0)),"")</f>
        <v/>
      </c>
      <c r="AF178" s="159" t="str">
        <f t="shared" si="25"/>
        <v/>
      </c>
      <c r="AG178" s="158" t="str">
        <f>IFERROR(INDEX(V!$R:$R,MATCH(AH178,V!$L:$L,0)),"")</f>
        <v/>
      </c>
      <c r="AH178" s="159" t="str">
        <f t="shared" si="26"/>
        <v/>
      </c>
      <c r="AI178" s="158" t="str">
        <f>IFERROR(INDEX(V!$R:$R,MATCH(AJ178,V!$L:$L,0)),"")</f>
        <v/>
      </c>
      <c r="AJ178" s="159" t="str">
        <f t="shared" si="27"/>
        <v/>
      </c>
      <c r="AK178" s="158" t="str">
        <f>IFERROR(INDEX(V!$R:$R,MATCH(AL178,V!$L:$L,0)),"")</f>
        <v/>
      </c>
      <c r="AL178" s="159" t="str">
        <f t="shared" si="28"/>
        <v/>
      </c>
      <c r="AM178" s="158" t="str">
        <f>IFERROR(INDEX(V!$R:$R,MATCH(AN178,V!$L:$L,0)),"")</f>
        <v/>
      </c>
      <c r="AN178" s="159" t="str">
        <f t="shared" si="29"/>
        <v/>
      </c>
      <c r="AO178" s="158" t="str">
        <f>IFERROR(INDEX(V!$R:$R,MATCH(AP178,V!$L:$L,0)),"")</f>
        <v/>
      </c>
      <c r="AP178" s="159" t="str">
        <f t="shared" si="30"/>
        <v/>
      </c>
    </row>
    <row r="179" spans="2:42" hidden="1" x14ac:dyDescent="0.2">
      <c r="B179"/>
      <c r="AD179" s="157">
        <f t="shared" si="31"/>
        <v>0</v>
      </c>
      <c r="AE179" s="158" t="str">
        <f>IFERROR(INDEX(V!$R:$R,MATCH(AF179,V!$L:$L,0)),"")</f>
        <v/>
      </c>
      <c r="AF179" s="159" t="str">
        <f t="shared" si="25"/>
        <v/>
      </c>
      <c r="AG179" s="158" t="str">
        <f>IFERROR(INDEX(V!$R:$R,MATCH(AH179,V!$L:$L,0)),"")</f>
        <v/>
      </c>
      <c r="AH179" s="159" t="str">
        <f t="shared" si="26"/>
        <v/>
      </c>
      <c r="AI179" s="158" t="str">
        <f>IFERROR(INDEX(V!$R:$R,MATCH(AJ179,V!$L:$L,0)),"")</f>
        <v/>
      </c>
      <c r="AJ179" s="159" t="str">
        <f t="shared" si="27"/>
        <v/>
      </c>
      <c r="AK179" s="158" t="str">
        <f>IFERROR(INDEX(V!$R:$R,MATCH(AL179,V!$L:$L,0)),"")</f>
        <v/>
      </c>
      <c r="AL179" s="159" t="str">
        <f t="shared" si="28"/>
        <v/>
      </c>
      <c r="AM179" s="158" t="str">
        <f>IFERROR(INDEX(V!$R:$R,MATCH(AN179,V!$L:$L,0)),"")</f>
        <v/>
      </c>
      <c r="AN179" s="159" t="str">
        <f t="shared" si="29"/>
        <v/>
      </c>
      <c r="AO179" s="158" t="str">
        <f>IFERROR(INDEX(V!$R:$R,MATCH(AP179,V!$L:$L,0)),"")</f>
        <v/>
      </c>
      <c r="AP179" s="159" t="str">
        <f t="shared" si="30"/>
        <v/>
      </c>
    </row>
    <row r="180" spans="2:42" hidden="1" x14ac:dyDescent="0.2">
      <c r="B180"/>
      <c r="AD180" s="157">
        <f t="shared" si="31"/>
        <v>0</v>
      </c>
      <c r="AE180" s="158" t="str">
        <f>IFERROR(INDEX(V!$R:$R,MATCH(AF180,V!$L:$L,0)),"")</f>
        <v/>
      </c>
      <c r="AF180" s="159" t="str">
        <f t="shared" si="25"/>
        <v/>
      </c>
      <c r="AG180" s="158" t="str">
        <f>IFERROR(INDEX(V!$R:$R,MATCH(AH180,V!$L:$L,0)),"")</f>
        <v/>
      </c>
      <c r="AH180" s="159" t="str">
        <f t="shared" si="26"/>
        <v/>
      </c>
      <c r="AI180" s="158" t="str">
        <f>IFERROR(INDEX(V!$R:$R,MATCH(AJ180,V!$L:$L,0)),"")</f>
        <v/>
      </c>
      <c r="AJ180" s="159" t="str">
        <f t="shared" si="27"/>
        <v/>
      </c>
      <c r="AK180" s="158" t="str">
        <f>IFERROR(INDEX(V!$R:$R,MATCH(AL180,V!$L:$L,0)),"")</f>
        <v/>
      </c>
      <c r="AL180" s="159" t="str">
        <f t="shared" si="28"/>
        <v/>
      </c>
      <c r="AM180" s="158" t="str">
        <f>IFERROR(INDEX(V!$R:$R,MATCH(AN180,V!$L:$L,0)),"")</f>
        <v/>
      </c>
      <c r="AN180" s="159" t="str">
        <f t="shared" si="29"/>
        <v/>
      </c>
      <c r="AO180" s="158" t="str">
        <f>IFERROR(INDEX(V!$R:$R,MATCH(AP180,V!$L:$L,0)),"")</f>
        <v/>
      </c>
      <c r="AP180" s="159" t="str">
        <f t="shared" si="30"/>
        <v/>
      </c>
    </row>
    <row r="181" spans="2:42" hidden="1" x14ac:dyDescent="0.2">
      <c r="B181"/>
      <c r="AD181" s="157">
        <f t="shared" si="31"/>
        <v>0</v>
      </c>
      <c r="AE181" s="158" t="str">
        <f>IFERROR(INDEX(V!$R:$R,MATCH(AF181,V!$L:$L,0)),"")</f>
        <v/>
      </c>
      <c r="AF181" s="159" t="str">
        <f t="shared" si="25"/>
        <v/>
      </c>
      <c r="AG181" s="158" t="str">
        <f>IFERROR(INDEX(V!$R:$R,MATCH(AH181,V!$L:$L,0)),"")</f>
        <v/>
      </c>
      <c r="AH181" s="159" t="str">
        <f t="shared" si="26"/>
        <v/>
      </c>
      <c r="AI181" s="158" t="str">
        <f>IFERROR(INDEX(V!$R:$R,MATCH(AJ181,V!$L:$L,0)),"")</f>
        <v/>
      </c>
      <c r="AJ181" s="159" t="str">
        <f t="shared" si="27"/>
        <v/>
      </c>
      <c r="AK181" s="158" t="str">
        <f>IFERROR(INDEX(V!$R:$R,MATCH(AL181,V!$L:$L,0)),"")</f>
        <v/>
      </c>
      <c r="AL181" s="159" t="str">
        <f t="shared" si="28"/>
        <v/>
      </c>
      <c r="AM181" s="158" t="str">
        <f>IFERROR(INDEX(V!$R:$R,MATCH(AN181,V!$L:$L,0)),"")</f>
        <v/>
      </c>
      <c r="AN181" s="159" t="str">
        <f t="shared" si="29"/>
        <v/>
      </c>
      <c r="AO181" s="158" t="str">
        <f>IFERROR(INDEX(V!$R:$R,MATCH(AP181,V!$L:$L,0)),"")</f>
        <v/>
      </c>
      <c r="AP181" s="159" t="str">
        <f t="shared" si="30"/>
        <v/>
      </c>
    </row>
    <row r="182" spans="2:42" hidden="1" x14ac:dyDescent="0.2">
      <c r="B182"/>
      <c r="AD182" s="157">
        <f t="shared" si="31"/>
        <v>0</v>
      </c>
      <c r="AE182" s="158" t="str">
        <f>IFERROR(INDEX(V!$R:$R,MATCH(AF182,V!$L:$L,0)),"")</f>
        <v/>
      </c>
      <c r="AF182" s="159" t="str">
        <f t="shared" si="25"/>
        <v/>
      </c>
      <c r="AG182" s="158" t="str">
        <f>IFERROR(INDEX(V!$R:$R,MATCH(AH182,V!$L:$L,0)),"")</f>
        <v/>
      </c>
      <c r="AH182" s="159" t="str">
        <f t="shared" si="26"/>
        <v/>
      </c>
      <c r="AI182" s="158" t="str">
        <f>IFERROR(INDEX(V!$R:$R,MATCH(AJ182,V!$L:$L,0)),"")</f>
        <v/>
      </c>
      <c r="AJ182" s="159" t="str">
        <f t="shared" si="27"/>
        <v/>
      </c>
      <c r="AK182" s="158" t="str">
        <f>IFERROR(INDEX(V!$R:$R,MATCH(AL182,V!$L:$L,0)),"")</f>
        <v/>
      </c>
      <c r="AL182" s="159" t="str">
        <f t="shared" si="28"/>
        <v/>
      </c>
      <c r="AM182" s="158" t="str">
        <f>IFERROR(INDEX(V!$R:$R,MATCH(AN182,V!$L:$L,0)),"")</f>
        <v/>
      </c>
      <c r="AN182" s="159" t="str">
        <f t="shared" si="29"/>
        <v/>
      </c>
      <c r="AO182" s="158" t="str">
        <f>IFERROR(INDEX(V!$R:$R,MATCH(AP182,V!$L:$L,0)),"")</f>
        <v/>
      </c>
      <c r="AP182" s="159" t="str">
        <f t="shared" si="30"/>
        <v/>
      </c>
    </row>
    <row r="183" spans="2:42" hidden="1" x14ac:dyDescent="0.2">
      <c r="B183"/>
      <c r="AD183" s="157">
        <f t="shared" si="31"/>
        <v>0</v>
      </c>
      <c r="AE183" s="158" t="str">
        <f>IFERROR(INDEX(V!$R:$R,MATCH(AF183,V!$L:$L,0)),"")</f>
        <v/>
      </c>
      <c r="AF183" s="159" t="str">
        <f t="shared" si="25"/>
        <v/>
      </c>
      <c r="AG183" s="158" t="str">
        <f>IFERROR(INDEX(V!$R:$R,MATCH(AH183,V!$L:$L,0)),"")</f>
        <v/>
      </c>
      <c r="AH183" s="159" t="str">
        <f t="shared" si="26"/>
        <v/>
      </c>
      <c r="AI183" s="158" t="str">
        <f>IFERROR(INDEX(V!$R:$R,MATCH(AJ183,V!$L:$L,0)),"")</f>
        <v/>
      </c>
      <c r="AJ183" s="159" t="str">
        <f t="shared" si="27"/>
        <v/>
      </c>
      <c r="AK183" s="158" t="str">
        <f>IFERROR(INDEX(V!$R:$R,MATCH(AL183,V!$L:$L,0)),"")</f>
        <v/>
      </c>
      <c r="AL183" s="159" t="str">
        <f t="shared" si="28"/>
        <v/>
      </c>
      <c r="AM183" s="158" t="str">
        <f>IFERROR(INDEX(V!$R:$R,MATCH(AN183,V!$L:$L,0)),"")</f>
        <v/>
      </c>
      <c r="AN183" s="159" t="str">
        <f t="shared" si="29"/>
        <v/>
      </c>
      <c r="AO183" s="158" t="str">
        <f>IFERROR(INDEX(V!$R:$R,MATCH(AP183,V!$L:$L,0)),"")</f>
        <v/>
      </c>
      <c r="AP183" s="159" t="str">
        <f t="shared" si="30"/>
        <v/>
      </c>
    </row>
    <row r="184" spans="2:42" hidden="1" x14ac:dyDescent="0.2">
      <c r="B184"/>
      <c r="AD184" s="157">
        <f t="shared" si="31"/>
        <v>0</v>
      </c>
      <c r="AE184" s="158" t="str">
        <f>IFERROR(INDEX(V!$R:$R,MATCH(AF184,V!$L:$L,0)),"")</f>
        <v/>
      </c>
      <c r="AF184" s="159" t="str">
        <f t="shared" si="25"/>
        <v/>
      </c>
      <c r="AG184" s="158" t="str">
        <f>IFERROR(INDEX(V!$R:$R,MATCH(AH184,V!$L:$L,0)),"")</f>
        <v/>
      </c>
      <c r="AH184" s="159" t="str">
        <f t="shared" si="26"/>
        <v/>
      </c>
      <c r="AI184" s="158" t="str">
        <f>IFERROR(INDEX(V!$R:$R,MATCH(AJ184,V!$L:$L,0)),"")</f>
        <v/>
      </c>
      <c r="AJ184" s="159" t="str">
        <f t="shared" si="27"/>
        <v/>
      </c>
      <c r="AK184" s="158" t="str">
        <f>IFERROR(INDEX(V!$R:$R,MATCH(AL184,V!$L:$L,0)),"")</f>
        <v/>
      </c>
      <c r="AL184" s="159" t="str">
        <f t="shared" si="28"/>
        <v/>
      </c>
      <c r="AM184" s="158" t="str">
        <f>IFERROR(INDEX(V!$R:$R,MATCH(AN184,V!$L:$L,0)),"")</f>
        <v/>
      </c>
      <c r="AN184" s="159" t="str">
        <f t="shared" si="29"/>
        <v/>
      </c>
      <c r="AO184" s="158" t="str">
        <f>IFERROR(INDEX(V!$R:$R,MATCH(AP184,V!$L:$L,0)),"")</f>
        <v/>
      </c>
      <c r="AP184" s="159" t="str">
        <f t="shared" si="30"/>
        <v/>
      </c>
    </row>
    <row r="185" spans="2:42" hidden="1" x14ac:dyDescent="0.2">
      <c r="B185"/>
      <c r="AD185" s="157">
        <f t="shared" si="31"/>
        <v>0</v>
      </c>
      <c r="AE185" s="158" t="str">
        <f>IFERROR(INDEX(V!$R:$R,MATCH(AF185,V!$L:$L,0)),"")</f>
        <v/>
      </c>
      <c r="AF185" s="159" t="str">
        <f t="shared" si="25"/>
        <v/>
      </c>
      <c r="AG185" s="158" t="str">
        <f>IFERROR(INDEX(V!$R:$R,MATCH(AH185,V!$L:$L,0)),"")</f>
        <v/>
      </c>
      <c r="AH185" s="159" t="str">
        <f t="shared" si="26"/>
        <v/>
      </c>
      <c r="AI185" s="158" t="str">
        <f>IFERROR(INDEX(V!$R:$R,MATCH(AJ185,V!$L:$L,0)),"")</f>
        <v/>
      </c>
      <c r="AJ185" s="159" t="str">
        <f t="shared" si="27"/>
        <v/>
      </c>
      <c r="AK185" s="158" t="str">
        <f>IFERROR(INDEX(V!$R:$R,MATCH(AL185,V!$L:$L,0)),"")</f>
        <v/>
      </c>
      <c r="AL185" s="159" t="str">
        <f t="shared" si="28"/>
        <v/>
      </c>
      <c r="AM185" s="158" t="str">
        <f>IFERROR(INDEX(V!$R:$R,MATCH(AN185,V!$L:$L,0)),"")</f>
        <v/>
      </c>
      <c r="AN185" s="159" t="str">
        <f t="shared" si="29"/>
        <v/>
      </c>
      <c r="AO185" s="158" t="str">
        <f>IFERROR(INDEX(V!$R:$R,MATCH(AP185,V!$L:$L,0)),"")</f>
        <v/>
      </c>
      <c r="AP185" s="159" t="str">
        <f t="shared" si="30"/>
        <v/>
      </c>
    </row>
    <row r="186" spans="2:42" hidden="1" x14ac:dyDescent="0.2">
      <c r="B186"/>
      <c r="AD186" s="157">
        <f t="shared" si="31"/>
        <v>0</v>
      </c>
      <c r="AE186" s="158" t="str">
        <f>IFERROR(INDEX(V!$R:$R,MATCH(AF186,V!$L:$L,0)),"")</f>
        <v/>
      </c>
      <c r="AF186" s="159" t="str">
        <f t="shared" si="25"/>
        <v/>
      </c>
      <c r="AG186" s="158" t="str">
        <f>IFERROR(INDEX(V!$R:$R,MATCH(AH186,V!$L:$L,0)),"")</f>
        <v/>
      </c>
      <c r="AH186" s="159" t="str">
        <f t="shared" si="26"/>
        <v/>
      </c>
      <c r="AI186" s="158" t="str">
        <f>IFERROR(INDEX(V!$R:$R,MATCH(AJ186,V!$L:$L,0)),"")</f>
        <v/>
      </c>
      <c r="AJ186" s="159" t="str">
        <f t="shared" si="27"/>
        <v/>
      </c>
      <c r="AK186" s="158" t="str">
        <f>IFERROR(INDEX(V!$R:$R,MATCH(AL186,V!$L:$L,0)),"")</f>
        <v/>
      </c>
      <c r="AL186" s="159" t="str">
        <f t="shared" si="28"/>
        <v/>
      </c>
      <c r="AM186" s="158" t="str">
        <f>IFERROR(INDEX(V!$R:$R,MATCH(AN186,V!$L:$L,0)),"")</f>
        <v/>
      </c>
      <c r="AN186" s="159" t="str">
        <f t="shared" si="29"/>
        <v/>
      </c>
      <c r="AO186" s="158" t="str">
        <f>IFERROR(INDEX(V!$R:$R,MATCH(AP186,V!$L:$L,0)),"")</f>
        <v/>
      </c>
      <c r="AP186" s="159" t="str">
        <f t="shared" si="30"/>
        <v/>
      </c>
    </row>
    <row r="187" spans="2:42" hidden="1" x14ac:dyDescent="0.2">
      <c r="B187"/>
      <c r="AD187" s="157">
        <f t="shared" si="31"/>
        <v>0</v>
      </c>
      <c r="AE187" s="158" t="str">
        <f>IFERROR(INDEX(V!$R:$R,MATCH(AF187,V!$L:$L,0)),"")</f>
        <v/>
      </c>
      <c r="AF187" s="159" t="str">
        <f t="shared" si="25"/>
        <v/>
      </c>
      <c r="AG187" s="158" t="str">
        <f>IFERROR(INDEX(V!$R:$R,MATCH(AH187,V!$L:$L,0)),"")</f>
        <v/>
      </c>
      <c r="AH187" s="159" t="str">
        <f t="shared" si="26"/>
        <v/>
      </c>
      <c r="AI187" s="158" t="str">
        <f>IFERROR(INDEX(V!$R:$R,MATCH(AJ187,V!$L:$L,0)),"")</f>
        <v/>
      </c>
      <c r="AJ187" s="159" t="str">
        <f t="shared" si="27"/>
        <v/>
      </c>
      <c r="AK187" s="158" t="str">
        <f>IFERROR(INDEX(V!$R:$R,MATCH(AL187,V!$L:$L,0)),"")</f>
        <v/>
      </c>
      <c r="AL187" s="159" t="str">
        <f t="shared" si="28"/>
        <v/>
      </c>
      <c r="AM187" s="158" t="str">
        <f>IFERROR(INDEX(V!$R:$R,MATCH(AN187,V!$L:$L,0)),"")</f>
        <v/>
      </c>
      <c r="AN187" s="159" t="str">
        <f t="shared" si="29"/>
        <v/>
      </c>
      <c r="AO187" s="158" t="str">
        <f>IFERROR(INDEX(V!$R:$R,MATCH(AP187,V!$L:$L,0)),"")</f>
        <v/>
      </c>
      <c r="AP187" s="159" t="str">
        <f t="shared" si="30"/>
        <v/>
      </c>
    </row>
    <row r="188" spans="2:42" hidden="1" x14ac:dyDescent="0.2">
      <c r="B188"/>
      <c r="AD188" s="157">
        <f t="shared" si="31"/>
        <v>0</v>
      </c>
      <c r="AE188" s="158" t="str">
        <f>IFERROR(INDEX(V!$R:$R,MATCH(AF188,V!$L:$L,0)),"")</f>
        <v/>
      </c>
      <c r="AF188" s="159" t="str">
        <f t="shared" si="25"/>
        <v/>
      </c>
      <c r="AG188" s="158" t="str">
        <f>IFERROR(INDEX(V!$R:$R,MATCH(AH188,V!$L:$L,0)),"")</f>
        <v/>
      </c>
      <c r="AH188" s="159" t="str">
        <f t="shared" si="26"/>
        <v/>
      </c>
      <c r="AI188" s="158" t="str">
        <f>IFERROR(INDEX(V!$R:$R,MATCH(AJ188,V!$L:$L,0)),"")</f>
        <v/>
      </c>
      <c r="AJ188" s="159" t="str">
        <f t="shared" si="27"/>
        <v/>
      </c>
      <c r="AK188" s="158" t="str">
        <f>IFERROR(INDEX(V!$R:$R,MATCH(AL188,V!$L:$L,0)),"")</f>
        <v/>
      </c>
      <c r="AL188" s="159" t="str">
        <f t="shared" si="28"/>
        <v/>
      </c>
      <c r="AM188" s="158" t="str">
        <f>IFERROR(INDEX(V!$R:$R,MATCH(AN188,V!$L:$L,0)),"")</f>
        <v/>
      </c>
      <c r="AN188" s="159" t="str">
        <f t="shared" si="29"/>
        <v/>
      </c>
      <c r="AO188" s="158" t="str">
        <f>IFERROR(INDEX(V!$R:$R,MATCH(AP188,V!$L:$L,0)),"")</f>
        <v/>
      </c>
      <c r="AP188" s="159" t="str">
        <f t="shared" si="30"/>
        <v/>
      </c>
    </row>
    <row r="189" spans="2:42" hidden="1" x14ac:dyDescent="0.2">
      <c r="B189"/>
      <c r="AD189" s="157">
        <f t="shared" si="31"/>
        <v>0</v>
      </c>
      <c r="AE189" s="158" t="str">
        <f>IFERROR(INDEX(V!$R:$R,MATCH(AF189,V!$L:$L,0)),"")</f>
        <v/>
      </c>
      <c r="AF189" s="159" t="str">
        <f t="shared" si="25"/>
        <v/>
      </c>
      <c r="AG189" s="158" t="str">
        <f>IFERROR(INDEX(V!$R:$R,MATCH(AH189,V!$L:$L,0)),"")</f>
        <v/>
      </c>
      <c r="AH189" s="159" t="str">
        <f t="shared" si="26"/>
        <v/>
      </c>
      <c r="AI189" s="158" t="str">
        <f>IFERROR(INDEX(V!$R:$R,MATCH(AJ189,V!$L:$L,0)),"")</f>
        <v/>
      </c>
      <c r="AJ189" s="159" t="str">
        <f t="shared" si="27"/>
        <v/>
      </c>
      <c r="AK189" s="158" t="str">
        <f>IFERROR(INDEX(V!$R:$R,MATCH(AL189,V!$L:$L,0)),"")</f>
        <v/>
      </c>
      <c r="AL189" s="159" t="str">
        <f t="shared" si="28"/>
        <v/>
      </c>
      <c r="AM189" s="158" t="str">
        <f>IFERROR(INDEX(V!$R:$R,MATCH(AN189,V!$L:$L,0)),"")</f>
        <v/>
      </c>
      <c r="AN189" s="159" t="str">
        <f t="shared" si="29"/>
        <v/>
      </c>
      <c r="AO189" s="158" t="str">
        <f>IFERROR(INDEX(V!$R:$R,MATCH(AP189,V!$L:$L,0)),"")</f>
        <v/>
      </c>
      <c r="AP189" s="159" t="str">
        <f t="shared" si="30"/>
        <v/>
      </c>
    </row>
    <row r="190" spans="2:42" hidden="1" x14ac:dyDescent="0.2">
      <c r="B190"/>
      <c r="AD190" s="157">
        <f t="shared" si="31"/>
        <v>0</v>
      </c>
      <c r="AE190" s="158" t="str">
        <f>IFERROR(INDEX(V!$R:$R,MATCH(AF190,V!$L:$L,0)),"")</f>
        <v/>
      </c>
      <c r="AF190" s="159" t="str">
        <f t="shared" si="25"/>
        <v/>
      </c>
      <c r="AG190" s="158" t="str">
        <f>IFERROR(INDEX(V!$R:$R,MATCH(AH190,V!$L:$L,0)),"")</f>
        <v/>
      </c>
      <c r="AH190" s="159" t="str">
        <f t="shared" si="26"/>
        <v/>
      </c>
      <c r="AI190" s="158" t="str">
        <f>IFERROR(INDEX(V!$R:$R,MATCH(AJ190,V!$L:$L,0)),"")</f>
        <v/>
      </c>
      <c r="AJ190" s="159" t="str">
        <f t="shared" si="27"/>
        <v/>
      </c>
      <c r="AK190" s="158" t="str">
        <f>IFERROR(INDEX(V!$R:$R,MATCH(AL190,V!$L:$L,0)),"")</f>
        <v/>
      </c>
      <c r="AL190" s="159" t="str">
        <f t="shared" si="28"/>
        <v/>
      </c>
      <c r="AM190" s="158" t="str">
        <f>IFERROR(INDEX(V!$R:$R,MATCH(AN190,V!$L:$L,0)),"")</f>
        <v/>
      </c>
      <c r="AN190" s="159" t="str">
        <f t="shared" si="29"/>
        <v/>
      </c>
      <c r="AO190" s="158" t="str">
        <f>IFERROR(INDEX(V!$R:$R,MATCH(AP190,V!$L:$L,0)),"")</f>
        <v/>
      </c>
      <c r="AP190" s="159" t="str">
        <f t="shared" si="30"/>
        <v/>
      </c>
    </row>
    <row r="191" spans="2:42" hidden="1" x14ac:dyDescent="0.2">
      <c r="B191"/>
      <c r="AD191" s="157">
        <f t="shared" si="31"/>
        <v>0</v>
      </c>
      <c r="AE191" s="158" t="str">
        <f>IFERROR(INDEX(V!$R:$R,MATCH(AF191,V!$L:$L,0)),"")</f>
        <v/>
      </c>
      <c r="AF191" s="159" t="str">
        <f t="shared" si="25"/>
        <v/>
      </c>
      <c r="AG191" s="158" t="str">
        <f>IFERROR(INDEX(V!$R:$R,MATCH(AH191,V!$L:$L,0)),"")</f>
        <v/>
      </c>
      <c r="AH191" s="159" t="str">
        <f t="shared" si="26"/>
        <v/>
      </c>
      <c r="AI191" s="158" t="str">
        <f>IFERROR(INDEX(V!$R:$R,MATCH(AJ191,V!$L:$L,0)),"")</f>
        <v/>
      </c>
      <c r="AJ191" s="159" t="str">
        <f t="shared" si="27"/>
        <v/>
      </c>
      <c r="AK191" s="158" t="str">
        <f>IFERROR(INDEX(V!$R:$R,MATCH(AL191,V!$L:$L,0)),"")</f>
        <v/>
      </c>
      <c r="AL191" s="159" t="str">
        <f t="shared" si="28"/>
        <v/>
      </c>
      <c r="AM191" s="158" t="str">
        <f>IFERROR(INDEX(V!$R:$R,MATCH(AN191,V!$L:$L,0)),"")</f>
        <v/>
      </c>
      <c r="AN191" s="159" t="str">
        <f t="shared" si="29"/>
        <v/>
      </c>
      <c r="AO191" s="158" t="str">
        <f>IFERROR(INDEX(V!$R:$R,MATCH(AP191,V!$L:$L,0)),"")</f>
        <v/>
      </c>
      <c r="AP191" s="159" t="str">
        <f t="shared" si="30"/>
        <v/>
      </c>
    </row>
    <row r="192" spans="2:42" hidden="1" x14ac:dyDescent="0.2">
      <c r="B192"/>
      <c r="AD192" s="157">
        <f t="shared" si="31"/>
        <v>0</v>
      </c>
      <c r="AE192" s="158" t="str">
        <f>IFERROR(INDEX(V!$R:$R,MATCH(AF192,V!$L:$L,0)),"")</f>
        <v/>
      </c>
      <c r="AF192" s="159" t="str">
        <f t="shared" si="25"/>
        <v/>
      </c>
      <c r="AG192" s="158" t="str">
        <f>IFERROR(INDEX(V!$R:$R,MATCH(AH192,V!$L:$L,0)),"")</f>
        <v/>
      </c>
      <c r="AH192" s="159" t="str">
        <f t="shared" si="26"/>
        <v/>
      </c>
      <c r="AI192" s="158" t="str">
        <f>IFERROR(INDEX(V!$R:$R,MATCH(AJ192,V!$L:$L,0)),"")</f>
        <v/>
      </c>
      <c r="AJ192" s="159" t="str">
        <f t="shared" si="27"/>
        <v/>
      </c>
      <c r="AK192" s="158" t="str">
        <f>IFERROR(INDEX(V!$R:$R,MATCH(AL192,V!$L:$L,0)),"")</f>
        <v/>
      </c>
      <c r="AL192" s="159" t="str">
        <f t="shared" si="28"/>
        <v/>
      </c>
      <c r="AM192" s="158" t="str">
        <f>IFERROR(INDEX(V!$R:$R,MATCH(AN192,V!$L:$L,0)),"")</f>
        <v/>
      </c>
      <c r="AN192" s="159" t="str">
        <f t="shared" si="29"/>
        <v/>
      </c>
      <c r="AO192" s="158" t="str">
        <f>IFERROR(INDEX(V!$R:$R,MATCH(AP192,V!$L:$L,0)),"")</f>
        <v/>
      </c>
      <c r="AP192" s="159" t="str">
        <f t="shared" si="30"/>
        <v/>
      </c>
    </row>
    <row r="193" spans="2:42" hidden="1" x14ac:dyDescent="0.2">
      <c r="B193"/>
      <c r="AD193" s="157">
        <f t="shared" si="31"/>
        <v>0</v>
      </c>
      <c r="AE193" s="158" t="str">
        <f>IFERROR(INDEX(V!$R:$R,MATCH(AF193,V!$L:$L,0)),"")</f>
        <v/>
      </c>
      <c r="AF193" s="159" t="str">
        <f t="shared" si="25"/>
        <v/>
      </c>
      <c r="AG193" s="158" t="str">
        <f>IFERROR(INDEX(V!$R:$R,MATCH(AH193,V!$L:$L,0)),"")</f>
        <v/>
      </c>
      <c r="AH193" s="159" t="str">
        <f t="shared" si="26"/>
        <v/>
      </c>
      <c r="AI193" s="158" t="str">
        <f>IFERROR(INDEX(V!$R:$R,MATCH(AJ193,V!$L:$L,0)),"")</f>
        <v/>
      </c>
      <c r="AJ193" s="159" t="str">
        <f t="shared" si="27"/>
        <v/>
      </c>
      <c r="AK193" s="158" t="str">
        <f>IFERROR(INDEX(V!$R:$R,MATCH(AL193,V!$L:$L,0)),"")</f>
        <v/>
      </c>
      <c r="AL193" s="159" t="str">
        <f t="shared" si="28"/>
        <v/>
      </c>
      <c r="AM193" s="158" t="str">
        <f>IFERROR(INDEX(V!$R:$R,MATCH(AN193,V!$L:$L,0)),"")</f>
        <v/>
      </c>
      <c r="AN193" s="159" t="str">
        <f t="shared" si="29"/>
        <v/>
      </c>
      <c r="AO193" s="158" t="str">
        <f>IFERROR(INDEX(V!$R:$R,MATCH(AP193,V!$L:$L,0)),"")</f>
        <v/>
      </c>
      <c r="AP193" s="159" t="str">
        <f t="shared" si="30"/>
        <v/>
      </c>
    </row>
    <row r="194" spans="2:42" hidden="1" x14ac:dyDescent="0.2">
      <c r="B194"/>
      <c r="AD194" s="157">
        <f t="shared" si="31"/>
        <v>0</v>
      </c>
      <c r="AE194" s="158" t="str">
        <f>IFERROR(INDEX(V!$R:$R,MATCH(AF194,V!$L:$L,0)),"")</f>
        <v/>
      </c>
      <c r="AF194" s="159" t="str">
        <f t="shared" si="25"/>
        <v/>
      </c>
      <c r="AG194" s="158" t="str">
        <f>IFERROR(INDEX(V!$R:$R,MATCH(AH194,V!$L:$L,0)),"")</f>
        <v/>
      </c>
      <c r="AH194" s="159" t="str">
        <f t="shared" si="26"/>
        <v/>
      </c>
      <c r="AI194" s="158" t="str">
        <f>IFERROR(INDEX(V!$R:$R,MATCH(AJ194,V!$L:$L,0)),"")</f>
        <v/>
      </c>
      <c r="AJ194" s="159" t="str">
        <f t="shared" si="27"/>
        <v/>
      </c>
      <c r="AK194" s="158" t="str">
        <f>IFERROR(INDEX(V!$R:$R,MATCH(AL194,V!$L:$L,0)),"")</f>
        <v/>
      </c>
      <c r="AL194" s="159" t="str">
        <f t="shared" si="28"/>
        <v/>
      </c>
      <c r="AM194" s="158" t="str">
        <f>IFERROR(INDEX(V!$R:$R,MATCH(AN194,V!$L:$L,0)),"")</f>
        <v/>
      </c>
      <c r="AN194" s="159" t="str">
        <f t="shared" si="29"/>
        <v/>
      </c>
      <c r="AO194" s="158" t="str">
        <f>IFERROR(INDEX(V!$R:$R,MATCH(AP194,V!$L:$L,0)),"")</f>
        <v/>
      </c>
      <c r="AP194" s="159" t="str">
        <f t="shared" si="30"/>
        <v/>
      </c>
    </row>
    <row r="195" spans="2:42" hidden="1" x14ac:dyDescent="0.2">
      <c r="B195"/>
      <c r="AD195" s="157">
        <f t="shared" si="31"/>
        <v>0</v>
      </c>
      <c r="AE195" s="158" t="str">
        <f>IFERROR(INDEX(V!$R:$R,MATCH(AF195,V!$L:$L,0)),"")</f>
        <v/>
      </c>
      <c r="AF195" s="159" t="str">
        <f t="shared" si="25"/>
        <v/>
      </c>
      <c r="AG195" s="158" t="str">
        <f>IFERROR(INDEX(V!$R:$R,MATCH(AH195,V!$L:$L,0)),"")</f>
        <v/>
      </c>
      <c r="AH195" s="159" t="str">
        <f t="shared" si="26"/>
        <v/>
      </c>
      <c r="AI195" s="158" t="str">
        <f>IFERROR(INDEX(V!$R:$R,MATCH(AJ195,V!$L:$L,0)),"")</f>
        <v/>
      </c>
      <c r="AJ195" s="159" t="str">
        <f t="shared" si="27"/>
        <v/>
      </c>
      <c r="AK195" s="158" t="str">
        <f>IFERROR(INDEX(V!$R:$R,MATCH(AL195,V!$L:$L,0)),"")</f>
        <v/>
      </c>
      <c r="AL195" s="159" t="str">
        <f t="shared" si="28"/>
        <v/>
      </c>
      <c r="AM195" s="158" t="str">
        <f>IFERROR(INDEX(V!$R:$R,MATCH(AN195,V!$L:$L,0)),"")</f>
        <v/>
      </c>
      <c r="AN195" s="159" t="str">
        <f t="shared" si="29"/>
        <v/>
      </c>
      <c r="AO195" s="158" t="str">
        <f>IFERROR(INDEX(V!$R:$R,MATCH(AP195,V!$L:$L,0)),"")</f>
        <v/>
      </c>
      <c r="AP195" s="159" t="str">
        <f t="shared" si="30"/>
        <v/>
      </c>
    </row>
    <row r="196" spans="2:42" hidden="1" x14ac:dyDescent="0.2">
      <c r="B196"/>
      <c r="AD196" s="157">
        <f t="shared" si="31"/>
        <v>0</v>
      </c>
      <c r="AE196" s="158" t="str">
        <f>IFERROR(INDEX(V!$R:$R,MATCH(AF196,V!$L:$L,0)),"")</f>
        <v/>
      </c>
      <c r="AF196" s="159" t="str">
        <f t="shared" si="25"/>
        <v/>
      </c>
      <c r="AG196" s="158" t="str">
        <f>IFERROR(INDEX(V!$R:$R,MATCH(AH196,V!$L:$L,0)),"")</f>
        <v/>
      </c>
      <c r="AH196" s="159" t="str">
        <f t="shared" si="26"/>
        <v/>
      </c>
      <c r="AI196" s="158" t="str">
        <f>IFERROR(INDEX(V!$R:$R,MATCH(AJ196,V!$L:$L,0)),"")</f>
        <v/>
      </c>
      <c r="AJ196" s="159" t="str">
        <f t="shared" si="27"/>
        <v/>
      </c>
      <c r="AK196" s="158" t="str">
        <f>IFERROR(INDEX(V!$R:$R,MATCH(AL196,V!$L:$L,0)),"")</f>
        <v/>
      </c>
      <c r="AL196" s="159" t="str">
        <f t="shared" si="28"/>
        <v/>
      </c>
      <c r="AM196" s="158" t="str">
        <f>IFERROR(INDEX(V!$R:$R,MATCH(AN196,V!$L:$L,0)),"")</f>
        <v/>
      </c>
      <c r="AN196" s="159" t="str">
        <f t="shared" si="29"/>
        <v/>
      </c>
      <c r="AO196" s="158" t="str">
        <f>IFERROR(INDEX(V!$R:$R,MATCH(AP196,V!$L:$L,0)),"")</f>
        <v/>
      </c>
      <c r="AP196" s="159" t="str">
        <f t="shared" si="30"/>
        <v/>
      </c>
    </row>
    <row r="197" spans="2:42" hidden="1" x14ac:dyDescent="0.2">
      <c r="B197"/>
      <c r="AD197" s="157">
        <f t="shared" si="31"/>
        <v>0</v>
      </c>
      <c r="AE197" s="158" t="str">
        <f>IFERROR(INDEX(V!$R:$R,MATCH(AF197,V!$L:$L,0)),"")</f>
        <v/>
      </c>
      <c r="AF197" s="159" t="str">
        <f t="shared" si="25"/>
        <v/>
      </c>
      <c r="AG197" s="158" t="str">
        <f>IFERROR(INDEX(V!$R:$R,MATCH(AH197,V!$L:$L,0)),"")</f>
        <v/>
      </c>
      <c r="AH197" s="159" t="str">
        <f t="shared" si="26"/>
        <v/>
      </c>
      <c r="AI197" s="158" t="str">
        <f>IFERROR(INDEX(V!$R:$R,MATCH(AJ197,V!$L:$L,0)),"")</f>
        <v/>
      </c>
      <c r="AJ197" s="159" t="str">
        <f t="shared" si="27"/>
        <v/>
      </c>
      <c r="AK197" s="158" t="str">
        <f>IFERROR(INDEX(V!$R:$R,MATCH(AL197,V!$L:$L,0)),"")</f>
        <v/>
      </c>
      <c r="AL197" s="159" t="str">
        <f t="shared" si="28"/>
        <v/>
      </c>
      <c r="AM197" s="158" t="str">
        <f>IFERROR(INDEX(V!$R:$R,MATCH(AN197,V!$L:$L,0)),"")</f>
        <v/>
      </c>
      <c r="AN197" s="159" t="str">
        <f t="shared" si="29"/>
        <v/>
      </c>
      <c r="AO197" s="158" t="str">
        <f>IFERROR(INDEX(V!$R:$R,MATCH(AP197,V!$L:$L,0)),"")</f>
        <v/>
      </c>
      <c r="AP197" s="159" t="str">
        <f t="shared" si="30"/>
        <v/>
      </c>
    </row>
    <row r="198" spans="2:42" hidden="1" x14ac:dyDescent="0.2">
      <c r="B198"/>
      <c r="AD198" s="157">
        <f t="shared" si="31"/>
        <v>0</v>
      </c>
      <c r="AE198" s="158" t="str">
        <f>IFERROR(INDEX(V!$R:$R,MATCH(AF198,V!$L:$L,0)),"")</f>
        <v/>
      </c>
      <c r="AF198" s="159" t="str">
        <f t="shared" si="25"/>
        <v/>
      </c>
      <c r="AG198" s="158" t="str">
        <f>IFERROR(INDEX(V!$R:$R,MATCH(AH198,V!$L:$L,0)),"")</f>
        <v/>
      </c>
      <c r="AH198" s="159" t="str">
        <f t="shared" si="26"/>
        <v/>
      </c>
      <c r="AI198" s="158" t="str">
        <f>IFERROR(INDEX(V!$R:$R,MATCH(AJ198,V!$L:$L,0)),"")</f>
        <v/>
      </c>
      <c r="AJ198" s="159" t="str">
        <f t="shared" si="27"/>
        <v/>
      </c>
      <c r="AK198" s="158" t="str">
        <f>IFERROR(INDEX(V!$R:$R,MATCH(AL198,V!$L:$L,0)),"")</f>
        <v/>
      </c>
      <c r="AL198" s="159" t="str">
        <f t="shared" si="28"/>
        <v/>
      </c>
      <c r="AM198" s="158" t="str">
        <f>IFERROR(INDEX(V!$R:$R,MATCH(AN198,V!$L:$L,0)),"")</f>
        <v/>
      </c>
      <c r="AN198" s="159" t="str">
        <f t="shared" si="29"/>
        <v/>
      </c>
      <c r="AO198" s="158" t="str">
        <f>IFERROR(INDEX(V!$R:$R,MATCH(AP198,V!$L:$L,0)),"")</f>
        <v/>
      </c>
      <c r="AP198" s="159" t="str">
        <f t="shared" si="30"/>
        <v/>
      </c>
    </row>
    <row r="199" spans="2:42" hidden="1" x14ac:dyDescent="0.2">
      <c r="B199"/>
      <c r="AD199" s="157">
        <f t="shared" si="31"/>
        <v>0</v>
      </c>
      <c r="AE199" s="158" t="str">
        <f>IFERROR(INDEX(V!$R:$R,MATCH(AF199,V!$L:$L,0)),"")</f>
        <v/>
      </c>
      <c r="AF199" s="159" t="str">
        <f t="shared" si="25"/>
        <v/>
      </c>
      <c r="AG199" s="158" t="str">
        <f>IFERROR(INDEX(V!$R:$R,MATCH(AH199,V!$L:$L,0)),"")</f>
        <v/>
      </c>
      <c r="AH199" s="159" t="str">
        <f t="shared" si="26"/>
        <v/>
      </c>
      <c r="AI199" s="158" t="str">
        <f>IFERROR(INDEX(V!$R:$R,MATCH(AJ199,V!$L:$L,0)),"")</f>
        <v/>
      </c>
      <c r="AJ199" s="159" t="str">
        <f t="shared" si="27"/>
        <v/>
      </c>
      <c r="AK199" s="158" t="str">
        <f>IFERROR(INDEX(V!$R:$R,MATCH(AL199,V!$L:$L,0)),"")</f>
        <v/>
      </c>
      <c r="AL199" s="159" t="str">
        <f t="shared" si="28"/>
        <v/>
      </c>
      <c r="AM199" s="158" t="str">
        <f>IFERROR(INDEX(V!$R:$R,MATCH(AN199,V!$L:$L,0)),"")</f>
        <v/>
      </c>
      <c r="AN199" s="159" t="str">
        <f t="shared" si="29"/>
        <v/>
      </c>
      <c r="AO199" s="158" t="str">
        <f>IFERROR(INDEX(V!$R:$R,MATCH(AP199,V!$L:$L,0)),"")</f>
        <v/>
      </c>
      <c r="AP199" s="159" t="str">
        <f t="shared" si="30"/>
        <v/>
      </c>
    </row>
    <row r="200" spans="2:42" hidden="1" x14ac:dyDescent="0.2">
      <c r="B200"/>
      <c r="AD200" s="157">
        <f t="shared" si="31"/>
        <v>0</v>
      </c>
      <c r="AE200" s="158" t="str">
        <f>IFERROR(INDEX(V!$R:$R,MATCH(AF200,V!$L:$L,0)),"")</f>
        <v/>
      </c>
      <c r="AF200" s="159" t="str">
        <f t="shared" ref="AF200:AF263" si="32">IFERROR(LEFT($B200,(FIND(",",$B200,1)-1)),"")</f>
        <v/>
      </c>
      <c r="AG200" s="158" t="str">
        <f>IFERROR(INDEX(V!$R:$R,MATCH(AH200,V!$L:$L,0)),"")</f>
        <v/>
      </c>
      <c r="AH200" s="159" t="str">
        <f t="shared" ref="AH200:AH263" si="33">IFERROR(MID($B200,FIND(", ",$B200)+2,256),"")</f>
        <v/>
      </c>
      <c r="AI200" s="158" t="str">
        <f>IFERROR(INDEX(V!$R:$R,MATCH(AJ200,V!$L:$L,0)),"")</f>
        <v/>
      </c>
      <c r="AJ200" s="159" t="str">
        <f t="shared" ref="AJ200:AJ263" si="34">IFERROR(MID($B200,FIND("^",SUBSTITUTE($B200,", ","^",1))+2,FIND("^",SUBSTITUTE($B200,", ","^",2))-FIND("^",SUBSTITUTE($B200,", ","^",1))-2),"")</f>
        <v/>
      </c>
      <c r="AK200" s="158" t="str">
        <f>IFERROR(INDEX(V!$R:$R,MATCH(AL200,V!$L:$L,0)),"")</f>
        <v/>
      </c>
      <c r="AL200" s="159" t="str">
        <f t="shared" ref="AL200:AL263" si="35">IFERROR(MID($B200,FIND(", ",$B200,FIND(", ",$B200,FIND(", ",$B200))+1)+2,30000),"")</f>
        <v/>
      </c>
      <c r="AM200" s="158" t="str">
        <f>IFERROR(INDEX(V!$R:$R,MATCH(AN200,V!$L:$L,0)),"")</f>
        <v/>
      </c>
      <c r="AN200" s="159" t="str">
        <f t="shared" ref="AN200:AN263" si="36">IFERROR(MID($B200,FIND(", ",$B200,FIND(", ",$B200)+1)+2,FIND(", ",$B200,FIND(", ",$B200,FIND(", ",$B200)+1)+1)-FIND(", ",$B200,FIND(", ",$B200)+1)-2),"")</f>
        <v/>
      </c>
      <c r="AO200" s="158" t="str">
        <f>IFERROR(INDEX(V!$R:$R,MATCH(AP200,V!$L:$L,0)),"")</f>
        <v/>
      </c>
      <c r="AP200" s="159" t="str">
        <f t="shared" ref="AP200:AP263" si="37">IFERROR(MID($B200,FIND(", ",$B200,FIND(", ",$B200,FIND(", ",$B200)+1)+1)+2,30000),"")</f>
        <v/>
      </c>
    </row>
    <row r="201" spans="2:42" hidden="1" x14ac:dyDescent="0.2">
      <c r="B201"/>
      <c r="AD201" s="157">
        <f t="shared" si="31"/>
        <v>0</v>
      </c>
      <c r="AE201" s="158" t="str">
        <f>IFERROR(INDEX(V!$R:$R,MATCH(AF201,V!$L:$L,0)),"")</f>
        <v/>
      </c>
      <c r="AF201" s="159" t="str">
        <f t="shared" si="32"/>
        <v/>
      </c>
      <c r="AG201" s="158" t="str">
        <f>IFERROR(INDEX(V!$R:$R,MATCH(AH201,V!$L:$L,0)),"")</f>
        <v/>
      </c>
      <c r="AH201" s="159" t="str">
        <f t="shared" si="33"/>
        <v/>
      </c>
      <c r="AI201" s="158" t="str">
        <f>IFERROR(INDEX(V!$R:$R,MATCH(AJ201,V!$L:$L,0)),"")</f>
        <v/>
      </c>
      <c r="AJ201" s="159" t="str">
        <f t="shared" si="34"/>
        <v/>
      </c>
      <c r="AK201" s="158" t="str">
        <f>IFERROR(INDEX(V!$R:$R,MATCH(AL201,V!$L:$L,0)),"")</f>
        <v/>
      </c>
      <c r="AL201" s="159" t="str">
        <f t="shared" si="35"/>
        <v/>
      </c>
      <c r="AM201" s="158" t="str">
        <f>IFERROR(INDEX(V!$R:$R,MATCH(AN201,V!$L:$L,0)),"")</f>
        <v/>
      </c>
      <c r="AN201" s="159" t="str">
        <f t="shared" si="36"/>
        <v/>
      </c>
      <c r="AO201" s="158" t="str">
        <f>IFERROR(INDEX(V!$R:$R,MATCH(AP201,V!$L:$L,0)),"")</f>
        <v/>
      </c>
      <c r="AP201" s="159" t="str">
        <f t="shared" si="37"/>
        <v/>
      </c>
    </row>
    <row r="202" spans="2:42" hidden="1" x14ac:dyDescent="0.2">
      <c r="B202"/>
      <c r="AD202" s="157">
        <f t="shared" si="31"/>
        <v>0</v>
      </c>
      <c r="AE202" s="158" t="str">
        <f>IFERROR(INDEX(V!$R:$R,MATCH(AF202,V!$L:$L,0)),"")</f>
        <v/>
      </c>
      <c r="AF202" s="159" t="str">
        <f t="shared" si="32"/>
        <v/>
      </c>
      <c r="AG202" s="158" t="str">
        <f>IFERROR(INDEX(V!$R:$R,MATCH(AH202,V!$L:$L,0)),"")</f>
        <v/>
      </c>
      <c r="AH202" s="159" t="str">
        <f t="shared" si="33"/>
        <v/>
      </c>
      <c r="AI202" s="158" t="str">
        <f>IFERROR(INDEX(V!$R:$R,MATCH(AJ202,V!$L:$L,0)),"")</f>
        <v/>
      </c>
      <c r="AJ202" s="159" t="str">
        <f t="shared" si="34"/>
        <v/>
      </c>
      <c r="AK202" s="158" t="str">
        <f>IFERROR(INDEX(V!$R:$R,MATCH(AL202,V!$L:$L,0)),"")</f>
        <v/>
      </c>
      <c r="AL202" s="159" t="str">
        <f t="shared" si="35"/>
        <v/>
      </c>
      <c r="AM202" s="158" t="str">
        <f>IFERROR(INDEX(V!$R:$R,MATCH(AN202,V!$L:$L,0)),"")</f>
        <v/>
      </c>
      <c r="AN202" s="159" t="str">
        <f t="shared" si="36"/>
        <v/>
      </c>
      <c r="AO202" s="158" t="str">
        <f>IFERROR(INDEX(V!$R:$R,MATCH(AP202,V!$L:$L,0)),"")</f>
        <v/>
      </c>
      <c r="AP202" s="159" t="str">
        <f t="shared" si="37"/>
        <v/>
      </c>
    </row>
    <row r="203" spans="2:42" hidden="1" x14ac:dyDescent="0.2">
      <c r="B203"/>
      <c r="AD203" s="157">
        <f t="shared" si="31"/>
        <v>0</v>
      </c>
      <c r="AE203" s="158" t="str">
        <f>IFERROR(INDEX(V!$R:$R,MATCH(AF203,V!$L:$L,0)),"")</f>
        <v/>
      </c>
      <c r="AF203" s="159" t="str">
        <f t="shared" si="32"/>
        <v/>
      </c>
      <c r="AG203" s="158" t="str">
        <f>IFERROR(INDEX(V!$R:$R,MATCH(AH203,V!$L:$L,0)),"")</f>
        <v/>
      </c>
      <c r="AH203" s="159" t="str">
        <f t="shared" si="33"/>
        <v/>
      </c>
      <c r="AI203" s="158" t="str">
        <f>IFERROR(INDEX(V!$R:$R,MATCH(AJ203,V!$L:$L,0)),"")</f>
        <v/>
      </c>
      <c r="AJ203" s="159" t="str">
        <f t="shared" si="34"/>
        <v/>
      </c>
      <c r="AK203" s="158" t="str">
        <f>IFERROR(INDEX(V!$R:$R,MATCH(AL203,V!$L:$L,0)),"")</f>
        <v/>
      </c>
      <c r="AL203" s="159" t="str">
        <f t="shared" si="35"/>
        <v/>
      </c>
      <c r="AM203" s="158" t="str">
        <f>IFERROR(INDEX(V!$R:$R,MATCH(AN203,V!$L:$L,0)),"")</f>
        <v/>
      </c>
      <c r="AN203" s="159" t="str">
        <f t="shared" si="36"/>
        <v/>
      </c>
      <c r="AO203" s="158" t="str">
        <f>IFERROR(INDEX(V!$R:$R,MATCH(AP203,V!$L:$L,0)),"")</f>
        <v/>
      </c>
      <c r="AP203" s="159" t="str">
        <f t="shared" si="37"/>
        <v/>
      </c>
    </row>
    <row r="204" spans="2:42" hidden="1" x14ac:dyDescent="0.2">
      <c r="B204"/>
      <c r="AD204" s="157">
        <f t="shared" si="31"/>
        <v>0</v>
      </c>
      <c r="AE204" s="158" t="str">
        <f>IFERROR(INDEX(V!$R:$R,MATCH(AF204,V!$L:$L,0)),"")</f>
        <v/>
      </c>
      <c r="AF204" s="159" t="str">
        <f t="shared" si="32"/>
        <v/>
      </c>
      <c r="AG204" s="158" t="str">
        <f>IFERROR(INDEX(V!$R:$R,MATCH(AH204,V!$L:$L,0)),"")</f>
        <v/>
      </c>
      <c r="AH204" s="159" t="str">
        <f t="shared" si="33"/>
        <v/>
      </c>
      <c r="AI204" s="158" t="str">
        <f>IFERROR(INDEX(V!$R:$R,MATCH(AJ204,V!$L:$L,0)),"")</f>
        <v/>
      </c>
      <c r="AJ204" s="159" t="str">
        <f t="shared" si="34"/>
        <v/>
      </c>
      <c r="AK204" s="158" t="str">
        <f>IFERROR(INDEX(V!$R:$R,MATCH(AL204,V!$L:$L,0)),"")</f>
        <v/>
      </c>
      <c r="AL204" s="159" t="str">
        <f t="shared" si="35"/>
        <v/>
      </c>
      <c r="AM204" s="158" t="str">
        <f>IFERROR(INDEX(V!$R:$R,MATCH(AN204,V!$L:$L,0)),"")</f>
        <v/>
      </c>
      <c r="AN204" s="159" t="str">
        <f t="shared" si="36"/>
        <v/>
      </c>
      <c r="AO204" s="158" t="str">
        <f>IFERROR(INDEX(V!$R:$R,MATCH(AP204,V!$L:$L,0)),"")</f>
        <v/>
      </c>
      <c r="AP204" s="159" t="str">
        <f t="shared" si="37"/>
        <v/>
      </c>
    </row>
    <row r="205" spans="2:42" hidden="1" x14ac:dyDescent="0.2">
      <c r="B205"/>
      <c r="AD205" s="157">
        <f t="shared" si="31"/>
        <v>0</v>
      </c>
      <c r="AE205" s="158" t="str">
        <f>IFERROR(INDEX(V!$R:$R,MATCH(AF205,V!$L:$L,0)),"")</f>
        <v/>
      </c>
      <c r="AF205" s="159" t="str">
        <f t="shared" si="32"/>
        <v/>
      </c>
      <c r="AG205" s="158" t="str">
        <f>IFERROR(INDEX(V!$R:$R,MATCH(AH205,V!$L:$L,0)),"")</f>
        <v/>
      </c>
      <c r="AH205" s="159" t="str">
        <f t="shared" si="33"/>
        <v/>
      </c>
      <c r="AI205" s="158" t="str">
        <f>IFERROR(INDEX(V!$R:$R,MATCH(AJ205,V!$L:$L,0)),"")</f>
        <v/>
      </c>
      <c r="AJ205" s="159" t="str">
        <f t="shared" si="34"/>
        <v/>
      </c>
      <c r="AK205" s="158" t="str">
        <f>IFERROR(INDEX(V!$R:$R,MATCH(AL205,V!$L:$L,0)),"")</f>
        <v/>
      </c>
      <c r="AL205" s="159" t="str">
        <f t="shared" si="35"/>
        <v/>
      </c>
      <c r="AM205" s="158" t="str">
        <f>IFERROR(INDEX(V!$R:$R,MATCH(AN205,V!$L:$L,0)),"")</f>
        <v/>
      </c>
      <c r="AN205" s="159" t="str">
        <f t="shared" si="36"/>
        <v/>
      </c>
      <c r="AO205" s="158" t="str">
        <f>IFERROR(INDEX(V!$R:$R,MATCH(AP205,V!$L:$L,0)),"")</f>
        <v/>
      </c>
      <c r="AP205" s="159" t="str">
        <f t="shared" si="37"/>
        <v/>
      </c>
    </row>
    <row r="206" spans="2:42" hidden="1" x14ac:dyDescent="0.2">
      <c r="B206"/>
      <c r="AD206" s="157">
        <f t="shared" si="31"/>
        <v>0</v>
      </c>
      <c r="AE206" s="158" t="str">
        <f>IFERROR(INDEX(V!$R:$R,MATCH(AF206,V!$L:$L,0)),"")</f>
        <v/>
      </c>
      <c r="AF206" s="159" t="str">
        <f t="shared" si="32"/>
        <v/>
      </c>
      <c r="AG206" s="158" t="str">
        <f>IFERROR(INDEX(V!$R:$R,MATCH(AH206,V!$L:$L,0)),"")</f>
        <v/>
      </c>
      <c r="AH206" s="159" t="str">
        <f t="shared" si="33"/>
        <v/>
      </c>
      <c r="AI206" s="158" t="str">
        <f>IFERROR(INDEX(V!$R:$R,MATCH(AJ206,V!$L:$L,0)),"")</f>
        <v/>
      </c>
      <c r="AJ206" s="159" t="str">
        <f t="shared" si="34"/>
        <v/>
      </c>
      <c r="AK206" s="158" t="str">
        <f>IFERROR(INDEX(V!$R:$R,MATCH(AL206,V!$L:$L,0)),"")</f>
        <v/>
      </c>
      <c r="AL206" s="159" t="str">
        <f t="shared" si="35"/>
        <v/>
      </c>
      <c r="AM206" s="158" t="str">
        <f>IFERROR(INDEX(V!$R:$R,MATCH(AN206,V!$L:$L,0)),"")</f>
        <v/>
      </c>
      <c r="AN206" s="159" t="str">
        <f t="shared" si="36"/>
        <v/>
      </c>
      <c r="AO206" s="158" t="str">
        <f>IFERROR(INDEX(V!$R:$R,MATCH(AP206,V!$L:$L,0)),"")</f>
        <v/>
      </c>
      <c r="AP206" s="159" t="str">
        <f t="shared" si="37"/>
        <v/>
      </c>
    </row>
    <row r="207" spans="2:42" hidden="1" x14ac:dyDescent="0.2">
      <c r="B207"/>
      <c r="AD207" s="157">
        <f t="shared" si="31"/>
        <v>0</v>
      </c>
      <c r="AE207" s="158" t="str">
        <f>IFERROR(INDEX(V!$R:$R,MATCH(AF207,V!$L:$L,0)),"")</f>
        <v/>
      </c>
      <c r="AF207" s="159" t="str">
        <f t="shared" si="32"/>
        <v/>
      </c>
      <c r="AG207" s="158" t="str">
        <f>IFERROR(INDEX(V!$R:$R,MATCH(AH207,V!$L:$L,0)),"")</f>
        <v/>
      </c>
      <c r="AH207" s="159" t="str">
        <f t="shared" si="33"/>
        <v/>
      </c>
      <c r="AI207" s="158" t="str">
        <f>IFERROR(INDEX(V!$R:$R,MATCH(AJ207,V!$L:$L,0)),"")</f>
        <v/>
      </c>
      <c r="AJ207" s="159" t="str">
        <f t="shared" si="34"/>
        <v/>
      </c>
      <c r="AK207" s="158" t="str">
        <f>IFERROR(INDEX(V!$R:$R,MATCH(AL207,V!$L:$L,0)),"")</f>
        <v/>
      </c>
      <c r="AL207" s="159" t="str">
        <f t="shared" si="35"/>
        <v/>
      </c>
      <c r="AM207" s="158" t="str">
        <f>IFERROR(INDEX(V!$R:$R,MATCH(AN207,V!$L:$L,0)),"")</f>
        <v/>
      </c>
      <c r="AN207" s="159" t="str">
        <f t="shared" si="36"/>
        <v/>
      </c>
      <c r="AO207" s="158" t="str">
        <f>IFERROR(INDEX(V!$R:$R,MATCH(AP207,V!$L:$L,0)),"")</f>
        <v/>
      </c>
      <c r="AP207" s="159" t="str">
        <f t="shared" si="37"/>
        <v/>
      </c>
    </row>
    <row r="208" spans="2:42" hidden="1" x14ac:dyDescent="0.2">
      <c r="B208"/>
      <c r="AD208" s="157">
        <f t="shared" si="31"/>
        <v>0</v>
      </c>
      <c r="AE208" s="158" t="str">
        <f>IFERROR(INDEX(V!$R:$R,MATCH(AF208,V!$L:$L,0)),"")</f>
        <v/>
      </c>
      <c r="AF208" s="159" t="str">
        <f t="shared" si="32"/>
        <v/>
      </c>
      <c r="AG208" s="158" t="str">
        <f>IFERROR(INDEX(V!$R:$R,MATCH(AH208,V!$L:$L,0)),"")</f>
        <v/>
      </c>
      <c r="AH208" s="159" t="str">
        <f t="shared" si="33"/>
        <v/>
      </c>
      <c r="AI208" s="158" t="str">
        <f>IFERROR(INDEX(V!$R:$R,MATCH(AJ208,V!$L:$L,0)),"")</f>
        <v/>
      </c>
      <c r="AJ208" s="159" t="str">
        <f t="shared" si="34"/>
        <v/>
      </c>
      <c r="AK208" s="158" t="str">
        <f>IFERROR(INDEX(V!$R:$R,MATCH(AL208,V!$L:$L,0)),"")</f>
        <v/>
      </c>
      <c r="AL208" s="159" t="str">
        <f t="shared" si="35"/>
        <v/>
      </c>
      <c r="AM208" s="158" t="str">
        <f>IFERROR(INDEX(V!$R:$R,MATCH(AN208,V!$L:$L,0)),"")</f>
        <v/>
      </c>
      <c r="AN208" s="159" t="str">
        <f t="shared" si="36"/>
        <v/>
      </c>
      <c r="AO208" s="158" t="str">
        <f>IFERROR(INDEX(V!$R:$R,MATCH(AP208,V!$L:$L,0)),"")</f>
        <v/>
      </c>
      <c r="AP208" s="159" t="str">
        <f t="shared" si="37"/>
        <v/>
      </c>
    </row>
    <row r="209" spans="2:42" hidden="1" x14ac:dyDescent="0.2">
      <c r="B209"/>
      <c r="AD209" s="157">
        <f t="shared" si="31"/>
        <v>0</v>
      </c>
      <c r="AE209" s="158" t="str">
        <f>IFERROR(INDEX(V!$R:$R,MATCH(AF209,V!$L:$L,0)),"")</f>
        <v/>
      </c>
      <c r="AF209" s="159" t="str">
        <f t="shared" si="32"/>
        <v/>
      </c>
      <c r="AG209" s="158" t="str">
        <f>IFERROR(INDEX(V!$R:$R,MATCH(AH209,V!$L:$L,0)),"")</f>
        <v/>
      </c>
      <c r="AH209" s="159" t="str">
        <f t="shared" si="33"/>
        <v/>
      </c>
      <c r="AI209" s="158" t="str">
        <f>IFERROR(INDEX(V!$R:$R,MATCH(AJ209,V!$L:$L,0)),"")</f>
        <v/>
      </c>
      <c r="AJ209" s="159" t="str">
        <f t="shared" si="34"/>
        <v/>
      </c>
      <c r="AK209" s="158" t="str">
        <f>IFERROR(INDEX(V!$R:$R,MATCH(AL209,V!$L:$L,0)),"")</f>
        <v/>
      </c>
      <c r="AL209" s="159" t="str">
        <f t="shared" si="35"/>
        <v/>
      </c>
      <c r="AM209" s="158" t="str">
        <f>IFERROR(INDEX(V!$R:$R,MATCH(AN209,V!$L:$L,0)),"")</f>
        <v/>
      </c>
      <c r="AN209" s="159" t="str">
        <f t="shared" si="36"/>
        <v/>
      </c>
      <c r="AO209" s="158" t="str">
        <f>IFERROR(INDEX(V!$R:$R,MATCH(AP209,V!$L:$L,0)),"")</f>
        <v/>
      </c>
      <c r="AP209" s="159" t="str">
        <f t="shared" si="37"/>
        <v/>
      </c>
    </row>
    <row r="210" spans="2:42" hidden="1" x14ac:dyDescent="0.2">
      <c r="B210"/>
      <c r="AD210" s="157">
        <f t="shared" si="31"/>
        <v>0</v>
      </c>
      <c r="AE210" s="158" t="str">
        <f>IFERROR(INDEX(V!$R:$R,MATCH(AF210,V!$L:$L,0)),"")</f>
        <v/>
      </c>
      <c r="AF210" s="159" t="str">
        <f t="shared" si="32"/>
        <v/>
      </c>
      <c r="AG210" s="158" t="str">
        <f>IFERROR(INDEX(V!$R:$R,MATCH(AH210,V!$L:$L,0)),"")</f>
        <v/>
      </c>
      <c r="AH210" s="159" t="str">
        <f t="shared" si="33"/>
        <v/>
      </c>
      <c r="AI210" s="158" t="str">
        <f>IFERROR(INDEX(V!$R:$R,MATCH(AJ210,V!$L:$L,0)),"")</f>
        <v/>
      </c>
      <c r="AJ210" s="159" t="str">
        <f t="shared" si="34"/>
        <v/>
      </c>
      <c r="AK210" s="158" t="str">
        <f>IFERROR(INDEX(V!$R:$R,MATCH(AL210,V!$L:$L,0)),"")</f>
        <v/>
      </c>
      <c r="AL210" s="159" t="str">
        <f t="shared" si="35"/>
        <v/>
      </c>
      <c r="AM210" s="158" t="str">
        <f>IFERROR(INDEX(V!$R:$R,MATCH(AN210,V!$L:$L,0)),"")</f>
        <v/>
      </c>
      <c r="AN210" s="159" t="str">
        <f t="shared" si="36"/>
        <v/>
      </c>
      <c r="AO210" s="158" t="str">
        <f>IFERROR(INDEX(V!$R:$R,MATCH(AP210,V!$L:$L,0)),"")</f>
        <v/>
      </c>
      <c r="AP210" s="159" t="str">
        <f t="shared" si="37"/>
        <v/>
      </c>
    </row>
    <row r="211" spans="2:42" hidden="1" x14ac:dyDescent="0.2">
      <c r="B211"/>
      <c r="AD211" s="157">
        <f t="shared" si="31"/>
        <v>0</v>
      </c>
      <c r="AE211" s="158" t="str">
        <f>IFERROR(INDEX(V!$R:$R,MATCH(AF211,V!$L:$L,0)),"")</f>
        <v/>
      </c>
      <c r="AF211" s="159" t="str">
        <f t="shared" si="32"/>
        <v/>
      </c>
      <c r="AG211" s="158" t="str">
        <f>IFERROR(INDEX(V!$R:$R,MATCH(AH211,V!$L:$L,0)),"")</f>
        <v/>
      </c>
      <c r="AH211" s="159" t="str">
        <f t="shared" si="33"/>
        <v/>
      </c>
      <c r="AI211" s="158" t="str">
        <f>IFERROR(INDEX(V!$R:$R,MATCH(AJ211,V!$L:$L,0)),"")</f>
        <v/>
      </c>
      <c r="AJ211" s="159" t="str">
        <f t="shared" si="34"/>
        <v/>
      </c>
      <c r="AK211" s="158" t="str">
        <f>IFERROR(INDEX(V!$R:$R,MATCH(AL211,V!$L:$L,0)),"")</f>
        <v/>
      </c>
      <c r="AL211" s="159" t="str">
        <f t="shared" si="35"/>
        <v/>
      </c>
      <c r="AM211" s="158" t="str">
        <f>IFERROR(INDEX(V!$R:$R,MATCH(AN211,V!$L:$L,0)),"")</f>
        <v/>
      </c>
      <c r="AN211" s="159" t="str">
        <f t="shared" si="36"/>
        <v/>
      </c>
      <c r="AO211" s="158" t="str">
        <f>IFERROR(INDEX(V!$R:$R,MATCH(AP211,V!$L:$L,0)),"")</f>
        <v/>
      </c>
      <c r="AP211" s="159" t="str">
        <f t="shared" si="37"/>
        <v/>
      </c>
    </row>
    <row r="212" spans="2:42" hidden="1" x14ac:dyDescent="0.2">
      <c r="B212"/>
      <c r="AD212" s="157">
        <f t="shared" si="31"/>
        <v>0</v>
      </c>
      <c r="AE212" s="158" t="str">
        <f>IFERROR(INDEX(V!$R:$R,MATCH(AF212,V!$L:$L,0)),"")</f>
        <v/>
      </c>
      <c r="AF212" s="159" t="str">
        <f t="shared" si="32"/>
        <v/>
      </c>
      <c r="AG212" s="158" t="str">
        <f>IFERROR(INDEX(V!$R:$R,MATCH(AH212,V!$L:$L,0)),"")</f>
        <v/>
      </c>
      <c r="AH212" s="159" t="str">
        <f t="shared" si="33"/>
        <v/>
      </c>
      <c r="AI212" s="158" t="str">
        <f>IFERROR(INDEX(V!$R:$R,MATCH(AJ212,V!$L:$L,0)),"")</f>
        <v/>
      </c>
      <c r="AJ212" s="159" t="str">
        <f t="shared" si="34"/>
        <v/>
      </c>
      <c r="AK212" s="158" t="str">
        <f>IFERROR(INDEX(V!$R:$R,MATCH(AL212,V!$L:$L,0)),"")</f>
        <v/>
      </c>
      <c r="AL212" s="159" t="str">
        <f t="shared" si="35"/>
        <v/>
      </c>
      <c r="AM212" s="158" t="str">
        <f>IFERROR(INDEX(V!$R:$R,MATCH(AN212,V!$L:$L,0)),"")</f>
        <v/>
      </c>
      <c r="AN212" s="159" t="str">
        <f t="shared" si="36"/>
        <v/>
      </c>
      <c r="AO212" s="158" t="str">
        <f>IFERROR(INDEX(V!$R:$R,MATCH(AP212,V!$L:$L,0)),"")</f>
        <v/>
      </c>
      <c r="AP212" s="159" t="str">
        <f t="shared" si="37"/>
        <v/>
      </c>
    </row>
    <row r="213" spans="2:42" hidden="1" x14ac:dyDescent="0.2">
      <c r="B213"/>
      <c r="AD213" s="157">
        <f t="shared" si="31"/>
        <v>0</v>
      </c>
      <c r="AE213" s="158" t="str">
        <f>IFERROR(INDEX(V!$R:$R,MATCH(AF213,V!$L:$L,0)),"")</f>
        <v/>
      </c>
      <c r="AF213" s="159" t="str">
        <f t="shared" si="32"/>
        <v/>
      </c>
      <c r="AG213" s="158" t="str">
        <f>IFERROR(INDEX(V!$R:$R,MATCH(AH213,V!$L:$L,0)),"")</f>
        <v/>
      </c>
      <c r="AH213" s="159" t="str">
        <f t="shared" si="33"/>
        <v/>
      </c>
      <c r="AI213" s="158" t="str">
        <f>IFERROR(INDEX(V!$R:$R,MATCH(AJ213,V!$L:$L,0)),"")</f>
        <v/>
      </c>
      <c r="AJ213" s="159" t="str">
        <f t="shared" si="34"/>
        <v/>
      </c>
      <c r="AK213" s="158" t="str">
        <f>IFERROR(INDEX(V!$R:$R,MATCH(AL213,V!$L:$L,0)),"")</f>
        <v/>
      </c>
      <c r="AL213" s="159" t="str">
        <f t="shared" si="35"/>
        <v/>
      </c>
      <c r="AM213" s="158" t="str">
        <f>IFERROR(INDEX(V!$R:$R,MATCH(AN213,V!$L:$L,0)),"")</f>
        <v/>
      </c>
      <c r="AN213" s="159" t="str">
        <f t="shared" si="36"/>
        <v/>
      </c>
      <c r="AO213" s="158" t="str">
        <f>IFERROR(INDEX(V!$R:$R,MATCH(AP213,V!$L:$L,0)),"")</f>
        <v/>
      </c>
      <c r="AP213" s="159" t="str">
        <f t="shared" si="37"/>
        <v/>
      </c>
    </row>
    <row r="214" spans="2:42" hidden="1" x14ac:dyDescent="0.2">
      <c r="B214"/>
      <c r="AD214" s="157">
        <f t="shared" ref="AD214:AD277" si="38">SUM(AE214:AL214)</f>
        <v>0</v>
      </c>
      <c r="AE214" s="158" t="str">
        <f>IFERROR(INDEX(V!$R:$R,MATCH(AF214,V!$L:$L,0)),"")</f>
        <v/>
      </c>
      <c r="AF214" s="159" t="str">
        <f t="shared" si="32"/>
        <v/>
      </c>
      <c r="AG214" s="158" t="str">
        <f>IFERROR(INDEX(V!$R:$R,MATCH(AH214,V!$L:$L,0)),"")</f>
        <v/>
      </c>
      <c r="AH214" s="159" t="str">
        <f t="shared" si="33"/>
        <v/>
      </c>
      <c r="AI214" s="158" t="str">
        <f>IFERROR(INDEX(V!$R:$R,MATCH(AJ214,V!$L:$L,0)),"")</f>
        <v/>
      </c>
      <c r="AJ214" s="159" t="str">
        <f t="shared" si="34"/>
        <v/>
      </c>
      <c r="AK214" s="158" t="str">
        <f>IFERROR(INDEX(V!$R:$R,MATCH(AL214,V!$L:$L,0)),"")</f>
        <v/>
      </c>
      <c r="AL214" s="159" t="str">
        <f t="shared" si="35"/>
        <v/>
      </c>
      <c r="AM214" s="158" t="str">
        <f>IFERROR(INDEX(V!$R:$R,MATCH(AN214,V!$L:$L,0)),"")</f>
        <v/>
      </c>
      <c r="AN214" s="159" t="str">
        <f t="shared" si="36"/>
        <v/>
      </c>
      <c r="AO214" s="158" t="str">
        <f>IFERROR(INDEX(V!$R:$R,MATCH(AP214,V!$L:$L,0)),"")</f>
        <v/>
      </c>
      <c r="AP214" s="159" t="str">
        <f t="shared" si="37"/>
        <v/>
      </c>
    </row>
    <row r="215" spans="2:42" hidden="1" x14ac:dyDescent="0.2">
      <c r="B215"/>
      <c r="AD215" s="157">
        <f t="shared" si="38"/>
        <v>0</v>
      </c>
      <c r="AE215" s="158" t="str">
        <f>IFERROR(INDEX(V!$R:$R,MATCH(AF215,V!$L:$L,0)),"")</f>
        <v/>
      </c>
      <c r="AF215" s="159" t="str">
        <f t="shared" si="32"/>
        <v/>
      </c>
      <c r="AG215" s="158" t="str">
        <f>IFERROR(INDEX(V!$R:$R,MATCH(AH215,V!$L:$L,0)),"")</f>
        <v/>
      </c>
      <c r="AH215" s="159" t="str">
        <f t="shared" si="33"/>
        <v/>
      </c>
      <c r="AI215" s="158" t="str">
        <f>IFERROR(INDEX(V!$R:$R,MATCH(AJ215,V!$L:$L,0)),"")</f>
        <v/>
      </c>
      <c r="AJ215" s="159" t="str">
        <f t="shared" si="34"/>
        <v/>
      </c>
      <c r="AK215" s="158" t="str">
        <f>IFERROR(INDEX(V!$R:$R,MATCH(AL215,V!$L:$L,0)),"")</f>
        <v/>
      </c>
      <c r="AL215" s="159" t="str">
        <f t="shared" si="35"/>
        <v/>
      </c>
      <c r="AM215" s="158" t="str">
        <f>IFERROR(INDEX(V!$R:$R,MATCH(AN215,V!$L:$L,0)),"")</f>
        <v/>
      </c>
      <c r="AN215" s="159" t="str">
        <f t="shared" si="36"/>
        <v/>
      </c>
      <c r="AO215" s="158" t="str">
        <f>IFERROR(INDEX(V!$R:$R,MATCH(AP215,V!$L:$L,0)),"")</f>
        <v/>
      </c>
      <c r="AP215" s="159" t="str">
        <f t="shared" si="37"/>
        <v/>
      </c>
    </row>
    <row r="216" spans="2:42" hidden="1" x14ac:dyDescent="0.2">
      <c r="B216"/>
      <c r="AD216" s="157">
        <f t="shared" si="38"/>
        <v>0</v>
      </c>
      <c r="AE216" s="158" t="str">
        <f>IFERROR(INDEX(V!$R:$R,MATCH(AF216,V!$L:$L,0)),"")</f>
        <v/>
      </c>
      <c r="AF216" s="159" t="str">
        <f t="shared" si="32"/>
        <v/>
      </c>
      <c r="AG216" s="158" t="str">
        <f>IFERROR(INDEX(V!$R:$R,MATCH(AH216,V!$L:$L,0)),"")</f>
        <v/>
      </c>
      <c r="AH216" s="159" t="str">
        <f t="shared" si="33"/>
        <v/>
      </c>
      <c r="AI216" s="158" t="str">
        <f>IFERROR(INDEX(V!$R:$R,MATCH(AJ216,V!$L:$L,0)),"")</f>
        <v/>
      </c>
      <c r="AJ216" s="159" t="str">
        <f t="shared" si="34"/>
        <v/>
      </c>
      <c r="AK216" s="158" t="str">
        <f>IFERROR(INDEX(V!$R:$R,MATCH(AL216,V!$L:$L,0)),"")</f>
        <v/>
      </c>
      <c r="AL216" s="159" t="str">
        <f t="shared" si="35"/>
        <v/>
      </c>
      <c r="AM216" s="158" t="str">
        <f>IFERROR(INDEX(V!$R:$R,MATCH(AN216,V!$L:$L,0)),"")</f>
        <v/>
      </c>
      <c r="AN216" s="159" t="str">
        <f t="shared" si="36"/>
        <v/>
      </c>
      <c r="AO216" s="158" t="str">
        <f>IFERROR(INDEX(V!$R:$R,MATCH(AP216,V!$L:$L,0)),"")</f>
        <v/>
      </c>
      <c r="AP216" s="159" t="str">
        <f t="shared" si="37"/>
        <v/>
      </c>
    </row>
    <row r="217" spans="2:42" hidden="1" x14ac:dyDescent="0.2">
      <c r="B217"/>
      <c r="AD217" s="157">
        <f t="shared" si="38"/>
        <v>0</v>
      </c>
      <c r="AE217" s="158" t="str">
        <f>IFERROR(INDEX(V!$R:$R,MATCH(AF217,V!$L:$L,0)),"")</f>
        <v/>
      </c>
      <c r="AF217" s="159" t="str">
        <f t="shared" si="32"/>
        <v/>
      </c>
      <c r="AG217" s="158" t="str">
        <f>IFERROR(INDEX(V!$R:$R,MATCH(AH217,V!$L:$L,0)),"")</f>
        <v/>
      </c>
      <c r="AH217" s="159" t="str">
        <f t="shared" si="33"/>
        <v/>
      </c>
      <c r="AI217" s="158" t="str">
        <f>IFERROR(INDEX(V!$R:$R,MATCH(AJ217,V!$L:$L,0)),"")</f>
        <v/>
      </c>
      <c r="AJ217" s="159" t="str">
        <f t="shared" si="34"/>
        <v/>
      </c>
      <c r="AK217" s="158" t="str">
        <f>IFERROR(INDEX(V!$R:$R,MATCH(AL217,V!$L:$L,0)),"")</f>
        <v/>
      </c>
      <c r="AL217" s="159" t="str">
        <f t="shared" si="35"/>
        <v/>
      </c>
      <c r="AM217" s="158" t="str">
        <f>IFERROR(INDEX(V!$R:$R,MATCH(AN217,V!$L:$L,0)),"")</f>
        <v/>
      </c>
      <c r="AN217" s="159" t="str">
        <f t="shared" si="36"/>
        <v/>
      </c>
      <c r="AO217" s="158" t="str">
        <f>IFERROR(INDEX(V!$R:$R,MATCH(AP217,V!$L:$L,0)),"")</f>
        <v/>
      </c>
      <c r="AP217" s="159" t="str">
        <f t="shared" si="37"/>
        <v/>
      </c>
    </row>
    <row r="218" spans="2:42" hidden="1" x14ac:dyDescent="0.2">
      <c r="B218"/>
      <c r="AD218" s="157">
        <f t="shared" si="38"/>
        <v>0</v>
      </c>
      <c r="AE218" s="158" t="str">
        <f>IFERROR(INDEX(V!$R:$R,MATCH(AF218,V!$L:$L,0)),"")</f>
        <v/>
      </c>
      <c r="AF218" s="159" t="str">
        <f t="shared" si="32"/>
        <v/>
      </c>
      <c r="AG218" s="158" t="str">
        <f>IFERROR(INDEX(V!$R:$R,MATCH(AH218,V!$L:$L,0)),"")</f>
        <v/>
      </c>
      <c r="AH218" s="159" t="str">
        <f t="shared" si="33"/>
        <v/>
      </c>
      <c r="AI218" s="158" t="str">
        <f>IFERROR(INDEX(V!$R:$R,MATCH(AJ218,V!$L:$L,0)),"")</f>
        <v/>
      </c>
      <c r="AJ218" s="159" t="str">
        <f t="shared" si="34"/>
        <v/>
      </c>
      <c r="AK218" s="158" t="str">
        <f>IFERROR(INDEX(V!$R:$R,MATCH(AL218,V!$L:$L,0)),"")</f>
        <v/>
      </c>
      <c r="AL218" s="159" t="str">
        <f t="shared" si="35"/>
        <v/>
      </c>
      <c r="AM218" s="158" t="str">
        <f>IFERROR(INDEX(V!$R:$R,MATCH(AN218,V!$L:$L,0)),"")</f>
        <v/>
      </c>
      <c r="AN218" s="159" t="str">
        <f t="shared" si="36"/>
        <v/>
      </c>
      <c r="AO218" s="158" t="str">
        <f>IFERROR(INDEX(V!$R:$R,MATCH(AP218,V!$L:$L,0)),"")</f>
        <v/>
      </c>
      <c r="AP218" s="159" t="str">
        <f t="shared" si="37"/>
        <v/>
      </c>
    </row>
    <row r="219" spans="2:42" hidden="1" x14ac:dyDescent="0.2">
      <c r="B219"/>
      <c r="AD219" s="157">
        <f t="shared" si="38"/>
        <v>0</v>
      </c>
      <c r="AE219" s="158" t="str">
        <f>IFERROR(INDEX(V!$R:$R,MATCH(AF219,V!$L:$L,0)),"")</f>
        <v/>
      </c>
      <c r="AF219" s="159" t="str">
        <f t="shared" si="32"/>
        <v/>
      </c>
      <c r="AG219" s="158" t="str">
        <f>IFERROR(INDEX(V!$R:$R,MATCH(AH219,V!$L:$L,0)),"")</f>
        <v/>
      </c>
      <c r="AH219" s="159" t="str">
        <f t="shared" si="33"/>
        <v/>
      </c>
      <c r="AI219" s="158" t="str">
        <f>IFERROR(INDEX(V!$R:$R,MATCH(AJ219,V!$L:$L,0)),"")</f>
        <v/>
      </c>
      <c r="AJ219" s="159" t="str">
        <f t="shared" si="34"/>
        <v/>
      </c>
      <c r="AK219" s="158" t="str">
        <f>IFERROR(INDEX(V!$R:$R,MATCH(AL219,V!$L:$L,0)),"")</f>
        <v/>
      </c>
      <c r="AL219" s="159" t="str">
        <f t="shared" si="35"/>
        <v/>
      </c>
      <c r="AM219" s="158" t="str">
        <f>IFERROR(INDEX(V!$R:$R,MATCH(AN219,V!$L:$L,0)),"")</f>
        <v/>
      </c>
      <c r="AN219" s="159" t="str">
        <f t="shared" si="36"/>
        <v/>
      </c>
      <c r="AO219" s="158" t="str">
        <f>IFERROR(INDEX(V!$R:$R,MATCH(AP219,V!$L:$L,0)),"")</f>
        <v/>
      </c>
      <c r="AP219" s="159" t="str">
        <f t="shared" si="37"/>
        <v/>
      </c>
    </row>
    <row r="220" spans="2:42" hidden="1" x14ac:dyDescent="0.2">
      <c r="B220"/>
      <c r="AD220" s="157">
        <f t="shared" si="38"/>
        <v>0</v>
      </c>
      <c r="AE220" s="158" t="str">
        <f>IFERROR(INDEX(V!$R:$R,MATCH(AF220,V!$L:$L,0)),"")</f>
        <v/>
      </c>
      <c r="AF220" s="159" t="str">
        <f t="shared" si="32"/>
        <v/>
      </c>
      <c r="AG220" s="158" t="str">
        <f>IFERROR(INDEX(V!$R:$R,MATCH(AH220,V!$L:$L,0)),"")</f>
        <v/>
      </c>
      <c r="AH220" s="159" t="str">
        <f t="shared" si="33"/>
        <v/>
      </c>
      <c r="AI220" s="158" t="str">
        <f>IFERROR(INDEX(V!$R:$R,MATCH(AJ220,V!$L:$L,0)),"")</f>
        <v/>
      </c>
      <c r="AJ220" s="159" t="str">
        <f t="shared" si="34"/>
        <v/>
      </c>
      <c r="AK220" s="158" t="str">
        <f>IFERROR(INDEX(V!$R:$R,MATCH(AL220,V!$L:$L,0)),"")</f>
        <v/>
      </c>
      <c r="AL220" s="159" t="str">
        <f t="shared" si="35"/>
        <v/>
      </c>
      <c r="AM220" s="158" t="str">
        <f>IFERROR(INDEX(V!$R:$R,MATCH(AN220,V!$L:$L,0)),"")</f>
        <v/>
      </c>
      <c r="AN220" s="159" t="str">
        <f t="shared" si="36"/>
        <v/>
      </c>
      <c r="AO220" s="158" t="str">
        <f>IFERROR(INDEX(V!$R:$R,MATCH(AP220,V!$L:$L,0)),"")</f>
        <v/>
      </c>
      <c r="AP220" s="159" t="str">
        <f t="shared" si="37"/>
        <v/>
      </c>
    </row>
    <row r="221" spans="2:42" hidden="1" x14ac:dyDescent="0.2">
      <c r="B221"/>
      <c r="AD221" s="157">
        <f t="shared" si="38"/>
        <v>0</v>
      </c>
      <c r="AE221" s="158" t="str">
        <f>IFERROR(INDEX(V!$R:$R,MATCH(AF221,V!$L:$L,0)),"")</f>
        <v/>
      </c>
      <c r="AF221" s="159" t="str">
        <f t="shared" si="32"/>
        <v/>
      </c>
      <c r="AG221" s="158" t="str">
        <f>IFERROR(INDEX(V!$R:$R,MATCH(AH221,V!$L:$L,0)),"")</f>
        <v/>
      </c>
      <c r="AH221" s="159" t="str">
        <f t="shared" si="33"/>
        <v/>
      </c>
      <c r="AI221" s="158" t="str">
        <f>IFERROR(INDEX(V!$R:$R,MATCH(AJ221,V!$L:$L,0)),"")</f>
        <v/>
      </c>
      <c r="AJ221" s="159" t="str">
        <f t="shared" si="34"/>
        <v/>
      </c>
      <c r="AK221" s="158" t="str">
        <f>IFERROR(INDEX(V!$R:$R,MATCH(AL221,V!$L:$L,0)),"")</f>
        <v/>
      </c>
      <c r="AL221" s="159" t="str">
        <f t="shared" si="35"/>
        <v/>
      </c>
      <c r="AM221" s="158" t="str">
        <f>IFERROR(INDEX(V!$R:$R,MATCH(AN221,V!$L:$L,0)),"")</f>
        <v/>
      </c>
      <c r="AN221" s="159" t="str">
        <f t="shared" si="36"/>
        <v/>
      </c>
      <c r="AO221" s="158" t="str">
        <f>IFERROR(INDEX(V!$R:$R,MATCH(AP221,V!$L:$L,0)),"")</f>
        <v/>
      </c>
      <c r="AP221" s="159" t="str">
        <f t="shared" si="37"/>
        <v/>
      </c>
    </row>
    <row r="222" spans="2:42" hidden="1" x14ac:dyDescent="0.2">
      <c r="B222"/>
      <c r="AD222" s="157">
        <f t="shared" si="38"/>
        <v>0</v>
      </c>
      <c r="AE222" s="158" t="str">
        <f>IFERROR(INDEX(V!$R:$R,MATCH(AF222,V!$L:$L,0)),"")</f>
        <v/>
      </c>
      <c r="AF222" s="159" t="str">
        <f t="shared" si="32"/>
        <v/>
      </c>
      <c r="AG222" s="158" t="str">
        <f>IFERROR(INDEX(V!$R:$R,MATCH(AH222,V!$L:$L,0)),"")</f>
        <v/>
      </c>
      <c r="AH222" s="159" t="str">
        <f t="shared" si="33"/>
        <v/>
      </c>
      <c r="AI222" s="158" t="str">
        <f>IFERROR(INDEX(V!$R:$R,MATCH(AJ222,V!$L:$L,0)),"")</f>
        <v/>
      </c>
      <c r="AJ222" s="159" t="str">
        <f t="shared" si="34"/>
        <v/>
      </c>
      <c r="AK222" s="158" t="str">
        <f>IFERROR(INDEX(V!$R:$R,MATCH(AL222,V!$L:$L,0)),"")</f>
        <v/>
      </c>
      <c r="AL222" s="159" t="str">
        <f t="shared" si="35"/>
        <v/>
      </c>
      <c r="AM222" s="158" t="str">
        <f>IFERROR(INDEX(V!$R:$R,MATCH(AN222,V!$L:$L,0)),"")</f>
        <v/>
      </c>
      <c r="AN222" s="159" t="str">
        <f t="shared" si="36"/>
        <v/>
      </c>
      <c r="AO222" s="158" t="str">
        <f>IFERROR(INDEX(V!$R:$R,MATCH(AP222,V!$L:$L,0)),"")</f>
        <v/>
      </c>
      <c r="AP222" s="159" t="str">
        <f t="shared" si="37"/>
        <v/>
      </c>
    </row>
    <row r="223" spans="2:42" hidden="1" x14ac:dyDescent="0.2">
      <c r="B223"/>
      <c r="AD223" s="157">
        <f t="shared" si="38"/>
        <v>0</v>
      </c>
      <c r="AE223" s="158" t="str">
        <f>IFERROR(INDEX(V!$R:$R,MATCH(AF223,V!$L:$L,0)),"")</f>
        <v/>
      </c>
      <c r="AF223" s="159" t="str">
        <f t="shared" si="32"/>
        <v/>
      </c>
      <c r="AG223" s="158" t="str">
        <f>IFERROR(INDEX(V!$R:$R,MATCH(AH223,V!$L:$L,0)),"")</f>
        <v/>
      </c>
      <c r="AH223" s="159" t="str">
        <f t="shared" si="33"/>
        <v/>
      </c>
      <c r="AI223" s="158" t="str">
        <f>IFERROR(INDEX(V!$R:$R,MATCH(AJ223,V!$L:$L,0)),"")</f>
        <v/>
      </c>
      <c r="AJ223" s="159" t="str">
        <f t="shared" si="34"/>
        <v/>
      </c>
      <c r="AK223" s="158" t="str">
        <f>IFERROR(INDEX(V!$R:$R,MATCH(AL223,V!$L:$L,0)),"")</f>
        <v/>
      </c>
      <c r="AL223" s="159" t="str">
        <f t="shared" si="35"/>
        <v/>
      </c>
      <c r="AM223" s="158" t="str">
        <f>IFERROR(INDEX(V!$R:$R,MATCH(AN223,V!$L:$L,0)),"")</f>
        <v/>
      </c>
      <c r="AN223" s="159" t="str">
        <f t="shared" si="36"/>
        <v/>
      </c>
      <c r="AO223" s="158" t="str">
        <f>IFERROR(INDEX(V!$R:$R,MATCH(AP223,V!$L:$L,0)),"")</f>
        <v/>
      </c>
      <c r="AP223" s="159" t="str">
        <f t="shared" si="37"/>
        <v/>
      </c>
    </row>
    <row r="224" spans="2:42" hidden="1" x14ac:dyDescent="0.2">
      <c r="B224"/>
      <c r="AD224" s="157">
        <f t="shared" si="38"/>
        <v>0</v>
      </c>
      <c r="AE224" s="158" t="str">
        <f>IFERROR(INDEX(V!$R:$R,MATCH(AF224,V!$L:$L,0)),"")</f>
        <v/>
      </c>
      <c r="AF224" s="159" t="str">
        <f t="shared" si="32"/>
        <v/>
      </c>
      <c r="AG224" s="158" t="str">
        <f>IFERROR(INDEX(V!$R:$R,MATCH(AH224,V!$L:$L,0)),"")</f>
        <v/>
      </c>
      <c r="AH224" s="159" t="str">
        <f t="shared" si="33"/>
        <v/>
      </c>
      <c r="AI224" s="158" t="str">
        <f>IFERROR(INDEX(V!$R:$R,MATCH(AJ224,V!$L:$L,0)),"")</f>
        <v/>
      </c>
      <c r="AJ224" s="159" t="str">
        <f t="shared" si="34"/>
        <v/>
      </c>
      <c r="AK224" s="158" t="str">
        <f>IFERROR(INDEX(V!$R:$R,MATCH(AL224,V!$L:$L,0)),"")</f>
        <v/>
      </c>
      <c r="AL224" s="159" t="str">
        <f t="shared" si="35"/>
        <v/>
      </c>
      <c r="AM224" s="158" t="str">
        <f>IFERROR(INDEX(V!$R:$R,MATCH(AN224,V!$L:$L,0)),"")</f>
        <v/>
      </c>
      <c r="AN224" s="159" t="str">
        <f t="shared" si="36"/>
        <v/>
      </c>
      <c r="AO224" s="158" t="str">
        <f>IFERROR(INDEX(V!$R:$R,MATCH(AP224,V!$L:$L,0)),"")</f>
        <v/>
      </c>
      <c r="AP224" s="159" t="str">
        <f t="shared" si="37"/>
        <v/>
      </c>
    </row>
    <row r="225" spans="2:42" hidden="1" x14ac:dyDescent="0.2">
      <c r="B225"/>
      <c r="AD225" s="157">
        <f t="shared" si="38"/>
        <v>0</v>
      </c>
      <c r="AE225" s="158" t="str">
        <f>IFERROR(INDEX(V!$R:$R,MATCH(AF225,V!$L:$L,0)),"")</f>
        <v/>
      </c>
      <c r="AF225" s="159" t="str">
        <f t="shared" si="32"/>
        <v/>
      </c>
      <c r="AG225" s="158" t="str">
        <f>IFERROR(INDEX(V!$R:$R,MATCH(AH225,V!$L:$L,0)),"")</f>
        <v/>
      </c>
      <c r="AH225" s="159" t="str">
        <f t="shared" si="33"/>
        <v/>
      </c>
      <c r="AI225" s="158" t="str">
        <f>IFERROR(INDEX(V!$R:$R,MATCH(AJ225,V!$L:$L,0)),"")</f>
        <v/>
      </c>
      <c r="AJ225" s="159" t="str">
        <f t="shared" si="34"/>
        <v/>
      </c>
      <c r="AK225" s="158" t="str">
        <f>IFERROR(INDEX(V!$R:$R,MATCH(AL225,V!$L:$L,0)),"")</f>
        <v/>
      </c>
      <c r="AL225" s="159" t="str">
        <f t="shared" si="35"/>
        <v/>
      </c>
      <c r="AM225" s="158" t="str">
        <f>IFERROR(INDEX(V!$R:$R,MATCH(AN225,V!$L:$L,0)),"")</f>
        <v/>
      </c>
      <c r="AN225" s="159" t="str">
        <f t="shared" si="36"/>
        <v/>
      </c>
      <c r="AO225" s="158" t="str">
        <f>IFERROR(INDEX(V!$R:$R,MATCH(AP225,V!$L:$L,0)),"")</f>
        <v/>
      </c>
      <c r="AP225" s="159" t="str">
        <f t="shared" si="37"/>
        <v/>
      </c>
    </row>
    <row r="226" spans="2:42" hidden="1" x14ac:dyDescent="0.2">
      <c r="B226"/>
      <c r="AD226" s="157">
        <f t="shared" si="38"/>
        <v>0</v>
      </c>
      <c r="AE226" s="158" t="str">
        <f>IFERROR(INDEX(V!$R:$R,MATCH(AF226,V!$L:$L,0)),"")</f>
        <v/>
      </c>
      <c r="AF226" s="159" t="str">
        <f t="shared" si="32"/>
        <v/>
      </c>
      <c r="AG226" s="158" t="str">
        <f>IFERROR(INDEX(V!$R:$R,MATCH(AH226,V!$L:$L,0)),"")</f>
        <v/>
      </c>
      <c r="AH226" s="159" t="str">
        <f t="shared" si="33"/>
        <v/>
      </c>
      <c r="AI226" s="158" t="str">
        <f>IFERROR(INDEX(V!$R:$R,MATCH(AJ226,V!$L:$L,0)),"")</f>
        <v/>
      </c>
      <c r="AJ226" s="159" t="str">
        <f t="shared" si="34"/>
        <v/>
      </c>
      <c r="AK226" s="158" t="str">
        <f>IFERROR(INDEX(V!$R:$R,MATCH(AL226,V!$L:$L,0)),"")</f>
        <v/>
      </c>
      <c r="AL226" s="159" t="str">
        <f t="shared" si="35"/>
        <v/>
      </c>
      <c r="AM226" s="158" t="str">
        <f>IFERROR(INDEX(V!$R:$R,MATCH(AN226,V!$L:$L,0)),"")</f>
        <v/>
      </c>
      <c r="AN226" s="159" t="str">
        <f t="shared" si="36"/>
        <v/>
      </c>
      <c r="AO226" s="158" t="str">
        <f>IFERROR(INDEX(V!$R:$R,MATCH(AP226,V!$L:$L,0)),"")</f>
        <v/>
      </c>
      <c r="AP226" s="159" t="str">
        <f t="shared" si="37"/>
        <v/>
      </c>
    </row>
    <row r="227" spans="2:42" hidden="1" x14ac:dyDescent="0.2">
      <c r="B227"/>
      <c r="AD227" s="157">
        <f t="shared" si="38"/>
        <v>0</v>
      </c>
      <c r="AE227" s="158" t="str">
        <f>IFERROR(INDEX(V!$R:$R,MATCH(AF227,V!$L:$L,0)),"")</f>
        <v/>
      </c>
      <c r="AF227" s="159" t="str">
        <f t="shared" si="32"/>
        <v/>
      </c>
      <c r="AG227" s="158" t="str">
        <f>IFERROR(INDEX(V!$R:$R,MATCH(AH227,V!$L:$L,0)),"")</f>
        <v/>
      </c>
      <c r="AH227" s="159" t="str">
        <f t="shared" si="33"/>
        <v/>
      </c>
      <c r="AI227" s="158" t="str">
        <f>IFERROR(INDEX(V!$R:$R,MATCH(AJ227,V!$L:$L,0)),"")</f>
        <v/>
      </c>
      <c r="AJ227" s="159" t="str">
        <f t="shared" si="34"/>
        <v/>
      </c>
      <c r="AK227" s="158" t="str">
        <f>IFERROR(INDEX(V!$R:$R,MATCH(AL227,V!$L:$L,0)),"")</f>
        <v/>
      </c>
      <c r="AL227" s="159" t="str">
        <f t="shared" si="35"/>
        <v/>
      </c>
      <c r="AM227" s="158" t="str">
        <f>IFERROR(INDEX(V!$R:$R,MATCH(AN227,V!$L:$L,0)),"")</f>
        <v/>
      </c>
      <c r="AN227" s="159" t="str">
        <f t="shared" si="36"/>
        <v/>
      </c>
      <c r="AO227" s="158" t="str">
        <f>IFERROR(INDEX(V!$R:$R,MATCH(AP227,V!$L:$L,0)),"")</f>
        <v/>
      </c>
      <c r="AP227" s="159" t="str">
        <f t="shared" si="37"/>
        <v/>
      </c>
    </row>
    <row r="228" spans="2:42" hidden="1" x14ac:dyDescent="0.2">
      <c r="B228"/>
      <c r="AD228" s="157">
        <f t="shared" si="38"/>
        <v>0</v>
      </c>
      <c r="AE228" s="158" t="str">
        <f>IFERROR(INDEX(V!$R:$R,MATCH(AF228,V!$L:$L,0)),"")</f>
        <v/>
      </c>
      <c r="AF228" s="159" t="str">
        <f t="shared" si="32"/>
        <v/>
      </c>
      <c r="AG228" s="158" t="str">
        <f>IFERROR(INDEX(V!$R:$R,MATCH(AH228,V!$L:$L,0)),"")</f>
        <v/>
      </c>
      <c r="AH228" s="159" t="str">
        <f t="shared" si="33"/>
        <v/>
      </c>
      <c r="AI228" s="158" t="str">
        <f>IFERROR(INDEX(V!$R:$R,MATCH(AJ228,V!$L:$L,0)),"")</f>
        <v/>
      </c>
      <c r="AJ228" s="159" t="str">
        <f t="shared" si="34"/>
        <v/>
      </c>
      <c r="AK228" s="158" t="str">
        <f>IFERROR(INDEX(V!$R:$R,MATCH(AL228,V!$L:$L,0)),"")</f>
        <v/>
      </c>
      <c r="AL228" s="159" t="str">
        <f t="shared" si="35"/>
        <v/>
      </c>
      <c r="AM228" s="158" t="str">
        <f>IFERROR(INDEX(V!$R:$R,MATCH(AN228,V!$L:$L,0)),"")</f>
        <v/>
      </c>
      <c r="AN228" s="159" t="str">
        <f t="shared" si="36"/>
        <v/>
      </c>
      <c r="AO228" s="158" t="str">
        <f>IFERROR(INDEX(V!$R:$R,MATCH(AP228,V!$L:$L,0)),"")</f>
        <v/>
      </c>
      <c r="AP228" s="159" t="str">
        <f t="shared" si="37"/>
        <v/>
      </c>
    </row>
    <row r="229" spans="2:42" hidden="1" x14ac:dyDescent="0.2">
      <c r="B229"/>
      <c r="AD229" s="157">
        <f t="shared" si="38"/>
        <v>0</v>
      </c>
      <c r="AE229" s="158" t="str">
        <f>IFERROR(INDEX(V!$R:$R,MATCH(AF229,V!$L:$L,0)),"")</f>
        <v/>
      </c>
      <c r="AF229" s="159" t="str">
        <f t="shared" si="32"/>
        <v/>
      </c>
      <c r="AG229" s="158" t="str">
        <f>IFERROR(INDEX(V!$R:$R,MATCH(AH229,V!$L:$L,0)),"")</f>
        <v/>
      </c>
      <c r="AH229" s="159" t="str">
        <f t="shared" si="33"/>
        <v/>
      </c>
      <c r="AI229" s="158" t="str">
        <f>IFERROR(INDEX(V!$R:$R,MATCH(AJ229,V!$L:$L,0)),"")</f>
        <v/>
      </c>
      <c r="AJ229" s="159" t="str">
        <f t="shared" si="34"/>
        <v/>
      </c>
      <c r="AK229" s="158" t="str">
        <f>IFERROR(INDEX(V!$R:$R,MATCH(AL229,V!$L:$L,0)),"")</f>
        <v/>
      </c>
      <c r="AL229" s="159" t="str">
        <f t="shared" si="35"/>
        <v/>
      </c>
      <c r="AM229" s="158" t="str">
        <f>IFERROR(INDEX(V!$R:$R,MATCH(AN229,V!$L:$L,0)),"")</f>
        <v/>
      </c>
      <c r="AN229" s="159" t="str">
        <f t="shared" si="36"/>
        <v/>
      </c>
      <c r="AO229" s="158" t="str">
        <f>IFERROR(INDEX(V!$R:$R,MATCH(AP229,V!$L:$L,0)),"")</f>
        <v/>
      </c>
      <c r="AP229" s="159" t="str">
        <f t="shared" si="37"/>
        <v/>
      </c>
    </row>
    <row r="230" spans="2:42" hidden="1" x14ac:dyDescent="0.2">
      <c r="B230"/>
      <c r="AD230" s="157">
        <f t="shared" si="38"/>
        <v>0</v>
      </c>
      <c r="AE230" s="158" t="str">
        <f>IFERROR(INDEX(V!$R:$R,MATCH(AF230,V!$L:$L,0)),"")</f>
        <v/>
      </c>
      <c r="AF230" s="159" t="str">
        <f t="shared" si="32"/>
        <v/>
      </c>
      <c r="AG230" s="158" t="str">
        <f>IFERROR(INDEX(V!$R:$R,MATCH(AH230,V!$L:$L,0)),"")</f>
        <v/>
      </c>
      <c r="AH230" s="159" t="str">
        <f t="shared" si="33"/>
        <v/>
      </c>
      <c r="AI230" s="158" t="str">
        <f>IFERROR(INDEX(V!$R:$R,MATCH(AJ230,V!$L:$L,0)),"")</f>
        <v/>
      </c>
      <c r="AJ230" s="159" t="str">
        <f t="shared" si="34"/>
        <v/>
      </c>
      <c r="AK230" s="158" t="str">
        <f>IFERROR(INDEX(V!$R:$R,MATCH(AL230,V!$L:$L,0)),"")</f>
        <v/>
      </c>
      <c r="AL230" s="159" t="str">
        <f t="shared" si="35"/>
        <v/>
      </c>
      <c r="AM230" s="158" t="str">
        <f>IFERROR(INDEX(V!$R:$R,MATCH(AN230,V!$L:$L,0)),"")</f>
        <v/>
      </c>
      <c r="AN230" s="159" t="str">
        <f t="shared" si="36"/>
        <v/>
      </c>
      <c r="AO230" s="158" t="str">
        <f>IFERROR(INDEX(V!$R:$R,MATCH(AP230,V!$L:$L,0)),"")</f>
        <v/>
      </c>
      <c r="AP230" s="159" t="str">
        <f t="shared" si="37"/>
        <v/>
      </c>
    </row>
    <row r="231" spans="2:42" hidden="1" x14ac:dyDescent="0.2">
      <c r="B231"/>
      <c r="AD231" s="157">
        <f t="shared" si="38"/>
        <v>0</v>
      </c>
      <c r="AE231" s="158" t="str">
        <f>IFERROR(INDEX(V!$R:$R,MATCH(AF231,V!$L:$L,0)),"")</f>
        <v/>
      </c>
      <c r="AF231" s="159" t="str">
        <f t="shared" si="32"/>
        <v/>
      </c>
      <c r="AG231" s="158" t="str">
        <f>IFERROR(INDEX(V!$R:$R,MATCH(AH231,V!$L:$L,0)),"")</f>
        <v/>
      </c>
      <c r="AH231" s="159" t="str">
        <f t="shared" si="33"/>
        <v/>
      </c>
      <c r="AI231" s="158" t="str">
        <f>IFERROR(INDEX(V!$R:$R,MATCH(AJ231,V!$L:$L,0)),"")</f>
        <v/>
      </c>
      <c r="AJ231" s="159" t="str">
        <f t="shared" si="34"/>
        <v/>
      </c>
      <c r="AK231" s="158" t="str">
        <f>IFERROR(INDEX(V!$R:$R,MATCH(AL231,V!$L:$L,0)),"")</f>
        <v/>
      </c>
      <c r="AL231" s="159" t="str">
        <f t="shared" si="35"/>
        <v/>
      </c>
      <c r="AM231" s="158" t="str">
        <f>IFERROR(INDEX(V!$R:$R,MATCH(AN231,V!$L:$L,0)),"")</f>
        <v/>
      </c>
      <c r="AN231" s="159" t="str">
        <f t="shared" si="36"/>
        <v/>
      </c>
      <c r="AO231" s="158" t="str">
        <f>IFERROR(INDEX(V!$R:$R,MATCH(AP231,V!$L:$L,0)),"")</f>
        <v/>
      </c>
      <c r="AP231" s="159" t="str">
        <f t="shared" si="37"/>
        <v/>
      </c>
    </row>
    <row r="232" spans="2:42" hidden="1" x14ac:dyDescent="0.2">
      <c r="B232"/>
      <c r="AD232" s="157">
        <f t="shared" si="38"/>
        <v>0</v>
      </c>
      <c r="AE232" s="158" t="str">
        <f>IFERROR(INDEX(V!$R:$R,MATCH(AF232,V!$L:$L,0)),"")</f>
        <v/>
      </c>
      <c r="AF232" s="159" t="str">
        <f t="shared" si="32"/>
        <v/>
      </c>
      <c r="AG232" s="158" t="str">
        <f>IFERROR(INDEX(V!$R:$R,MATCH(AH232,V!$L:$L,0)),"")</f>
        <v/>
      </c>
      <c r="AH232" s="159" t="str">
        <f t="shared" si="33"/>
        <v/>
      </c>
      <c r="AI232" s="158" t="str">
        <f>IFERROR(INDEX(V!$R:$R,MATCH(AJ232,V!$L:$L,0)),"")</f>
        <v/>
      </c>
      <c r="AJ232" s="159" t="str">
        <f t="shared" si="34"/>
        <v/>
      </c>
      <c r="AK232" s="158" t="str">
        <f>IFERROR(INDEX(V!$R:$R,MATCH(AL232,V!$L:$L,0)),"")</f>
        <v/>
      </c>
      <c r="AL232" s="159" t="str">
        <f t="shared" si="35"/>
        <v/>
      </c>
      <c r="AM232" s="158" t="str">
        <f>IFERROR(INDEX(V!$R:$R,MATCH(AN232,V!$L:$L,0)),"")</f>
        <v/>
      </c>
      <c r="AN232" s="159" t="str">
        <f t="shared" si="36"/>
        <v/>
      </c>
      <c r="AO232" s="158" t="str">
        <f>IFERROR(INDEX(V!$R:$R,MATCH(AP232,V!$L:$L,0)),"")</f>
        <v/>
      </c>
      <c r="AP232" s="159" t="str">
        <f t="shared" si="37"/>
        <v/>
      </c>
    </row>
    <row r="233" spans="2:42" hidden="1" x14ac:dyDescent="0.2">
      <c r="B233"/>
      <c r="AD233" s="157">
        <f t="shared" si="38"/>
        <v>0</v>
      </c>
      <c r="AE233" s="158" t="str">
        <f>IFERROR(INDEX(V!$R:$R,MATCH(AF233,V!$L:$L,0)),"")</f>
        <v/>
      </c>
      <c r="AF233" s="159" t="str">
        <f t="shared" si="32"/>
        <v/>
      </c>
      <c r="AG233" s="158" t="str">
        <f>IFERROR(INDEX(V!$R:$R,MATCH(AH233,V!$L:$L,0)),"")</f>
        <v/>
      </c>
      <c r="AH233" s="159" t="str">
        <f t="shared" si="33"/>
        <v/>
      </c>
      <c r="AI233" s="158" t="str">
        <f>IFERROR(INDEX(V!$R:$R,MATCH(AJ233,V!$L:$L,0)),"")</f>
        <v/>
      </c>
      <c r="AJ233" s="159" t="str">
        <f t="shared" si="34"/>
        <v/>
      </c>
      <c r="AK233" s="158" t="str">
        <f>IFERROR(INDEX(V!$R:$R,MATCH(AL233,V!$L:$L,0)),"")</f>
        <v/>
      </c>
      <c r="AL233" s="159" t="str">
        <f t="shared" si="35"/>
        <v/>
      </c>
      <c r="AM233" s="158" t="str">
        <f>IFERROR(INDEX(V!$R:$R,MATCH(AN233,V!$L:$L,0)),"")</f>
        <v/>
      </c>
      <c r="AN233" s="159" t="str">
        <f t="shared" si="36"/>
        <v/>
      </c>
      <c r="AO233" s="158" t="str">
        <f>IFERROR(INDEX(V!$R:$R,MATCH(AP233,V!$L:$L,0)),"")</f>
        <v/>
      </c>
      <c r="AP233" s="159" t="str">
        <f t="shared" si="37"/>
        <v/>
      </c>
    </row>
    <row r="234" spans="2:42" hidden="1" x14ac:dyDescent="0.2">
      <c r="B234"/>
      <c r="AD234" s="157">
        <f t="shared" si="38"/>
        <v>0</v>
      </c>
      <c r="AE234" s="158" t="str">
        <f>IFERROR(INDEX(V!$R:$R,MATCH(AF234,V!$L:$L,0)),"")</f>
        <v/>
      </c>
      <c r="AF234" s="159" t="str">
        <f t="shared" si="32"/>
        <v/>
      </c>
      <c r="AG234" s="158" t="str">
        <f>IFERROR(INDEX(V!$R:$R,MATCH(AH234,V!$L:$L,0)),"")</f>
        <v/>
      </c>
      <c r="AH234" s="159" t="str">
        <f t="shared" si="33"/>
        <v/>
      </c>
      <c r="AI234" s="158" t="str">
        <f>IFERROR(INDEX(V!$R:$R,MATCH(AJ234,V!$L:$L,0)),"")</f>
        <v/>
      </c>
      <c r="AJ234" s="159" t="str">
        <f t="shared" si="34"/>
        <v/>
      </c>
      <c r="AK234" s="158" t="str">
        <f>IFERROR(INDEX(V!$R:$R,MATCH(AL234,V!$L:$L,0)),"")</f>
        <v/>
      </c>
      <c r="AL234" s="159" t="str">
        <f t="shared" si="35"/>
        <v/>
      </c>
      <c r="AM234" s="158" t="str">
        <f>IFERROR(INDEX(V!$R:$R,MATCH(AN234,V!$L:$L,0)),"")</f>
        <v/>
      </c>
      <c r="AN234" s="159" t="str">
        <f t="shared" si="36"/>
        <v/>
      </c>
      <c r="AO234" s="158" t="str">
        <f>IFERROR(INDEX(V!$R:$R,MATCH(AP234,V!$L:$L,0)),"")</f>
        <v/>
      </c>
      <c r="AP234" s="159" t="str">
        <f t="shared" si="37"/>
        <v/>
      </c>
    </row>
    <row r="235" spans="2:42" hidden="1" x14ac:dyDescent="0.2">
      <c r="B235"/>
      <c r="AD235" s="157">
        <f t="shared" si="38"/>
        <v>0</v>
      </c>
      <c r="AE235" s="158" t="str">
        <f>IFERROR(INDEX(V!$R:$R,MATCH(AF235,V!$L:$L,0)),"")</f>
        <v/>
      </c>
      <c r="AF235" s="159" t="str">
        <f t="shared" si="32"/>
        <v/>
      </c>
      <c r="AG235" s="158" t="str">
        <f>IFERROR(INDEX(V!$R:$R,MATCH(AH235,V!$L:$L,0)),"")</f>
        <v/>
      </c>
      <c r="AH235" s="159" t="str">
        <f t="shared" si="33"/>
        <v/>
      </c>
      <c r="AI235" s="158" t="str">
        <f>IFERROR(INDEX(V!$R:$R,MATCH(AJ235,V!$L:$L,0)),"")</f>
        <v/>
      </c>
      <c r="AJ235" s="159" t="str">
        <f t="shared" si="34"/>
        <v/>
      </c>
      <c r="AK235" s="158" t="str">
        <f>IFERROR(INDEX(V!$R:$R,MATCH(AL235,V!$L:$L,0)),"")</f>
        <v/>
      </c>
      <c r="AL235" s="159" t="str">
        <f t="shared" si="35"/>
        <v/>
      </c>
      <c r="AM235" s="158" t="str">
        <f>IFERROR(INDEX(V!$R:$R,MATCH(AN235,V!$L:$L,0)),"")</f>
        <v/>
      </c>
      <c r="AN235" s="159" t="str">
        <f t="shared" si="36"/>
        <v/>
      </c>
      <c r="AO235" s="158" t="str">
        <f>IFERROR(INDEX(V!$R:$R,MATCH(AP235,V!$L:$L,0)),"")</f>
        <v/>
      </c>
      <c r="AP235" s="159" t="str">
        <f t="shared" si="37"/>
        <v/>
      </c>
    </row>
    <row r="236" spans="2:42" hidden="1" x14ac:dyDescent="0.2">
      <c r="B236"/>
      <c r="AD236" s="157">
        <f t="shared" si="38"/>
        <v>0</v>
      </c>
      <c r="AE236" s="158" t="str">
        <f>IFERROR(INDEX(V!$R:$R,MATCH(AF236,V!$L:$L,0)),"")</f>
        <v/>
      </c>
      <c r="AF236" s="159" t="str">
        <f t="shared" si="32"/>
        <v/>
      </c>
      <c r="AG236" s="158" t="str">
        <f>IFERROR(INDEX(V!$R:$R,MATCH(AH236,V!$L:$L,0)),"")</f>
        <v/>
      </c>
      <c r="AH236" s="159" t="str">
        <f t="shared" si="33"/>
        <v/>
      </c>
      <c r="AI236" s="158" t="str">
        <f>IFERROR(INDEX(V!$R:$R,MATCH(AJ236,V!$L:$L,0)),"")</f>
        <v/>
      </c>
      <c r="AJ236" s="159" t="str">
        <f t="shared" si="34"/>
        <v/>
      </c>
      <c r="AK236" s="158" t="str">
        <f>IFERROR(INDEX(V!$R:$R,MATCH(AL236,V!$L:$L,0)),"")</f>
        <v/>
      </c>
      <c r="AL236" s="159" t="str">
        <f t="shared" si="35"/>
        <v/>
      </c>
      <c r="AM236" s="158" t="str">
        <f>IFERROR(INDEX(V!$R:$R,MATCH(AN236,V!$L:$L,0)),"")</f>
        <v/>
      </c>
      <c r="AN236" s="159" t="str">
        <f t="shared" si="36"/>
        <v/>
      </c>
      <c r="AO236" s="158" t="str">
        <f>IFERROR(INDEX(V!$R:$R,MATCH(AP236,V!$L:$L,0)),"")</f>
        <v/>
      </c>
      <c r="AP236" s="159" t="str">
        <f t="shared" si="37"/>
        <v/>
      </c>
    </row>
    <row r="237" spans="2:42" hidden="1" x14ac:dyDescent="0.2">
      <c r="B237"/>
      <c r="AD237" s="157">
        <f t="shared" si="38"/>
        <v>0</v>
      </c>
      <c r="AE237" s="158" t="str">
        <f>IFERROR(INDEX(V!$R:$R,MATCH(AF237,V!$L:$L,0)),"")</f>
        <v/>
      </c>
      <c r="AF237" s="159" t="str">
        <f t="shared" si="32"/>
        <v/>
      </c>
      <c r="AG237" s="158" t="str">
        <f>IFERROR(INDEX(V!$R:$R,MATCH(AH237,V!$L:$L,0)),"")</f>
        <v/>
      </c>
      <c r="AH237" s="159" t="str">
        <f t="shared" si="33"/>
        <v/>
      </c>
      <c r="AI237" s="158" t="str">
        <f>IFERROR(INDEX(V!$R:$R,MATCH(AJ237,V!$L:$L,0)),"")</f>
        <v/>
      </c>
      <c r="AJ237" s="159" t="str">
        <f t="shared" si="34"/>
        <v/>
      </c>
      <c r="AK237" s="158" t="str">
        <f>IFERROR(INDEX(V!$R:$R,MATCH(AL237,V!$L:$L,0)),"")</f>
        <v/>
      </c>
      <c r="AL237" s="159" t="str">
        <f t="shared" si="35"/>
        <v/>
      </c>
      <c r="AM237" s="158" t="str">
        <f>IFERROR(INDEX(V!$R:$R,MATCH(AN237,V!$L:$L,0)),"")</f>
        <v/>
      </c>
      <c r="AN237" s="159" t="str">
        <f t="shared" si="36"/>
        <v/>
      </c>
      <c r="AO237" s="158" t="str">
        <f>IFERROR(INDEX(V!$R:$R,MATCH(AP237,V!$L:$L,0)),"")</f>
        <v/>
      </c>
      <c r="AP237" s="159" t="str">
        <f t="shared" si="37"/>
        <v/>
      </c>
    </row>
    <row r="238" spans="2:42" hidden="1" x14ac:dyDescent="0.2">
      <c r="B238"/>
      <c r="AD238" s="157">
        <f t="shared" si="38"/>
        <v>0</v>
      </c>
      <c r="AE238" s="158" t="str">
        <f>IFERROR(INDEX(V!$R:$R,MATCH(AF238,V!$L:$L,0)),"")</f>
        <v/>
      </c>
      <c r="AF238" s="159" t="str">
        <f t="shared" si="32"/>
        <v/>
      </c>
      <c r="AG238" s="158" t="str">
        <f>IFERROR(INDEX(V!$R:$R,MATCH(AH238,V!$L:$L,0)),"")</f>
        <v/>
      </c>
      <c r="AH238" s="159" t="str">
        <f t="shared" si="33"/>
        <v/>
      </c>
      <c r="AI238" s="158" t="str">
        <f>IFERROR(INDEX(V!$R:$R,MATCH(AJ238,V!$L:$L,0)),"")</f>
        <v/>
      </c>
      <c r="AJ238" s="159" t="str">
        <f t="shared" si="34"/>
        <v/>
      </c>
      <c r="AK238" s="158" t="str">
        <f>IFERROR(INDEX(V!$R:$R,MATCH(AL238,V!$L:$L,0)),"")</f>
        <v/>
      </c>
      <c r="AL238" s="159" t="str">
        <f t="shared" si="35"/>
        <v/>
      </c>
      <c r="AM238" s="158" t="str">
        <f>IFERROR(INDEX(V!$R:$R,MATCH(AN238,V!$L:$L,0)),"")</f>
        <v/>
      </c>
      <c r="AN238" s="159" t="str">
        <f t="shared" si="36"/>
        <v/>
      </c>
      <c r="AO238" s="158" t="str">
        <f>IFERROR(INDEX(V!$R:$R,MATCH(AP238,V!$L:$L,0)),"")</f>
        <v/>
      </c>
      <c r="AP238" s="159" t="str">
        <f t="shared" si="37"/>
        <v/>
      </c>
    </row>
    <row r="239" spans="2:42" hidden="1" x14ac:dyDescent="0.2">
      <c r="B239"/>
      <c r="AD239" s="157">
        <f t="shared" si="38"/>
        <v>0</v>
      </c>
      <c r="AE239" s="158" t="str">
        <f>IFERROR(INDEX(V!$R:$R,MATCH(AF239,V!$L:$L,0)),"")</f>
        <v/>
      </c>
      <c r="AF239" s="159" t="str">
        <f t="shared" si="32"/>
        <v/>
      </c>
      <c r="AG239" s="158" t="str">
        <f>IFERROR(INDEX(V!$R:$R,MATCH(AH239,V!$L:$L,0)),"")</f>
        <v/>
      </c>
      <c r="AH239" s="159" t="str">
        <f t="shared" si="33"/>
        <v/>
      </c>
      <c r="AI239" s="158" t="str">
        <f>IFERROR(INDEX(V!$R:$R,MATCH(AJ239,V!$L:$L,0)),"")</f>
        <v/>
      </c>
      <c r="AJ239" s="159" t="str">
        <f t="shared" si="34"/>
        <v/>
      </c>
      <c r="AK239" s="158" t="str">
        <f>IFERROR(INDEX(V!$R:$R,MATCH(AL239,V!$L:$L,0)),"")</f>
        <v/>
      </c>
      <c r="AL239" s="159" t="str">
        <f t="shared" si="35"/>
        <v/>
      </c>
      <c r="AM239" s="158" t="str">
        <f>IFERROR(INDEX(V!$R:$R,MATCH(AN239,V!$L:$L,0)),"")</f>
        <v/>
      </c>
      <c r="AN239" s="159" t="str">
        <f t="shared" si="36"/>
        <v/>
      </c>
      <c r="AO239" s="158" t="str">
        <f>IFERROR(INDEX(V!$R:$R,MATCH(AP239,V!$L:$L,0)),"")</f>
        <v/>
      </c>
      <c r="AP239" s="159" t="str">
        <f t="shared" si="37"/>
        <v/>
      </c>
    </row>
    <row r="240" spans="2:42" hidden="1" x14ac:dyDescent="0.2">
      <c r="B240"/>
      <c r="AD240" s="157">
        <f t="shared" si="38"/>
        <v>0</v>
      </c>
      <c r="AE240" s="158" t="str">
        <f>IFERROR(INDEX(V!$R:$R,MATCH(AF240,V!$L:$L,0)),"")</f>
        <v/>
      </c>
      <c r="AF240" s="159" t="str">
        <f t="shared" si="32"/>
        <v/>
      </c>
      <c r="AG240" s="158" t="str">
        <f>IFERROR(INDEX(V!$R:$R,MATCH(AH240,V!$L:$L,0)),"")</f>
        <v/>
      </c>
      <c r="AH240" s="159" t="str">
        <f t="shared" si="33"/>
        <v/>
      </c>
      <c r="AI240" s="158" t="str">
        <f>IFERROR(INDEX(V!$R:$R,MATCH(AJ240,V!$L:$L,0)),"")</f>
        <v/>
      </c>
      <c r="AJ240" s="159" t="str">
        <f t="shared" si="34"/>
        <v/>
      </c>
      <c r="AK240" s="158" t="str">
        <f>IFERROR(INDEX(V!$R:$R,MATCH(AL240,V!$L:$L,0)),"")</f>
        <v/>
      </c>
      <c r="AL240" s="159" t="str">
        <f t="shared" si="35"/>
        <v/>
      </c>
      <c r="AM240" s="158" t="str">
        <f>IFERROR(INDEX(V!$R:$R,MATCH(AN240,V!$L:$L,0)),"")</f>
        <v/>
      </c>
      <c r="AN240" s="159" t="str">
        <f t="shared" si="36"/>
        <v/>
      </c>
      <c r="AO240" s="158" t="str">
        <f>IFERROR(INDEX(V!$R:$R,MATCH(AP240,V!$L:$L,0)),"")</f>
        <v/>
      </c>
      <c r="AP240" s="159" t="str">
        <f t="shared" si="37"/>
        <v/>
      </c>
    </row>
    <row r="241" spans="2:42" hidden="1" x14ac:dyDescent="0.2">
      <c r="B241"/>
      <c r="AD241" s="157">
        <f t="shared" si="38"/>
        <v>0</v>
      </c>
      <c r="AE241" s="158" t="str">
        <f>IFERROR(INDEX(V!$R:$R,MATCH(AF241,V!$L:$L,0)),"")</f>
        <v/>
      </c>
      <c r="AF241" s="159" t="str">
        <f t="shared" si="32"/>
        <v/>
      </c>
      <c r="AG241" s="158" t="str">
        <f>IFERROR(INDEX(V!$R:$R,MATCH(AH241,V!$L:$L,0)),"")</f>
        <v/>
      </c>
      <c r="AH241" s="159" t="str">
        <f t="shared" si="33"/>
        <v/>
      </c>
      <c r="AI241" s="158" t="str">
        <f>IFERROR(INDEX(V!$R:$R,MATCH(AJ241,V!$L:$L,0)),"")</f>
        <v/>
      </c>
      <c r="AJ241" s="159" t="str">
        <f t="shared" si="34"/>
        <v/>
      </c>
      <c r="AK241" s="158" t="str">
        <f>IFERROR(INDEX(V!$R:$R,MATCH(AL241,V!$L:$L,0)),"")</f>
        <v/>
      </c>
      <c r="AL241" s="159" t="str">
        <f t="shared" si="35"/>
        <v/>
      </c>
      <c r="AM241" s="158" t="str">
        <f>IFERROR(INDEX(V!$R:$R,MATCH(AN241,V!$L:$L,0)),"")</f>
        <v/>
      </c>
      <c r="AN241" s="159" t="str">
        <f t="shared" si="36"/>
        <v/>
      </c>
      <c r="AO241" s="158" t="str">
        <f>IFERROR(INDEX(V!$R:$R,MATCH(AP241,V!$L:$L,0)),"")</f>
        <v/>
      </c>
      <c r="AP241" s="159" t="str">
        <f t="shared" si="37"/>
        <v/>
      </c>
    </row>
    <row r="242" spans="2:42" hidden="1" x14ac:dyDescent="0.2">
      <c r="B242"/>
      <c r="AD242" s="157">
        <f t="shared" si="38"/>
        <v>0</v>
      </c>
      <c r="AE242" s="158" t="str">
        <f>IFERROR(INDEX(V!$R:$R,MATCH(AF242,V!$L:$L,0)),"")</f>
        <v/>
      </c>
      <c r="AF242" s="159" t="str">
        <f t="shared" si="32"/>
        <v/>
      </c>
      <c r="AG242" s="158" t="str">
        <f>IFERROR(INDEX(V!$R:$R,MATCH(AH242,V!$L:$L,0)),"")</f>
        <v/>
      </c>
      <c r="AH242" s="159" t="str">
        <f t="shared" si="33"/>
        <v/>
      </c>
      <c r="AI242" s="158" t="str">
        <f>IFERROR(INDEX(V!$R:$R,MATCH(AJ242,V!$L:$L,0)),"")</f>
        <v/>
      </c>
      <c r="AJ242" s="159" t="str">
        <f t="shared" si="34"/>
        <v/>
      </c>
      <c r="AK242" s="158" t="str">
        <f>IFERROR(INDEX(V!$R:$R,MATCH(AL242,V!$L:$L,0)),"")</f>
        <v/>
      </c>
      <c r="AL242" s="159" t="str">
        <f t="shared" si="35"/>
        <v/>
      </c>
      <c r="AM242" s="158" t="str">
        <f>IFERROR(INDEX(V!$R:$R,MATCH(AN242,V!$L:$L,0)),"")</f>
        <v/>
      </c>
      <c r="AN242" s="159" t="str">
        <f t="shared" si="36"/>
        <v/>
      </c>
      <c r="AO242" s="158" t="str">
        <f>IFERROR(INDEX(V!$R:$R,MATCH(AP242,V!$L:$L,0)),"")</f>
        <v/>
      </c>
      <c r="AP242" s="159" t="str">
        <f t="shared" si="37"/>
        <v/>
      </c>
    </row>
    <row r="243" spans="2:42" hidden="1" x14ac:dyDescent="0.2">
      <c r="B243"/>
      <c r="AD243" s="157">
        <f t="shared" si="38"/>
        <v>0</v>
      </c>
      <c r="AE243" s="158" t="str">
        <f>IFERROR(INDEX(V!$R:$R,MATCH(AF243,V!$L:$L,0)),"")</f>
        <v/>
      </c>
      <c r="AF243" s="159" t="str">
        <f t="shared" si="32"/>
        <v/>
      </c>
      <c r="AG243" s="158" t="str">
        <f>IFERROR(INDEX(V!$R:$R,MATCH(AH243,V!$L:$L,0)),"")</f>
        <v/>
      </c>
      <c r="AH243" s="159" t="str">
        <f t="shared" si="33"/>
        <v/>
      </c>
      <c r="AI243" s="158" t="str">
        <f>IFERROR(INDEX(V!$R:$R,MATCH(AJ243,V!$L:$L,0)),"")</f>
        <v/>
      </c>
      <c r="AJ243" s="159" t="str">
        <f t="shared" si="34"/>
        <v/>
      </c>
      <c r="AK243" s="158" t="str">
        <f>IFERROR(INDEX(V!$R:$R,MATCH(AL243,V!$L:$L,0)),"")</f>
        <v/>
      </c>
      <c r="AL243" s="159" t="str">
        <f t="shared" si="35"/>
        <v/>
      </c>
      <c r="AM243" s="158" t="str">
        <f>IFERROR(INDEX(V!$R:$R,MATCH(AN243,V!$L:$L,0)),"")</f>
        <v/>
      </c>
      <c r="AN243" s="159" t="str">
        <f t="shared" si="36"/>
        <v/>
      </c>
      <c r="AO243" s="158" t="str">
        <f>IFERROR(INDEX(V!$R:$R,MATCH(AP243,V!$L:$L,0)),"")</f>
        <v/>
      </c>
      <c r="AP243" s="159" t="str">
        <f t="shared" si="37"/>
        <v/>
      </c>
    </row>
    <row r="244" spans="2:42" hidden="1" x14ac:dyDescent="0.2">
      <c r="B244"/>
      <c r="AD244" s="157">
        <f t="shared" si="38"/>
        <v>0</v>
      </c>
      <c r="AE244" s="158" t="str">
        <f>IFERROR(INDEX(V!$R:$R,MATCH(AF244,V!$L:$L,0)),"")</f>
        <v/>
      </c>
      <c r="AF244" s="159" t="str">
        <f t="shared" si="32"/>
        <v/>
      </c>
      <c r="AG244" s="158" t="str">
        <f>IFERROR(INDEX(V!$R:$R,MATCH(AH244,V!$L:$L,0)),"")</f>
        <v/>
      </c>
      <c r="AH244" s="159" t="str">
        <f t="shared" si="33"/>
        <v/>
      </c>
      <c r="AI244" s="158" t="str">
        <f>IFERROR(INDEX(V!$R:$R,MATCH(AJ244,V!$L:$L,0)),"")</f>
        <v/>
      </c>
      <c r="AJ244" s="159" t="str">
        <f t="shared" si="34"/>
        <v/>
      </c>
      <c r="AK244" s="158" t="str">
        <f>IFERROR(INDEX(V!$R:$R,MATCH(AL244,V!$L:$L,0)),"")</f>
        <v/>
      </c>
      <c r="AL244" s="159" t="str">
        <f t="shared" si="35"/>
        <v/>
      </c>
      <c r="AM244" s="158" t="str">
        <f>IFERROR(INDEX(V!$R:$R,MATCH(AN244,V!$L:$L,0)),"")</f>
        <v/>
      </c>
      <c r="AN244" s="159" t="str">
        <f t="shared" si="36"/>
        <v/>
      </c>
      <c r="AO244" s="158" t="str">
        <f>IFERROR(INDEX(V!$R:$R,MATCH(AP244,V!$L:$L,0)),"")</f>
        <v/>
      </c>
      <c r="AP244" s="159" t="str">
        <f t="shared" si="37"/>
        <v/>
      </c>
    </row>
    <row r="245" spans="2:42" hidden="1" x14ac:dyDescent="0.2">
      <c r="B245"/>
      <c r="AD245" s="157">
        <f t="shared" si="38"/>
        <v>0</v>
      </c>
      <c r="AE245" s="158" t="str">
        <f>IFERROR(INDEX(V!$R:$R,MATCH(AF245,V!$L:$L,0)),"")</f>
        <v/>
      </c>
      <c r="AF245" s="159" t="str">
        <f t="shared" si="32"/>
        <v/>
      </c>
      <c r="AG245" s="158" t="str">
        <f>IFERROR(INDEX(V!$R:$R,MATCH(AH245,V!$L:$L,0)),"")</f>
        <v/>
      </c>
      <c r="AH245" s="159" t="str">
        <f t="shared" si="33"/>
        <v/>
      </c>
      <c r="AI245" s="158" t="str">
        <f>IFERROR(INDEX(V!$R:$R,MATCH(AJ245,V!$L:$L,0)),"")</f>
        <v/>
      </c>
      <c r="AJ245" s="159" t="str">
        <f t="shared" si="34"/>
        <v/>
      </c>
      <c r="AK245" s="158" t="str">
        <f>IFERROR(INDEX(V!$R:$R,MATCH(AL245,V!$L:$L,0)),"")</f>
        <v/>
      </c>
      <c r="AL245" s="159" t="str">
        <f t="shared" si="35"/>
        <v/>
      </c>
      <c r="AM245" s="158" t="str">
        <f>IFERROR(INDEX(V!$R:$R,MATCH(AN245,V!$L:$L,0)),"")</f>
        <v/>
      </c>
      <c r="AN245" s="159" t="str">
        <f t="shared" si="36"/>
        <v/>
      </c>
      <c r="AO245" s="158" t="str">
        <f>IFERROR(INDEX(V!$R:$R,MATCH(AP245,V!$L:$L,0)),"")</f>
        <v/>
      </c>
      <c r="AP245" s="159" t="str">
        <f t="shared" si="37"/>
        <v/>
      </c>
    </row>
    <row r="246" spans="2:42" hidden="1" x14ac:dyDescent="0.2">
      <c r="B246"/>
      <c r="AD246" s="157">
        <f t="shared" si="38"/>
        <v>0</v>
      </c>
      <c r="AE246" s="158" t="str">
        <f>IFERROR(INDEX(V!$R:$R,MATCH(AF246,V!$L:$L,0)),"")</f>
        <v/>
      </c>
      <c r="AF246" s="159" t="str">
        <f t="shared" si="32"/>
        <v/>
      </c>
      <c r="AG246" s="158" t="str">
        <f>IFERROR(INDEX(V!$R:$R,MATCH(AH246,V!$L:$L,0)),"")</f>
        <v/>
      </c>
      <c r="AH246" s="159" t="str">
        <f t="shared" si="33"/>
        <v/>
      </c>
      <c r="AI246" s="158" t="str">
        <f>IFERROR(INDEX(V!$R:$R,MATCH(AJ246,V!$L:$L,0)),"")</f>
        <v/>
      </c>
      <c r="AJ246" s="159" t="str">
        <f t="shared" si="34"/>
        <v/>
      </c>
      <c r="AK246" s="158" t="str">
        <f>IFERROR(INDEX(V!$R:$R,MATCH(AL246,V!$L:$L,0)),"")</f>
        <v/>
      </c>
      <c r="AL246" s="159" t="str">
        <f t="shared" si="35"/>
        <v/>
      </c>
      <c r="AM246" s="158" t="str">
        <f>IFERROR(INDEX(V!$R:$R,MATCH(AN246,V!$L:$L,0)),"")</f>
        <v/>
      </c>
      <c r="AN246" s="159" t="str">
        <f t="shared" si="36"/>
        <v/>
      </c>
      <c r="AO246" s="158" t="str">
        <f>IFERROR(INDEX(V!$R:$R,MATCH(AP246,V!$L:$L,0)),"")</f>
        <v/>
      </c>
      <c r="AP246" s="159" t="str">
        <f t="shared" si="37"/>
        <v/>
      </c>
    </row>
    <row r="247" spans="2:42" hidden="1" x14ac:dyDescent="0.2">
      <c r="B247"/>
      <c r="AD247" s="157">
        <f t="shared" si="38"/>
        <v>0</v>
      </c>
      <c r="AE247" s="158" t="str">
        <f>IFERROR(INDEX(V!$R:$R,MATCH(AF247,V!$L:$L,0)),"")</f>
        <v/>
      </c>
      <c r="AF247" s="159" t="str">
        <f t="shared" si="32"/>
        <v/>
      </c>
      <c r="AG247" s="158" t="str">
        <f>IFERROR(INDEX(V!$R:$R,MATCH(AH247,V!$L:$L,0)),"")</f>
        <v/>
      </c>
      <c r="AH247" s="159" t="str">
        <f t="shared" si="33"/>
        <v/>
      </c>
      <c r="AI247" s="158" t="str">
        <f>IFERROR(INDEX(V!$R:$R,MATCH(AJ247,V!$L:$L,0)),"")</f>
        <v/>
      </c>
      <c r="AJ247" s="159" t="str">
        <f t="shared" si="34"/>
        <v/>
      </c>
      <c r="AK247" s="158" t="str">
        <f>IFERROR(INDEX(V!$R:$R,MATCH(AL247,V!$L:$L,0)),"")</f>
        <v/>
      </c>
      <c r="AL247" s="159" t="str">
        <f t="shared" si="35"/>
        <v/>
      </c>
      <c r="AM247" s="158" t="str">
        <f>IFERROR(INDEX(V!$R:$R,MATCH(AN247,V!$L:$L,0)),"")</f>
        <v/>
      </c>
      <c r="AN247" s="159" t="str">
        <f t="shared" si="36"/>
        <v/>
      </c>
      <c r="AO247" s="158" t="str">
        <f>IFERROR(INDEX(V!$R:$R,MATCH(AP247,V!$L:$L,0)),"")</f>
        <v/>
      </c>
      <c r="AP247" s="159" t="str">
        <f t="shared" si="37"/>
        <v/>
      </c>
    </row>
    <row r="248" spans="2:42" hidden="1" x14ac:dyDescent="0.2">
      <c r="B248"/>
      <c r="AD248" s="157">
        <f t="shared" si="38"/>
        <v>0</v>
      </c>
      <c r="AE248" s="158" t="str">
        <f>IFERROR(INDEX(V!$R:$R,MATCH(AF248,V!$L:$L,0)),"")</f>
        <v/>
      </c>
      <c r="AF248" s="159" t="str">
        <f t="shared" si="32"/>
        <v/>
      </c>
      <c r="AG248" s="158" t="str">
        <f>IFERROR(INDEX(V!$R:$R,MATCH(AH248,V!$L:$L,0)),"")</f>
        <v/>
      </c>
      <c r="AH248" s="159" t="str">
        <f t="shared" si="33"/>
        <v/>
      </c>
      <c r="AI248" s="158" t="str">
        <f>IFERROR(INDEX(V!$R:$R,MATCH(AJ248,V!$L:$L,0)),"")</f>
        <v/>
      </c>
      <c r="AJ248" s="159" t="str">
        <f t="shared" si="34"/>
        <v/>
      </c>
      <c r="AK248" s="158" t="str">
        <f>IFERROR(INDEX(V!$R:$R,MATCH(AL248,V!$L:$L,0)),"")</f>
        <v/>
      </c>
      <c r="AL248" s="159" t="str">
        <f t="shared" si="35"/>
        <v/>
      </c>
      <c r="AM248" s="158" t="str">
        <f>IFERROR(INDEX(V!$R:$R,MATCH(AN248,V!$L:$L,0)),"")</f>
        <v/>
      </c>
      <c r="AN248" s="159" t="str">
        <f t="shared" si="36"/>
        <v/>
      </c>
      <c r="AO248" s="158" t="str">
        <f>IFERROR(INDEX(V!$R:$R,MATCH(AP248,V!$L:$L,0)),"")</f>
        <v/>
      </c>
      <c r="AP248" s="159" t="str">
        <f t="shared" si="37"/>
        <v/>
      </c>
    </row>
    <row r="249" spans="2:42" hidden="1" x14ac:dyDescent="0.2">
      <c r="B249"/>
      <c r="AD249" s="157">
        <f t="shared" si="38"/>
        <v>0</v>
      </c>
      <c r="AE249" s="158" t="str">
        <f>IFERROR(INDEX(V!$R:$R,MATCH(AF249,V!$L:$L,0)),"")</f>
        <v/>
      </c>
      <c r="AF249" s="159" t="str">
        <f t="shared" si="32"/>
        <v/>
      </c>
      <c r="AG249" s="158" t="str">
        <f>IFERROR(INDEX(V!$R:$R,MATCH(AH249,V!$L:$L,0)),"")</f>
        <v/>
      </c>
      <c r="AH249" s="159" t="str">
        <f t="shared" si="33"/>
        <v/>
      </c>
      <c r="AI249" s="158" t="str">
        <f>IFERROR(INDEX(V!$R:$R,MATCH(AJ249,V!$L:$L,0)),"")</f>
        <v/>
      </c>
      <c r="AJ249" s="159" t="str">
        <f t="shared" si="34"/>
        <v/>
      </c>
      <c r="AK249" s="158" t="str">
        <f>IFERROR(INDEX(V!$R:$R,MATCH(AL249,V!$L:$L,0)),"")</f>
        <v/>
      </c>
      <c r="AL249" s="159" t="str">
        <f t="shared" si="35"/>
        <v/>
      </c>
      <c r="AM249" s="158" t="str">
        <f>IFERROR(INDEX(V!$R:$R,MATCH(AN249,V!$L:$L,0)),"")</f>
        <v/>
      </c>
      <c r="AN249" s="159" t="str">
        <f t="shared" si="36"/>
        <v/>
      </c>
      <c r="AO249" s="158" t="str">
        <f>IFERROR(INDEX(V!$R:$R,MATCH(AP249,V!$L:$L,0)),"")</f>
        <v/>
      </c>
      <c r="AP249" s="159" t="str">
        <f t="shared" si="37"/>
        <v/>
      </c>
    </row>
    <row r="250" spans="2:42" hidden="1" x14ac:dyDescent="0.2">
      <c r="B250"/>
      <c r="AD250" s="157">
        <f t="shared" si="38"/>
        <v>0</v>
      </c>
      <c r="AE250" s="158" t="str">
        <f>IFERROR(INDEX(V!$R:$R,MATCH(AF250,V!$L:$L,0)),"")</f>
        <v/>
      </c>
      <c r="AF250" s="159" t="str">
        <f t="shared" si="32"/>
        <v/>
      </c>
      <c r="AG250" s="158" t="str">
        <f>IFERROR(INDEX(V!$R:$R,MATCH(AH250,V!$L:$L,0)),"")</f>
        <v/>
      </c>
      <c r="AH250" s="159" t="str">
        <f t="shared" si="33"/>
        <v/>
      </c>
      <c r="AI250" s="158" t="str">
        <f>IFERROR(INDEX(V!$R:$R,MATCH(AJ250,V!$L:$L,0)),"")</f>
        <v/>
      </c>
      <c r="AJ250" s="159" t="str">
        <f t="shared" si="34"/>
        <v/>
      </c>
      <c r="AK250" s="158" t="str">
        <f>IFERROR(INDEX(V!$R:$R,MATCH(AL250,V!$L:$L,0)),"")</f>
        <v/>
      </c>
      <c r="AL250" s="159" t="str">
        <f t="shared" si="35"/>
        <v/>
      </c>
      <c r="AM250" s="158" t="str">
        <f>IFERROR(INDEX(V!$R:$R,MATCH(AN250,V!$L:$L,0)),"")</f>
        <v/>
      </c>
      <c r="AN250" s="159" t="str">
        <f t="shared" si="36"/>
        <v/>
      </c>
      <c r="AO250" s="158" t="str">
        <f>IFERROR(INDEX(V!$R:$R,MATCH(AP250,V!$L:$L,0)),"")</f>
        <v/>
      </c>
      <c r="AP250" s="159" t="str">
        <f t="shared" si="37"/>
        <v/>
      </c>
    </row>
    <row r="251" spans="2:42" hidden="1" x14ac:dyDescent="0.2">
      <c r="B251"/>
      <c r="AD251" s="157">
        <f t="shared" si="38"/>
        <v>0</v>
      </c>
      <c r="AE251" s="158" t="str">
        <f>IFERROR(INDEX(V!$R:$R,MATCH(AF251,V!$L:$L,0)),"")</f>
        <v/>
      </c>
      <c r="AF251" s="159" t="str">
        <f t="shared" si="32"/>
        <v/>
      </c>
      <c r="AG251" s="158" t="str">
        <f>IFERROR(INDEX(V!$R:$R,MATCH(AH251,V!$L:$L,0)),"")</f>
        <v/>
      </c>
      <c r="AH251" s="159" t="str">
        <f t="shared" si="33"/>
        <v/>
      </c>
      <c r="AI251" s="158" t="str">
        <f>IFERROR(INDEX(V!$R:$R,MATCH(AJ251,V!$L:$L,0)),"")</f>
        <v/>
      </c>
      <c r="AJ251" s="159" t="str">
        <f t="shared" si="34"/>
        <v/>
      </c>
      <c r="AK251" s="158" t="str">
        <f>IFERROR(INDEX(V!$R:$R,MATCH(AL251,V!$L:$L,0)),"")</f>
        <v/>
      </c>
      <c r="AL251" s="159" t="str">
        <f t="shared" si="35"/>
        <v/>
      </c>
      <c r="AM251" s="158" t="str">
        <f>IFERROR(INDEX(V!$R:$R,MATCH(AN251,V!$L:$L,0)),"")</f>
        <v/>
      </c>
      <c r="AN251" s="159" t="str">
        <f t="shared" si="36"/>
        <v/>
      </c>
      <c r="AO251" s="158" t="str">
        <f>IFERROR(INDEX(V!$R:$R,MATCH(AP251,V!$L:$L,0)),"")</f>
        <v/>
      </c>
      <c r="AP251" s="159" t="str">
        <f t="shared" si="37"/>
        <v/>
      </c>
    </row>
    <row r="252" spans="2:42" hidden="1" x14ac:dyDescent="0.2">
      <c r="B252"/>
      <c r="AD252" s="157">
        <f t="shared" si="38"/>
        <v>0</v>
      </c>
      <c r="AE252" s="158" t="str">
        <f>IFERROR(INDEX(V!$R:$R,MATCH(AF252,V!$L:$L,0)),"")</f>
        <v/>
      </c>
      <c r="AF252" s="159" t="str">
        <f t="shared" si="32"/>
        <v/>
      </c>
      <c r="AG252" s="158" t="str">
        <f>IFERROR(INDEX(V!$R:$R,MATCH(AH252,V!$L:$L,0)),"")</f>
        <v/>
      </c>
      <c r="AH252" s="159" t="str">
        <f t="shared" si="33"/>
        <v/>
      </c>
      <c r="AI252" s="158" t="str">
        <f>IFERROR(INDEX(V!$R:$R,MATCH(AJ252,V!$L:$L,0)),"")</f>
        <v/>
      </c>
      <c r="AJ252" s="159" t="str">
        <f t="shared" si="34"/>
        <v/>
      </c>
      <c r="AK252" s="158" t="str">
        <f>IFERROR(INDEX(V!$R:$R,MATCH(AL252,V!$L:$L,0)),"")</f>
        <v/>
      </c>
      <c r="AL252" s="159" t="str">
        <f t="shared" si="35"/>
        <v/>
      </c>
      <c r="AM252" s="158" t="str">
        <f>IFERROR(INDEX(V!$R:$R,MATCH(AN252,V!$L:$L,0)),"")</f>
        <v/>
      </c>
      <c r="AN252" s="159" t="str">
        <f t="shared" si="36"/>
        <v/>
      </c>
      <c r="AO252" s="158" t="str">
        <f>IFERROR(INDEX(V!$R:$R,MATCH(AP252,V!$L:$L,0)),"")</f>
        <v/>
      </c>
      <c r="AP252" s="159" t="str">
        <f t="shared" si="37"/>
        <v/>
      </c>
    </row>
    <row r="253" spans="2:42" hidden="1" x14ac:dyDescent="0.2">
      <c r="B253"/>
      <c r="AD253" s="157">
        <f t="shared" si="38"/>
        <v>0</v>
      </c>
      <c r="AE253" s="158" t="str">
        <f>IFERROR(INDEX(V!$R:$R,MATCH(AF253,V!$L:$L,0)),"")</f>
        <v/>
      </c>
      <c r="AF253" s="159" t="str">
        <f t="shared" si="32"/>
        <v/>
      </c>
      <c r="AG253" s="158" t="str">
        <f>IFERROR(INDEX(V!$R:$R,MATCH(AH253,V!$L:$L,0)),"")</f>
        <v/>
      </c>
      <c r="AH253" s="159" t="str">
        <f t="shared" si="33"/>
        <v/>
      </c>
      <c r="AI253" s="158" t="str">
        <f>IFERROR(INDEX(V!$R:$R,MATCH(AJ253,V!$L:$L,0)),"")</f>
        <v/>
      </c>
      <c r="AJ253" s="159" t="str">
        <f t="shared" si="34"/>
        <v/>
      </c>
      <c r="AK253" s="158" t="str">
        <f>IFERROR(INDEX(V!$R:$R,MATCH(AL253,V!$L:$L,0)),"")</f>
        <v/>
      </c>
      <c r="AL253" s="159" t="str">
        <f t="shared" si="35"/>
        <v/>
      </c>
      <c r="AM253" s="158" t="str">
        <f>IFERROR(INDEX(V!$R:$R,MATCH(AN253,V!$L:$L,0)),"")</f>
        <v/>
      </c>
      <c r="AN253" s="159" t="str">
        <f t="shared" si="36"/>
        <v/>
      </c>
      <c r="AO253" s="158" t="str">
        <f>IFERROR(INDEX(V!$R:$R,MATCH(AP253,V!$L:$L,0)),"")</f>
        <v/>
      </c>
      <c r="AP253" s="159" t="str">
        <f t="shared" si="37"/>
        <v/>
      </c>
    </row>
    <row r="254" spans="2:42" hidden="1" x14ac:dyDescent="0.2">
      <c r="B254"/>
      <c r="AD254" s="157">
        <f t="shared" si="38"/>
        <v>0</v>
      </c>
      <c r="AE254" s="158" t="str">
        <f>IFERROR(INDEX(V!$R:$R,MATCH(AF254,V!$L:$L,0)),"")</f>
        <v/>
      </c>
      <c r="AF254" s="159" t="str">
        <f t="shared" si="32"/>
        <v/>
      </c>
      <c r="AG254" s="158" t="str">
        <f>IFERROR(INDEX(V!$R:$R,MATCH(AH254,V!$L:$L,0)),"")</f>
        <v/>
      </c>
      <c r="AH254" s="159" t="str">
        <f t="shared" si="33"/>
        <v/>
      </c>
      <c r="AI254" s="158" t="str">
        <f>IFERROR(INDEX(V!$R:$R,MATCH(AJ254,V!$L:$L,0)),"")</f>
        <v/>
      </c>
      <c r="AJ254" s="159" t="str">
        <f t="shared" si="34"/>
        <v/>
      </c>
      <c r="AK254" s="158" t="str">
        <f>IFERROR(INDEX(V!$R:$R,MATCH(AL254,V!$L:$L,0)),"")</f>
        <v/>
      </c>
      <c r="AL254" s="159" t="str">
        <f t="shared" si="35"/>
        <v/>
      </c>
      <c r="AM254" s="158" t="str">
        <f>IFERROR(INDEX(V!$R:$R,MATCH(AN254,V!$L:$L,0)),"")</f>
        <v/>
      </c>
      <c r="AN254" s="159" t="str">
        <f t="shared" si="36"/>
        <v/>
      </c>
      <c r="AO254" s="158" t="str">
        <f>IFERROR(INDEX(V!$R:$R,MATCH(AP254,V!$L:$L,0)),"")</f>
        <v/>
      </c>
      <c r="AP254" s="159" t="str">
        <f t="shared" si="37"/>
        <v/>
      </c>
    </row>
    <row r="255" spans="2:42" hidden="1" x14ac:dyDescent="0.2">
      <c r="B255"/>
      <c r="AD255" s="157">
        <f t="shared" si="38"/>
        <v>0</v>
      </c>
      <c r="AE255" s="158" t="str">
        <f>IFERROR(INDEX(V!$R:$R,MATCH(AF255,V!$L:$L,0)),"")</f>
        <v/>
      </c>
      <c r="AF255" s="159" t="str">
        <f t="shared" si="32"/>
        <v/>
      </c>
      <c r="AG255" s="158" t="str">
        <f>IFERROR(INDEX(V!$R:$R,MATCH(AH255,V!$L:$L,0)),"")</f>
        <v/>
      </c>
      <c r="AH255" s="159" t="str">
        <f t="shared" si="33"/>
        <v/>
      </c>
      <c r="AI255" s="158" t="str">
        <f>IFERROR(INDEX(V!$R:$R,MATCH(AJ255,V!$L:$L,0)),"")</f>
        <v/>
      </c>
      <c r="AJ255" s="159" t="str">
        <f t="shared" si="34"/>
        <v/>
      </c>
      <c r="AK255" s="158" t="str">
        <f>IFERROR(INDEX(V!$R:$R,MATCH(AL255,V!$L:$L,0)),"")</f>
        <v/>
      </c>
      <c r="AL255" s="159" t="str">
        <f t="shared" si="35"/>
        <v/>
      </c>
      <c r="AM255" s="158" t="str">
        <f>IFERROR(INDEX(V!$R:$R,MATCH(AN255,V!$L:$L,0)),"")</f>
        <v/>
      </c>
      <c r="AN255" s="159" t="str">
        <f t="shared" si="36"/>
        <v/>
      </c>
      <c r="AO255" s="158" t="str">
        <f>IFERROR(INDEX(V!$R:$R,MATCH(AP255,V!$L:$L,0)),"")</f>
        <v/>
      </c>
      <c r="AP255" s="159" t="str">
        <f t="shared" si="37"/>
        <v/>
      </c>
    </row>
    <row r="256" spans="2:42" hidden="1" x14ac:dyDescent="0.2">
      <c r="B256"/>
      <c r="AD256" s="157">
        <f t="shared" si="38"/>
        <v>0</v>
      </c>
      <c r="AE256" s="158" t="str">
        <f>IFERROR(INDEX(V!$R:$R,MATCH(AF256,V!$L:$L,0)),"")</f>
        <v/>
      </c>
      <c r="AF256" s="159" t="str">
        <f t="shared" si="32"/>
        <v/>
      </c>
      <c r="AG256" s="158" t="str">
        <f>IFERROR(INDEX(V!$R:$R,MATCH(AH256,V!$L:$L,0)),"")</f>
        <v/>
      </c>
      <c r="AH256" s="159" t="str">
        <f t="shared" si="33"/>
        <v/>
      </c>
      <c r="AI256" s="158" t="str">
        <f>IFERROR(INDEX(V!$R:$R,MATCH(AJ256,V!$L:$L,0)),"")</f>
        <v/>
      </c>
      <c r="AJ256" s="159" t="str">
        <f t="shared" si="34"/>
        <v/>
      </c>
      <c r="AK256" s="158" t="str">
        <f>IFERROR(INDEX(V!$R:$R,MATCH(AL256,V!$L:$L,0)),"")</f>
        <v/>
      </c>
      <c r="AL256" s="159" t="str">
        <f t="shared" si="35"/>
        <v/>
      </c>
      <c r="AM256" s="158" t="str">
        <f>IFERROR(INDEX(V!$R:$R,MATCH(AN256,V!$L:$L,0)),"")</f>
        <v/>
      </c>
      <c r="AN256" s="159" t="str">
        <f t="shared" si="36"/>
        <v/>
      </c>
      <c r="AO256" s="158" t="str">
        <f>IFERROR(INDEX(V!$R:$R,MATCH(AP256,V!$L:$L,0)),"")</f>
        <v/>
      </c>
      <c r="AP256" s="159" t="str">
        <f t="shared" si="37"/>
        <v/>
      </c>
    </row>
    <row r="257" spans="2:42" hidden="1" x14ac:dyDescent="0.2">
      <c r="B257"/>
      <c r="AD257" s="157">
        <f t="shared" si="38"/>
        <v>0</v>
      </c>
      <c r="AE257" s="158" t="str">
        <f>IFERROR(INDEX(V!$R:$R,MATCH(AF257,V!$L:$L,0)),"")</f>
        <v/>
      </c>
      <c r="AF257" s="159" t="str">
        <f t="shared" si="32"/>
        <v/>
      </c>
      <c r="AG257" s="158" t="str">
        <f>IFERROR(INDEX(V!$R:$R,MATCH(AH257,V!$L:$L,0)),"")</f>
        <v/>
      </c>
      <c r="AH257" s="159" t="str">
        <f t="shared" si="33"/>
        <v/>
      </c>
      <c r="AI257" s="158" t="str">
        <f>IFERROR(INDEX(V!$R:$R,MATCH(AJ257,V!$L:$L,0)),"")</f>
        <v/>
      </c>
      <c r="AJ257" s="159" t="str">
        <f t="shared" si="34"/>
        <v/>
      </c>
      <c r="AK257" s="158" t="str">
        <f>IFERROR(INDEX(V!$R:$R,MATCH(AL257,V!$L:$L,0)),"")</f>
        <v/>
      </c>
      <c r="AL257" s="159" t="str">
        <f t="shared" si="35"/>
        <v/>
      </c>
      <c r="AM257" s="158" t="str">
        <f>IFERROR(INDEX(V!$R:$R,MATCH(AN257,V!$L:$L,0)),"")</f>
        <v/>
      </c>
      <c r="AN257" s="159" t="str">
        <f t="shared" si="36"/>
        <v/>
      </c>
      <c r="AO257" s="158" t="str">
        <f>IFERROR(INDEX(V!$R:$R,MATCH(AP257,V!$L:$L,0)),"")</f>
        <v/>
      </c>
      <c r="AP257" s="159" t="str">
        <f t="shared" si="37"/>
        <v/>
      </c>
    </row>
    <row r="258" spans="2:42" hidden="1" x14ac:dyDescent="0.2">
      <c r="B258"/>
      <c r="AD258" s="157">
        <f t="shared" si="38"/>
        <v>0</v>
      </c>
      <c r="AE258" s="158" t="str">
        <f>IFERROR(INDEX(V!$R:$R,MATCH(AF258,V!$L:$L,0)),"")</f>
        <v/>
      </c>
      <c r="AF258" s="159" t="str">
        <f t="shared" si="32"/>
        <v/>
      </c>
      <c r="AG258" s="158" t="str">
        <f>IFERROR(INDEX(V!$R:$R,MATCH(AH258,V!$L:$L,0)),"")</f>
        <v/>
      </c>
      <c r="AH258" s="159" t="str">
        <f t="shared" si="33"/>
        <v/>
      </c>
      <c r="AI258" s="158" t="str">
        <f>IFERROR(INDEX(V!$R:$R,MATCH(AJ258,V!$L:$L,0)),"")</f>
        <v/>
      </c>
      <c r="AJ258" s="159" t="str">
        <f t="shared" si="34"/>
        <v/>
      </c>
      <c r="AK258" s="158" t="str">
        <f>IFERROR(INDEX(V!$R:$R,MATCH(AL258,V!$L:$L,0)),"")</f>
        <v/>
      </c>
      <c r="AL258" s="159" t="str">
        <f t="shared" si="35"/>
        <v/>
      </c>
      <c r="AM258" s="158" t="str">
        <f>IFERROR(INDEX(V!$R:$R,MATCH(AN258,V!$L:$L,0)),"")</f>
        <v/>
      </c>
      <c r="AN258" s="159" t="str">
        <f t="shared" si="36"/>
        <v/>
      </c>
      <c r="AO258" s="158" t="str">
        <f>IFERROR(INDEX(V!$R:$R,MATCH(AP258,V!$L:$L,0)),"")</f>
        <v/>
      </c>
      <c r="AP258" s="159" t="str">
        <f t="shared" si="37"/>
        <v/>
      </c>
    </row>
    <row r="259" spans="2:42" hidden="1" x14ac:dyDescent="0.2">
      <c r="B259"/>
      <c r="AD259" s="157">
        <f t="shared" si="38"/>
        <v>0</v>
      </c>
      <c r="AE259" s="158" t="str">
        <f>IFERROR(INDEX(V!$R:$R,MATCH(AF259,V!$L:$L,0)),"")</f>
        <v/>
      </c>
      <c r="AF259" s="159" t="str">
        <f t="shared" si="32"/>
        <v/>
      </c>
      <c r="AG259" s="158" t="str">
        <f>IFERROR(INDEX(V!$R:$R,MATCH(AH259,V!$L:$L,0)),"")</f>
        <v/>
      </c>
      <c r="AH259" s="159" t="str">
        <f t="shared" si="33"/>
        <v/>
      </c>
      <c r="AI259" s="158" t="str">
        <f>IFERROR(INDEX(V!$R:$R,MATCH(AJ259,V!$L:$L,0)),"")</f>
        <v/>
      </c>
      <c r="AJ259" s="159" t="str">
        <f t="shared" si="34"/>
        <v/>
      </c>
      <c r="AK259" s="158" t="str">
        <f>IFERROR(INDEX(V!$R:$R,MATCH(AL259,V!$L:$L,0)),"")</f>
        <v/>
      </c>
      <c r="AL259" s="159" t="str">
        <f t="shared" si="35"/>
        <v/>
      </c>
      <c r="AM259" s="158" t="str">
        <f>IFERROR(INDEX(V!$R:$R,MATCH(AN259,V!$L:$L,0)),"")</f>
        <v/>
      </c>
      <c r="AN259" s="159" t="str">
        <f t="shared" si="36"/>
        <v/>
      </c>
      <c r="AO259" s="158" t="str">
        <f>IFERROR(INDEX(V!$R:$R,MATCH(AP259,V!$L:$L,0)),"")</f>
        <v/>
      </c>
      <c r="AP259" s="159" t="str">
        <f t="shared" si="37"/>
        <v/>
      </c>
    </row>
    <row r="260" spans="2:42" hidden="1" x14ac:dyDescent="0.2">
      <c r="B260"/>
      <c r="AD260" s="157">
        <f t="shared" si="38"/>
        <v>0</v>
      </c>
      <c r="AE260" s="158" t="str">
        <f>IFERROR(INDEX(V!$R:$R,MATCH(AF260,V!$L:$L,0)),"")</f>
        <v/>
      </c>
      <c r="AF260" s="159" t="str">
        <f t="shared" si="32"/>
        <v/>
      </c>
      <c r="AG260" s="158" t="str">
        <f>IFERROR(INDEX(V!$R:$R,MATCH(AH260,V!$L:$L,0)),"")</f>
        <v/>
      </c>
      <c r="AH260" s="159" t="str">
        <f t="shared" si="33"/>
        <v/>
      </c>
      <c r="AI260" s="158" t="str">
        <f>IFERROR(INDEX(V!$R:$R,MATCH(AJ260,V!$L:$L,0)),"")</f>
        <v/>
      </c>
      <c r="AJ260" s="159" t="str">
        <f t="shared" si="34"/>
        <v/>
      </c>
      <c r="AK260" s="158" t="str">
        <f>IFERROR(INDEX(V!$R:$R,MATCH(AL260,V!$L:$L,0)),"")</f>
        <v/>
      </c>
      <c r="AL260" s="159" t="str">
        <f t="shared" si="35"/>
        <v/>
      </c>
      <c r="AM260" s="158" t="str">
        <f>IFERROR(INDEX(V!$R:$R,MATCH(AN260,V!$L:$L,0)),"")</f>
        <v/>
      </c>
      <c r="AN260" s="159" t="str">
        <f t="shared" si="36"/>
        <v/>
      </c>
      <c r="AO260" s="158" t="str">
        <f>IFERROR(INDEX(V!$R:$R,MATCH(AP260,V!$L:$L,0)),"")</f>
        <v/>
      </c>
      <c r="AP260" s="159" t="str">
        <f t="shared" si="37"/>
        <v/>
      </c>
    </row>
    <row r="261" spans="2:42" hidden="1" x14ac:dyDescent="0.2">
      <c r="B261"/>
      <c r="AD261" s="157">
        <f t="shared" si="38"/>
        <v>0</v>
      </c>
      <c r="AE261" s="158" t="str">
        <f>IFERROR(INDEX(V!$R:$R,MATCH(AF261,V!$L:$L,0)),"")</f>
        <v/>
      </c>
      <c r="AF261" s="159" t="str">
        <f t="shared" si="32"/>
        <v/>
      </c>
      <c r="AG261" s="158" t="str">
        <f>IFERROR(INDEX(V!$R:$R,MATCH(AH261,V!$L:$L,0)),"")</f>
        <v/>
      </c>
      <c r="AH261" s="159" t="str">
        <f t="shared" si="33"/>
        <v/>
      </c>
      <c r="AI261" s="158" t="str">
        <f>IFERROR(INDEX(V!$R:$R,MATCH(AJ261,V!$L:$L,0)),"")</f>
        <v/>
      </c>
      <c r="AJ261" s="159" t="str">
        <f t="shared" si="34"/>
        <v/>
      </c>
      <c r="AK261" s="158" t="str">
        <f>IFERROR(INDEX(V!$R:$R,MATCH(AL261,V!$L:$L,0)),"")</f>
        <v/>
      </c>
      <c r="AL261" s="159" t="str">
        <f t="shared" si="35"/>
        <v/>
      </c>
      <c r="AM261" s="158" t="str">
        <f>IFERROR(INDEX(V!$R:$R,MATCH(AN261,V!$L:$L,0)),"")</f>
        <v/>
      </c>
      <c r="AN261" s="159" t="str">
        <f t="shared" si="36"/>
        <v/>
      </c>
      <c r="AO261" s="158" t="str">
        <f>IFERROR(INDEX(V!$R:$R,MATCH(AP261,V!$L:$L,0)),"")</f>
        <v/>
      </c>
      <c r="AP261" s="159" t="str">
        <f t="shared" si="37"/>
        <v/>
      </c>
    </row>
    <row r="262" spans="2:42" hidden="1" x14ac:dyDescent="0.2">
      <c r="B262"/>
      <c r="AD262" s="157">
        <f t="shared" si="38"/>
        <v>0</v>
      </c>
      <c r="AE262" s="158" t="str">
        <f>IFERROR(INDEX(V!$R:$R,MATCH(AF262,V!$L:$L,0)),"")</f>
        <v/>
      </c>
      <c r="AF262" s="159" t="str">
        <f t="shared" si="32"/>
        <v/>
      </c>
      <c r="AG262" s="158" t="str">
        <f>IFERROR(INDEX(V!$R:$R,MATCH(AH262,V!$L:$L,0)),"")</f>
        <v/>
      </c>
      <c r="AH262" s="159" t="str">
        <f t="shared" si="33"/>
        <v/>
      </c>
      <c r="AI262" s="158" t="str">
        <f>IFERROR(INDEX(V!$R:$R,MATCH(AJ262,V!$L:$L,0)),"")</f>
        <v/>
      </c>
      <c r="AJ262" s="159" t="str">
        <f t="shared" si="34"/>
        <v/>
      </c>
      <c r="AK262" s="158" t="str">
        <f>IFERROR(INDEX(V!$R:$R,MATCH(AL262,V!$L:$L,0)),"")</f>
        <v/>
      </c>
      <c r="AL262" s="159" t="str">
        <f t="shared" si="35"/>
        <v/>
      </c>
      <c r="AM262" s="158" t="str">
        <f>IFERROR(INDEX(V!$R:$R,MATCH(AN262,V!$L:$L,0)),"")</f>
        <v/>
      </c>
      <c r="AN262" s="159" t="str">
        <f t="shared" si="36"/>
        <v/>
      </c>
      <c r="AO262" s="158" t="str">
        <f>IFERROR(INDEX(V!$R:$R,MATCH(AP262,V!$L:$L,0)),"")</f>
        <v/>
      </c>
      <c r="AP262" s="159" t="str">
        <f t="shared" si="37"/>
        <v/>
      </c>
    </row>
    <row r="263" spans="2:42" hidden="1" x14ac:dyDescent="0.2">
      <c r="B263"/>
      <c r="AD263" s="157">
        <f t="shared" si="38"/>
        <v>0</v>
      </c>
      <c r="AE263" s="158" t="str">
        <f>IFERROR(INDEX(V!$R:$R,MATCH(AF263,V!$L:$L,0)),"")</f>
        <v/>
      </c>
      <c r="AF263" s="159" t="str">
        <f t="shared" si="32"/>
        <v/>
      </c>
      <c r="AG263" s="158" t="str">
        <f>IFERROR(INDEX(V!$R:$R,MATCH(AH263,V!$L:$L,0)),"")</f>
        <v/>
      </c>
      <c r="AH263" s="159" t="str">
        <f t="shared" si="33"/>
        <v/>
      </c>
      <c r="AI263" s="158" t="str">
        <f>IFERROR(INDEX(V!$R:$R,MATCH(AJ263,V!$L:$L,0)),"")</f>
        <v/>
      </c>
      <c r="AJ263" s="159" t="str">
        <f t="shared" si="34"/>
        <v/>
      </c>
      <c r="AK263" s="158" t="str">
        <f>IFERROR(INDEX(V!$R:$R,MATCH(AL263,V!$L:$L,0)),"")</f>
        <v/>
      </c>
      <c r="AL263" s="159" t="str">
        <f t="shared" si="35"/>
        <v/>
      </c>
      <c r="AM263" s="158" t="str">
        <f>IFERROR(INDEX(V!$R:$R,MATCH(AN263,V!$L:$L,0)),"")</f>
        <v/>
      </c>
      <c r="AN263" s="159" t="str">
        <f t="shared" si="36"/>
        <v/>
      </c>
      <c r="AO263" s="158" t="str">
        <f>IFERROR(INDEX(V!$R:$R,MATCH(AP263,V!$L:$L,0)),"")</f>
        <v/>
      </c>
      <c r="AP263" s="159" t="str">
        <f t="shared" si="37"/>
        <v/>
      </c>
    </row>
    <row r="264" spans="2:42" hidden="1" x14ac:dyDescent="0.2">
      <c r="B264"/>
      <c r="AD264" s="157">
        <f t="shared" si="38"/>
        <v>0</v>
      </c>
      <c r="AE264" s="158" t="str">
        <f>IFERROR(INDEX(V!$R:$R,MATCH(AF264,V!$L:$L,0)),"")</f>
        <v/>
      </c>
      <c r="AF264" s="159" t="str">
        <f t="shared" ref="AF264:AF297" si="39">IFERROR(LEFT($B264,(FIND(",",$B264,1)-1)),"")</f>
        <v/>
      </c>
      <c r="AG264" s="158" t="str">
        <f>IFERROR(INDEX(V!$R:$R,MATCH(AH264,V!$L:$L,0)),"")</f>
        <v/>
      </c>
      <c r="AH264" s="159" t="str">
        <f t="shared" ref="AH264:AH297" si="40">IFERROR(MID($B264,FIND(", ",$B264)+2,256),"")</f>
        <v/>
      </c>
      <c r="AI264" s="158" t="str">
        <f>IFERROR(INDEX(V!$R:$R,MATCH(AJ264,V!$L:$L,0)),"")</f>
        <v/>
      </c>
      <c r="AJ264" s="159" t="str">
        <f t="shared" ref="AJ264:AJ297" si="41">IFERROR(MID($B264,FIND("^",SUBSTITUTE($B264,", ","^",1))+2,FIND("^",SUBSTITUTE($B264,", ","^",2))-FIND("^",SUBSTITUTE($B264,", ","^",1))-2),"")</f>
        <v/>
      </c>
      <c r="AK264" s="158" t="str">
        <f>IFERROR(INDEX(V!$R:$R,MATCH(AL264,V!$L:$L,0)),"")</f>
        <v/>
      </c>
      <c r="AL264" s="159" t="str">
        <f t="shared" ref="AL264:AL297" si="42">IFERROR(MID($B264,FIND(", ",$B264,FIND(", ",$B264,FIND(", ",$B264))+1)+2,30000),"")</f>
        <v/>
      </c>
      <c r="AM264" s="158" t="str">
        <f>IFERROR(INDEX(V!$R:$R,MATCH(AN264,V!$L:$L,0)),"")</f>
        <v/>
      </c>
      <c r="AN264" s="159" t="str">
        <f t="shared" ref="AN264:AN297" si="43">IFERROR(MID($B264,FIND(", ",$B264,FIND(", ",$B264)+1)+2,FIND(", ",$B264,FIND(", ",$B264,FIND(", ",$B264)+1)+1)-FIND(", ",$B264,FIND(", ",$B264)+1)-2),"")</f>
        <v/>
      </c>
      <c r="AO264" s="158" t="str">
        <f>IFERROR(INDEX(V!$R:$R,MATCH(AP264,V!$L:$L,0)),"")</f>
        <v/>
      </c>
      <c r="AP264" s="159" t="str">
        <f t="shared" ref="AP264:AP297" si="44">IFERROR(MID($B264,FIND(", ",$B264,FIND(", ",$B264,FIND(", ",$B264)+1)+1)+2,30000),"")</f>
        <v/>
      </c>
    </row>
    <row r="265" spans="2:42" hidden="1" x14ac:dyDescent="0.2">
      <c r="B265"/>
      <c r="AD265" s="157">
        <f t="shared" si="38"/>
        <v>0</v>
      </c>
      <c r="AE265" s="158" t="str">
        <f>IFERROR(INDEX(V!$R:$R,MATCH(AF265,V!$L:$L,0)),"")</f>
        <v/>
      </c>
      <c r="AF265" s="159" t="str">
        <f t="shared" si="39"/>
        <v/>
      </c>
      <c r="AG265" s="158" t="str">
        <f>IFERROR(INDEX(V!$R:$R,MATCH(AH265,V!$L:$L,0)),"")</f>
        <v/>
      </c>
      <c r="AH265" s="159" t="str">
        <f t="shared" si="40"/>
        <v/>
      </c>
      <c r="AI265" s="158" t="str">
        <f>IFERROR(INDEX(V!$R:$R,MATCH(AJ265,V!$L:$L,0)),"")</f>
        <v/>
      </c>
      <c r="AJ265" s="159" t="str">
        <f t="shared" si="41"/>
        <v/>
      </c>
      <c r="AK265" s="158" t="str">
        <f>IFERROR(INDEX(V!$R:$R,MATCH(AL265,V!$L:$L,0)),"")</f>
        <v/>
      </c>
      <c r="AL265" s="159" t="str">
        <f t="shared" si="42"/>
        <v/>
      </c>
      <c r="AM265" s="158" t="str">
        <f>IFERROR(INDEX(V!$R:$R,MATCH(AN265,V!$L:$L,0)),"")</f>
        <v/>
      </c>
      <c r="AN265" s="159" t="str">
        <f t="shared" si="43"/>
        <v/>
      </c>
      <c r="AO265" s="158" t="str">
        <f>IFERROR(INDEX(V!$R:$R,MATCH(AP265,V!$L:$L,0)),"")</f>
        <v/>
      </c>
      <c r="AP265" s="159" t="str">
        <f t="shared" si="44"/>
        <v/>
      </c>
    </row>
    <row r="266" spans="2:42" hidden="1" x14ac:dyDescent="0.2">
      <c r="B266"/>
      <c r="AD266" s="157">
        <f t="shared" si="38"/>
        <v>0</v>
      </c>
      <c r="AE266" s="158" t="str">
        <f>IFERROR(INDEX(V!$R:$R,MATCH(AF266,V!$L:$L,0)),"")</f>
        <v/>
      </c>
      <c r="AF266" s="159" t="str">
        <f t="shared" si="39"/>
        <v/>
      </c>
      <c r="AG266" s="158" t="str">
        <f>IFERROR(INDEX(V!$R:$R,MATCH(AH266,V!$L:$L,0)),"")</f>
        <v/>
      </c>
      <c r="AH266" s="159" t="str">
        <f t="shared" si="40"/>
        <v/>
      </c>
      <c r="AI266" s="158" t="str">
        <f>IFERROR(INDEX(V!$R:$R,MATCH(AJ266,V!$L:$L,0)),"")</f>
        <v/>
      </c>
      <c r="AJ266" s="159" t="str">
        <f t="shared" si="41"/>
        <v/>
      </c>
      <c r="AK266" s="158" t="str">
        <f>IFERROR(INDEX(V!$R:$R,MATCH(AL266,V!$L:$L,0)),"")</f>
        <v/>
      </c>
      <c r="AL266" s="159" t="str">
        <f t="shared" si="42"/>
        <v/>
      </c>
      <c r="AM266" s="158" t="str">
        <f>IFERROR(INDEX(V!$R:$R,MATCH(AN266,V!$L:$L,0)),"")</f>
        <v/>
      </c>
      <c r="AN266" s="159" t="str">
        <f t="shared" si="43"/>
        <v/>
      </c>
      <c r="AO266" s="158" t="str">
        <f>IFERROR(INDEX(V!$R:$R,MATCH(AP266,V!$L:$L,0)),"")</f>
        <v/>
      </c>
      <c r="AP266" s="159" t="str">
        <f t="shared" si="44"/>
        <v/>
      </c>
    </row>
    <row r="267" spans="2:42" hidden="1" x14ac:dyDescent="0.2">
      <c r="B267"/>
      <c r="AD267" s="157">
        <f t="shared" si="38"/>
        <v>0</v>
      </c>
      <c r="AE267" s="158" t="str">
        <f>IFERROR(INDEX(V!$R:$R,MATCH(AF267,V!$L:$L,0)),"")</f>
        <v/>
      </c>
      <c r="AF267" s="159" t="str">
        <f t="shared" si="39"/>
        <v/>
      </c>
      <c r="AG267" s="158" t="str">
        <f>IFERROR(INDEX(V!$R:$R,MATCH(AH267,V!$L:$L,0)),"")</f>
        <v/>
      </c>
      <c r="AH267" s="159" t="str">
        <f t="shared" si="40"/>
        <v/>
      </c>
      <c r="AI267" s="158" t="str">
        <f>IFERROR(INDEX(V!$R:$R,MATCH(AJ267,V!$L:$L,0)),"")</f>
        <v/>
      </c>
      <c r="AJ267" s="159" t="str">
        <f t="shared" si="41"/>
        <v/>
      </c>
      <c r="AK267" s="158" t="str">
        <f>IFERROR(INDEX(V!$R:$R,MATCH(AL267,V!$L:$L,0)),"")</f>
        <v/>
      </c>
      <c r="AL267" s="159" t="str">
        <f t="shared" si="42"/>
        <v/>
      </c>
      <c r="AM267" s="158" t="str">
        <f>IFERROR(INDEX(V!$R:$R,MATCH(AN267,V!$L:$L,0)),"")</f>
        <v/>
      </c>
      <c r="AN267" s="159" t="str">
        <f t="shared" si="43"/>
        <v/>
      </c>
      <c r="AO267" s="158" t="str">
        <f>IFERROR(INDEX(V!$R:$R,MATCH(AP267,V!$L:$L,0)),"")</f>
        <v/>
      </c>
      <c r="AP267" s="159" t="str">
        <f t="shared" si="44"/>
        <v/>
      </c>
    </row>
    <row r="268" spans="2:42" hidden="1" x14ac:dyDescent="0.2">
      <c r="B268"/>
      <c r="AD268" s="157">
        <f t="shared" si="38"/>
        <v>0</v>
      </c>
      <c r="AE268" s="158" t="str">
        <f>IFERROR(INDEX(V!$R:$R,MATCH(AF268,V!$L:$L,0)),"")</f>
        <v/>
      </c>
      <c r="AF268" s="159" t="str">
        <f t="shared" si="39"/>
        <v/>
      </c>
      <c r="AG268" s="158" t="str">
        <f>IFERROR(INDEX(V!$R:$R,MATCH(AH268,V!$L:$L,0)),"")</f>
        <v/>
      </c>
      <c r="AH268" s="159" t="str">
        <f t="shared" si="40"/>
        <v/>
      </c>
      <c r="AI268" s="158" t="str">
        <f>IFERROR(INDEX(V!$R:$R,MATCH(AJ268,V!$L:$L,0)),"")</f>
        <v/>
      </c>
      <c r="AJ268" s="159" t="str">
        <f t="shared" si="41"/>
        <v/>
      </c>
      <c r="AK268" s="158" t="str">
        <f>IFERROR(INDEX(V!$R:$R,MATCH(AL268,V!$L:$L,0)),"")</f>
        <v/>
      </c>
      <c r="AL268" s="159" t="str">
        <f t="shared" si="42"/>
        <v/>
      </c>
      <c r="AM268" s="158" t="str">
        <f>IFERROR(INDEX(V!$R:$R,MATCH(AN268,V!$L:$L,0)),"")</f>
        <v/>
      </c>
      <c r="AN268" s="159" t="str">
        <f t="shared" si="43"/>
        <v/>
      </c>
      <c r="AO268" s="158" t="str">
        <f>IFERROR(INDEX(V!$R:$R,MATCH(AP268,V!$L:$L,0)),"")</f>
        <v/>
      </c>
      <c r="AP268" s="159" t="str">
        <f t="shared" si="44"/>
        <v/>
      </c>
    </row>
    <row r="269" spans="2:42" hidden="1" x14ac:dyDescent="0.2">
      <c r="B269"/>
      <c r="AD269" s="157">
        <f t="shared" si="38"/>
        <v>0</v>
      </c>
      <c r="AE269" s="158" t="str">
        <f>IFERROR(INDEX(V!$R:$R,MATCH(AF269,V!$L:$L,0)),"")</f>
        <v/>
      </c>
      <c r="AF269" s="159" t="str">
        <f t="shared" si="39"/>
        <v/>
      </c>
      <c r="AG269" s="158" t="str">
        <f>IFERROR(INDEX(V!$R:$R,MATCH(AH269,V!$L:$L,0)),"")</f>
        <v/>
      </c>
      <c r="AH269" s="159" t="str">
        <f t="shared" si="40"/>
        <v/>
      </c>
      <c r="AI269" s="158" t="str">
        <f>IFERROR(INDEX(V!$R:$R,MATCH(AJ269,V!$L:$L,0)),"")</f>
        <v/>
      </c>
      <c r="AJ269" s="159" t="str">
        <f t="shared" si="41"/>
        <v/>
      </c>
      <c r="AK269" s="158" t="str">
        <f>IFERROR(INDEX(V!$R:$R,MATCH(AL269,V!$L:$L,0)),"")</f>
        <v/>
      </c>
      <c r="AL269" s="159" t="str">
        <f t="shared" si="42"/>
        <v/>
      </c>
      <c r="AM269" s="158" t="str">
        <f>IFERROR(INDEX(V!$R:$R,MATCH(AN269,V!$L:$L,0)),"")</f>
        <v/>
      </c>
      <c r="AN269" s="159" t="str">
        <f t="shared" si="43"/>
        <v/>
      </c>
      <c r="AO269" s="158" t="str">
        <f>IFERROR(INDEX(V!$R:$R,MATCH(AP269,V!$L:$L,0)),"")</f>
        <v/>
      </c>
      <c r="AP269" s="159" t="str">
        <f t="shared" si="44"/>
        <v/>
      </c>
    </row>
    <row r="270" spans="2:42" hidden="1" x14ac:dyDescent="0.2">
      <c r="B270"/>
      <c r="AD270" s="157">
        <f t="shared" si="38"/>
        <v>0</v>
      </c>
      <c r="AE270" s="158" t="str">
        <f>IFERROR(INDEX(V!$R:$R,MATCH(AF270,V!$L:$L,0)),"")</f>
        <v/>
      </c>
      <c r="AF270" s="159" t="str">
        <f t="shared" si="39"/>
        <v/>
      </c>
      <c r="AG270" s="158" t="str">
        <f>IFERROR(INDEX(V!$R:$R,MATCH(AH270,V!$L:$L,0)),"")</f>
        <v/>
      </c>
      <c r="AH270" s="159" t="str">
        <f t="shared" si="40"/>
        <v/>
      </c>
      <c r="AI270" s="158" t="str">
        <f>IFERROR(INDEX(V!$R:$R,MATCH(AJ270,V!$L:$L,0)),"")</f>
        <v/>
      </c>
      <c r="AJ270" s="159" t="str">
        <f t="shared" si="41"/>
        <v/>
      </c>
      <c r="AK270" s="158" t="str">
        <f>IFERROR(INDEX(V!$R:$R,MATCH(AL270,V!$L:$L,0)),"")</f>
        <v/>
      </c>
      <c r="AL270" s="159" t="str">
        <f t="shared" si="42"/>
        <v/>
      </c>
      <c r="AM270" s="158" t="str">
        <f>IFERROR(INDEX(V!$R:$R,MATCH(AN270,V!$L:$L,0)),"")</f>
        <v/>
      </c>
      <c r="AN270" s="159" t="str">
        <f t="shared" si="43"/>
        <v/>
      </c>
      <c r="AO270" s="158" t="str">
        <f>IFERROR(INDEX(V!$R:$R,MATCH(AP270,V!$L:$L,0)),"")</f>
        <v/>
      </c>
      <c r="AP270" s="159" t="str">
        <f t="shared" si="44"/>
        <v/>
      </c>
    </row>
    <row r="271" spans="2:42" hidden="1" x14ac:dyDescent="0.2">
      <c r="B271"/>
      <c r="AD271" s="157">
        <f t="shared" si="38"/>
        <v>0</v>
      </c>
      <c r="AE271" s="158" t="str">
        <f>IFERROR(INDEX(V!$R:$R,MATCH(AF271,V!$L:$L,0)),"")</f>
        <v/>
      </c>
      <c r="AF271" s="159" t="str">
        <f t="shared" si="39"/>
        <v/>
      </c>
      <c r="AG271" s="158" t="str">
        <f>IFERROR(INDEX(V!$R:$R,MATCH(AH271,V!$L:$L,0)),"")</f>
        <v/>
      </c>
      <c r="AH271" s="159" t="str">
        <f t="shared" si="40"/>
        <v/>
      </c>
      <c r="AI271" s="158" t="str">
        <f>IFERROR(INDEX(V!$R:$R,MATCH(AJ271,V!$L:$L,0)),"")</f>
        <v/>
      </c>
      <c r="AJ271" s="159" t="str">
        <f t="shared" si="41"/>
        <v/>
      </c>
      <c r="AK271" s="158" t="str">
        <f>IFERROR(INDEX(V!$R:$R,MATCH(AL271,V!$L:$L,0)),"")</f>
        <v/>
      </c>
      <c r="AL271" s="159" t="str">
        <f t="shared" si="42"/>
        <v/>
      </c>
      <c r="AM271" s="158" t="str">
        <f>IFERROR(INDEX(V!$R:$R,MATCH(AN271,V!$L:$L,0)),"")</f>
        <v/>
      </c>
      <c r="AN271" s="159" t="str">
        <f t="shared" si="43"/>
        <v/>
      </c>
      <c r="AO271" s="158" t="str">
        <f>IFERROR(INDEX(V!$R:$R,MATCH(AP271,V!$L:$L,0)),"")</f>
        <v/>
      </c>
      <c r="AP271" s="159" t="str">
        <f t="shared" si="44"/>
        <v/>
      </c>
    </row>
    <row r="272" spans="2:42" hidden="1" x14ac:dyDescent="0.2">
      <c r="B272"/>
      <c r="AD272" s="157">
        <f t="shared" si="38"/>
        <v>0</v>
      </c>
      <c r="AE272" s="158" t="str">
        <f>IFERROR(INDEX(V!$R:$R,MATCH(AF272,V!$L:$L,0)),"")</f>
        <v/>
      </c>
      <c r="AF272" s="159" t="str">
        <f t="shared" si="39"/>
        <v/>
      </c>
      <c r="AG272" s="158" t="str">
        <f>IFERROR(INDEX(V!$R:$R,MATCH(AH272,V!$L:$L,0)),"")</f>
        <v/>
      </c>
      <c r="AH272" s="159" t="str">
        <f t="shared" si="40"/>
        <v/>
      </c>
      <c r="AI272" s="158" t="str">
        <f>IFERROR(INDEX(V!$R:$R,MATCH(AJ272,V!$L:$L,0)),"")</f>
        <v/>
      </c>
      <c r="AJ272" s="159" t="str">
        <f t="shared" si="41"/>
        <v/>
      </c>
      <c r="AK272" s="158" t="str">
        <f>IFERROR(INDEX(V!$R:$R,MATCH(AL272,V!$L:$L,0)),"")</f>
        <v/>
      </c>
      <c r="AL272" s="159" t="str">
        <f t="shared" si="42"/>
        <v/>
      </c>
      <c r="AM272" s="158" t="str">
        <f>IFERROR(INDEX(V!$R:$R,MATCH(AN272,V!$L:$L,0)),"")</f>
        <v/>
      </c>
      <c r="AN272" s="159" t="str">
        <f t="shared" si="43"/>
        <v/>
      </c>
      <c r="AO272" s="158" t="str">
        <f>IFERROR(INDEX(V!$R:$R,MATCH(AP272,V!$L:$L,0)),"")</f>
        <v/>
      </c>
      <c r="AP272" s="159" t="str">
        <f t="shared" si="44"/>
        <v/>
      </c>
    </row>
    <row r="273" spans="2:42" hidden="1" x14ac:dyDescent="0.2">
      <c r="B273"/>
      <c r="AD273" s="157">
        <f t="shared" si="38"/>
        <v>0</v>
      </c>
      <c r="AE273" s="158" t="str">
        <f>IFERROR(INDEX(V!$R:$R,MATCH(AF273,V!$L:$L,0)),"")</f>
        <v/>
      </c>
      <c r="AF273" s="159" t="str">
        <f t="shared" si="39"/>
        <v/>
      </c>
      <c r="AG273" s="158" t="str">
        <f>IFERROR(INDEX(V!$R:$R,MATCH(AH273,V!$L:$L,0)),"")</f>
        <v/>
      </c>
      <c r="AH273" s="159" t="str">
        <f t="shared" si="40"/>
        <v/>
      </c>
      <c r="AI273" s="158" t="str">
        <f>IFERROR(INDEX(V!$R:$R,MATCH(AJ273,V!$L:$L,0)),"")</f>
        <v/>
      </c>
      <c r="AJ273" s="159" t="str">
        <f t="shared" si="41"/>
        <v/>
      </c>
      <c r="AK273" s="158" t="str">
        <f>IFERROR(INDEX(V!$R:$R,MATCH(AL273,V!$L:$L,0)),"")</f>
        <v/>
      </c>
      <c r="AL273" s="159" t="str">
        <f t="shared" si="42"/>
        <v/>
      </c>
      <c r="AM273" s="158" t="str">
        <f>IFERROR(INDEX(V!$R:$R,MATCH(AN273,V!$L:$L,0)),"")</f>
        <v/>
      </c>
      <c r="AN273" s="159" t="str">
        <f t="shared" si="43"/>
        <v/>
      </c>
      <c r="AO273" s="158" t="str">
        <f>IFERROR(INDEX(V!$R:$R,MATCH(AP273,V!$L:$L,0)),"")</f>
        <v/>
      </c>
      <c r="AP273" s="159" t="str">
        <f t="shared" si="44"/>
        <v/>
      </c>
    </row>
    <row r="274" spans="2:42" hidden="1" x14ac:dyDescent="0.2">
      <c r="B274"/>
      <c r="AD274" s="157">
        <f t="shared" si="38"/>
        <v>0</v>
      </c>
      <c r="AE274" s="158" t="str">
        <f>IFERROR(INDEX(V!$R:$R,MATCH(AF274,V!$L:$L,0)),"")</f>
        <v/>
      </c>
      <c r="AF274" s="159" t="str">
        <f t="shared" si="39"/>
        <v/>
      </c>
      <c r="AG274" s="158" t="str">
        <f>IFERROR(INDEX(V!$R:$R,MATCH(AH274,V!$L:$L,0)),"")</f>
        <v/>
      </c>
      <c r="AH274" s="159" t="str">
        <f t="shared" si="40"/>
        <v/>
      </c>
      <c r="AI274" s="158" t="str">
        <f>IFERROR(INDEX(V!$R:$R,MATCH(AJ274,V!$L:$L,0)),"")</f>
        <v/>
      </c>
      <c r="AJ274" s="159" t="str">
        <f t="shared" si="41"/>
        <v/>
      </c>
      <c r="AK274" s="158" t="str">
        <f>IFERROR(INDEX(V!$R:$R,MATCH(AL274,V!$L:$L,0)),"")</f>
        <v/>
      </c>
      <c r="AL274" s="159" t="str">
        <f t="shared" si="42"/>
        <v/>
      </c>
      <c r="AM274" s="158" t="str">
        <f>IFERROR(INDEX(V!$R:$R,MATCH(AN274,V!$L:$L,0)),"")</f>
        <v/>
      </c>
      <c r="AN274" s="159" t="str">
        <f t="shared" si="43"/>
        <v/>
      </c>
      <c r="AO274" s="158" t="str">
        <f>IFERROR(INDEX(V!$R:$R,MATCH(AP274,V!$L:$L,0)),"")</f>
        <v/>
      </c>
      <c r="AP274" s="159" t="str">
        <f t="shared" si="44"/>
        <v/>
      </c>
    </row>
    <row r="275" spans="2:42" hidden="1" x14ac:dyDescent="0.2">
      <c r="B275"/>
      <c r="AD275" s="157">
        <f t="shared" si="38"/>
        <v>0</v>
      </c>
      <c r="AE275" s="158" t="str">
        <f>IFERROR(INDEX(V!$R:$R,MATCH(AF275,V!$L:$L,0)),"")</f>
        <v/>
      </c>
      <c r="AF275" s="159" t="str">
        <f t="shared" si="39"/>
        <v/>
      </c>
      <c r="AG275" s="158" t="str">
        <f>IFERROR(INDEX(V!$R:$R,MATCH(AH275,V!$L:$L,0)),"")</f>
        <v/>
      </c>
      <c r="AH275" s="159" t="str">
        <f t="shared" si="40"/>
        <v/>
      </c>
      <c r="AI275" s="158" t="str">
        <f>IFERROR(INDEX(V!$R:$R,MATCH(AJ275,V!$L:$L,0)),"")</f>
        <v/>
      </c>
      <c r="AJ275" s="159" t="str">
        <f t="shared" si="41"/>
        <v/>
      </c>
      <c r="AK275" s="158" t="str">
        <f>IFERROR(INDEX(V!$R:$R,MATCH(AL275,V!$L:$L,0)),"")</f>
        <v/>
      </c>
      <c r="AL275" s="159" t="str">
        <f t="shared" si="42"/>
        <v/>
      </c>
      <c r="AM275" s="158" t="str">
        <f>IFERROR(INDEX(V!$R:$R,MATCH(AN275,V!$L:$L,0)),"")</f>
        <v/>
      </c>
      <c r="AN275" s="159" t="str">
        <f t="shared" si="43"/>
        <v/>
      </c>
      <c r="AO275" s="158" t="str">
        <f>IFERROR(INDEX(V!$R:$R,MATCH(AP275,V!$L:$L,0)),"")</f>
        <v/>
      </c>
      <c r="AP275" s="159" t="str">
        <f t="shared" si="44"/>
        <v/>
      </c>
    </row>
    <row r="276" spans="2:42" hidden="1" x14ac:dyDescent="0.2">
      <c r="B276"/>
      <c r="AD276" s="157">
        <f t="shared" si="38"/>
        <v>0</v>
      </c>
      <c r="AE276" s="158" t="str">
        <f>IFERROR(INDEX(V!$R:$R,MATCH(AF276,V!$L:$L,0)),"")</f>
        <v/>
      </c>
      <c r="AF276" s="159" t="str">
        <f t="shared" si="39"/>
        <v/>
      </c>
      <c r="AG276" s="158" t="str">
        <f>IFERROR(INDEX(V!$R:$R,MATCH(AH276,V!$L:$L,0)),"")</f>
        <v/>
      </c>
      <c r="AH276" s="159" t="str">
        <f t="shared" si="40"/>
        <v/>
      </c>
      <c r="AI276" s="158" t="str">
        <f>IFERROR(INDEX(V!$R:$R,MATCH(AJ276,V!$L:$L,0)),"")</f>
        <v/>
      </c>
      <c r="AJ276" s="159" t="str">
        <f t="shared" si="41"/>
        <v/>
      </c>
      <c r="AK276" s="158" t="str">
        <f>IFERROR(INDEX(V!$R:$R,MATCH(AL276,V!$L:$L,0)),"")</f>
        <v/>
      </c>
      <c r="AL276" s="159" t="str">
        <f t="shared" si="42"/>
        <v/>
      </c>
      <c r="AM276" s="158" t="str">
        <f>IFERROR(INDEX(V!$R:$R,MATCH(AN276,V!$L:$L,0)),"")</f>
        <v/>
      </c>
      <c r="AN276" s="159" t="str">
        <f t="shared" si="43"/>
        <v/>
      </c>
      <c r="AO276" s="158" t="str">
        <f>IFERROR(INDEX(V!$R:$R,MATCH(AP276,V!$L:$L,0)),"")</f>
        <v/>
      </c>
      <c r="AP276" s="159" t="str">
        <f t="shared" si="44"/>
        <v/>
      </c>
    </row>
    <row r="277" spans="2:42" hidden="1" x14ac:dyDescent="0.2">
      <c r="B277"/>
      <c r="AD277" s="157">
        <f t="shared" si="38"/>
        <v>0</v>
      </c>
      <c r="AE277" s="158" t="str">
        <f>IFERROR(INDEX(V!$R:$R,MATCH(AF277,V!$L:$L,0)),"")</f>
        <v/>
      </c>
      <c r="AF277" s="159" t="str">
        <f t="shared" si="39"/>
        <v/>
      </c>
      <c r="AG277" s="158" t="str">
        <f>IFERROR(INDEX(V!$R:$R,MATCH(AH277,V!$L:$L,0)),"")</f>
        <v/>
      </c>
      <c r="AH277" s="159" t="str">
        <f t="shared" si="40"/>
        <v/>
      </c>
      <c r="AI277" s="158" t="str">
        <f>IFERROR(INDEX(V!$R:$R,MATCH(AJ277,V!$L:$L,0)),"")</f>
        <v/>
      </c>
      <c r="AJ277" s="159" t="str">
        <f t="shared" si="41"/>
        <v/>
      </c>
      <c r="AK277" s="158" t="str">
        <f>IFERROR(INDEX(V!$R:$R,MATCH(AL277,V!$L:$L,0)),"")</f>
        <v/>
      </c>
      <c r="AL277" s="159" t="str">
        <f t="shared" si="42"/>
        <v/>
      </c>
      <c r="AM277" s="158" t="str">
        <f>IFERROR(INDEX(V!$R:$R,MATCH(AN277,V!$L:$L,0)),"")</f>
        <v/>
      </c>
      <c r="AN277" s="159" t="str">
        <f t="shared" si="43"/>
        <v/>
      </c>
      <c r="AO277" s="158" t="str">
        <f>IFERROR(INDEX(V!$R:$R,MATCH(AP277,V!$L:$L,0)),"")</f>
        <v/>
      </c>
      <c r="AP277" s="159" t="str">
        <f t="shared" si="44"/>
        <v/>
      </c>
    </row>
    <row r="278" spans="2:42" hidden="1" x14ac:dyDescent="0.2">
      <c r="B278"/>
      <c r="AD278" s="157">
        <f t="shared" ref="AD278:AD297" si="45">SUM(AE278:AL278)</f>
        <v>0</v>
      </c>
      <c r="AE278" s="158" t="str">
        <f>IFERROR(INDEX(V!$R:$R,MATCH(AF278,V!$L:$L,0)),"")</f>
        <v/>
      </c>
      <c r="AF278" s="159" t="str">
        <f t="shared" si="39"/>
        <v/>
      </c>
      <c r="AG278" s="158" t="str">
        <f>IFERROR(INDEX(V!$R:$R,MATCH(AH278,V!$L:$L,0)),"")</f>
        <v/>
      </c>
      <c r="AH278" s="159" t="str">
        <f t="shared" si="40"/>
        <v/>
      </c>
      <c r="AI278" s="158" t="str">
        <f>IFERROR(INDEX(V!$R:$R,MATCH(AJ278,V!$L:$L,0)),"")</f>
        <v/>
      </c>
      <c r="AJ278" s="159" t="str">
        <f t="shared" si="41"/>
        <v/>
      </c>
      <c r="AK278" s="158" t="str">
        <f>IFERROR(INDEX(V!$R:$R,MATCH(AL278,V!$L:$L,0)),"")</f>
        <v/>
      </c>
      <c r="AL278" s="159" t="str">
        <f t="shared" si="42"/>
        <v/>
      </c>
      <c r="AM278" s="158" t="str">
        <f>IFERROR(INDEX(V!$R:$R,MATCH(AN278,V!$L:$L,0)),"")</f>
        <v/>
      </c>
      <c r="AN278" s="159" t="str">
        <f t="shared" si="43"/>
        <v/>
      </c>
      <c r="AO278" s="158" t="str">
        <f>IFERROR(INDEX(V!$R:$R,MATCH(AP278,V!$L:$L,0)),"")</f>
        <v/>
      </c>
      <c r="AP278" s="159" t="str">
        <f t="shared" si="44"/>
        <v/>
      </c>
    </row>
    <row r="279" spans="2:42" hidden="1" x14ac:dyDescent="0.2">
      <c r="B279"/>
      <c r="AD279" s="157">
        <f t="shared" si="45"/>
        <v>0</v>
      </c>
      <c r="AE279" s="158" t="str">
        <f>IFERROR(INDEX(V!$R:$R,MATCH(AF279,V!$L:$L,0)),"")</f>
        <v/>
      </c>
      <c r="AF279" s="159" t="str">
        <f t="shared" si="39"/>
        <v/>
      </c>
      <c r="AG279" s="158" t="str">
        <f>IFERROR(INDEX(V!$R:$R,MATCH(AH279,V!$L:$L,0)),"")</f>
        <v/>
      </c>
      <c r="AH279" s="159" t="str">
        <f t="shared" si="40"/>
        <v/>
      </c>
      <c r="AI279" s="158" t="str">
        <f>IFERROR(INDEX(V!$R:$R,MATCH(AJ279,V!$L:$L,0)),"")</f>
        <v/>
      </c>
      <c r="AJ279" s="159" t="str">
        <f t="shared" si="41"/>
        <v/>
      </c>
      <c r="AK279" s="158" t="str">
        <f>IFERROR(INDEX(V!$R:$R,MATCH(AL279,V!$L:$L,0)),"")</f>
        <v/>
      </c>
      <c r="AL279" s="159" t="str">
        <f t="shared" si="42"/>
        <v/>
      </c>
      <c r="AM279" s="158" t="str">
        <f>IFERROR(INDEX(V!$R:$R,MATCH(AN279,V!$L:$L,0)),"")</f>
        <v/>
      </c>
      <c r="AN279" s="159" t="str">
        <f t="shared" si="43"/>
        <v/>
      </c>
      <c r="AO279" s="158" t="str">
        <f>IFERROR(INDEX(V!$R:$R,MATCH(AP279,V!$L:$L,0)),"")</f>
        <v/>
      </c>
      <c r="AP279" s="159" t="str">
        <f t="shared" si="44"/>
        <v/>
      </c>
    </row>
    <row r="280" spans="2:42" hidden="1" x14ac:dyDescent="0.2">
      <c r="B280"/>
      <c r="AD280" s="157">
        <f t="shared" si="45"/>
        <v>0</v>
      </c>
      <c r="AE280" s="158" t="str">
        <f>IFERROR(INDEX(V!$R:$R,MATCH(AF280,V!$L:$L,0)),"")</f>
        <v/>
      </c>
      <c r="AF280" s="159" t="str">
        <f t="shared" si="39"/>
        <v/>
      </c>
      <c r="AG280" s="158" t="str">
        <f>IFERROR(INDEX(V!$R:$R,MATCH(AH280,V!$L:$L,0)),"")</f>
        <v/>
      </c>
      <c r="AH280" s="159" t="str">
        <f t="shared" si="40"/>
        <v/>
      </c>
      <c r="AI280" s="158" t="str">
        <f>IFERROR(INDEX(V!$R:$R,MATCH(AJ280,V!$L:$L,0)),"")</f>
        <v/>
      </c>
      <c r="AJ280" s="159" t="str">
        <f t="shared" si="41"/>
        <v/>
      </c>
      <c r="AK280" s="158" t="str">
        <f>IFERROR(INDEX(V!$R:$R,MATCH(AL280,V!$L:$L,0)),"")</f>
        <v/>
      </c>
      <c r="AL280" s="159" t="str">
        <f t="shared" si="42"/>
        <v/>
      </c>
      <c r="AM280" s="158" t="str">
        <f>IFERROR(INDEX(V!$R:$R,MATCH(AN280,V!$L:$L,0)),"")</f>
        <v/>
      </c>
      <c r="AN280" s="159" t="str">
        <f t="shared" si="43"/>
        <v/>
      </c>
      <c r="AO280" s="158" t="str">
        <f>IFERROR(INDEX(V!$R:$R,MATCH(AP280,V!$L:$L,0)),"")</f>
        <v/>
      </c>
      <c r="AP280" s="159" t="str">
        <f t="shared" si="44"/>
        <v/>
      </c>
    </row>
    <row r="281" spans="2:42" hidden="1" x14ac:dyDescent="0.2">
      <c r="B281"/>
      <c r="AD281" s="157">
        <f t="shared" si="45"/>
        <v>0</v>
      </c>
      <c r="AE281" s="158" t="str">
        <f>IFERROR(INDEX(V!$R:$R,MATCH(AF281,V!$L:$L,0)),"")</f>
        <v/>
      </c>
      <c r="AF281" s="159" t="str">
        <f t="shared" si="39"/>
        <v/>
      </c>
      <c r="AG281" s="158" t="str">
        <f>IFERROR(INDEX(V!$R:$R,MATCH(AH281,V!$L:$L,0)),"")</f>
        <v/>
      </c>
      <c r="AH281" s="159" t="str">
        <f t="shared" si="40"/>
        <v/>
      </c>
      <c r="AI281" s="158" t="str">
        <f>IFERROR(INDEX(V!$R:$R,MATCH(AJ281,V!$L:$L,0)),"")</f>
        <v/>
      </c>
      <c r="AJ281" s="159" t="str">
        <f t="shared" si="41"/>
        <v/>
      </c>
      <c r="AK281" s="158" t="str">
        <f>IFERROR(INDEX(V!$R:$R,MATCH(AL281,V!$L:$L,0)),"")</f>
        <v/>
      </c>
      <c r="AL281" s="159" t="str">
        <f t="shared" si="42"/>
        <v/>
      </c>
      <c r="AM281" s="158" t="str">
        <f>IFERROR(INDEX(V!$R:$R,MATCH(AN281,V!$L:$L,0)),"")</f>
        <v/>
      </c>
      <c r="AN281" s="159" t="str">
        <f t="shared" si="43"/>
        <v/>
      </c>
      <c r="AO281" s="158" t="str">
        <f>IFERROR(INDEX(V!$R:$R,MATCH(AP281,V!$L:$L,0)),"")</f>
        <v/>
      </c>
      <c r="AP281" s="159" t="str">
        <f t="shared" si="44"/>
        <v/>
      </c>
    </row>
    <row r="282" spans="2:42" hidden="1" x14ac:dyDescent="0.2">
      <c r="B282"/>
      <c r="AD282" s="157">
        <f t="shared" si="45"/>
        <v>0</v>
      </c>
      <c r="AE282" s="158" t="str">
        <f>IFERROR(INDEX(V!$R:$R,MATCH(AF282,V!$L:$L,0)),"")</f>
        <v/>
      </c>
      <c r="AF282" s="159" t="str">
        <f t="shared" si="39"/>
        <v/>
      </c>
      <c r="AG282" s="158" t="str">
        <f>IFERROR(INDEX(V!$R:$R,MATCH(AH282,V!$L:$L,0)),"")</f>
        <v/>
      </c>
      <c r="AH282" s="159" t="str">
        <f t="shared" si="40"/>
        <v/>
      </c>
      <c r="AI282" s="158" t="str">
        <f>IFERROR(INDEX(V!$R:$R,MATCH(AJ282,V!$L:$L,0)),"")</f>
        <v/>
      </c>
      <c r="AJ282" s="159" t="str">
        <f t="shared" si="41"/>
        <v/>
      </c>
      <c r="AK282" s="158" t="str">
        <f>IFERROR(INDEX(V!$R:$R,MATCH(AL282,V!$L:$L,0)),"")</f>
        <v/>
      </c>
      <c r="AL282" s="159" t="str">
        <f t="shared" si="42"/>
        <v/>
      </c>
      <c r="AM282" s="158" t="str">
        <f>IFERROR(INDEX(V!$R:$R,MATCH(AN282,V!$L:$L,0)),"")</f>
        <v/>
      </c>
      <c r="AN282" s="159" t="str">
        <f t="shared" si="43"/>
        <v/>
      </c>
      <c r="AO282" s="158" t="str">
        <f>IFERROR(INDEX(V!$R:$R,MATCH(AP282,V!$L:$L,0)),"")</f>
        <v/>
      </c>
      <c r="AP282" s="159" t="str">
        <f t="shared" si="44"/>
        <v/>
      </c>
    </row>
    <row r="283" spans="2:42" hidden="1" x14ac:dyDescent="0.2">
      <c r="B283"/>
      <c r="AD283" s="157">
        <f t="shared" si="45"/>
        <v>0</v>
      </c>
      <c r="AE283" s="158" t="str">
        <f>IFERROR(INDEX(V!$R:$R,MATCH(AF283,V!$L:$L,0)),"")</f>
        <v/>
      </c>
      <c r="AF283" s="159" t="str">
        <f t="shared" si="39"/>
        <v/>
      </c>
      <c r="AG283" s="158" t="str">
        <f>IFERROR(INDEX(V!$R:$R,MATCH(AH283,V!$L:$L,0)),"")</f>
        <v/>
      </c>
      <c r="AH283" s="159" t="str">
        <f t="shared" si="40"/>
        <v/>
      </c>
      <c r="AI283" s="158" t="str">
        <f>IFERROR(INDEX(V!$R:$R,MATCH(AJ283,V!$L:$L,0)),"")</f>
        <v/>
      </c>
      <c r="AJ283" s="159" t="str">
        <f t="shared" si="41"/>
        <v/>
      </c>
      <c r="AK283" s="158" t="str">
        <f>IFERROR(INDEX(V!$R:$R,MATCH(AL283,V!$L:$L,0)),"")</f>
        <v/>
      </c>
      <c r="AL283" s="159" t="str">
        <f t="shared" si="42"/>
        <v/>
      </c>
      <c r="AM283" s="158" t="str">
        <f>IFERROR(INDEX(V!$R:$R,MATCH(AN283,V!$L:$L,0)),"")</f>
        <v/>
      </c>
      <c r="AN283" s="159" t="str">
        <f t="shared" si="43"/>
        <v/>
      </c>
      <c r="AO283" s="158" t="str">
        <f>IFERROR(INDEX(V!$R:$R,MATCH(AP283,V!$L:$L,0)),"")</f>
        <v/>
      </c>
      <c r="AP283" s="159" t="str">
        <f t="shared" si="44"/>
        <v/>
      </c>
    </row>
    <row r="284" spans="2:42" hidden="1" x14ac:dyDescent="0.2">
      <c r="B284"/>
      <c r="AD284" s="157">
        <f t="shared" si="45"/>
        <v>0</v>
      </c>
      <c r="AE284" s="158" t="str">
        <f>IFERROR(INDEX(V!$R:$R,MATCH(AF284,V!$L:$L,0)),"")</f>
        <v/>
      </c>
      <c r="AF284" s="159" t="str">
        <f t="shared" si="39"/>
        <v/>
      </c>
      <c r="AG284" s="158" t="str">
        <f>IFERROR(INDEX(V!$R:$R,MATCH(AH284,V!$L:$L,0)),"")</f>
        <v/>
      </c>
      <c r="AH284" s="159" t="str">
        <f t="shared" si="40"/>
        <v/>
      </c>
      <c r="AI284" s="158" t="str">
        <f>IFERROR(INDEX(V!$R:$R,MATCH(AJ284,V!$L:$L,0)),"")</f>
        <v/>
      </c>
      <c r="AJ284" s="159" t="str">
        <f t="shared" si="41"/>
        <v/>
      </c>
      <c r="AK284" s="158" t="str">
        <f>IFERROR(INDEX(V!$R:$R,MATCH(AL284,V!$L:$L,0)),"")</f>
        <v/>
      </c>
      <c r="AL284" s="159" t="str">
        <f t="shared" si="42"/>
        <v/>
      </c>
      <c r="AM284" s="158" t="str">
        <f>IFERROR(INDEX(V!$R:$R,MATCH(AN284,V!$L:$L,0)),"")</f>
        <v/>
      </c>
      <c r="AN284" s="159" t="str">
        <f t="shared" si="43"/>
        <v/>
      </c>
      <c r="AO284" s="158" t="str">
        <f>IFERROR(INDEX(V!$R:$R,MATCH(AP284,V!$L:$L,0)),"")</f>
        <v/>
      </c>
      <c r="AP284" s="159" t="str">
        <f t="shared" si="44"/>
        <v/>
      </c>
    </row>
    <row r="285" spans="2:42" hidden="1" x14ac:dyDescent="0.2">
      <c r="B285"/>
      <c r="AD285" s="157">
        <f t="shared" si="45"/>
        <v>0</v>
      </c>
      <c r="AE285" s="158" t="str">
        <f>IFERROR(INDEX(V!$R:$R,MATCH(AF285,V!$L:$L,0)),"")</f>
        <v/>
      </c>
      <c r="AF285" s="159" t="str">
        <f t="shared" si="39"/>
        <v/>
      </c>
      <c r="AG285" s="158" t="str">
        <f>IFERROR(INDEX(V!$R:$R,MATCH(AH285,V!$L:$L,0)),"")</f>
        <v/>
      </c>
      <c r="AH285" s="159" t="str">
        <f t="shared" si="40"/>
        <v/>
      </c>
      <c r="AI285" s="158" t="str">
        <f>IFERROR(INDEX(V!$R:$R,MATCH(AJ285,V!$L:$L,0)),"")</f>
        <v/>
      </c>
      <c r="AJ285" s="159" t="str">
        <f t="shared" si="41"/>
        <v/>
      </c>
      <c r="AK285" s="158" t="str">
        <f>IFERROR(INDEX(V!$R:$R,MATCH(AL285,V!$L:$L,0)),"")</f>
        <v/>
      </c>
      <c r="AL285" s="159" t="str">
        <f t="shared" si="42"/>
        <v/>
      </c>
      <c r="AM285" s="158" t="str">
        <f>IFERROR(INDEX(V!$R:$R,MATCH(AN285,V!$L:$L,0)),"")</f>
        <v/>
      </c>
      <c r="AN285" s="159" t="str">
        <f t="shared" si="43"/>
        <v/>
      </c>
      <c r="AO285" s="158" t="str">
        <f>IFERROR(INDEX(V!$R:$R,MATCH(AP285,V!$L:$L,0)),"")</f>
        <v/>
      </c>
      <c r="AP285" s="159" t="str">
        <f t="shared" si="44"/>
        <v/>
      </c>
    </row>
    <row r="286" spans="2:42" hidden="1" x14ac:dyDescent="0.2">
      <c r="B286"/>
      <c r="AD286" s="157">
        <f t="shared" si="45"/>
        <v>0</v>
      </c>
      <c r="AE286" s="158" t="str">
        <f>IFERROR(INDEX(V!$R:$R,MATCH(AF286,V!$L:$L,0)),"")</f>
        <v/>
      </c>
      <c r="AF286" s="159" t="str">
        <f t="shared" si="39"/>
        <v/>
      </c>
      <c r="AG286" s="158" t="str">
        <f>IFERROR(INDEX(V!$R:$R,MATCH(AH286,V!$L:$L,0)),"")</f>
        <v/>
      </c>
      <c r="AH286" s="159" t="str">
        <f t="shared" si="40"/>
        <v/>
      </c>
      <c r="AI286" s="158" t="str">
        <f>IFERROR(INDEX(V!$R:$R,MATCH(AJ286,V!$L:$L,0)),"")</f>
        <v/>
      </c>
      <c r="AJ286" s="159" t="str">
        <f t="shared" si="41"/>
        <v/>
      </c>
      <c r="AK286" s="158" t="str">
        <f>IFERROR(INDEX(V!$R:$R,MATCH(AL286,V!$L:$L,0)),"")</f>
        <v/>
      </c>
      <c r="AL286" s="159" t="str">
        <f t="shared" si="42"/>
        <v/>
      </c>
      <c r="AM286" s="158" t="str">
        <f>IFERROR(INDEX(V!$R:$R,MATCH(AN286,V!$L:$L,0)),"")</f>
        <v/>
      </c>
      <c r="AN286" s="159" t="str">
        <f t="shared" si="43"/>
        <v/>
      </c>
      <c r="AO286" s="158" t="str">
        <f>IFERROR(INDEX(V!$R:$R,MATCH(AP286,V!$L:$L,0)),"")</f>
        <v/>
      </c>
      <c r="AP286" s="159" t="str">
        <f t="shared" si="44"/>
        <v/>
      </c>
    </row>
    <row r="287" spans="2:42" hidden="1" x14ac:dyDescent="0.2">
      <c r="B287"/>
      <c r="AD287" s="157">
        <f t="shared" si="45"/>
        <v>0</v>
      </c>
      <c r="AE287" s="158" t="str">
        <f>IFERROR(INDEX(V!$R:$R,MATCH(AF287,V!$L:$L,0)),"")</f>
        <v/>
      </c>
      <c r="AF287" s="159" t="str">
        <f t="shared" si="39"/>
        <v/>
      </c>
      <c r="AG287" s="158" t="str">
        <f>IFERROR(INDEX(V!$R:$R,MATCH(AH287,V!$L:$L,0)),"")</f>
        <v/>
      </c>
      <c r="AH287" s="159" t="str">
        <f t="shared" si="40"/>
        <v/>
      </c>
      <c r="AI287" s="158" t="str">
        <f>IFERROR(INDEX(V!$R:$R,MATCH(AJ287,V!$L:$L,0)),"")</f>
        <v/>
      </c>
      <c r="AJ287" s="159" t="str">
        <f t="shared" si="41"/>
        <v/>
      </c>
      <c r="AK287" s="158" t="str">
        <f>IFERROR(INDEX(V!$R:$R,MATCH(AL287,V!$L:$L,0)),"")</f>
        <v/>
      </c>
      <c r="AL287" s="159" t="str">
        <f t="shared" si="42"/>
        <v/>
      </c>
      <c r="AM287" s="158" t="str">
        <f>IFERROR(INDEX(V!$R:$R,MATCH(AN287,V!$L:$L,0)),"")</f>
        <v/>
      </c>
      <c r="AN287" s="159" t="str">
        <f t="shared" si="43"/>
        <v/>
      </c>
      <c r="AO287" s="158" t="str">
        <f>IFERROR(INDEX(V!$R:$R,MATCH(AP287,V!$L:$L,0)),"")</f>
        <v/>
      </c>
      <c r="AP287" s="159" t="str">
        <f t="shared" si="44"/>
        <v/>
      </c>
    </row>
    <row r="288" spans="2:42" hidden="1" x14ac:dyDescent="0.2">
      <c r="B288"/>
      <c r="AD288" s="157">
        <f t="shared" si="45"/>
        <v>0</v>
      </c>
      <c r="AE288" s="158" t="str">
        <f>IFERROR(INDEX(V!$R:$R,MATCH(AF288,V!$L:$L,0)),"")</f>
        <v/>
      </c>
      <c r="AF288" s="159" t="str">
        <f t="shared" si="39"/>
        <v/>
      </c>
      <c r="AG288" s="158" t="str">
        <f>IFERROR(INDEX(V!$R:$R,MATCH(AH288,V!$L:$L,0)),"")</f>
        <v/>
      </c>
      <c r="AH288" s="159" t="str">
        <f t="shared" si="40"/>
        <v/>
      </c>
      <c r="AI288" s="158" t="str">
        <f>IFERROR(INDEX(V!$R:$R,MATCH(AJ288,V!$L:$L,0)),"")</f>
        <v/>
      </c>
      <c r="AJ288" s="159" t="str">
        <f t="shared" si="41"/>
        <v/>
      </c>
      <c r="AK288" s="158" t="str">
        <f>IFERROR(INDEX(V!$R:$R,MATCH(AL288,V!$L:$L,0)),"")</f>
        <v/>
      </c>
      <c r="AL288" s="159" t="str">
        <f t="shared" si="42"/>
        <v/>
      </c>
      <c r="AM288" s="158" t="str">
        <f>IFERROR(INDEX(V!$R:$R,MATCH(AN288,V!$L:$L,0)),"")</f>
        <v/>
      </c>
      <c r="AN288" s="159" t="str">
        <f t="shared" si="43"/>
        <v/>
      </c>
      <c r="AO288" s="158" t="str">
        <f>IFERROR(INDEX(V!$R:$R,MATCH(AP288,V!$L:$L,0)),"")</f>
        <v/>
      </c>
      <c r="AP288" s="159" t="str">
        <f t="shared" si="44"/>
        <v/>
      </c>
    </row>
    <row r="289" spans="1:42" hidden="1" x14ac:dyDescent="0.2">
      <c r="B289"/>
      <c r="AD289" s="157">
        <f t="shared" si="45"/>
        <v>0</v>
      </c>
      <c r="AE289" s="158" t="str">
        <f>IFERROR(INDEX(V!$R:$R,MATCH(AF289,V!$L:$L,0)),"")</f>
        <v/>
      </c>
      <c r="AF289" s="159" t="str">
        <f t="shared" si="39"/>
        <v/>
      </c>
      <c r="AG289" s="158" t="str">
        <f>IFERROR(INDEX(V!$R:$R,MATCH(AH289,V!$L:$L,0)),"")</f>
        <v/>
      </c>
      <c r="AH289" s="159" t="str">
        <f t="shared" si="40"/>
        <v/>
      </c>
      <c r="AI289" s="158" t="str">
        <f>IFERROR(INDEX(V!$R:$R,MATCH(AJ289,V!$L:$L,0)),"")</f>
        <v/>
      </c>
      <c r="AJ289" s="159" t="str">
        <f t="shared" si="41"/>
        <v/>
      </c>
      <c r="AK289" s="158" t="str">
        <f>IFERROR(INDEX(V!$R:$R,MATCH(AL289,V!$L:$L,0)),"")</f>
        <v/>
      </c>
      <c r="AL289" s="159" t="str">
        <f t="shared" si="42"/>
        <v/>
      </c>
      <c r="AM289" s="158" t="str">
        <f>IFERROR(INDEX(V!$R:$R,MATCH(AN289,V!$L:$L,0)),"")</f>
        <v/>
      </c>
      <c r="AN289" s="159" t="str">
        <f t="shared" si="43"/>
        <v/>
      </c>
      <c r="AO289" s="158" t="str">
        <f>IFERROR(INDEX(V!$R:$R,MATCH(AP289,V!$L:$L,0)),"")</f>
        <v/>
      </c>
      <c r="AP289" s="159" t="str">
        <f t="shared" si="44"/>
        <v/>
      </c>
    </row>
    <row r="290" spans="1:42" hidden="1" x14ac:dyDescent="0.2">
      <c r="B290"/>
      <c r="AD290" s="157">
        <f t="shared" si="45"/>
        <v>0</v>
      </c>
      <c r="AE290" s="158" t="str">
        <f>IFERROR(INDEX(V!$R:$R,MATCH(AF290,V!$L:$L,0)),"")</f>
        <v/>
      </c>
      <c r="AF290" s="159" t="str">
        <f t="shared" si="39"/>
        <v/>
      </c>
      <c r="AG290" s="158" t="str">
        <f>IFERROR(INDEX(V!$R:$R,MATCH(AH290,V!$L:$L,0)),"")</f>
        <v/>
      </c>
      <c r="AH290" s="159" t="str">
        <f t="shared" si="40"/>
        <v/>
      </c>
      <c r="AI290" s="158" t="str">
        <f>IFERROR(INDEX(V!$R:$R,MATCH(AJ290,V!$L:$L,0)),"")</f>
        <v/>
      </c>
      <c r="AJ290" s="159" t="str">
        <f t="shared" si="41"/>
        <v/>
      </c>
      <c r="AK290" s="158" t="str">
        <f>IFERROR(INDEX(V!$R:$R,MATCH(AL290,V!$L:$L,0)),"")</f>
        <v/>
      </c>
      <c r="AL290" s="159" t="str">
        <f t="shared" si="42"/>
        <v/>
      </c>
      <c r="AM290" s="158" t="str">
        <f>IFERROR(INDEX(V!$R:$R,MATCH(AN290,V!$L:$L,0)),"")</f>
        <v/>
      </c>
      <c r="AN290" s="159" t="str">
        <f t="shared" si="43"/>
        <v/>
      </c>
      <c r="AO290" s="158" t="str">
        <f>IFERROR(INDEX(V!$R:$R,MATCH(AP290,V!$L:$L,0)),"")</f>
        <v/>
      </c>
      <c r="AP290" s="159" t="str">
        <f t="shared" si="44"/>
        <v/>
      </c>
    </row>
    <row r="291" spans="1:42" hidden="1" x14ac:dyDescent="0.2">
      <c r="B291"/>
      <c r="AD291" s="157">
        <f t="shared" si="45"/>
        <v>0</v>
      </c>
      <c r="AE291" s="158" t="str">
        <f>IFERROR(INDEX(V!$R:$R,MATCH(AF291,V!$L:$L,0)),"")</f>
        <v/>
      </c>
      <c r="AF291" s="159" t="str">
        <f t="shared" si="39"/>
        <v/>
      </c>
      <c r="AG291" s="158" t="str">
        <f>IFERROR(INDEX(V!$R:$R,MATCH(AH291,V!$L:$L,0)),"")</f>
        <v/>
      </c>
      <c r="AH291" s="159" t="str">
        <f t="shared" si="40"/>
        <v/>
      </c>
      <c r="AI291" s="158" t="str">
        <f>IFERROR(INDEX(V!$R:$R,MATCH(AJ291,V!$L:$L,0)),"")</f>
        <v/>
      </c>
      <c r="AJ291" s="159" t="str">
        <f t="shared" si="41"/>
        <v/>
      </c>
      <c r="AK291" s="158" t="str">
        <f>IFERROR(INDEX(V!$R:$R,MATCH(AL291,V!$L:$L,0)),"")</f>
        <v/>
      </c>
      <c r="AL291" s="159" t="str">
        <f t="shared" si="42"/>
        <v/>
      </c>
      <c r="AM291" s="158" t="str">
        <f>IFERROR(INDEX(V!$R:$R,MATCH(AN291,V!$L:$L,0)),"")</f>
        <v/>
      </c>
      <c r="AN291" s="159" t="str">
        <f t="shared" si="43"/>
        <v/>
      </c>
      <c r="AO291" s="158" t="str">
        <f>IFERROR(INDEX(V!$R:$R,MATCH(AP291,V!$L:$L,0)),"")</f>
        <v/>
      </c>
      <c r="AP291" s="159" t="str">
        <f t="shared" si="44"/>
        <v/>
      </c>
    </row>
    <row r="292" spans="1:42" hidden="1" x14ac:dyDescent="0.2">
      <c r="B292"/>
      <c r="AD292" s="157">
        <f t="shared" si="45"/>
        <v>0</v>
      </c>
      <c r="AE292" s="158" t="str">
        <f>IFERROR(INDEX(V!$R:$R,MATCH(AF292,V!$L:$L,0)),"")</f>
        <v/>
      </c>
      <c r="AF292" s="159" t="str">
        <f t="shared" si="39"/>
        <v/>
      </c>
      <c r="AG292" s="158" t="str">
        <f>IFERROR(INDEX(V!$R:$R,MATCH(AH292,V!$L:$L,0)),"")</f>
        <v/>
      </c>
      <c r="AH292" s="159" t="str">
        <f t="shared" si="40"/>
        <v/>
      </c>
      <c r="AI292" s="158" t="str">
        <f>IFERROR(INDEX(V!$R:$R,MATCH(AJ292,V!$L:$L,0)),"")</f>
        <v/>
      </c>
      <c r="AJ292" s="159" t="str">
        <f t="shared" si="41"/>
        <v/>
      </c>
      <c r="AK292" s="158" t="str">
        <f>IFERROR(INDEX(V!$R:$R,MATCH(AL292,V!$L:$L,0)),"")</f>
        <v/>
      </c>
      <c r="AL292" s="159" t="str">
        <f t="shared" si="42"/>
        <v/>
      </c>
      <c r="AM292" s="158" t="str">
        <f>IFERROR(INDEX(V!$R:$R,MATCH(AN292,V!$L:$L,0)),"")</f>
        <v/>
      </c>
      <c r="AN292" s="159" t="str">
        <f t="shared" si="43"/>
        <v/>
      </c>
      <c r="AO292" s="158" t="str">
        <f>IFERROR(INDEX(V!$R:$R,MATCH(AP292,V!$L:$L,0)),"")</f>
        <v/>
      </c>
      <c r="AP292" s="159" t="str">
        <f t="shared" si="44"/>
        <v/>
      </c>
    </row>
    <row r="293" spans="1:42" hidden="1" x14ac:dyDescent="0.2">
      <c r="B293"/>
      <c r="AD293" s="157">
        <f t="shared" si="45"/>
        <v>0</v>
      </c>
      <c r="AE293" s="158" t="str">
        <f>IFERROR(INDEX(V!$R:$R,MATCH(AF293,V!$L:$L,0)),"")</f>
        <v/>
      </c>
      <c r="AF293" s="159" t="str">
        <f t="shared" si="39"/>
        <v/>
      </c>
      <c r="AG293" s="158" t="str">
        <f>IFERROR(INDEX(V!$R:$R,MATCH(AH293,V!$L:$L,0)),"")</f>
        <v/>
      </c>
      <c r="AH293" s="159" t="str">
        <f t="shared" si="40"/>
        <v/>
      </c>
      <c r="AI293" s="158" t="str">
        <f>IFERROR(INDEX(V!$R:$R,MATCH(AJ293,V!$L:$L,0)),"")</f>
        <v/>
      </c>
      <c r="AJ293" s="159" t="str">
        <f t="shared" si="41"/>
        <v/>
      </c>
      <c r="AK293" s="158" t="str">
        <f>IFERROR(INDEX(V!$R:$R,MATCH(AL293,V!$L:$L,0)),"")</f>
        <v/>
      </c>
      <c r="AL293" s="159" t="str">
        <f t="shared" si="42"/>
        <v/>
      </c>
      <c r="AM293" s="158" t="str">
        <f>IFERROR(INDEX(V!$R:$R,MATCH(AN293,V!$L:$L,0)),"")</f>
        <v/>
      </c>
      <c r="AN293" s="159" t="str">
        <f t="shared" si="43"/>
        <v/>
      </c>
      <c r="AO293" s="158" t="str">
        <f>IFERROR(INDEX(V!$R:$R,MATCH(AP293,V!$L:$L,0)),"")</f>
        <v/>
      </c>
      <c r="AP293" s="159" t="str">
        <f t="shared" si="44"/>
        <v/>
      </c>
    </row>
    <row r="294" spans="1:42" hidden="1" x14ac:dyDescent="0.2">
      <c r="B294"/>
      <c r="AD294" s="157">
        <f t="shared" si="45"/>
        <v>0</v>
      </c>
      <c r="AE294" s="158" t="str">
        <f>IFERROR(INDEX(V!$R:$R,MATCH(AF294,V!$L:$L,0)),"")</f>
        <v/>
      </c>
      <c r="AF294" s="159" t="str">
        <f t="shared" si="39"/>
        <v/>
      </c>
      <c r="AG294" s="158" t="str">
        <f>IFERROR(INDEX(V!$R:$R,MATCH(AH294,V!$L:$L,0)),"")</f>
        <v/>
      </c>
      <c r="AH294" s="159" t="str">
        <f t="shared" si="40"/>
        <v/>
      </c>
      <c r="AI294" s="158" t="str">
        <f>IFERROR(INDEX(V!$R:$R,MATCH(AJ294,V!$L:$L,0)),"")</f>
        <v/>
      </c>
      <c r="AJ294" s="159" t="str">
        <f t="shared" si="41"/>
        <v/>
      </c>
      <c r="AK294" s="158" t="str">
        <f>IFERROR(INDEX(V!$R:$R,MATCH(AL294,V!$L:$L,0)),"")</f>
        <v/>
      </c>
      <c r="AL294" s="159" t="str">
        <f t="shared" si="42"/>
        <v/>
      </c>
      <c r="AM294" s="158" t="str">
        <f>IFERROR(INDEX(V!$R:$R,MATCH(AN294,V!$L:$L,0)),"")</f>
        <v/>
      </c>
      <c r="AN294" s="159" t="str">
        <f t="shared" si="43"/>
        <v/>
      </c>
      <c r="AO294" s="158" t="str">
        <f>IFERROR(INDEX(V!$R:$R,MATCH(AP294,V!$L:$L,0)),"")</f>
        <v/>
      </c>
      <c r="AP294" s="159" t="str">
        <f t="shared" si="44"/>
        <v/>
      </c>
    </row>
    <row r="295" spans="1:42" hidden="1" x14ac:dyDescent="0.2">
      <c r="B295"/>
      <c r="AD295" s="157">
        <f t="shared" si="45"/>
        <v>0</v>
      </c>
      <c r="AE295" s="158" t="str">
        <f>IFERROR(INDEX(V!$R:$R,MATCH(AF295,V!$L:$L,0)),"")</f>
        <v/>
      </c>
      <c r="AF295" s="159" t="str">
        <f t="shared" si="39"/>
        <v/>
      </c>
      <c r="AG295" s="158" t="str">
        <f>IFERROR(INDEX(V!$R:$R,MATCH(AH295,V!$L:$L,0)),"")</f>
        <v/>
      </c>
      <c r="AH295" s="159" t="str">
        <f t="shared" si="40"/>
        <v/>
      </c>
      <c r="AI295" s="158" t="str">
        <f>IFERROR(INDEX(V!$R:$R,MATCH(AJ295,V!$L:$L,0)),"")</f>
        <v/>
      </c>
      <c r="AJ295" s="159" t="str">
        <f t="shared" si="41"/>
        <v/>
      </c>
      <c r="AK295" s="158" t="str">
        <f>IFERROR(INDEX(V!$R:$R,MATCH(AL295,V!$L:$L,0)),"")</f>
        <v/>
      </c>
      <c r="AL295" s="159" t="str">
        <f t="shared" si="42"/>
        <v/>
      </c>
      <c r="AM295" s="158" t="str">
        <f>IFERROR(INDEX(V!$R:$R,MATCH(AN295,V!$L:$L,0)),"")</f>
        <v/>
      </c>
      <c r="AN295" s="159" t="str">
        <f t="shared" si="43"/>
        <v/>
      </c>
      <c r="AO295" s="158" t="str">
        <f>IFERROR(INDEX(V!$R:$R,MATCH(AP295,V!$L:$L,0)),"")</f>
        <v/>
      </c>
      <c r="AP295" s="159" t="str">
        <f t="shared" si="44"/>
        <v/>
      </c>
    </row>
    <row r="296" spans="1:42" hidden="1" x14ac:dyDescent="0.2">
      <c r="B296"/>
      <c r="AD296" s="157">
        <f t="shared" si="45"/>
        <v>0</v>
      </c>
      <c r="AE296" s="158" t="str">
        <f>IFERROR(INDEX(V!$R:$R,MATCH(AF296,V!$L:$L,0)),"")</f>
        <v/>
      </c>
      <c r="AF296" s="159" t="str">
        <f t="shared" si="39"/>
        <v/>
      </c>
      <c r="AG296" s="158" t="str">
        <f>IFERROR(INDEX(V!$R:$R,MATCH(AH296,V!$L:$L,0)),"")</f>
        <v/>
      </c>
      <c r="AH296" s="159" t="str">
        <f t="shared" si="40"/>
        <v/>
      </c>
      <c r="AI296" s="158" t="str">
        <f>IFERROR(INDEX(V!$R:$R,MATCH(AJ296,V!$L:$L,0)),"")</f>
        <v/>
      </c>
      <c r="AJ296" s="159" t="str">
        <f t="shared" si="41"/>
        <v/>
      </c>
      <c r="AK296" s="158" t="str">
        <f>IFERROR(INDEX(V!$R:$R,MATCH(AL296,V!$L:$L,0)),"")</f>
        <v/>
      </c>
      <c r="AL296" s="159" t="str">
        <f t="shared" si="42"/>
        <v/>
      </c>
      <c r="AM296" s="158" t="str">
        <f>IFERROR(INDEX(V!$R:$R,MATCH(AN296,V!$L:$L,0)),"")</f>
        <v/>
      </c>
      <c r="AN296" s="159" t="str">
        <f t="shared" si="43"/>
        <v/>
      </c>
      <c r="AO296" s="158" t="str">
        <f>IFERROR(INDEX(V!$R:$R,MATCH(AP296,V!$L:$L,0)),"")</f>
        <v/>
      </c>
      <c r="AP296" s="159" t="str">
        <f t="shared" si="44"/>
        <v/>
      </c>
    </row>
    <row r="297" spans="1:42" hidden="1" x14ac:dyDescent="0.2">
      <c r="B297"/>
      <c r="AD297" s="157">
        <f t="shared" si="45"/>
        <v>0</v>
      </c>
      <c r="AE297" s="158" t="str">
        <f>IFERROR(INDEX(V!$R:$R,MATCH(AF297,V!$L:$L,0)),"")</f>
        <v/>
      </c>
      <c r="AF297" s="159" t="str">
        <f t="shared" si="39"/>
        <v/>
      </c>
      <c r="AG297" s="158" t="str">
        <f>IFERROR(INDEX(V!$R:$R,MATCH(AH297,V!$L:$L,0)),"")</f>
        <v/>
      </c>
      <c r="AH297" s="159" t="str">
        <f t="shared" si="40"/>
        <v/>
      </c>
      <c r="AI297" s="158" t="str">
        <f>IFERROR(INDEX(V!$R:$R,MATCH(AJ297,V!$L:$L,0)),"")</f>
        <v/>
      </c>
      <c r="AJ297" s="159" t="str">
        <f t="shared" si="41"/>
        <v/>
      </c>
      <c r="AK297" s="158" t="str">
        <f>IFERROR(INDEX(V!$R:$R,MATCH(AL297,V!$L:$L,0)),"")</f>
        <v/>
      </c>
      <c r="AL297" s="159" t="str">
        <f t="shared" si="42"/>
        <v/>
      </c>
      <c r="AM297" s="158" t="str">
        <f>IFERROR(INDEX(V!$R:$R,MATCH(AN297,V!$L:$L,0)),"")</f>
        <v/>
      </c>
      <c r="AN297" s="159" t="str">
        <f t="shared" si="43"/>
        <v/>
      </c>
      <c r="AO297" s="158" t="str">
        <f>IFERROR(INDEX(V!$R:$R,MATCH(AP297,V!$L:$L,0)),"")</f>
        <v/>
      </c>
      <c r="AP297" s="159" t="str">
        <f t="shared" si="44"/>
        <v/>
      </c>
    </row>
    <row r="298" spans="1:42" x14ac:dyDescent="0.2">
      <c r="B298"/>
    </row>
    <row r="299" spans="1:42" x14ac:dyDescent="0.2">
      <c r="A299" s="105"/>
      <c r="B299" s="703"/>
      <c r="C299" s="151" t="s">
        <v>182</v>
      </c>
      <c r="F299" s="100" t="s">
        <v>27</v>
      </c>
    </row>
    <row r="300" spans="1:42" x14ac:dyDescent="0.2">
      <c r="A300" s="152">
        <v>1</v>
      </c>
      <c r="B300" s="704" t="str">
        <f>IFERROR(INDEX(B$1:B$100,MATCH(A300,A$1:A$100,0)),"")</f>
        <v>Kenneth Muusikus, Mait Metsla</v>
      </c>
      <c r="C300" s="392">
        <f>IF(21-A300&gt;0,21-A300,1)</f>
        <v>20</v>
      </c>
      <c r="F300">
        <v>4</v>
      </c>
    </row>
    <row r="301" spans="1:42" x14ac:dyDescent="0.2">
      <c r="A301" s="152">
        <v>2</v>
      </c>
      <c r="B301" s="704" t="str">
        <f t="shared" ref="B301:B316" si="46">IFERROR(INDEX(B$1:B$100,MATCH(A301,A$1:A$100,0)),"")</f>
        <v>Johannes Neiland, Tõnis Neiland</v>
      </c>
      <c r="C301" s="392">
        <f t="shared" ref="C301:C316" si="47">IF(21-A301&gt;0,21-A301,1)</f>
        <v>19</v>
      </c>
      <c r="F301">
        <v>4</v>
      </c>
    </row>
    <row r="302" spans="1:42" x14ac:dyDescent="0.2">
      <c r="A302" s="152">
        <v>3</v>
      </c>
      <c r="B302" s="704" t="str">
        <f t="shared" si="46"/>
        <v>Oleg Rõndenkov, Urmas Randlaine</v>
      </c>
      <c r="C302" s="392">
        <f t="shared" si="47"/>
        <v>18</v>
      </c>
      <c r="F302">
        <v>4</v>
      </c>
    </row>
    <row r="303" spans="1:42" x14ac:dyDescent="0.2">
      <c r="A303" s="152">
        <v>4</v>
      </c>
      <c r="B303" s="704" t="str">
        <f t="shared" si="46"/>
        <v>Henri Mitt, Ivar Viljaste</v>
      </c>
      <c r="C303" s="392">
        <f t="shared" si="47"/>
        <v>17</v>
      </c>
      <c r="F303">
        <v>4</v>
      </c>
    </row>
    <row r="304" spans="1:42" x14ac:dyDescent="0.2">
      <c r="A304" s="152">
        <v>5</v>
      </c>
      <c r="B304" s="704" t="str">
        <f t="shared" si="46"/>
        <v>Kaspar Mänd, Matti Vinni</v>
      </c>
      <c r="C304" s="392">
        <f t="shared" si="47"/>
        <v>16</v>
      </c>
      <c r="F304">
        <v>4</v>
      </c>
    </row>
    <row r="305" spans="1:6" x14ac:dyDescent="0.2">
      <c r="A305" s="152">
        <v>6</v>
      </c>
      <c r="B305" s="704" t="str">
        <f t="shared" si="46"/>
        <v>Aarne Välja, Janek Tarto</v>
      </c>
      <c r="C305" s="392">
        <f t="shared" si="47"/>
        <v>15</v>
      </c>
      <c r="F305">
        <v>3</v>
      </c>
    </row>
    <row r="306" spans="1:6" x14ac:dyDescent="0.2">
      <c r="A306" s="152">
        <v>7</v>
      </c>
      <c r="B306" s="704" t="str">
        <f t="shared" si="46"/>
        <v>Heili Vasser, Vello Vasser</v>
      </c>
      <c r="C306" s="392">
        <f t="shared" si="47"/>
        <v>14</v>
      </c>
      <c r="F306">
        <v>3</v>
      </c>
    </row>
    <row r="307" spans="1:6" x14ac:dyDescent="0.2">
      <c r="A307" s="152">
        <v>8</v>
      </c>
      <c r="B307" s="704" t="str">
        <f t="shared" si="46"/>
        <v>Andres Veski, Svetlana Veski</v>
      </c>
      <c r="C307" s="392">
        <f t="shared" si="47"/>
        <v>13</v>
      </c>
      <c r="F307">
        <v>3</v>
      </c>
    </row>
    <row r="308" spans="1:6" x14ac:dyDescent="0.2">
      <c r="A308" s="152">
        <v>9</v>
      </c>
      <c r="B308" s="704" t="str">
        <f t="shared" si="46"/>
        <v>Andrei Grintšak, Daniil Alekankin</v>
      </c>
      <c r="C308" s="392">
        <f t="shared" si="47"/>
        <v>12</v>
      </c>
      <c r="F308">
        <v>2</v>
      </c>
    </row>
    <row r="309" spans="1:6" x14ac:dyDescent="0.2">
      <c r="A309" s="152">
        <v>10</v>
      </c>
      <c r="B309" s="704" t="str">
        <f t="shared" si="46"/>
        <v>Elmo Lageda, Vladimir Ogneštšikov</v>
      </c>
      <c r="C309" s="392">
        <f t="shared" si="47"/>
        <v>11</v>
      </c>
      <c r="F309">
        <v>2</v>
      </c>
    </row>
    <row r="310" spans="1:6" x14ac:dyDescent="0.2">
      <c r="A310" s="152">
        <v>11</v>
      </c>
      <c r="B310" s="704" t="str">
        <f t="shared" si="46"/>
        <v>Olav Türk, Sirje Maala</v>
      </c>
      <c r="C310" s="392">
        <f t="shared" si="47"/>
        <v>10</v>
      </c>
      <c r="F310">
        <v>2</v>
      </c>
    </row>
    <row r="311" spans="1:6" x14ac:dyDescent="0.2">
      <c r="A311" s="152">
        <v>12</v>
      </c>
      <c r="B311" s="704" t="str">
        <f t="shared" si="46"/>
        <v>Illar Tõnurist, Tarmo Bombe</v>
      </c>
      <c r="C311" s="392">
        <f t="shared" si="47"/>
        <v>9</v>
      </c>
      <c r="F311">
        <v>2</v>
      </c>
    </row>
    <row r="312" spans="1:6" x14ac:dyDescent="0.2">
      <c r="A312" s="152">
        <v>13</v>
      </c>
      <c r="B312" s="704" t="str">
        <f t="shared" si="46"/>
        <v>Jaan Saar, Liidia Põllu</v>
      </c>
      <c r="C312" s="392">
        <f t="shared" si="47"/>
        <v>8</v>
      </c>
      <c r="F312">
        <v>2</v>
      </c>
    </row>
    <row r="313" spans="1:6" x14ac:dyDescent="0.2">
      <c r="A313" s="152">
        <v>14</v>
      </c>
      <c r="B313" s="704" t="str">
        <f t="shared" si="46"/>
        <v>Imre Meller, Marko Rooden</v>
      </c>
      <c r="C313" s="392">
        <f t="shared" si="47"/>
        <v>7</v>
      </c>
      <c r="F313">
        <v>2</v>
      </c>
    </row>
    <row r="314" spans="1:6" x14ac:dyDescent="0.2">
      <c r="A314" s="152">
        <v>15</v>
      </c>
      <c r="B314" s="704" t="str">
        <f t="shared" si="46"/>
        <v>Melika Lehtla, Väino Aul</v>
      </c>
      <c r="C314" s="392">
        <f t="shared" si="47"/>
        <v>6</v>
      </c>
      <c r="F314">
        <v>2</v>
      </c>
    </row>
    <row r="315" spans="1:6" x14ac:dyDescent="0.2">
      <c r="A315" s="152">
        <v>16</v>
      </c>
      <c r="B315" s="704" t="str">
        <f t="shared" si="46"/>
        <v>Aigi Orro, Kalle Orro</v>
      </c>
      <c r="C315" s="392">
        <f t="shared" si="47"/>
        <v>5</v>
      </c>
      <c r="F315">
        <v>1</v>
      </c>
    </row>
    <row r="316" spans="1:6" x14ac:dyDescent="0.2">
      <c r="A316" s="152">
        <v>17</v>
      </c>
      <c r="B316" s="704" t="str">
        <f t="shared" si="46"/>
        <v>Karla Purgats, Lemmit Toomra</v>
      </c>
      <c r="C316" s="392">
        <f t="shared" si="47"/>
        <v>4</v>
      </c>
      <c r="F316">
        <v>1</v>
      </c>
    </row>
  </sheetData>
  <conditionalFormatting sqref="C7:C23 G7:G23 K7:K23 O7:O23 S7:S23">
    <cfRule type="expression" dxfId="429" priority="12">
      <formula>AND(C7=0,E7=13)</formula>
    </cfRule>
  </conditionalFormatting>
  <conditionalFormatting sqref="C7:C23">
    <cfRule type="expression" dxfId="428" priority="26">
      <formula>IF($C7&gt;$E7,TRUE)</formula>
    </cfRule>
  </conditionalFormatting>
  <conditionalFormatting sqref="E7:E23">
    <cfRule type="expression" dxfId="427" priority="27">
      <formula>IF($C7&lt;$E7,TRUE)</formula>
    </cfRule>
  </conditionalFormatting>
  <conditionalFormatting sqref="K7:K23">
    <cfRule type="expression" dxfId="426" priority="34">
      <formula>IF($K7&gt;$M7,TRUE)</formula>
    </cfRule>
  </conditionalFormatting>
  <conditionalFormatting sqref="M7:M23">
    <cfRule type="expression" dxfId="425" priority="35">
      <formula>IF($K7&lt;$M7,TRUE)</formula>
    </cfRule>
  </conditionalFormatting>
  <conditionalFormatting sqref="O7:O23">
    <cfRule type="expression" dxfId="424" priority="38">
      <formula>IF($O7&gt;$Q7,TRUE)</formula>
    </cfRule>
  </conditionalFormatting>
  <conditionalFormatting sqref="Q7:Q23">
    <cfRule type="expression" dxfId="423" priority="39">
      <formula>IF($O7&lt;$Q7,TRUE)</formula>
    </cfRule>
  </conditionalFormatting>
  <conditionalFormatting sqref="S7:S23">
    <cfRule type="expression" dxfId="422" priority="42">
      <formula>IF($S7&gt;$U7,TRUE)</formula>
    </cfRule>
  </conditionalFormatting>
  <conditionalFormatting sqref="U7:U23">
    <cfRule type="expression" dxfId="421" priority="43">
      <formula>IF($S7&lt;$U7,TRUE)</formula>
    </cfRule>
  </conditionalFormatting>
  <conditionalFormatting sqref="G7:G23">
    <cfRule type="expression" dxfId="420" priority="30">
      <formula>IF($G7&gt;$I7,TRUE)</formula>
    </cfRule>
  </conditionalFormatting>
  <conditionalFormatting sqref="I7:I23">
    <cfRule type="expression" dxfId="419" priority="31">
      <formula>IF($G7&lt;$I7,TRUE)</formula>
    </cfRule>
  </conditionalFormatting>
  <conditionalFormatting sqref="F7:F23">
    <cfRule type="containsText" dxfId="418" priority="17" operator="containsText" text="vaba voor">
      <formula>NOT(ISERROR(SEARCH("vaba voor",F7)))</formula>
    </cfRule>
  </conditionalFormatting>
  <conditionalFormatting sqref="N7:N23">
    <cfRule type="containsText" dxfId="417" priority="15" operator="containsText" text="vaba voor">
      <formula>NOT(ISERROR(SEARCH("vaba voor",N7)))</formula>
    </cfRule>
  </conditionalFormatting>
  <conditionalFormatting sqref="R7:R23">
    <cfRule type="containsText" dxfId="416" priority="18" operator="containsText" text="vaba voor">
      <formula>NOT(ISERROR(SEARCH("vaba voor",R7)))</formula>
    </cfRule>
  </conditionalFormatting>
  <conditionalFormatting sqref="V7:V23">
    <cfRule type="containsText" dxfId="415" priority="14" operator="containsText" text="vaba voor">
      <formula>NOT(ISERROR(SEARCH("vaba voor",V7)))</formula>
    </cfRule>
  </conditionalFormatting>
  <conditionalFormatting sqref="J7:J23">
    <cfRule type="containsText" dxfId="414" priority="16" operator="containsText" text="vaba voor">
      <formula>NOT(ISERROR(SEARCH("vaba voor",J7)))</formula>
    </cfRule>
  </conditionalFormatting>
  <conditionalFormatting sqref="C7:F23">
    <cfRule type="expression" dxfId="413" priority="22">
      <formula>IF(AND(ISNUMBER($C7),$C7=$E7),TRUE)</formula>
    </cfRule>
    <cfRule type="expression" dxfId="412" priority="24">
      <formula>IF($C7&gt;$E7,TRUE)</formula>
    </cfRule>
    <cfRule type="expression" dxfId="411" priority="25">
      <formula>IF($C7&lt;$E7,TRUE)</formula>
    </cfRule>
  </conditionalFormatting>
  <conditionalFormatting sqref="G7:J23">
    <cfRule type="expression" dxfId="410" priority="23">
      <formula>IF(AND(ISNUMBER($G7),$G7=$I7),TRUE)</formula>
    </cfRule>
    <cfRule type="expression" dxfId="409" priority="28">
      <formula>IF($G7&gt;$I7,TRUE)</formula>
    </cfRule>
    <cfRule type="expression" dxfId="408" priority="29">
      <formula>IF($G7&lt;$I7,TRUE)</formula>
    </cfRule>
  </conditionalFormatting>
  <conditionalFormatting sqref="K7:N23">
    <cfRule type="expression" dxfId="407" priority="21">
      <formula>IF(AND(ISNUMBER($K7),$K7=$M7),TRUE)</formula>
    </cfRule>
    <cfRule type="expression" dxfId="406" priority="32">
      <formula>IF($K7&gt;$M7,TRUE)</formula>
    </cfRule>
    <cfRule type="expression" dxfId="405" priority="33">
      <formula>IF($K7&lt;$M7,TRUE)</formula>
    </cfRule>
  </conditionalFormatting>
  <conditionalFormatting sqref="O7:R23">
    <cfRule type="expression" dxfId="404" priority="20">
      <formula>IF(AND(ISNUMBER($O7),$O7=$Q7),TRUE)</formula>
    </cfRule>
    <cfRule type="expression" dxfId="403" priority="36">
      <formula>IF($O7&gt;$Q7,TRUE)</formula>
    </cfRule>
    <cfRule type="expression" dxfId="402" priority="37">
      <formula>IF($O7&lt;$Q7,TRUE)</formula>
    </cfRule>
  </conditionalFormatting>
  <conditionalFormatting sqref="S7:V23">
    <cfRule type="expression" dxfId="401" priority="19">
      <formula>IF(AND(ISNUMBER($S7),$S7=$U7),TRUE)</formula>
    </cfRule>
    <cfRule type="expression" dxfId="400" priority="40">
      <formula>IF($S7&gt;$U7,TRUE)</formula>
    </cfRule>
    <cfRule type="expression" dxfId="399" priority="41">
      <formula>IF($S7&lt;$U7,TRUE)</formula>
    </cfRule>
  </conditionalFormatting>
  <conditionalFormatting sqref="E7:E23 I7:I23 M7:M23 Q7:Q23 U7:U23">
    <cfRule type="expression" dxfId="398" priority="13">
      <formula>AND(E7=0,C7=13)</formula>
    </cfRule>
  </conditionalFormatting>
  <conditionalFormatting sqref="A7:A23">
    <cfRule type="duplicateValues" dxfId="397" priority="44"/>
  </conditionalFormatting>
  <conditionalFormatting sqref="AJ7:AJ297">
    <cfRule type="expression" dxfId="396" priority="5">
      <formula>AND(AI7="",FIND(",",AJ7))</formula>
    </cfRule>
    <cfRule type="expression" dxfId="395" priority="7">
      <formula>AND(AI7="",COUNTIF(AJ7,"*,*")=0)</formula>
    </cfRule>
  </conditionalFormatting>
  <conditionalFormatting sqref="AH7:AH297">
    <cfRule type="expression" dxfId="394" priority="8">
      <formula>AND(AG7="",FIND(",",AH7))</formula>
    </cfRule>
    <cfRule type="expression" dxfId="393" priority="9">
      <formula>AND(AG7="",COUNTIF(AH7,"*,*")=0)</formula>
    </cfRule>
  </conditionalFormatting>
  <conditionalFormatting sqref="AL7:AL297">
    <cfRule type="expression" dxfId="392" priority="10">
      <formula>AND(AK7="",FIND(",",AL7))</formula>
    </cfRule>
    <cfRule type="expression" dxfId="391" priority="11">
      <formula>AND(AK7="",COUNTIF(AL7,"*,*")=0)</formula>
    </cfRule>
  </conditionalFormatting>
  <conditionalFormatting sqref="AF7:AF297">
    <cfRule type="expression" dxfId="390" priority="6">
      <formula>AND(AE7="",COUNTIF(AF7,"*,*")=0)</formula>
    </cfRule>
  </conditionalFormatting>
  <conditionalFormatting sqref="AN7:AN297">
    <cfRule type="expression" dxfId="389" priority="2">
      <formula>AND(AM7="",COUNTIF(AN7,"*,*")=0)</formula>
    </cfRule>
    <cfRule type="expression" dxfId="388" priority="4">
      <formula>AND(AM7="",FIND(",",AN7))</formula>
    </cfRule>
  </conditionalFormatting>
  <conditionalFormatting sqref="AP7:AP297">
    <cfRule type="expression" dxfId="387" priority="1">
      <formula>AND(AO7="",COUNTIF(AP7,"*,*")=0)</formula>
    </cfRule>
    <cfRule type="expression" dxfId="386" priority="3">
      <formula>AND(AO7="",FIND(",",AP7))</formula>
    </cfRule>
  </conditionalFormatting>
  <conditionalFormatting sqref="B300:B316">
    <cfRule type="expression" dxfId="385" priority="45">
      <formula>A300=3</formula>
    </cfRule>
    <cfRule type="expression" dxfId="384" priority="46">
      <formula>A300=2</formula>
    </cfRule>
    <cfRule type="expression" dxfId="383" priority="47">
      <formula>A300=1</formula>
    </cfRule>
    <cfRule type="containsBlanks" dxfId="382" priority="48">
      <formula>LEN(TRIM(B300))=0</formula>
    </cfRule>
    <cfRule type="duplicateValues" dxfId="381" priority="49"/>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6"/>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45.14062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4" width="5.7109375" customWidth="1"/>
    <col min="25" max="25" width="2.7109375" customWidth="1"/>
    <col min="26" max="26" width="1.140625" customWidth="1"/>
    <col min="27" max="27" width="2.7109375" customWidth="1"/>
    <col min="28" max="28" width="4.7109375" customWidth="1"/>
    <col min="30" max="31" width="9.140625" hidden="1" customWidth="1"/>
    <col min="32" max="32" width="16.5703125" hidden="1" customWidth="1"/>
    <col min="33" max="33" width="9.140625" hidden="1" customWidth="1"/>
    <col min="34" max="34" width="22.4257812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UPPER((Kalend!E37)&amp;" - "&amp;(Kalend!C37))&amp;" - "&amp;LOWER(Kalend!D37)&amp;" - "&amp;(Kalend!A37)&amp;" kell "&amp;(Kalend!B37)&amp;" - "&amp;(Kalend!F37)</f>
        <v>V9 - VOKA VII KV 9. ETAPP - duo - K, 02.09.2020 kell 18:00 - Voka staadion</v>
      </c>
      <c r="O1" s="105"/>
      <c r="P1" s="105"/>
      <c r="Q1" s="108"/>
      <c r="R1" s="108"/>
      <c r="S1" s="108"/>
      <c r="T1" s="109"/>
      <c r="U1" s="109"/>
      <c r="V1" s="109"/>
      <c r="W1" s="105"/>
      <c r="X1" s="257"/>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856" t="s">
        <v>517</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22"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SUM(AE7:AP7)</f>
        <v>225</v>
      </c>
      <c r="AE7" s="158">
        <f>IFERROR(INDEX(V!$R:$R,MATCH(AF7,V!$L:$L,0)),"")</f>
        <v>167</v>
      </c>
      <c r="AF7" s="159" t="str">
        <f>IFERROR(LEFT($B7,(FIND(",",$B7,1)-1)),"")</f>
        <v>Ivar Viljaste</v>
      </c>
      <c r="AG7" s="158">
        <f>IFERROR(INDEX(V!$R:$R,MATCH(AH7,V!$L:$L,0)),"")</f>
        <v>58</v>
      </c>
      <c r="AH7" s="159" t="str">
        <f>IFERROR(MID($B7,FIND(", ",$B7)+2,256),"")</f>
        <v>Kristo Viljaste</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694" t="s">
        <v>158</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22" si="1">C8+G8+K8+O8+S8</f>
        <v>0</v>
      </c>
      <c r="Z8" s="141" t="s">
        <v>79</v>
      </c>
      <c r="AA8" s="146">
        <f t="shared" ref="AA8:AA22" si="2">E8+I8+M8+Q8+U8</f>
        <v>0</v>
      </c>
      <c r="AB8" s="147">
        <f t="shared" ref="AB8:AB22" si="3">Y8-AA8</f>
        <v>0</v>
      </c>
      <c r="AC8" s="148"/>
      <c r="AD8" s="157">
        <f t="shared" ref="AD8:AD22" si="4">SUM(AE8:AP8)</f>
        <v>338</v>
      </c>
      <c r="AE8" s="158">
        <f>IFERROR(INDEX(V!$R:$R,MATCH(AF8,V!$L:$L,0)),"")</f>
        <v>169</v>
      </c>
      <c r="AF8" s="159" t="str">
        <f t="shared" ref="AF8:AF22" si="5">IFERROR(LEFT($B8,(FIND(",",$B8,1)-1)),"")</f>
        <v>Kenneth Muusikus</v>
      </c>
      <c r="AG8" s="158">
        <f>IFERROR(INDEX(V!$R:$R,MATCH(AH8,V!$L:$L,0)),"")</f>
        <v>169</v>
      </c>
      <c r="AH8" s="159" t="str">
        <f t="shared" ref="AH8:AH22" si="6">IFERROR(MID($B8,FIND(", ",$B8)+2,256),"")</f>
        <v>Mait Metsla</v>
      </c>
      <c r="AI8" s="158" t="str">
        <f>IFERROR(INDEX(V!$R:$R,MATCH(AJ8,V!$L:$L,0)),"")</f>
        <v/>
      </c>
      <c r="AJ8" s="159" t="str">
        <f t="shared" ref="AJ8:AJ22" si="7">IFERROR(MID($B8,FIND("^",SUBSTITUTE($B8,", ","^",1))+2,FIND("^",SUBSTITUTE($B8,", ","^",2))-FIND("^",SUBSTITUTE($B8,", ","^",1))-2),"")</f>
        <v/>
      </c>
      <c r="AK8" s="158" t="str">
        <f>IFERROR(INDEX(V!$R:$R,MATCH(AL8,V!$L:$L,0)),"")</f>
        <v/>
      </c>
      <c r="AL8" s="159" t="str">
        <f t="shared" ref="AL8:AL22" si="8">IFERROR(MID($B8,FIND(", ",$B8,FIND(", ",$B8,FIND(", ",$B8))+1)+2,30000),"")</f>
        <v/>
      </c>
      <c r="AM8" s="158" t="str">
        <f>IFERROR(INDEX(V!$R:$R,MATCH(AN8,V!$L:$L,0)),"")</f>
        <v/>
      </c>
      <c r="AN8" s="159" t="str">
        <f t="shared" ref="AN8:AN22" si="9">IFERROR(MID($B8,FIND(", ",$B8,FIND(", ",$B8)+1)+2,FIND(", ",$B8,FIND(", ",$B8,FIND(", ",$B8)+1)+1)-FIND(", ",$B8,FIND(", ",$B8)+1)-2),"")</f>
        <v/>
      </c>
      <c r="AO8" s="158" t="str">
        <f>IFERROR(INDEX(V!$R:$R,MATCH(AP8,V!$L:$L,0)),"")</f>
        <v/>
      </c>
      <c r="AP8" s="159" t="str">
        <f t="shared" ref="AP8:AP22" si="10">IFERROR(MID($B8,FIND(", ",$B8,FIND(", ",$B8,FIND(", ",$B8)+1)+1)+2,30000),"")</f>
        <v/>
      </c>
    </row>
    <row r="9" spans="1:42" x14ac:dyDescent="0.2">
      <c r="A9" s="138">
        <v>3</v>
      </c>
      <c r="B9" s="693" t="s">
        <v>287</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148"/>
      <c r="AD9" s="157">
        <f t="shared" si="4"/>
        <v>212</v>
      </c>
      <c r="AE9" s="158">
        <f>IFERROR(INDEX(V!$R:$R,MATCH(AF9,V!$L:$L,0)),"")</f>
        <v>122</v>
      </c>
      <c r="AF9" s="159" t="str">
        <f t="shared" si="5"/>
        <v>Andres Veski</v>
      </c>
      <c r="AG9" s="158">
        <f>IFERROR(INDEX(V!$R:$R,MATCH(AH9,V!$L:$L,0)),"")</f>
        <v>90</v>
      </c>
      <c r="AH9" s="159" t="str">
        <f t="shared" si="6"/>
        <v>Svetlana Veski</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695" t="s">
        <v>536</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148"/>
      <c r="AD10" s="157">
        <f t="shared" si="4"/>
        <v>195</v>
      </c>
      <c r="AE10" s="158">
        <f>IFERROR(INDEX(V!$R:$R,MATCH(AF10,V!$L:$L,0)),"")</f>
        <v>115</v>
      </c>
      <c r="AF10" s="159" t="str">
        <f t="shared" si="5"/>
        <v>Henri Mitt</v>
      </c>
      <c r="AG10" s="158">
        <f>IFERROR(INDEX(V!$R:$R,MATCH(AH10,V!$L:$L,0)),"")</f>
        <v>80</v>
      </c>
      <c r="AH10" s="159" t="str">
        <f t="shared" si="6"/>
        <v>Tõnis Neiland</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694" t="s">
        <v>508</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301</v>
      </c>
      <c r="AE11" s="158">
        <f>IFERROR(INDEX(V!$R:$R,MATCH(AF11,V!$L:$L,0)),"")</f>
        <v>141</v>
      </c>
      <c r="AF11" s="159" t="str">
        <f t="shared" si="5"/>
        <v>Kaspar Mänd</v>
      </c>
      <c r="AG11" s="158">
        <f>IFERROR(INDEX(V!$R:$R,MATCH(AH11,V!$L:$L,0)),"")</f>
        <v>160</v>
      </c>
      <c r="AH11" s="159" t="str">
        <f t="shared" si="6"/>
        <v>Matti Vinni</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695" t="s">
        <v>537</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si="4"/>
        <v>163</v>
      </c>
      <c r="AE12" s="158">
        <f>IFERROR(INDEX(V!$R:$R,MATCH(AF12,V!$L:$L,0)),"")</f>
        <v>85</v>
      </c>
      <c r="AF12" s="159" t="str">
        <f t="shared" si="5"/>
        <v>Lemmit Toomra</v>
      </c>
      <c r="AG12" s="158">
        <f>IFERROR(INDEX(V!$R:$R,MATCH(AH12,V!$L:$L,0)),"")</f>
        <v>78</v>
      </c>
      <c r="AH12" s="159" t="str">
        <f t="shared" si="6"/>
        <v>Tõnu Kapper</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693" t="s">
        <v>528</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4"/>
        <v>254</v>
      </c>
      <c r="AE13" s="158">
        <f>IFERROR(INDEX(V!$R:$R,MATCH(AF13,V!$L:$L,0)),"")</f>
        <v>133</v>
      </c>
      <c r="AF13" s="159" t="str">
        <f t="shared" si="5"/>
        <v>Oleg Rõndenkov</v>
      </c>
      <c r="AG13" s="158">
        <f>IFERROR(INDEX(V!$R:$R,MATCH(AH13,V!$L:$L,0)),"")</f>
        <v>121</v>
      </c>
      <c r="AH13" s="159" t="str">
        <f t="shared" si="6"/>
        <v>Urmas Randlaine</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693" t="s">
        <v>288</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4"/>
        <v>136</v>
      </c>
      <c r="AE14" s="158">
        <f>IFERROR(INDEX(V!$R:$R,MATCH(AF14,V!$L:$L,0)),"")</f>
        <v>71</v>
      </c>
      <c r="AF14" s="159" t="str">
        <f t="shared" si="5"/>
        <v>Meelis Luud</v>
      </c>
      <c r="AG14" s="158">
        <f>IFERROR(INDEX(V!$R:$R,MATCH(AH14,V!$L:$L,0)),"")</f>
        <v>65</v>
      </c>
      <c r="AH14" s="159" t="str">
        <f t="shared" si="6"/>
        <v>Sander Rose</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693" t="s">
        <v>160</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4"/>
        <v>134</v>
      </c>
      <c r="AE15" s="158">
        <f>IFERROR(INDEX(V!$R:$R,MATCH(AF15,V!$L:$L,0)),"")</f>
        <v>76</v>
      </c>
      <c r="AF15" s="159" t="str">
        <f t="shared" si="5"/>
        <v>Jaan Sepp</v>
      </c>
      <c r="AG15" s="158">
        <f>IFERROR(INDEX(V!$R:$R,MATCH(AH15,V!$L:$L,0)),"")</f>
        <v>58</v>
      </c>
      <c r="AH15" s="159" t="str">
        <f t="shared" si="6"/>
        <v>Oskar Sepp</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335" t="s">
        <v>157</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C16" s="148"/>
      <c r="AD16" s="157">
        <f t="shared" si="4"/>
        <v>168</v>
      </c>
      <c r="AE16" s="158">
        <f>IFERROR(INDEX(V!$R:$R,MATCH(AF16,V!$L:$L,0)),"")</f>
        <v>84</v>
      </c>
      <c r="AF16" s="159" t="str">
        <f t="shared" si="5"/>
        <v>Aigi Orro</v>
      </c>
      <c r="AG16" s="158">
        <f>IFERROR(INDEX(V!$R:$R,MATCH(AH16,V!$L:$L,0)),"")</f>
        <v>84</v>
      </c>
      <c r="AH16" s="159" t="str">
        <f t="shared" si="6"/>
        <v>Kalle Orro</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694" t="s">
        <v>538</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1"/>
        <v>0</v>
      </c>
      <c r="Z17" s="141" t="s">
        <v>79</v>
      </c>
      <c r="AA17" s="146">
        <f t="shared" si="2"/>
        <v>0</v>
      </c>
      <c r="AB17" s="147">
        <f t="shared" si="3"/>
        <v>0</v>
      </c>
      <c r="AC17" s="148"/>
      <c r="AD17" s="157">
        <f t="shared" si="4"/>
        <v>164</v>
      </c>
      <c r="AE17" s="158">
        <f>IFERROR(INDEX(V!$R:$R,MATCH(AF17,V!$L:$L,0)),"")</f>
        <v>79</v>
      </c>
      <c r="AF17" s="159" t="str">
        <f t="shared" si="5"/>
        <v>Jaan Saar</v>
      </c>
      <c r="AG17" s="158" t="str">
        <f>IFERROR(INDEX(V!$R:$R,MATCH(AH17,V!$L:$L,0)),"")</f>
        <v/>
      </c>
      <c r="AH17" s="159" t="str">
        <f t="shared" si="6"/>
        <v>Liidia Põllu, Mikk Rooden</v>
      </c>
      <c r="AI17" s="158">
        <f>IFERROR(INDEX(V!$R:$R,MATCH(AJ17,V!$L:$L,0)),"")</f>
        <v>75</v>
      </c>
      <c r="AJ17" s="159" t="str">
        <f t="shared" si="7"/>
        <v>Liidia Põllu</v>
      </c>
      <c r="AK17" s="158">
        <f>IFERROR(INDEX(V!$R:$R,MATCH(AL17,V!$L:$L,0)),"")</f>
        <v>10</v>
      </c>
      <c r="AL17" s="159" t="str">
        <f t="shared" si="8"/>
        <v>Mikk Rooden</v>
      </c>
      <c r="AM17" s="158" t="str">
        <f>IFERROR(INDEX(V!$R:$R,MATCH(AN17,V!$L:$L,0)),"")</f>
        <v/>
      </c>
      <c r="AN17" s="159" t="str">
        <f t="shared" si="9"/>
        <v/>
      </c>
      <c r="AO17" s="158" t="str">
        <f>IFERROR(INDEX(V!$R:$R,MATCH(AP17,V!$L:$L,0)),"")</f>
        <v/>
      </c>
      <c r="AP17" s="159" t="str">
        <f t="shared" si="10"/>
        <v/>
      </c>
    </row>
    <row r="18" spans="1:42" x14ac:dyDescent="0.2">
      <c r="A18" s="138">
        <v>12</v>
      </c>
      <c r="B18" s="694" t="s">
        <v>506</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1"/>
        <v>0</v>
      </c>
      <c r="Z18" s="141" t="s">
        <v>79</v>
      </c>
      <c r="AA18" s="146">
        <f t="shared" si="2"/>
        <v>0</v>
      </c>
      <c r="AB18" s="147">
        <f t="shared" si="3"/>
        <v>0</v>
      </c>
      <c r="AC18" s="148"/>
      <c r="AD18" s="157">
        <f t="shared" si="4"/>
        <v>70</v>
      </c>
      <c r="AE18" s="158">
        <f>IFERROR(INDEX(V!$R:$R,MATCH(AF18,V!$L:$L,0)),"")</f>
        <v>35</v>
      </c>
      <c r="AF18" s="159" t="str">
        <f t="shared" si="5"/>
        <v>Imre Meller</v>
      </c>
      <c r="AG18" s="158">
        <f>IFERROR(INDEX(V!$R:$R,MATCH(AH18,V!$L:$L,0)),"")</f>
        <v>35</v>
      </c>
      <c r="AH18" s="159" t="str">
        <f t="shared" si="6"/>
        <v>Marko Rooden</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695" t="s">
        <v>523</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0"/>
        <v>0</v>
      </c>
      <c r="X19" s="145"/>
      <c r="Y19" s="140">
        <f t="shared" si="1"/>
        <v>0</v>
      </c>
      <c r="Z19" s="141" t="s">
        <v>79</v>
      </c>
      <c r="AA19" s="146">
        <f t="shared" si="2"/>
        <v>0</v>
      </c>
      <c r="AB19" s="147">
        <f t="shared" si="3"/>
        <v>0</v>
      </c>
      <c r="AC19" s="148"/>
      <c r="AD19" s="157">
        <f t="shared" si="4"/>
        <v>89</v>
      </c>
      <c r="AE19" s="158">
        <f>IFERROR(INDEX(V!$R:$R,MATCH(AF19,V!$L:$L,0)),"")</f>
        <v>35</v>
      </c>
      <c r="AF19" s="159" t="str">
        <f t="shared" si="5"/>
        <v>Olav Türk</v>
      </c>
      <c r="AG19" s="158">
        <f>IFERROR(INDEX(V!$R:$R,MATCH(AH19,V!$L:$L,0)),"")</f>
        <v>54</v>
      </c>
      <c r="AH19" s="159" t="str">
        <f t="shared" si="6"/>
        <v>Urmas Jõeäär</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0" spans="1:42" x14ac:dyDescent="0.2">
      <c r="A20" s="138">
        <v>14</v>
      </c>
      <c r="B20" s="694" t="s">
        <v>161</v>
      </c>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0"/>
        <v>0</v>
      </c>
      <c r="X20" s="145"/>
      <c r="Y20" s="140">
        <f t="shared" si="1"/>
        <v>0</v>
      </c>
      <c r="Z20" s="141" t="s">
        <v>79</v>
      </c>
      <c r="AA20" s="146">
        <f t="shared" si="2"/>
        <v>0</v>
      </c>
      <c r="AB20" s="147">
        <f t="shared" si="3"/>
        <v>0</v>
      </c>
      <c r="AC20" s="148"/>
      <c r="AD20" s="157">
        <f t="shared" si="4"/>
        <v>154</v>
      </c>
      <c r="AE20" s="158">
        <f>IFERROR(INDEX(V!$R:$R,MATCH(AF20,V!$L:$L,0)),"")</f>
        <v>77</v>
      </c>
      <c r="AF20" s="159" t="str">
        <f t="shared" si="5"/>
        <v>Ljudmila Varendi</v>
      </c>
      <c r="AG20" s="158">
        <f>IFERROR(INDEX(V!$R:$R,MATCH(AH20,V!$L:$L,0)),"")</f>
        <v>77</v>
      </c>
      <c r="AH20" s="159" t="str">
        <f t="shared" si="6"/>
        <v>Viktor Švarõgin</v>
      </c>
      <c r="AI20" s="158" t="str">
        <f>IFERROR(INDEX(V!$R:$R,MATCH(AJ20,V!$L:$L,0)),"")</f>
        <v/>
      </c>
      <c r="AJ20" s="159" t="str">
        <f t="shared" si="7"/>
        <v/>
      </c>
      <c r="AK20" s="158" t="str">
        <f>IFERROR(INDEX(V!$R:$R,MATCH(AL20,V!$L:$L,0)),"")</f>
        <v/>
      </c>
      <c r="AL20" s="159" t="str">
        <f t="shared" si="8"/>
        <v/>
      </c>
      <c r="AM20" s="158" t="str">
        <f>IFERROR(INDEX(V!$R:$R,MATCH(AN20,V!$L:$L,0)),"")</f>
        <v/>
      </c>
      <c r="AN20" s="159" t="str">
        <f t="shared" si="9"/>
        <v/>
      </c>
      <c r="AO20" s="158" t="str">
        <f>IFERROR(INDEX(V!$R:$R,MATCH(AP20,V!$L:$L,0)),"")</f>
        <v/>
      </c>
      <c r="AP20" s="159" t="str">
        <f t="shared" si="10"/>
        <v/>
      </c>
    </row>
    <row r="21" spans="1:42" x14ac:dyDescent="0.2">
      <c r="A21" s="138">
        <v>15</v>
      </c>
      <c r="B21" s="695" t="s">
        <v>531</v>
      </c>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si="0"/>
        <v>0</v>
      </c>
      <c r="X21" s="145"/>
      <c r="Y21" s="140">
        <f t="shared" si="1"/>
        <v>0</v>
      </c>
      <c r="Z21" s="141" t="s">
        <v>79</v>
      </c>
      <c r="AA21" s="146">
        <f t="shared" si="2"/>
        <v>0</v>
      </c>
      <c r="AB21" s="147">
        <f t="shared" si="3"/>
        <v>0</v>
      </c>
      <c r="AC21" s="148"/>
      <c r="AD21" s="157">
        <f t="shared" si="4"/>
        <v>206</v>
      </c>
      <c r="AE21" s="158">
        <f>IFERROR(INDEX(V!$R:$R,MATCH(AF21,V!$L:$L,0)),"")</f>
        <v>108</v>
      </c>
      <c r="AF21" s="159" t="str">
        <f t="shared" si="5"/>
        <v>Elmo Lageda</v>
      </c>
      <c r="AG21" s="158">
        <f>IFERROR(INDEX(V!$R:$R,MATCH(AH21,V!$L:$L,0)),"")</f>
        <v>98</v>
      </c>
      <c r="AH21" s="159" t="str">
        <f t="shared" si="6"/>
        <v>Vladimir Ogneštšikov</v>
      </c>
      <c r="AI21" s="158" t="str">
        <f>IFERROR(INDEX(V!$R:$R,MATCH(AJ21,V!$L:$L,0)),"")</f>
        <v/>
      </c>
      <c r="AJ21" s="159" t="str">
        <f t="shared" si="7"/>
        <v/>
      </c>
      <c r="AK21" s="158" t="str">
        <f>IFERROR(INDEX(V!$R:$R,MATCH(AL21,V!$L:$L,0)),"")</f>
        <v/>
      </c>
      <c r="AL21" s="159" t="str">
        <f t="shared" si="8"/>
        <v/>
      </c>
      <c r="AM21" s="158" t="str">
        <f>IFERROR(INDEX(V!$R:$R,MATCH(AN21,V!$L:$L,0)),"")</f>
        <v/>
      </c>
      <c r="AN21" s="159" t="str">
        <f t="shared" si="9"/>
        <v/>
      </c>
      <c r="AO21" s="158" t="str">
        <f>IFERROR(INDEX(V!$R:$R,MATCH(AP21,V!$L:$L,0)),"")</f>
        <v/>
      </c>
      <c r="AP21" s="159" t="str">
        <f t="shared" si="10"/>
        <v/>
      </c>
    </row>
    <row r="22" spans="1:42" x14ac:dyDescent="0.2">
      <c r="A22" s="138">
        <v>16</v>
      </c>
      <c r="B22" s="335" t="s">
        <v>492</v>
      </c>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0"/>
        <v>0</v>
      </c>
      <c r="X22" s="145"/>
      <c r="Y22" s="140">
        <f t="shared" si="1"/>
        <v>0</v>
      </c>
      <c r="Z22" s="141" t="s">
        <v>79</v>
      </c>
      <c r="AA22" s="146">
        <f t="shared" si="2"/>
        <v>0</v>
      </c>
      <c r="AB22" s="147">
        <f t="shared" si="3"/>
        <v>0</v>
      </c>
      <c r="AC22" s="148"/>
      <c r="AD22" s="157">
        <f t="shared" si="4"/>
        <v>67</v>
      </c>
      <c r="AE22" s="158">
        <f>IFERROR(INDEX(V!$R:$R,MATCH(AF22,V!$L:$L,0)),"")</f>
        <v>43</v>
      </c>
      <c r="AF22" s="159" t="str">
        <f t="shared" si="5"/>
        <v>Illar Tõnurist</v>
      </c>
      <c r="AG22" s="158">
        <f>IFERROR(INDEX(V!$R:$R,MATCH(AH22,V!$L:$L,0)),"")</f>
        <v>24</v>
      </c>
      <c r="AH22" s="159" t="str">
        <f t="shared" si="6"/>
        <v>Sirje Maala</v>
      </c>
      <c r="AI22" s="158" t="str">
        <f>IFERROR(INDEX(V!$R:$R,MATCH(AJ22,V!$L:$L,0)),"")</f>
        <v/>
      </c>
      <c r="AJ22" s="159" t="str">
        <f t="shared" si="7"/>
        <v/>
      </c>
      <c r="AK22" s="158" t="str">
        <f>IFERROR(INDEX(V!$R:$R,MATCH(AL22,V!$L:$L,0)),"")</f>
        <v/>
      </c>
      <c r="AL22" s="159" t="str">
        <f t="shared" si="8"/>
        <v/>
      </c>
      <c r="AM22" s="158" t="str">
        <f>IFERROR(INDEX(V!$R:$R,MATCH(AN22,V!$L:$L,0)),"")</f>
        <v/>
      </c>
      <c r="AN22" s="159" t="str">
        <f t="shared" si="9"/>
        <v/>
      </c>
      <c r="AO22" s="158" t="str">
        <f>IFERROR(INDEX(V!$R:$R,MATCH(AP22,V!$L:$L,0)),"")</f>
        <v/>
      </c>
      <c r="AP22" s="159" t="str">
        <f t="shared" si="10"/>
        <v/>
      </c>
    </row>
    <row r="23" spans="1:42" hidden="1" x14ac:dyDescent="0.2">
      <c r="B23"/>
      <c r="AD23" s="157">
        <f t="shared" ref="AD23:AD71" si="11">SUM(AE23:AP23)</f>
        <v>0</v>
      </c>
      <c r="AE23" s="158" t="str">
        <f>IFERROR(INDEX(V!$R:$R,MATCH(AF23,V!$L:$L,0)),"")</f>
        <v/>
      </c>
      <c r="AF23" s="159" t="str">
        <f t="shared" ref="AF23:AF71" si="12">IFERROR(LEFT($B23,(FIND(",",$B23,1)-1)),"")</f>
        <v/>
      </c>
      <c r="AG23" s="158" t="str">
        <f>IFERROR(INDEX(V!$R:$R,MATCH(AH23,V!$L:$L,0)),"")</f>
        <v/>
      </c>
      <c r="AH23" s="159" t="str">
        <f t="shared" ref="AH23:AH71" si="13">IFERROR(MID($B23,FIND(", ",$B23)+2,256),"")</f>
        <v/>
      </c>
      <c r="AI23" s="158" t="str">
        <f>IFERROR(INDEX(V!$R:$R,MATCH(AJ23,V!$L:$L,0)),"")</f>
        <v/>
      </c>
      <c r="AJ23" s="159" t="str">
        <f t="shared" ref="AJ23:AJ71" si="14">IFERROR(MID($B23,FIND("^",SUBSTITUTE($B23,", ","^",1))+2,FIND("^",SUBSTITUTE($B23,", ","^",2))-FIND("^",SUBSTITUTE($B23,", ","^",1))-2),"")</f>
        <v/>
      </c>
      <c r="AK23" s="158" t="str">
        <f>IFERROR(INDEX(V!$R:$R,MATCH(AL23,V!$L:$L,0)),"")</f>
        <v/>
      </c>
      <c r="AL23" s="159" t="str">
        <f t="shared" ref="AL23:AL71" si="15">IFERROR(MID($B23,FIND(", ",$B23,FIND(", ",$B23,FIND(", ",$B23))+1)+2,30000),"")</f>
        <v/>
      </c>
      <c r="AM23" s="158" t="str">
        <f>IFERROR(INDEX(V!$R:$R,MATCH(AN23,V!$L:$L,0)),"")</f>
        <v/>
      </c>
      <c r="AN23" s="159" t="str">
        <f t="shared" ref="AN23:AN71" si="16">IFERROR(MID($B23,FIND(", ",$B23,FIND(", ",$B23)+1)+2,FIND(", ",$B23,FIND(", ",$B23,FIND(", ",$B23)+1)+1)-FIND(", ",$B23,FIND(", ",$B23)+1)-2),"")</f>
        <v/>
      </c>
      <c r="AO23" s="158" t="str">
        <f>IFERROR(INDEX(V!$R:$R,MATCH(AP23,V!$L:$L,0)),"")</f>
        <v/>
      </c>
      <c r="AP23" s="159" t="str">
        <f t="shared" ref="AP23:AP71" si="17">IFERROR(MID($B23,FIND(", ",$B23,FIND(", ",$B23,FIND(", ",$B23)+1)+1)+2,30000),"")</f>
        <v/>
      </c>
    </row>
    <row r="24" spans="1:42" hidden="1" x14ac:dyDescent="0.2">
      <c r="B24"/>
      <c r="AD24" s="157">
        <f t="shared" si="11"/>
        <v>0</v>
      </c>
      <c r="AE24" s="158" t="str">
        <f>IFERROR(INDEX(V!$R:$R,MATCH(AF24,V!$L:$L,0)),"")</f>
        <v/>
      </c>
      <c r="AF24" s="159" t="str">
        <f t="shared" si="12"/>
        <v/>
      </c>
      <c r="AG24" s="158" t="str">
        <f>IFERROR(INDEX(V!$R:$R,MATCH(AH24,V!$L:$L,0)),"")</f>
        <v/>
      </c>
      <c r="AH24" s="159" t="str">
        <f t="shared" si="13"/>
        <v/>
      </c>
      <c r="AI24" s="158" t="str">
        <f>IFERROR(INDEX(V!$R:$R,MATCH(AJ24,V!$L:$L,0)),"")</f>
        <v/>
      </c>
      <c r="AJ24" s="159" t="str">
        <f t="shared" si="14"/>
        <v/>
      </c>
      <c r="AK24" s="158" t="str">
        <f>IFERROR(INDEX(V!$R:$R,MATCH(AL24,V!$L:$L,0)),"")</f>
        <v/>
      </c>
      <c r="AL24" s="159" t="str">
        <f t="shared" si="15"/>
        <v/>
      </c>
      <c r="AM24" s="158" t="str">
        <f>IFERROR(INDEX(V!$R:$R,MATCH(AN24,V!$L:$L,0)),"")</f>
        <v/>
      </c>
      <c r="AN24" s="159" t="str">
        <f t="shared" si="16"/>
        <v/>
      </c>
      <c r="AO24" s="158" t="str">
        <f>IFERROR(INDEX(V!$R:$R,MATCH(AP24,V!$L:$L,0)),"")</f>
        <v/>
      </c>
      <c r="AP24" s="159" t="str">
        <f t="shared" si="17"/>
        <v/>
      </c>
    </row>
    <row r="25" spans="1:42" hidden="1" x14ac:dyDescent="0.2">
      <c r="B25"/>
      <c r="AD25" s="157">
        <f t="shared" si="11"/>
        <v>0</v>
      </c>
      <c r="AE25" s="158" t="str">
        <f>IFERROR(INDEX(V!$R:$R,MATCH(AF25,V!$L:$L,0)),"")</f>
        <v/>
      </c>
      <c r="AF25" s="159" t="str">
        <f t="shared" si="12"/>
        <v/>
      </c>
      <c r="AG25" s="158" t="str">
        <f>IFERROR(INDEX(V!$R:$R,MATCH(AH25,V!$L:$L,0)),"")</f>
        <v/>
      </c>
      <c r="AH25" s="159" t="str">
        <f t="shared" si="13"/>
        <v/>
      </c>
      <c r="AI25" s="158" t="str">
        <f>IFERROR(INDEX(V!$R:$R,MATCH(AJ25,V!$L:$L,0)),"")</f>
        <v/>
      </c>
      <c r="AJ25" s="159" t="str">
        <f t="shared" si="14"/>
        <v/>
      </c>
      <c r="AK25" s="158" t="str">
        <f>IFERROR(INDEX(V!$R:$R,MATCH(AL25,V!$L:$L,0)),"")</f>
        <v/>
      </c>
      <c r="AL25" s="159" t="str">
        <f t="shared" si="15"/>
        <v/>
      </c>
      <c r="AM25" s="158" t="str">
        <f>IFERROR(INDEX(V!$R:$R,MATCH(AN25,V!$L:$L,0)),"")</f>
        <v/>
      </c>
      <c r="AN25" s="159" t="str">
        <f t="shared" si="16"/>
        <v/>
      </c>
      <c r="AO25" s="158" t="str">
        <f>IFERROR(INDEX(V!$R:$R,MATCH(AP25,V!$L:$L,0)),"")</f>
        <v/>
      </c>
      <c r="AP25" s="159" t="str">
        <f t="shared" si="17"/>
        <v/>
      </c>
    </row>
    <row r="26" spans="1:42" hidden="1" x14ac:dyDescent="0.2">
      <c r="B26"/>
      <c r="AD26" s="157">
        <f t="shared" si="11"/>
        <v>0</v>
      </c>
      <c r="AE26" s="158" t="str">
        <f>IFERROR(INDEX(V!$R:$R,MATCH(AF26,V!$L:$L,0)),"")</f>
        <v/>
      </c>
      <c r="AF26" s="159" t="str">
        <f t="shared" si="12"/>
        <v/>
      </c>
      <c r="AG26" s="158" t="str">
        <f>IFERROR(INDEX(V!$R:$R,MATCH(AH26,V!$L:$L,0)),"")</f>
        <v/>
      </c>
      <c r="AH26" s="159" t="str">
        <f t="shared" si="13"/>
        <v/>
      </c>
      <c r="AI26" s="158" t="str">
        <f>IFERROR(INDEX(V!$R:$R,MATCH(AJ26,V!$L:$L,0)),"")</f>
        <v/>
      </c>
      <c r="AJ26" s="159" t="str">
        <f t="shared" si="14"/>
        <v/>
      </c>
      <c r="AK26" s="158" t="str">
        <f>IFERROR(INDEX(V!$R:$R,MATCH(AL26,V!$L:$L,0)),"")</f>
        <v/>
      </c>
      <c r="AL26" s="159" t="str">
        <f t="shared" si="15"/>
        <v/>
      </c>
      <c r="AM26" s="158" t="str">
        <f>IFERROR(INDEX(V!$R:$R,MATCH(AN26,V!$L:$L,0)),"")</f>
        <v/>
      </c>
      <c r="AN26" s="159" t="str">
        <f t="shared" si="16"/>
        <v/>
      </c>
      <c r="AO26" s="158" t="str">
        <f>IFERROR(INDEX(V!$R:$R,MATCH(AP26,V!$L:$L,0)),"")</f>
        <v/>
      </c>
      <c r="AP26" s="159" t="str">
        <f t="shared" si="17"/>
        <v/>
      </c>
    </row>
    <row r="27" spans="1:42" hidden="1" x14ac:dyDescent="0.2">
      <c r="B27"/>
      <c r="AD27" s="157">
        <f t="shared" si="11"/>
        <v>0</v>
      </c>
      <c r="AE27" s="158" t="str">
        <f>IFERROR(INDEX(V!$R:$R,MATCH(AF27,V!$L:$L,0)),"")</f>
        <v/>
      </c>
      <c r="AF27" s="159" t="str">
        <f t="shared" si="12"/>
        <v/>
      </c>
      <c r="AG27" s="158" t="str">
        <f>IFERROR(INDEX(V!$R:$R,MATCH(AH27,V!$L:$L,0)),"")</f>
        <v/>
      </c>
      <c r="AH27" s="159" t="str">
        <f t="shared" si="13"/>
        <v/>
      </c>
      <c r="AI27" s="158" t="str">
        <f>IFERROR(INDEX(V!$R:$R,MATCH(AJ27,V!$L:$L,0)),"")</f>
        <v/>
      </c>
      <c r="AJ27" s="159" t="str">
        <f t="shared" si="14"/>
        <v/>
      </c>
      <c r="AK27" s="158" t="str">
        <f>IFERROR(INDEX(V!$R:$R,MATCH(AL27,V!$L:$L,0)),"")</f>
        <v/>
      </c>
      <c r="AL27" s="159" t="str">
        <f t="shared" si="15"/>
        <v/>
      </c>
      <c r="AM27" s="158" t="str">
        <f>IFERROR(INDEX(V!$R:$R,MATCH(AN27,V!$L:$L,0)),"")</f>
        <v/>
      </c>
      <c r="AN27" s="159" t="str">
        <f t="shared" si="16"/>
        <v/>
      </c>
      <c r="AO27" s="158" t="str">
        <f>IFERROR(INDEX(V!$R:$R,MATCH(AP27,V!$L:$L,0)),"")</f>
        <v/>
      </c>
      <c r="AP27" s="159" t="str">
        <f t="shared" si="17"/>
        <v/>
      </c>
    </row>
    <row r="28" spans="1:42" hidden="1" x14ac:dyDescent="0.2">
      <c r="B28"/>
      <c r="AD28" s="157">
        <f t="shared" si="11"/>
        <v>0</v>
      </c>
      <c r="AE28" s="158" t="str">
        <f>IFERROR(INDEX(V!$R:$R,MATCH(AF28,V!$L:$L,0)),"")</f>
        <v/>
      </c>
      <c r="AF28" s="159" t="str">
        <f t="shared" si="12"/>
        <v/>
      </c>
      <c r="AG28" s="158" t="str">
        <f>IFERROR(INDEX(V!$R:$R,MATCH(AH28,V!$L:$L,0)),"")</f>
        <v/>
      </c>
      <c r="AH28" s="159" t="str">
        <f t="shared" si="13"/>
        <v/>
      </c>
      <c r="AI28" s="158" t="str">
        <f>IFERROR(INDEX(V!$R:$R,MATCH(AJ28,V!$L:$L,0)),"")</f>
        <v/>
      </c>
      <c r="AJ28" s="159" t="str">
        <f t="shared" si="14"/>
        <v/>
      </c>
      <c r="AK28" s="158" t="str">
        <f>IFERROR(INDEX(V!$R:$R,MATCH(AL28,V!$L:$L,0)),"")</f>
        <v/>
      </c>
      <c r="AL28" s="159" t="str">
        <f t="shared" si="15"/>
        <v/>
      </c>
      <c r="AM28" s="158" t="str">
        <f>IFERROR(INDEX(V!$R:$R,MATCH(AN28,V!$L:$L,0)),"")</f>
        <v/>
      </c>
      <c r="AN28" s="159" t="str">
        <f t="shared" si="16"/>
        <v/>
      </c>
      <c r="AO28" s="158" t="str">
        <f>IFERROR(INDEX(V!$R:$R,MATCH(AP28,V!$L:$L,0)),"")</f>
        <v/>
      </c>
      <c r="AP28" s="159" t="str">
        <f t="shared" si="17"/>
        <v/>
      </c>
    </row>
    <row r="29" spans="1:42" hidden="1" x14ac:dyDescent="0.2">
      <c r="B29"/>
      <c r="AD29" s="157">
        <f t="shared" si="11"/>
        <v>0</v>
      </c>
      <c r="AE29" s="158" t="str">
        <f>IFERROR(INDEX(V!$R:$R,MATCH(AF29,V!$L:$L,0)),"")</f>
        <v/>
      </c>
      <c r="AF29" s="159" t="str">
        <f t="shared" si="12"/>
        <v/>
      </c>
      <c r="AG29" s="158" t="str">
        <f>IFERROR(INDEX(V!$R:$R,MATCH(AH29,V!$L:$L,0)),"")</f>
        <v/>
      </c>
      <c r="AH29" s="159" t="str">
        <f t="shared" si="13"/>
        <v/>
      </c>
      <c r="AI29" s="158" t="str">
        <f>IFERROR(INDEX(V!$R:$R,MATCH(AJ29,V!$L:$L,0)),"")</f>
        <v/>
      </c>
      <c r="AJ29" s="159" t="str">
        <f t="shared" si="14"/>
        <v/>
      </c>
      <c r="AK29" s="158" t="str">
        <f>IFERROR(INDEX(V!$R:$R,MATCH(AL29,V!$L:$L,0)),"")</f>
        <v/>
      </c>
      <c r="AL29" s="159" t="str">
        <f t="shared" si="15"/>
        <v/>
      </c>
      <c r="AM29" s="158" t="str">
        <f>IFERROR(INDEX(V!$R:$R,MATCH(AN29,V!$L:$L,0)),"")</f>
        <v/>
      </c>
      <c r="AN29" s="159" t="str">
        <f t="shared" si="16"/>
        <v/>
      </c>
      <c r="AO29" s="158" t="str">
        <f>IFERROR(INDEX(V!$R:$R,MATCH(AP29,V!$L:$L,0)),"")</f>
        <v/>
      </c>
      <c r="AP29" s="159" t="str">
        <f t="shared" si="17"/>
        <v/>
      </c>
    </row>
    <row r="30" spans="1:42" hidden="1" x14ac:dyDescent="0.2">
      <c r="B30"/>
      <c r="AD30" s="157">
        <f t="shared" si="11"/>
        <v>0</v>
      </c>
      <c r="AE30" s="158" t="str">
        <f>IFERROR(INDEX(V!$R:$R,MATCH(AF30,V!$L:$L,0)),"")</f>
        <v/>
      </c>
      <c r="AF30" s="159" t="str">
        <f t="shared" si="12"/>
        <v/>
      </c>
      <c r="AG30" s="158" t="str">
        <f>IFERROR(INDEX(V!$R:$R,MATCH(AH30,V!$L:$L,0)),"")</f>
        <v/>
      </c>
      <c r="AH30" s="159" t="str">
        <f t="shared" si="13"/>
        <v/>
      </c>
      <c r="AI30" s="158" t="str">
        <f>IFERROR(INDEX(V!$R:$R,MATCH(AJ30,V!$L:$L,0)),"")</f>
        <v/>
      </c>
      <c r="AJ30" s="159" t="str">
        <f t="shared" si="14"/>
        <v/>
      </c>
      <c r="AK30" s="158" t="str">
        <f>IFERROR(INDEX(V!$R:$R,MATCH(AL30,V!$L:$L,0)),"")</f>
        <v/>
      </c>
      <c r="AL30" s="159" t="str">
        <f t="shared" si="15"/>
        <v/>
      </c>
      <c r="AM30" s="158" t="str">
        <f>IFERROR(INDEX(V!$R:$R,MATCH(AN30,V!$L:$L,0)),"")</f>
        <v/>
      </c>
      <c r="AN30" s="159" t="str">
        <f t="shared" si="16"/>
        <v/>
      </c>
      <c r="AO30" s="158" t="str">
        <f>IFERROR(INDEX(V!$R:$R,MATCH(AP30,V!$L:$L,0)),"")</f>
        <v/>
      </c>
      <c r="AP30" s="159" t="str">
        <f t="shared" si="17"/>
        <v/>
      </c>
    </row>
    <row r="31" spans="1:42" hidden="1" x14ac:dyDescent="0.2">
      <c r="B31"/>
      <c r="AD31" s="157">
        <f t="shared" si="11"/>
        <v>0</v>
      </c>
      <c r="AE31" s="158" t="str">
        <f>IFERROR(INDEX(V!$R:$R,MATCH(AF31,V!$L:$L,0)),"")</f>
        <v/>
      </c>
      <c r="AF31" s="159" t="str">
        <f t="shared" si="12"/>
        <v/>
      </c>
      <c r="AG31" s="158" t="str">
        <f>IFERROR(INDEX(V!$R:$R,MATCH(AH31,V!$L:$L,0)),"")</f>
        <v/>
      </c>
      <c r="AH31" s="159" t="str">
        <f t="shared" si="13"/>
        <v/>
      </c>
      <c r="AI31" s="158" t="str">
        <f>IFERROR(INDEX(V!$R:$R,MATCH(AJ31,V!$L:$L,0)),"")</f>
        <v/>
      </c>
      <c r="AJ31" s="159" t="str">
        <f t="shared" si="14"/>
        <v/>
      </c>
      <c r="AK31" s="158" t="str">
        <f>IFERROR(INDEX(V!$R:$R,MATCH(AL31,V!$L:$L,0)),"")</f>
        <v/>
      </c>
      <c r="AL31" s="159" t="str">
        <f t="shared" si="15"/>
        <v/>
      </c>
      <c r="AM31" s="158" t="str">
        <f>IFERROR(INDEX(V!$R:$R,MATCH(AN31,V!$L:$L,0)),"")</f>
        <v/>
      </c>
      <c r="AN31" s="159" t="str">
        <f t="shared" si="16"/>
        <v/>
      </c>
      <c r="AO31" s="158" t="str">
        <f>IFERROR(INDEX(V!$R:$R,MATCH(AP31,V!$L:$L,0)),"")</f>
        <v/>
      </c>
      <c r="AP31" s="159" t="str">
        <f t="shared" si="17"/>
        <v/>
      </c>
    </row>
    <row r="32" spans="1:42" hidden="1" x14ac:dyDescent="0.2">
      <c r="B32"/>
      <c r="AD32" s="157">
        <f t="shared" si="11"/>
        <v>0</v>
      </c>
      <c r="AE32" s="158" t="str">
        <f>IFERROR(INDEX(V!$R:$R,MATCH(AF32,V!$L:$L,0)),"")</f>
        <v/>
      </c>
      <c r="AF32" s="159" t="str">
        <f t="shared" si="12"/>
        <v/>
      </c>
      <c r="AG32" s="158" t="str">
        <f>IFERROR(INDEX(V!$R:$R,MATCH(AH32,V!$L:$L,0)),"")</f>
        <v/>
      </c>
      <c r="AH32" s="159" t="str">
        <f t="shared" si="13"/>
        <v/>
      </c>
      <c r="AI32" s="158" t="str">
        <f>IFERROR(INDEX(V!$R:$R,MATCH(AJ32,V!$L:$L,0)),"")</f>
        <v/>
      </c>
      <c r="AJ32" s="159" t="str">
        <f t="shared" si="14"/>
        <v/>
      </c>
      <c r="AK32" s="158" t="str">
        <f>IFERROR(INDEX(V!$R:$R,MATCH(AL32,V!$L:$L,0)),"")</f>
        <v/>
      </c>
      <c r="AL32" s="159" t="str">
        <f t="shared" si="15"/>
        <v/>
      </c>
      <c r="AM32" s="158" t="str">
        <f>IFERROR(INDEX(V!$R:$R,MATCH(AN32,V!$L:$L,0)),"")</f>
        <v/>
      </c>
      <c r="AN32" s="159" t="str">
        <f t="shared" si="16"/>
        <v/>
      </c>
      <c r="AO32" s="158" t="str">
        <f>IFERROR(INDEX(V!$R:$R,MATCH(AP32,V!$L:$L,0)),"")</f>
        <v/>
      </c>
      <c r="AP32" s="159" t="str">
        <f t="shared" si="17"/>
        <v/>
      </c>
    </row>
    <row r="33" spans="2:42" hidden="1" x14ac:dyDescent="0.2">
      <c r="B33"/>
      <c r="AD33" s="157">
        <f t="shared" si="11"/>
        <v>0</v>
      </c>
      <c r="AE33" s="158" t="str">
        <f>IFERROR(INDEX(V!$R:$R,MATCH(AF33,V!$L:$L,0)),"")</f>
        <v/>
      </c>
      <c r="AF33" s="159" t="str">
        <f t="shared" si="12"/>
        <v/>
      </c>
      <c r="AG33" s="158" t="str">
        <f>IFERROR(INDEX(V!$R:$R,MATCH(AH33,V!$L:$L,0)),"")</f>
        <v/>
      </c>
      <c r="AH33" s="159" t="str">
        <f t="shared" si="13"/>
        <v/>
      </c>
      <c r="AI33" s="158" t="str">
        <f>IFERROR(INDEX(V!$R:$R,MATCH(AJ33,V!$L:$L,0)),"")</f>
        <v/>
      </c>
      <c r="AJ33" s="159" t="str">
        <f t="shared" si="14"/>
        <v/>
      </c>
      <c r="AK33" s="158" t="str">
        <f>IFERROR(INDEX(V!$R:$R,MATCH(AL33,V!$L:$L,0)),"")</f>
        <v/>
      </c>
      <c r="AL33" s="159" t="str">
        <f t="shared" si="15"/>
        <v/>
      </c>
      <c r="AM33" s="158" t="str">
        <f>IFERROR(INDEX(V!$R:$R,MATCH(AN33,V!$L:$L,0)),"")</f>
        <v/>
      </c>
      <c r="AN33" s="159" t="str">
        <f t="shared" si="16"/>
        <v/>
      </c>
      <c r="AO33" s="158" t="str">
        <f>IFERROR(INDEX(V!$R:$R,MATCH(AP33,V!$L:$L,0)),"")</f>
        <v/>
      </c>
      <c r="AP33" s="159" t="str">
        <f t="shared" si="17"/>
        <v/>
      </c>
    </row>
    <row r="34" spans="2:42" hidden="1" x14ac:dyDescent="0.2">
      <c r="B34"/>
      <c r="AD34" s="157">
        <f t="shared" si="11"/>
        <v>0</v>
      </c>
      <c r="AE34" s="158" t="str">
        <f>IFERROR(INDEX(V!$R:$R,MATCH(AF34,V!$L:$L,0)),"")</f>
        <v/>
      </c>
      <c r="AF34" s="159" t="str">
        <f t="shared" si="12"/>
        <v/>
      </c>
      <c r="AG34" s="158" t="str">
        <f>IFERROR(INDEX(V!$R:$R,MATCH(AH34,V!$L:$L,0)),"")</f>
        <v/>
      </c>
      <c r="AH34" s="159" t="str">
        <f t="shared" si="13"/>
        <v/>
      </c>
      <c r="AI34" s="158" t="str">
        <f>IFERROR(INDEX(V!$R:$R,MATCH(AJ34,V!$L:$L,0)),"")</f>
        <v/>
      </c>
      <c r="AJ34" s="159" t="str">
        <f t="shared" si="14"/>
        <v/>
      </c>
      <c r="AK34" s="158" t="str">
        <f>IFERROR(INDEX(V!$R:$R,MATCH(AL34,V!$L:$L,0)),"")</f>
        <v/>
      </c>
      <c r="AL34" s="159" t="str">
        <f t="shared" si="15"/>
        <v/>
      </c>
      <c r="AM34" s="158" t="str">
        <f>IFERROR(INDEX(V!$R:$R,MATCH(AN34,V!$L:$L,0)),"")</f>
        <v/>
      </c>
      <c r="AN34" s="159" t="str">
        <f t="shared" si="16"/>
        <v/>
      </c>
      <c r="AO34" s="158" t="str">
        <f>IFERROR(INDEX(V!$R:$R,MATCH(AP34,V!$L:$L,0)),"")</f>
        <v/>
      </c>
      <c r="AP34" s="159" t="str">
        <f t="shared" si="17"/>
        <v/>
      </c>
    </row>
    <row r="35" spans="2:42" hidden="1" x14ac:dyDescent="0.2">
      <c r="B35"/>
      <c r="AD35" s="157">
        <f t="shared" si="11"/>
        <v>0</v>
      </c>
      <c r="AE35" s="158" t="str">
        <f>IFERROR(INDEX(V!$R:$R,MATCH(AF35,V!$L:$L,0)),"")</f>
        <v/>
      </c>
      <c r="AF35" s="159" t="str">
        <f t="shared" si="12"/>
        <v/>
      </c>
      <c r="AG35" s="158" t="str">
        <f>IFERROR(INDEX(V!$R:$R,MATCH(AH35,V!$L:$L,0)),"")</f>
        <v/>
      </c>
      <c r="AH35" s="159" t="str">
        <f t="shared" si="13"/>
        <v/>
      </c>
      <c r="AI35" s="158" t="str">
        <f>IFERROR(INDEX(V!$R:$R,MATCH(AJ35,V!$L:$L,0)),"")</f>
        <v/>
      </c>
      <c r="AJ35" s="159" t="str">
        <f t="shared" si="14"/>
        <v/>
      </c>
      <c r="AK35" s="158" t="str">
        <f>IFERROR(INDEX(V!$R:$R,MATCH(AL35,V!$L:$L,0)),"")</f>
        <v/>
      </c>
      <c r="AL35" s="159" t="str">
        <f t="shared" si="15"/>
        <v/>
      </c>
      <c r="AM35" s="158" t="str">
        <f>IFERROR(INDEX(V!$R:$R,MATCH(AN35,V!$L:$L,0)),"")</f>
        <v/>
      </c>
      <c r="AN35" s="159" t="str">
        <f t="shared" si="16"/>
        <v/>
      </c>
      <c r="AO35" s="158" t="str">
        <f>IFERROR(INDEX(V!$R:$R,MATCH(AP35,V!$L:$L,0)),"")</f>
        <v/>
      </c>
      <c r="AP35" s="159" t="str">
        <f t="shared" si="17"/>
        <v/>
      </c>
    </row>
    <row r="36" spans="2:42" hidden="1" x14ac:dyDescent="0.2">
      <c r="B36"/>
      <c r="AD36" s="157">
        <f t="shared" si="11"/>
        <v>0</v>
      </c>
      <c r="AE36" s="158" t="str">
        <f>IFERROR(INDEX(V!$R:$R,MATCH(AF36,V!$L:$L,0)),"")</f>
        <v/>
      </c>
      <c r="AF36" s="159" t="str">
        <f t="shared" si="12"/>
        <v/>
      </c>
      <c r="AG36" s="158" t="str">
        <f>IFERROR(INDEX(V!$R:$R,MATCH(AH36,V!$L:$L,0)),"")</f>
        <v/>
      </c>
      <c r="AH36" s="159" t="str">
        <f t="shared" si="13"/>
        <v/>
      </c>
      <c r="AI36" s="158" t="str">
        <f>IFERROR(INDEX(V!$R:$R,MATCH(AJ36,V!$L:$L,0)),"")</f>
        <v/>
      </c>
      <c r="AJ36" s="159" t="str">
        <f t="shared" si="14"/>
        <v/>
      </c>
      <c r="AK36" s="158" t="str">
        <f>IFERROR(INDEX(V!$R:$R,MATCH(AL36,V!$L:$L,0)),"")</f>
        <v/>
      </c>
      <c r="AL36" s="159" t="str">
        <f t="shared" si="15"/>
        <v/>
      </c>
      <c r="AM36" s="158" t="str">
        <f>IFERROR(INDEX(V!$R:$R,MATCH(AN36,V!$L:$L,0)),"")</f>
        <v/>
      </c>
      <c r="AN36" s="159" t="str">
        <f t="shared" si="16"/>
        <v/>
      </c>
      <c r="AO36" s="158" t="str">
        <f>IFERROR(INDEX(V!$R:$R,MATCH(AP36,V!$L:$L,0)),"")</f>
        <v/>
      </c>
      <c r="AP36" s="159" t="str">
        <f t="shared" si="17"/>
        <v/>
      </c>
    </row>
    <row r="37" spans="2:42" hidden="1" x14ac:dyDescent="0.2">
      <c r="B37"/>
      <c r="AD37" s="157">
        <f t="shared" si="11"/>
        <v>0</v>
      </c>
      <c r="AE37" s="158" t="str">
        <f>IFERROR(INDEX(V!$R:$R,MATCH(AF37,V!$L:$L,0)),"")</f>
        <v/>
      </c>
      <c r="AF37" s="159" t="str">
        <f t="shared" si="12"/>
        <v/>
      </c>
      <c r="AG37" s="158" t="str">
        <f>IFERROR(INDEX(V!$R:$R,MATCH(AH37,V!$L:$L,0)),"")</f>
        <v/>
      </c>
      <c r="AH37" s="159" t="str">
        <f t="shared" si="13"/>
        <v/>
      </c>
      <c r="AI37" s="158" t="str">
        <f>IFERROR(INDEX(V!$R:$R,MATCH(AJ37,V!$L:$L,0)),"")</f>
        <v/>
      </c>
      <c r="AJ37" s="159" t="str">
        <f t="shared" si="14"/>
        <v/>
      </c>
      <c r="AK37" s="158" t="str">
        <f>IFERROR(INDEX(V!$R:$R,MATCH(AL37,V!$L:$L,0)),"")</f>
        <v/>
      </c>
      <c r="AL37" s="159" t="str">
        <f t="shared" si="15"/>
        <v/>
      </c>
      <c r="AM37" s="158" t="str">
        <f>IFERROR(INDEX(V!$R:$R,MATCH(AN37,V!$L:$L,0)),"")</f>
        <v/>
      </c>
      <c r="AN37" s="159" t="str">
        <f t="shared" si="16"/>
        <v/>
      </c>
      <c r="AO37" s="158" t="str">
        <f>IFERROR(INDEX(V!$R:$R,MATCH(AP37,V!$L:$L,0)),"")</f>
        <v/>
      </c>
      <c r="AP37" s="159" t="str">
        <f t="shared" si="17"/>
        <v/>
      </c>
    </row>
    <row r="38" spans="2:42" hidden="1" x14ac:dyDescent="0.2">
      <c r="B38"/>
      <c r="AD38" s="157">
        <f t="shared" si="11"/>
        <v>0</v>
      </c>
      <c r="AE38" s="158" t="str">
        <f>IFERROR(INDEX(V!$R:$R,MATCH(AF38,V!$L:$L,0)),"")</f>
        <v/>
      </c>
      <c r="AF38" s="159" t="str">
        <f t="shared" si="12"/>
        <v/>
      </c>
      <c r="AG38" s="158" t="str">
        <f>IFERROR(INDEX(V!$R:$R,MATCH(AH38,V!$L:$L,0)),"")</f>
        <v/>
      </c>
      <c r="AH38" s="159" t="str">
        <f t="shared" si="13"/>
        <v/>
      </c>
      <c r="AI38" s="158" t="str">
        <f>IFERROR(INDEX(V!$R:$R,MATCH(AJ38,V!$L:$L,0)),"")</f>
        <v/>
      </c>
      <c r="AJ38" s="159" t="str">
        <f t="shared" si="14"/>
        <v/>
      </c>
      <c r="AK38" s="158" t="str">
        <f>IFERROR(INDEX(V!$R:$R,MATCH(AL38,V!$L:$L,0)),"")</f>
        <v/>
      </c>
      <c r="AL38" s="159" t="str">
        <f t="shared" si="15"/>
        <v/>
      </c>
      <c r="AM38" s="158" t="str">
        <f>IFERROR(INDEX(V!$R:$R,MATCH(AN38,V!$L:$L,0)),"")</f>
        <v/>
      </c>
      <c r="AN38" s="159" t="str">
        <f t="shared" si="16"/>
        <v/>
      </c>
      <c r="AO38" s="158" t="str">
        <f>IFERROR(INDEX(V!$R:$R,MATCH(AP38,V!$L:$L,0)),"")</f>
        <v/>
      </c>
      <c r="AP38" s="159" t="str">
        <f t="shared" si="17"/>
        <v/>
      </c>
    </row>
    <row r="39" spans="2:42" hidden="1" x14ac:dyDescent="0.2">
      <c r="B39"/>
      <c r="AD39" s="157">
        <f t="shared" si="11"/>
        <v>0</v>
      </c>
      <c r="AE39" s="158" t="str">
        <f>IFERROR(INDEX(V!$R:$R,MATCH(AF39,V!$L:$L,0)),"")</f>
        <v/>
      </c>
      <c r="AF39" s="159" t="str">
        <f t="shared" si="12"/>
        <v/>
      </c>
      <c r="AG39" s="158" t="str">
        <f>IFERROR(INDEX(V!$R:$R,MATCH(AH39,V!$L:$L,0)),"")</f>
        <v/>
      </c>
      <c r="AH39" s="159" t="str">
        <f t="shared" si="13"/>
        <v/>
      </c>
      <c r="AI39" s="158" t="str">
        <f>IFERROR(INDEX(V!$R:$R,MATCH(AJ39,V!$L:$L,0)),"")</f>
        <v/>
      </c>
      <c r="AJ39" s="159" t="str">
        <f t="shared" si="14"/>
        <v/>
      </c>
      <c r="AK39" s="158" t="str">
        <f>IFERROR(INDEX(V!$R:$R,MATCH(AL39,V!$L:$L,0)),"")</f>
        <v/>
      </c>
      <c r="AL39" s="159" t="str">
        <f t="shared" si="15"/>
        <v/>
      </c>
      <c r="AM39" s="158" t="str">
        <f>IFERROR(INDEX(V!$R:$R,MATCH(AN39,V!$L:$L,0)),"")</f>
        <v/>
      </c>
      <c r="AN39" s="159" t="str">
        <f t="shared" si="16"/>
        <v/>
      </c>
      <c r="AO39" s="158" t="str">
        <f>IFERROR(INDEX(V!$R:$R,MATCH(AP39,V!$L:$L,0)),"")</f>
        <v/>
      </c>
      <c r="AP39" s="159" t="str">
        <f t="shared" si="17"/>
        <v/>
      </c>
    </row>
    <row r="40" spans="2:42" hidden="1" x14ac:dyDescent="0.2">
      <c r="B40"/>
      <c r="AD40" s="157">
        <f t="shared" si="11"/>
        <v>0</v>
      </c>
      <c r="AE40" s="158" t="str">
        <f>IFERROR(INDEX(V!$R:$R,MATCH(AF40,V!$L:$L,0)),"")</f>
        <v/>
      </c>
      <c r="AF40" s="159" t="str">
        <f t="shared" si="12"/>
        <v/>
      </c>
      <c r="AG40" s="158" t="str">
        <f>IFERROR(INDEX(V!$R:$R,MATCH(AH40,V!$L:$L,0)),"")</f>
        <v/>
      </c>
      <c r="AH40" s="159" t="str">
        <f t="shared" si="13"/>
        <v/>
      </c>
      <c r="AI40" s="158" t="str">
        <f>IFERROR(INDEX(V!$R:$R,MATCH(AJ40,V!$L:$L,0)),"")</f>
        <v/>
      </c>
      <c r="AJ40" s="159" t="str">
        <f t="shared" si="14"/>
        <v/>
      </c>
      <c r="AK40" s="158" t="str">
        <f>IFERROR(INDEX(V!$R:$R,MATCH(AL40,V!$L:$L,0)),"")</f>
        <v/>
      </c>
      <c r="AL40" s="159" t="str">
        <f t="shared" si="15"/>
        <v/>
      </c>
      <c r="AM40" s="158" t="str">
        <f>IFERROR(INDEX(V!$R:$R,MATCH(AN40,V!$L:$L,0)),"")</f>
        <v/>
      </c>
      <c r="AN40" s="159" t="str">
        <f t="shared" si="16"/>
        <v/>
      </c>
      <c r="AO40" s="158" t="str">
        <f>IFERROR(INDEX(V!$R:$R,MATCH(AP40,V!$L:$L,0)),"")</f>
        <v/>
      </c>
      <c r="AP40" s="159" t="str">
        <f t="shared" si="17"/>
        <v/>
      </c>
    </row>
    <row r="41" spans="2:42" hidden="1" x14ac:dyDescent="0.2">
      <c r="B41"/>
      <c r="AD41" s="157">
        <f t="shared" si="11"/>
        <v>0</v>
      </c>
      <c r="AE41" s="158" t="str">
        <f>IFERROR(INDEX(V!$R:$R,MATCH(AF41,V!$L:$L,0)),"")</f>
        <v/>
      </c>
      <c r="AF41" s="159" t="str">
        <f t="shared" si="12"/>
        <v/>
      </c>
      <c r="AG41" s="158" t="str">
        <f>IFERROR(INDEX(V!$R:$R,MATCH(AH41,V!$L:$L,0)),"")</f>
        <v/>
      </c>
      <c r="AH41" s="159" t="str">
        <f t="shared" si="13"/>
        <v/>
      </c>
      <c r="AI41" s="158" t="str">
        <f>IFERROR(INDEX(V!$R:$R,MATCH(AJ41,V!$L:$L,0)),"")</f>
        <v/>
      </c>
      <c r="AJ41" s="159" t="str">
        <f t="shared" si="14"/>
        <v/>
      </c>
      <c r="AK41" s="158" t="str">
        <f>IFERROR(INDEX(V!$R:$R,MATCH(AL41,V!$L:$L,0)),"")</f>
        <v/>
      </c>
      <c r="AL41" s="159" t="str">
        <f t="shared" si="15"/>
        <v/>
      </c>
      <c r="AM41" s="158" t="str">
        <f>IFERROR(INDEX(V!$R:$R,MATCH(AN41,V!$L:$L,0)),"")</f>
        <v/>
      </c>
      <c r="AN41" s="159" t="str">
        <f t="shared" si="16"/>
        <v/>
      </c>
      <c r="AO41" s="158" t="str">
        <f>IFERROR(INDEX(V!$R:$R,MATCH(AP41,V!$L:$L,0)),"")</f>
        <v/>
      </c>
      <c r="AP41" s="159" t="str">
        <f t="shared" si="17"/>
        <v/>
      </c>
    </row>
    <row r="42" spans="2:42" hidden="1" x14ac:dyDescent="0.2">
      <c r="B42"/>
      <c r="AD42" s="157">
        <f t="shared" si="11"/>
        <v>0</v>
      </c>
      <c r="AE42" s="158" t="str">
        <f>IFERROR(INDEX(V!$R:$R,MATCH(AF42,V!$L:$L,0)),"")</f>
        <v/>
      </c>
      <c r="AF42" s="159" t="str">
        <f t="shared" si="12"/>
        <v/>
      </c>
      <c r="AG42" s="158" t="str">
        <f>IFERROR(INDEX(V!$R:$R,MATCH(AH42,V!$L:$L,0)),"")</f>
        <v/>
      </c>
      <c r="AH42" s="159" t="str">
        <f t="shared" si="13"/>
        <v/>
      </c>
      <c r="AI42" s="158" t="str">
        <f>IFERROR(INDEX(V!$R:$R,MATCH(AJ42,V!$L:$L,0)),"")</f>
        <v/>
      </c>
      <c r="AJ42" s="159" t="str">
        <f t="shared" si="14"/>
        <v/>
      </c>
      <c r="AK42" s="158" t="str">
        <f>IFERROR(INDEX(V!$R:$R,MATCH(AL42,V!$L:$L,0)),"")</f>
        <v/>
      </c>
      <c r="AL42" s="159" t="str">
        <f t="shared" si="15"/>
        <v/>
      </c>
      <c r="AM42" s="158" t="str">
        <f>IFERROR(INDEX(V!$R:$R,MATCH(AN42,V!$L:$L,0)),"")</f>
        <v/>
      </c>
      <c r="AN42" s="159" t="str">
        <f t="shared" si="16"/>
        <v/>
      </c>
      <c r="AO42" s="158" t="str">
        <f>IFERROR(INDEX(V!$R:$R,MATCH(AP42,V!$L:$L,0)),"")</f>
        <v/>
      </c>
      <c r="AP42" s="159" t="str">
        <f t="shared" si="17"/>
        <v/>
      </c>
    </row>
    <row r="43" spans="2:42" hidden="1" x14ac:dyDescent="0.2">
      <c r="B43"/>
      <c r="AD43" s="157">
        <f t="shared" si="11"/>
        <v>0</v>
      </c>
      <c r="AE43" s="158" t="str">
        <f>IFERROR(INDEX(V!$R:$R,MATCH(AF43,V!$L:$L,0)),"")</f>
        <v/>
      </c>
      <c r="AF43" s="159" t="str">
        <f t="shared" si="12"/>
        <v/>
      </c>
      <c r="AG43" s="158" t="str">
        <f>IFERROR(INDEX(V!$R:$R,MATCH(AH43,V!$L:$L,0)),"")</f>
        <v/>
      </c>
      <c r="AH43" s="159" t="str">
        <f t="shared" si="13"/>
        <v/>
      </c>
      <c r="AI43" s="158" t="str">
        <f>IFERROR(INDEX(V!$R:$R,MATCH(AJ43,V!$L:$L,0)),"")</f>
        <v/>
      </c>
      <c r="AJ43" s="159" t="str">
        <f t="shared" si="14"/>
        <v/>
      </c>
      <c r="AK43" s="158" t="str">
        <f>IFERROR(INDEX(V!$R:$R,MATCH(AL43,V!$L:$L,0)),"")</f>
        <v/>
      </c>
      <c r="AL43" s="159" t="str">
        <f t="shared" si="15"/>
        <v/>
      </c>
      <c r="AM43" s="158" t="str">
        <f>IFERROR(INDEX(V!$R:$R,MATCH(AN43,V!$L:$L,0)),"")</f>
        <v/>
      </c>
      <c r="AN43" s="159" t="str">
        <f t="shared" si="16"/>
        <v/>
      </c>
      <c r="AO43" s="158" t="str">
        <f>IFERROR(INDEX(V!$R:$R,MATCH(AP43,V!$L:$L,0)),"")</f>
        <v/>
      </c>
      <c r="AP43" s="159" t="str">
        <f t="shared" si="17"/>
        <v/>
      </c>
    </row>
    <row r="44" spans="2:42" hidden="1" x14ac:dyDescent="0.2">
      <c r="B44"/>
      <c r="AD44" s="157">
        <f t="shared" si="11"/>
        <v>0</v>
      </c>
      <c r="AE44" s="158" t="str">
        <f>IFERROR(INDEX(V!$R:$R,MATCH(AF44,V!$L:$L,0)),"")</f>
        <v/>
      </c>
      <c r="AF44" s="159" t="str">
        <f t="shared" si="12"/>
        <v/>
      </c>
      <c r="AG44" s="158" t="str">
        <f>IFERROR(INDEX(V!$R:$R,MATCH(AH44,V!$L:$L,0)),"")</f>
        <v/>
      </c>
      <c r="AH44" s="159" t="str">
        <f t="shared" si="13"/>
        <v/>
      </c>
      <c r="AI44" s="158" t="str">
        <f>IFERROR(INDEX(V!$R:$R,MATCH(AJ44,V!$L:$L,0)),"")</f>
        <v/>
      </c>
      <c r="AJ44" s="159" t="str">
        <f t="shared" si="14"/>
        <v/>
      </c>
      <c r="AK44" s="158" t="str">
        <f>IFERROR(INDEX(V!$R:$R,MATCH(AL44,V!$L:$L,0)),"")</f>
        <v/>
      </c>
      <c r="AL44" s="159" t="str">
        <f t="shared" si="15"/>
        <v/>
      </c>
      <c r="AM44" s="158" t="str">
        <f>IFERROR(INDEX(V!$R:$R,MATCH(AN44,V!$L:$L,0)),"")</f>
        <v/>
      </c>
      <c r="AN44" s="159" t="str">
        <f t="shared" si="16"/>
        <v/>
      </c>
      <c r="AO44" s="158" t="str">
        <f>IFERROR(INDEX(V!$R:$R,MATCH(AP44,V!$L:$L,0)),"")</f>
        <v/>
      </c>
      <c r="AP44" s="159" t="str">
        <f t="shared" si="17"/>
        <v/>
      </c>
    </row>
    <row r="45" spans="2:42" hidden="1" x14ac:dyDescent="0.2">
      <c r="B45"/>
      <c r="AD45" s="157">
        <f t="shared" si="11"/>
        <v>0</v>
      </c>
      <c r="AE45" s="158" t="str">
        <f>IFERROR(INDEX(V!$R:$R,MATCH(AF45,V!$L:$L,0)),"")</f>
        <v/>
      </c>
      <c r="AF45" s="159" t="str">
        <f t="shared" si="12"/>
        <v/>
      </c>
      <c r="AG45" s="158" t="str">
        <f>IFERROR(INDEX(V!$R:$R,MATCH(AH45,V!$L:$L,0)),"")</f>
        <v/>
      </c>
      <c r="AH45" s="159" t="str">
        <f t="shared" si="13"/>
        <v/>
      </c>
      <c r="AI45" s="158" t="str">
        <f>IFERROR(INDEX(V!$R:$R,MATCH(AJ45,V!$L:$L,0)),"")</f>
        <v/>
      </c>
      <c r="AJ45" s="159" t="str">
        <f t="shared" si="14"/>
        <v/>
      </c>
      <c r="AK45" s="158" t="str">
        <f>IFERROR(INDEX(V!$R:$R,MATCH(AL45,V!$L:$L,0)),"")</f>
        <v/>
      </c>
      <c r="AL45" s="159" t="str">
        <f t="shared" si="15"/>
        <v/>
      </c>
      <c r="AM45" s="158" t="str">
        <f>IFERROR(INDEX(V!$R:$R,MATCH(AN45,V!$L:$L,0)),"")</f>
        <v/>
      </c>
      <c r="AN45" s="159" t="str">
        <f t="shared" si="16"/>
        <v/>
      </c>
      <c r="AO45" s="158" t="str">
        <f>IFERROR(INDEX(V!$R:$R,MATCH(AP45,V!$L:$L,0)),"")</f>
        <v/>
      </c>
      <c r="AP45" s="159" t="str">
        <f t="shared" si="17"/>
        <v/>
      </c>
    </row>
    <row r="46" spans="2:42" hidden="1" x14ac:dyDescent="0.2">
      <c r="B46"/>
      <c r="AD46" s="157">
        <f t="shared" si="11"/>
        <v>0</v>
      </c>
      <c r="AE46" s="158" t="str">
        <f>IFERROR(INDEX(V!$R:$R,MATCH(AF46,V!$L:$L,0)),"")</f>
        <v/>
      </c>
      <c r="AF46" s="159" t="str">
        <f t="shared" si="12"/>
        <v/>
      </c>
      <c r="AG46" s="158" t="str">
        <f>IFERROR(INDEX(V!$R:$R,MATCH(AH46,V!$L:$L,0)),"")</f>
        <v/>
      </c>
      <c r="AH46" s="159" t="str">
        <f t="shared" si="13"/>
        <v/>
      </c>
      <c r="AI46" s="158" t="str">
        <f>IFERROR(INDEX(V!$R:$R,MATCH(AJ46,V!$L:$L,0)),"")</f>
        <v/>
      </c>
      <c r="AJ46" s="159" t="str">
        <f t="shared" si="14"/>
        <v/>
      </c>
      <c r="AK46" s="158" t="str">
        <f>IFERROR(INDEX(V!$R:$R,MATCH(AL46,V!$L:$L,0)),"")</f>
        <v/>
      </c>
      <c r="AL46" s="159" t="str">
        <f t="shared" si="15"/>
        <v/>
      </c>
      <c r="AM46" s="158" t="str">
        <f>IFERROR(INDEX(V!$R:$R,MATCH(AN46,V!$L:$L,0)),"")</f>
        <v/>
      </c>
      <c r="AN46" s="159" t="str">
        <f t="shared" si="16"/>
        <v/>
      </c>
      <c r="AO46" s="158" t="str">
        <f>IFERROR(INDEX(V!$R:$R,MATCH(AP46,V!$L:$L,0)),"")</f>
        <v/>
      </c>
      <c r="AP46" s="159" t="str">
        <f t="shared" si="17"/>
        <v/>
      </c>
    </row>
    <row r="47" spans="2:42" hidden="1" x14ac:dyDescent="0.2">
      <c r="B47"/>
      <c r="AD47" s="157">
        <f t="shared" si="11"/>
        <v>0</v>
      </c>
      <c r="AE47" s="158" t="str">
        <f>IFERROR(INDEX(V!$R:$R,MATCH(AF47,V!$L:$L,0)),"")</f>
        <v/>
      </c>
      <c r="AF47" s="159" t="str">
        <f t="shared" si="12"/>
        <v/>
      </c>
      <c r="AG47" s="158" t="str">
        <f>IFERROR(INDEX(V!$R:$R,MATCH(AH47,V!$L:$L,0)),"")</f>
        <v/>
      </c>
      <c r="AH47" s="159" t="str">
        <f t="shared" si="13"/>
        <v/>
      </c>
      <c r="AI47" s="158" t="str">
        <f>IFERROR(INDEX(V!$R:$R,MATCH(AJ47,V!$L:$L,0)),"")</f>
        <v/>
      </c>
      <c r="AJ47" s="159" t="str">
        <f t="shared" si="14"/>
        <v/>
      </c>
      <c r="AK47" s="158" t="str">
        <f>IFERROR(INDEX(V!$R:$R,MATCH(AL47,V!$L:$L,0)),"")</f>
        <v/>
      </c>
      <c r="AL47" s="159" t="str">
        <f t="shared" si="15"/>
        <v/>
      </c>
      <c r="AM47" s="158" t="str">
        <f>IFERROR(INDEX(V!$R:$R,MATCH(AN47,V!$L:$L,0)),"")</f>
        <v/>
      </c>
      <c r="AN47" s="159" t="str">
        <f t="shared" si="16"/>
        <v/>
      </c>
      <c r="AO47" s="158" t="str">
        <f>IFERROR(INDEX(V!$R:$R,MATCH(AP47,V!$L:$L,0)),"")</f>
        <v/>
      </c>
      <c r="AP47" s="159" t="str">
        <f t="shared" si="17"/>
        <v/>
      </c>
    </row>
    <row r="48" spans="2:42" hidden="1" x14ac:dyDescent="0.2">
      <c r="B48"/>
      <c r="AD48" s="157">
        <f t="shared" si="11"/>
        <v>0</v>
      </c>
      <c r="AE48" s="158" t="str">
        <f>IFERROR(INDEX(V!$R:$R,MATCH(AF48,V!$L:$L,0)),"")</f>
        <v/>
      </c>
      <c r="AF48" s="159" t="str">
        <f t="shared" si="12"/>
        <v/>
      </c>
      <c r="AG48" s="158" t="str">
        <f>IFERROR(INDEX(V!$R:$R,MATCH(AH48,V!$L:$L,0)),"")</f>
        <v/>
      </c>
      <c r="AH48" s="159" t="str">
        <f t="shared" si="13"/>
        <v/>
      </c>
      <c r="AI48" s="158" t="str">
        <f>IFERROR(INDEX(V!$R:$R,MATCH(AJ48,V!$L:$L,0)),"")</f>
        <v/>
      </c>
      <c r="AJ48" s="159" t="str">
        <f t="shared" si="14"/>
        <v/>
      </c>
      <c r="AK48" s="158" t="str">
        <f>IFERROR(INDEX(V!$R:$R,MATCH(AL48,V!$L:$L,0)),"")</f>
        <v/>
      </c>
      <c r="AL48" s="159" t="str">
        <f t="shared" si="15"/>
        <v/>
      </c>
      <c r="AM48" s="158" t="str">
        <f>IFERROR(INDEX(V!$R:$R,MATCH(AN48,V!$L:$L,0)),"")</f>
        <v/>
      </c>
      <c r="AN48" s="159" t="str">
        <f t="shared" si="16"/>
        <v/>
      </c>
      <c r="AO48" s="158" t="str">
        <f>IFERROR(INDEX(V!$R:$R,MATCH(AP48,V!$L:$L,0)),"")</f>
        <v/>
      </c>
      <c r="AP48" s="159" t="str">
        <f t="shared" si="17"/>
        <v/>
      </c>
    </row>
    <row r="49" spans="2:42" hidden="1" x14ac:dyDescent="0.2">
      <c r="B49"/>
      <c r="AD49" s="157">
        <f t="shared" si="11"/>
        <v>0</v>
      </c>
      <c r="AE49" s="158" t="str">
        <f>IFERROR(INDEX(V!$R:$R,MATCH(AF49,V!$L:$L,0)),"")</f>
        <v/>
      </c>
      <c r="AF49" s="159" t="str">
        <f t="shared" si="12"/>
        <v/>
      </c>
      <c r="AG49" s="158" t="str">
        <f>IFERROR(INDEX(V!$R:$R,MATCH(AH49,V!$L:$L,0)),"")</f>
        <v/>
      </c>
      <c r="AH49" s="159" t="str">
        <f t="shared" si="13"/>
        <v/>
      </c>
      <c r="AI49" s="158" t="str">
        <f>IFERROR(INDEX(V!$R:$R,MATCH(AJ49,V!$L:$L,0)),"")</f>
        <v/>
      </c>
      <c r="AJ49" s="159" t="str">
        <f t="shared" si="14"/>
        <v/>
      </c>
      <c r="AK49" s="158" t="str">
        <f>IFERROR(INDEX(V!$R:$R,MATCH(AL49,V!$L:$L,0)),"")</f>
        <v/>
      </c>
      <c r="AL49" s="159" t="str">
        <f t="shared" si="15"/>
        <v/>
      </c>
      <c r="AM49" s="158" t="str">
        <f>IFERROR(INDEX(V!$R:$R,MATCH(AN49,V!$L:$L,0)),"")</f>
        <v/>
      </c>
      <c r="AN49" s="159" t="str">
        <f t="shared" si="16"/>
        <v/>
      </c>
      <c r="AO49" s="158" t="str">
        <f>IFERROR(INDEX(V!$R:$R,MATCH(AP49,V!$L:$L,0)),"")</f>
        <v/>
      </c>
      <c r="AP49" s="159" t="str">
        <f t="shared" si="17"/>
        <v/>
      </c>
    </row>
    <row r="50" spans="2:42" hidden="1" x14ac:dyDescent="0.2">
      <c r="B50"/>
      <c r="AD50" s="157">
        <f t="shared" si="11"/>
        <v>0</v>
      </c>
      <c r="AE50" s="158" t="str">
        <f>IFERROR(INDEX(V!$R:$R,MATCH(AF50,V!$L:$L,0)),"")</f>
        <v/>
      </c>
      <c r="AF50" s="159" t="str">
        <f t="shared" si="12"/>
        <v/>
      </c>
      <c r="AG50" s="158" t="str">
        <f>IFERROR(INDEX(V!$R:$R,MATCH(AH50,V!$L:$L,0)),"")</f>
        <v/>
      </c>
      <c r="AH50" s="159" t="str">
        <f t="shared" si="13"/>
        <v/>
      </c>
      <c r="AI50" s="158" t="str">
        <f>IFERROR(INDEX(V!$R:$R,MATCH(AJ50,V!$L:$L,0)),"")</f>
        <v/>
      </c>
      <c r="AJ50" s="159" t="str">
        <f t="shared" si="14"/>
        <v/>
      </c>
      <c r="AK50" s="158" t="str">
        <f>IFERROR(INDEX(V!$R:$R,MATCH(AL50,V!$L:$L,0)),"")</f>
        <v/>
      </c>
      <c r="AL50" s="159" t="str">
        <f t="shared" si="15"/>
        <v/>
      </c>
      <c r="AM50" s="158" t="str">
        <f>IFERROR(INDEX(V!$R:$R,MATCH(AN50,V!$L:$L,0)),"")</f>
        <v/>
      </c>
      <c r="AN50" s="159" t="str">
        <f t="shared" si="16"/>
        <v/>
      </c>
      <c r="AO50" s="158" t="str">
        <f>IFERROR(INDEX(V!$R:$R,MATCH(AP50,V!$L:$L,0)),"")</f>
        <v/>
      </c>
      <c r="AP50" s="159" t="str">
        <f t="shared" si="17"/>
        <v/>
      </c>
    </row>
    <row r="51" spans="2:42" hidden="1" x14ac:dyDescent="0.2">
      <c r="B51"/>
      <c r="AD51" s="157">
        <f t="shared" si="11"/>
        <v>0</v>
      </c>
      <c r="AE51" s="158" t="str">
        <f>IFERROR(INDEX(V!$R:$R,MATCH(AF51,V!$L:$L,0)),"")</f>
        <v/>
      </c>
      <c r="AF51" s="159" t="str">
        <f t="shared" si="12"/>
        <v/>
      </c>
      <c r="AG51" s="158" t="str">
        <f>IFERROR(INDEX(V!$R:$R,MATCH(AH51,V!$L:$L,0)),"")</f>
        <v/>
      </c>
      <c r="AH51" s="159" t="str">
        <f t="shared" si="13"/>
        <v/>
      </c>
      <c r="AI51" s="158" t="str">
        <f>IFERROR(INDEX(V!$R:$R,MATCH(AJ51,V!$L:$L,0)),"")</f>
        <v/>
      </c>
      <c r="AJ51" s="159" t="str">
        <f t="shared" si="14"/>
        <v/>
      </c>
      <c r="AK51" s="158" t="str">
        <f>IFERROR(INDEX(V!$R:$R,MATCH(AL51,V!$L:$L,0)),"")</f>
        <v/>
      </c>
      <c r="AL51" s="159" t="str">
        <f t="shared" si="15"/>
        <v/>
      </c>
      <c r="AM51" s="158" t="str">
        <f>IFERROR(INDEX(V!$R:$R,MATCH(AN51,V!$L:$L,0)),"")</f>
        <v/>
      </c>
      <c r="AN51" s="159" t="str">
        <f t="shared" si="16"/>
        <v/>
      </c>
      <c r="AO51" s="158" t="str">
        <f>IFERROR(INDEX(V!$R:$R,MATCH(AP51,V!$L:$L,0)),"")</f>
        <v/>
      </c>
      <c r="AP51" s="159" t="str">
        <f t="shared" si="17"/>
        <v/>
      </c>
    </row>
    <row r="52" spans="2:42" hidden="1" x14ac:dyDescent="0.2">
      <c r="B52"/>
      <c r="AD52" s="157">
        <f t="shared" si="11"/>
        <v>0</v>
      </c>
      <c r="AE52" s="158" t="str">
        <f>IFERROR(INDEX(V!$R:$R,MATCH(AF52,V!$L:$L,0)),"")</f>
        <v/>
      </c>
      <c r="AF52" s="159" t="str">
        <f t="shared" si="12"/>
        <v/>
      </c>
      <c r="AG52" s="158" t="str">
        <f>IFERROR(INDEX(V!$R:$R,MATCH(AH52,V!$L:$L,0)),"")</f>
        <v/>
      </c>
      <c r="AH52" s="159" t="str">
        <f t="shared" si="13"/>
        <v/>
      </c>
      <c r="AI52" s="158" t="str">
        <f>IFERROR(INDEX(V!$R:$R,MATCH(AJ52,V!$L:$L,0)),"")</f>
        <v/>
      </c>
      <c r="AJ52" s="159" t="str">
        <f t="shared" si="14"/>
        <v/>
      </c>
      <c r="AK52" s="158" t="str">
        <f>IFERROR(INDEX(V!$R:$R,MATCH(AL52,V!$L:$L,0)),"")</f>
        <v/>
      </c>
      <c r="AL52" s="159" t="str">
        <f t="shared" si="15"/>
        <v/>
      </c>
      <c r="AM52" s="158" t="str">
        <f>IFERROR(INDEX(V!$R:$R,MATCH(AN52,V!$L:$L,0)),"")</f>
        <v/>
      </c>
      <c r="AN52" s="159" t="str">
        <f t="shared" si="16"/>
        <v/>
      </c>
      <c r="AO52" s="158" t="str">
        <f>IFERROR(INDEX(V!$R:$R,MATCH(AP52,V!$L:$L,0)),"")</f>
        <v/>
      </c>
      <c r="AP52" s="159" t="str">
        <f t="shared" si="17"/>
        <v/>
      </c>
    </row>
    <row r="53" spans="2:42" hidden="1" x14ac:dyDescent="0.2">
      <c r="B53"/>
      <c r="AD53" s="157">
        <f t="shared" si="11"/>
        <v>0</v>
      </c>
      <c r="AE53" s="158" t="str">
        <f>IFERROR(INDEX(V!$R:$R,MATCH(AF53,V!$L:$L,0)),"")</f>
        <v/>
      </c>
      <c r="AF53" s="159" t="str">
        <f t="shared" si="12"/>
        <v/>
      </c>
      <c r="AG53" s="158" t="str">
        <f>IFERROR(INDEX(V!$R:$R,MATCH(AH53,V!$L:$L,0)),"")</f>
        <v/>
      </c>
      <c r="AH53" s="159" t="str">
        <f t="shared" si="13"/>
        <v/>
      </c>
      <c r="AI53" s="158" t="str">
        <f>IFERROR(INDEX(V!$R:$R,MATCH(AJ53,V!$L:$L,0)),"")</f>
        <v/>
      </c>
      <c r="AJ53" s="159" t="str">
        <f t="shared" si="14"/>
        <v/>
      </c>
      <c r="AK53" s="158" t="str">
        <f>IFERROR(INDEX(V!$R:$R,MATCH(AL53,V!$L:$L,0)),"")</f>
        <v/>
      </c>
      <c r="AL53" s="159" t="str">
        <f t="shared" si="15"/>
        <v/>
      </c>
      <c r="AM53" s="158" t="str">
        <f>IFERROR(INDEX(V!$R:$R,MATCH(AN53,V!$L:$L,0)),"")</f>
        <v/>
      </c>
      <c r="AN53" s="159" t="str">
        <f t="shared" si="16"/>
        <v/>
      </c>
      <c r="AO53" s="158" t="str">
        <f>IFERROR(INDEX(V!$R:$R,MATCH(AP53,V!$L:$L,0)),"")</f>
        <v/>
      </c>
      <c r="AP53" s="159" t="str">
        <f t="shared" si="17"/>
        <v/>
      </c>
    </row>
    <row r="54" spans="2:42" hidden="1" x14ac:dyDescent="0.2">
      <c r="B54"/>
      <c r="AD54" s="157">
        <f t="shared" si="11"/>
        <v>0</v>
      </c>
      <c r="AE54" s="158" t="str">
        <f>IFERROR(INDEX(V!$R:$R,MATCH(AF54,V!$L:$L,0)),"")</f>
        <v/>
      </c>
      <c r="AF54" s="159" t="str">
        <f t="shared" si="12"/>
        <v/>
      </c>
      <c r="AG54" s="158" t="str">
        <f>IFERROR(INDEX(V!$R:$R,MATCH(AH54,V!$L:$L,0)),"")</f>
        <v/>
      </c>
      <c r="AH54" s="159" t="str">
        <f t="shared" si="13"/>
        <v/>
      </c>
      <c r="AI54" s="158" t="str">
        <f>IFERROR(INDEX(V!$R:$R,MATCH(AJ54,V!$L:$L,0)),"")</f>
        <v/>
      </c>
      <c r="AJ54" s="159" t="str">
        <f t="shared" si="14"/>
        <v/>
      </c>
      <c r="AK54" s="158" t="str">
        <f>IFERROR(INDEX(V!$R:$R,MATCH(AL54,V!$L:$L,0)),"")</f>
        <v/>
      </c>
      <c r="AL54" s="159" t="str">
        <f t="shared" si="15"/>
        <v/>
      </c>
      <c r="AM54" s="158" t="str">
        <f>IFERROR(INDEX(V!$R:$R,MATCH(AN54,V!$L:$L,0)),"")</f>
        <v/>
      </c>
      <c r="AN54" s="159" t="str">
        <f t="shared" si="16"/>
        <v/>
      </c>
      <c r="AO54" s="158" t="str">
        <f>IFERROR(INDEX(V!$R:$R,MATCH(AP54,V!$L:$L,0)),"")</f>
        <v/>
      </c>
      <c r="AP54" s="159" t="str">
        <f t="shared" si="17"/>
        <v/>
      </c>
    </row>
    <row r="55" spans="2:42" hidden="1" x14ac:dyDescent="0.2">
      <c r="B55"/>
      <c r="AD55" s="157">
        <f t="shared" si="11"/>
        <v>0</v>
      </c>
      <c r="AE55" s="158" t="str">
        <f>IFERROR(INDEX(V!$R:$R,MATCH(AF55,V!$L:$L,0)),"")</f>
        <v/>
      </c>
      <c r="AF55" s="159" t="str">
        <f t="shared" si="12"/>
        <v/>
      </c>
      <c r="AG55" s="158" t="str">
        <f>IFERROR(INDEX(V!$R:$R,MATCH(AH55,V!$L:$L,0)),"")</f>
        <v/>
      </c>
      <c r="AH55" s="159" t="str">
        <f t="shared" si="13"/>
        <v/>
      </c>
      <c r="AI55" s="158" t="str">
        <f>IFERROR(INDEX(V!$R:$R,MATCH(AJ55,V!$L:$L,0)),"")</f>
        <v/>
      </c>
      <c r="AJ55" s="159" t="str">
        <f t="shared" si="14"/>
        <v/>
      </c>
      <c r="AK55" s="158" t="str">
        <f>IFERROR(INDEX(V!$R:$R,MATCH(AL55,V!$L:$L,0)),"")</f>
        <v/>
      </c>
      <c r="AL55" s="159" t="str">
        <f t="shared" si="15"/>
        <v/>
      </c>
      <c r="AM55" s="158" t="str">
        <f>IFERROR(INDEX(V!$R:$R,MATCH(AN55,V!$L:$L,0)),"")</f>
        <v/>
      </c>
      <c r="AN55" s="159" t="str">
        <f t="shared" si="16"/>
        <v/>
      </c>
      <c r="AO55" s="158" t="str">
        <f>IFERROR(INDEX(V!$R:$R,MATCH(AP55,V!$L:$L,0)),"")</f>
        <v/>
      </c>
      <c r="AP55" s="159" t="str">
        <f t="shared" si="17"/>
        <v/>
      </c>
    </row>
    <row r="56" spans="2:42" hidden="1" x14ac:dyDescent="0.2">
      <c r="B56"/>
      <c r="AD56" s="157">
        <f t="shared" si="11"/>
        <v>0</v>
      </c>
      <c r="AE56" s="158" t="str">
        <f>IFERROR(INDEX(V!$R:$R,MATCH(AF56,V!$L:$L,0)),"")</f>
        <v/>
      </c>
      <c r="AF56" s="159" t="str">
        <f t="shared" si="12"/>
        <v/>
      </c>
      <c r="AG56" s="158" t="str">
        <f>IFERROR(INDEX(V!$R:$R,MATCH(AH56,V!$L:$L,0)),"")</f>
        <v/>
      </c>
      <c r="AH56" s="159" t="str">
        <f t="shared" si="13"/>
        <v/>
      </c>
      <c r="AI56" s="158" t="str">
        <f>IFERROR(INDEX(V!$R:$R,MATCH(AJ56,V!$L:$L,0)),"")</f>
        <v/>
      </c>
      <c r="AJ56" s="159" t="str">
        <f t="shared" si="14"/>
        <v/>
      </c>
      <c r="AK56" s="158" t="str">
        <f>IFERROR(INDEX(V!$R:$R,MATCH(AL56,V!$L:$L,0)),"")</f>
        <v/>
      </c>
      <c r="AL56" s="159" t="str">
        <f t="shared" si="15"/>
        <v/>
      </c>
      <c r="AM56" s="158" t="str">
        <f>IFERROR(INDEX(V!$R:$R,MATCH(AN56,V!$L:$L,0)),"")</f>
        <v/>
      </c>
      <c r="AN56" s="159" t="str">
        <f t="shared" si="16"/>
        <v/>
      </c>
      <c r="AO56" s="158" t="str">
        <f>IFERROR(INDEX(V!$R:$R,MATCH(AP56,V!$L:$L,0)),"")</f>
        <v/>
      </c>
      <c r="AP56" s="159" t="str">
        <f t="shared" si="17"/>
        <v/>
      </c>
    </row>
    <row r="57" spans="2:42" hidden="1" x14ac:dyDescent="0.2">
      <c r="B57"/>
      <c r="AD57" s="157">
        <f t="shared" si="11"/>
        <v>0</v>
      </c>
      <c r="AE57" s="158" t="str">
        <f>IFERROR(INDEX(V!$R:$R,MATCH(AF57,V!$L:$L,0)),"")</f>
        <v/>
      </c>
      <c r="AF57" s="159" t="str">
        <f t="shared" si="12"/>
        <v/>
      </c>
      <c r="AG57" s="158" t="str">
        <f>IFERROR(INDEX(V!$R:$R,MATCH(AH57,V!$L:$L,0)),"")</f>
        <v/>
      </c>
      <c r="AH57" s="159" t="str">
        <f t="shared" si="13"/>
        <v/>
      </c>
      <c r="AI57" s="158" t="str">
        <f>IFERROR(INDEX(V!$R:$R,MATCH(AJ57,V!$L:$L,0)),"")</f>
        <v/>
      </c>
      <c r="AJ57" s="159" t="str">
        <f t="shared" si="14"/>
        <v/>
      </c>
      <c r="AK57" s="158" t="str">
        <f>IFERROR(INDEX(V!$R:$R,MATCH(AL57,V!$L:$L,0)),"")</f>
        <v/>
      </c>
      <c r="AL57" s="159" t="str">
        <f t="shared" si="15"/>
        <v/>
      </c>
      <c r="AM57" s="158" t="str">
        <f>IFERROR(INDEX(V!$R:$R,MATCH(AN57,V!$L:$L,0)),"")</f>
        <v/>
      </c>
      <c r="AN57" s="159" t="str">
        <f t="shared" si="16"/>
        <v/>
      </c>
      <c r="AO57" s="158" t="str">
        <f>IFERROR(INDEX(V!$R:$R,MATCH(AP57,V!$L:$L,0)),"")</f>
        <v/>
      </c>
      <c r="AP57" s="159" t="str">
        <f t="shared" si="17"/>
        <v/>
      </c>
    </row>
    <row r="58" spans="2:42" hidden="1" x14ac:dyDescent="0.2">
      <c r="B58"/>
      <c r="AD58" s="157">
        <f t="shared" si="11"/>
        <v>0</v>
      </c>
      <c r="AE58" s="158" t="str">
        <f>IFERROR(INDEX(V!$R:$R,MATCH(AF58,V!$L:$L,0)),"")</f>
        <v/>
      </c>
      <c r="AF58" s="159" t="str">
        <f t="shared" si="12"/>
        <v/>
      </c>
      <c r="AG58" s="158" t="str">
        <f>IFERROR(INDEX(V!$R:$R,MATCH(AH58,V!$L:$L,0)),"")</f>
        <v/>
      </c>
      <c r="AH58" s="159" t="str">
        <f t="shared" si="13"/>
        <v/>
      </c>
      <c r="AI58" s="158" t="str">
        <f>IFERROR(INDEX(V!$R:$R,MATCH(AJ58,V!$L:$L,0)),"")</f>
        <v/>
      </c>
      <c r="AJ58" s="159" t="str">
        <f t="shared" si="14"/>
        <v/>
      </c>
      <c r="AK58" s="158" t="str">
        <f>IFERROR(INDEX(V!$R:$R,MATCH(AL58,V!$L:$L,0)),"")</f>
        <v/>
      </c>
      <c r="AL58" s="159" t="str">
        <f t="shared" si="15"/>
        <v/>
      </c>
      <c r="AM58" s="158" t="str">
        <f>IFERROR(INDEX(V!$R:$R,MATCH(AN58,V!$L:$L,0)),"")</f>
        <v/>
      </c>
      <c r="AN58" s="159" t="str">
        <f t="shared" si="16"/>
        <v/>
      </c>
      <c r="AO58" s="158" t="str">
        <f>IFERROR(INDEX(V!$R:$R,MATCH(AP58,V!$L:$L,0)),"")</f>
        <v/>
      </c>
      <c r="AP58" s="159" t="str">
        <f t="shared" si="17"/>
        <v/>
      </c>
    </row>
    <row r="59" spans="2:42" hidden="1" x14ac:dyDescent="0.2">
      <c r="B59"/>
      <c r="AD59" s="157">
        <f t="shared" si="11"/>
        <v>0</v>
      </c>
      <c r="AE59" s="158" t="str">
        <f>IFERROR(INDEX(V!$R:$R,MATCH(AF59,V!$L:$L,0)),"")</f>
        <v/>
      </c>
      <c r="AF59" s="159" t="str">
        <f t="shared" si="12"/>
        <v/>
      </c>
      <c r="AG59" s="158" t="str">
        <f>IFERROR(INDEX(V!$R:$R,MATCH(AH59,V!$L:$L,0)),"")</f>
        <v/>
      </c>
      <c r="AH59" s="159" t="str">
        <f t="shared" si="13"/>
        <v/>
      </c>
      <c r="AI59" s="158" t="str">
        <f>IFERROR(INDEX(V!$R:$R,MATCH(AJ59,V!$L:$L,0)),"")</f>
        <v/>
      </c>
      <c r="AJ59" s="159" t="str">
        <f t="shared" si="14"/>
        <v/>
      </c>
      <c r="AK59" s="158" t="str">
        <f>IFERROR(INDEX(V!$R:$R,MATCH(AL59,V!$L:$L,0)),"")</f>
        <v/>
      </c>
      <c r="AL59" s="159" t="str">
        <f t="shared" si="15"/>
        <v/>
      </c>
      <c r="AM59" s="158" t="str">
        <f>IFERROR(INDEX(V!$R:$R,MATCH(AN59,V!$L:$L,0)),"")</f>
        <v/>
      </c>
      <c r="AN59" s="159" t="str">
        <f t="shared" si="16"/>
        <v/>
      </c>
      <c r="AO59" s="158" t="str">
        <f>IFERROR(INDEX(V!$R:$R,MATCH(AP59,V!$L:$L,0)),"")</f>
        <v/>
      </c>
      <c r="AP59" s="159" t="str">
        <f t="shared" si="17"/>
        <v/>
      </c>
    </row>
    <row r="60" spans="2:42" hidden="1" x14ac:dyDescent="0.2">
      <c r="B60"/>
      <c r="AD60" s="157">
        <f t="shared" si="11"/>
        <v>0</v>
      </c>
      <c r="AE60" s="158" t="str">
        <f>IFERROR(INDEX(V!$R:$R,MATCH(AF60,V!$L:$L,0)),"")</f>
        <v/>
      </c>
      <c r="AF60" s="159" t="str">
        <f t="shared" si="12"/>
        <v/>
      </c>
      <c r="AG60" s="158" t="str">
        <f>IFERROR(INDEX(V!$R:$R,MATCH(AH60,V!$L:$L,0)),"")</f>
        <v/>
      </c>
      <c r="AH60" s="159" t="str">
        <f t="shared" si="13"/>
        <v/>
      </c>
      <c r="AI60" s="158" t="str">
        <f>IFERROR(INDEX(V!$R:$R,MATCH(AJ60,V!$L:$L,0)),"")</f>
        <v/>
      </c>
      <c r="AJ60" s="159" t="str">
        <f t="shared" si="14"/>
        <v/>
      </c>
      <c r="AK60" s="158" t="str">
        <f>IFERROR(INDEX(V!$R:$R,MATCH(AL60,V!$L:$L,0)),"")</f>
        <v/>
      </c>
      <c r="AL60" s="159" t="str">
        <f t="shared" si="15"/>
        <v/>
      </c>
      <c r="AM60" s="158" t="str">
        <f>IFERROR(INDEX(V!$R:$R,MATCH(AN60,V!$L:$L,0)),"")</f>
        <v/>
      </c>
      <c r="AN60" s="159" t="str">
        <f t="shared" si="16"/>
        <v/>
      </c>
      <c r="AO60" s="158" t="str">
        <f>IFERROR(INDEX(V!$R:$R,MATCH(AP60,V!$L:$L,0)),"")</f>
        <v/>
      </c>
      <c r="AP60" s="159" t="str">
        <f t="shared" si="17"/>
        <v/>
      </c>
    </row>
    <row r="61" spans="2:42" hidden="1" x14ac:dyDescent="0.2">
      <c r="B61"/>
      <c r="AD61" s="157">
        <f t="shared" si="11"/>
        <v>0</v>
      </c>
      <c r="AE61" s="158" t="str">
        <f>IFERROR(INDEX(V!$R:$R,MATCH(AF61,V!$L:$L,0)),"")</f>
        <v/>
      </c>
      <c r="AF61" s="159" t="str">
        <f t="shared" si="12"/>
        <v/>
      </c>
      <c r="AG61" s="158" t="str">
        <f>IFERROR(INDEX(V!$R:$R,MATCH(AH61,V!$L:$L,0)),"")</f>
        <v/>
      </c>
      <c r="AH61" s="159" t="str">
        <f t="shared" si="13"/>
        <v/>
      </c>
      <c r="AI61" s="158" t="str">
        <f>IFERROR(INDEX(V!$R:$R,MATCH(AJ61,V!$L:$L,0)),"")</f>
        <v/>
      </c>
      <c r="AJ61" s="159" t="str">
        <f t="shared" si="14"/>
        <v/>
      </c>
      <c r="AK61" s="158" t="str">
        <f>IFERROR(INDEX(V!$R:$R,MATCH(AL61,V!$L:$L,0)),"")</f>
        <v/>
      </c>
      <c r="AL61" s="159" t="str">
        <f t="shared" si="15"/>
        <v/>
      </c>
      <c r="AM61" s="158" t="str">
        <f>IFERROR(INDEX(V!$R:$R,MATCH(AN61,V!$L:$L,0)),"")</f>
        <v/>
      </c>
      <c r="AN61" s="159" t="str">
        <f t="shared" si="16"/>
        <v/>
      </c>
      <c r="AO61" s="158" t="str">
        <f>IFERROR(INDEX(V!$R:$R,MATCH(AP61,V!$L:$L,0)),"")</f>
        <v/>
      </c>
      <c r="AP61" s="159" t="str">
        <f t="shared" si="17"/>
        <v/>
      </c>
    </row>
    <row r="62" spans="2:42" hidden="1" x14ac:dyDescent="0.2">
      <c r="B62"/>
      <c r="AD62" s="157">
        <f t="shared" si="11"/>
        <v>0</v>
      </c>
      <c r="AE62" s="158" t="str">
        <f>IFERROR(INDEX(V!$R:$R,MATCH(AF62,V!$L:$L,0)),"")</f>
        <v/>
      </c>
      <c r="AF62" s="159" t="str">
        <f t="shared" si="12"/>
        <v/>
      </c>
      <c r="AG62" s="158" t="str">
        <f>IFERROR(INDEX(V!$R:$R,MATCH(AH62,V!$L:$L,0)),"")</f>
        <v/>
      </c>
      <c r="AH62" s="159" t="str">
        <f t="shared" si="13"/>
        <v/>
      </c>
      <c r="AI62" s="158" t="str">
        <f>IFERROR(INDEX(V!$R:$R,MATCH(AJ62,V!$L:$L,0)),"")</f>
        <v/>
      </c>
      <c r="AJ62" s="159" t="str">
        <f t="shared" si="14"/>
        <v/>
      </c>
      <c r="AK62" s="158" t="str">
        <f>IFERROR(INDEX(V!$R:$R,MATCH(AL62,V!$L:$L,0)),"")</f>
        <v/>
      </c>
      <c r="AL62" s="159" t="str">
        <f t="shared" si="15"/>
        <v/>
      </c>
      <c r="AM62" s="158" t="str">
        <f>IFERROR(INDEX(V!$R:$R,MATCH(AN62,V!$L:$L,0)),"")</f>
        <v/>
      </c>
      <c r="AN62" s="159" t="str">
        <f t="shared" si="16"/>
        <v/>
      </c>
      <c r="AO62" s="158" t="str">
        <f>IFERROR(INDEX(V!$R:$R,MATCH(AP62,V!$L:$L,0)),"")</f>
        <v/>
      </c>
      <c r="AP62" s="159" t="str">
        <f t="shared" si="17"/>
        <v/>
      </c>
    </row>
    <row r="63" spans="2:42" hidden="1" x14ac:dyDescent="0.2">
      <c r="B63"/>
      <c r="AD63" s="157">
        <f t="shared" si="11"/>
        <v>0</v>
      </c>
      <c r="AE63" s="158" t="str">
        <f>IFERROR(INDEX(V!$R:$R,MATCH(AF63,V!$L:$L,0)),"")</f>
        <v/>
      </c>
      <c r="AF63" s="159" t="str">
        <f t="shared" si="12"/>
        <v/>
      </c>
      <c r="AG63" s="158" t="str">
        <f>IFERROR(INDEX(V!$R:$R,MATCH(AH63,V!$L:$L,0)),"")</f>
        <v/>
      </c>
      <c r="AH63" s="159" t="str">
        <f t="shared" si="13"/>
        <v/>
      </c>
      <c r="AI63" s="158" t="str">
        <f>IFERROR(INDEX(V!$R:$R,MATCH(AJ63,V!$L:$L,0)),"")</f>
        <v/>
      </c>
      <c r="AJ63" s="159" t="str">
        <f t="shared" si="14"/>
        <v/>
      </c>
      <c r="AK63" s="158" t="str">
        <f>IFERROR(INDEX(V!$R:$R,MATCH(AL63,V!$L:$L,0)),"")</f>
        <v/>
      </c>
      <c r="AL63" s="159" t="str">
        <f t="shared" si="15"/>
        <v/>
      </c>
      <c r="AM63" s="158" t="str">
        <f>IFERROR(INDEX(V!$R:$R,MATCH(AN63,V!$L:$L,0)),"")</f>
        <v/>
      </c>
      <c r="AN63" s="159" t="str">
        <f t="shared" si="16"/>
        <v/>
      </c>
      <c r="AO63" s="158" t="str">
        <f>IFERROR(INDEX(V!$R:$R,MATCH(AP63,V!$L:$L,0)),"")</f>
        <v/>
      </c>
      <c r="AP63" s="159" t="str">
        <f t="shared" si="17"/>
        <v/>
      </c>
    </row>
    <row r="64" spans="2:42" hidden="1" x14ac:dyDescent="0.2">
      <c r="B64"/>
      <c r="AD64" s="157">
        <f t="shared" si="11"/>
        <v>0</v>
      </c>
      <c r="AE64" s="158" t="str">
        <f>IFERROR(INDEX(V!$R:$R,MATCH(AF64,V!$L:$L,0)),"")</f>
        <v/>
      </c>
      <c r="AF64" s="159" t="str">
        <f t="shared" si="12"/>
        <v/>
      </c>
      <c r="AG64" s="158" t="str">
        <f>IFERROR(INDEX(V!$R:$R,MATCH(AH64,V!$L:$L,0)),"")</f>
        <v/>
      </c>
      <c r="AH64" s="159" t="str">
        <f t="shared" si="13"/>
        <v/>
      </c>
      <c r="AI64" s="158" t="str">
        <f>IFERROR(INDEX(V!$R:$R,MATCH(AJ64,V!$L:$L,0)),"")</f>
        <v/>
      </c>
      <c r="AJ64" s="159" t="str">
        <f t="shared" si="14"/>
        <v/>
      </c>
      <c r="AK64" s="158" t="str">
        <f>IFERROR(INDEX(V!$R:$R,MATCH(AL64,V!$L:$L,0)),"")</f>
        <v/>
      </c>
      <c r="AL64" s="159" t="str">
        <f t="shared" si="15"/>
        <v/>
      </c>
      <c r="AM64" s="158" t="str">
        <f>IFERROR(INDEX(V!$R:$R,MATCH(AN64,V!$L:$L,0)),"")</f>
        <v/>
      </c>
      <c r="AN64" s="159" t="str">
        <f t="shared" si="16"/>
        <v/>
      </c>
      <c r="AO64" s="158" t="str">
        <f>IFERROR(INDEX(V!$R:$R,MATCH(AP64,V!$L:$L,0)),"")</f>
        <v/>
      </c>
      <c r="AP64" s="159" t="str">
        <f t="shared" si="17"/>
        <v/>
      </c>
    </row>
    <row r="65" spans="2:42" hidden="1" x14ac:dyDescent="0.2">
      <c r="B65"/>
      <c r="AD65" s="157">
        <f t="shared" si="11"/>
        <v>0</v>
      </c>
      <c r="AE65" s="158" t="str">
        <f>IFERROR(INDEX(V!$R:$R,MATCH(AF65,V!$L:$L,0)),"")</f>
        <v/>
      </c>
      <c r="AF65" s="159" t="str">
        <f t="shared" si="12"/>
        <v/>
      </c>
      <c r="AG65" s="158" t="str">
        <f>IFERROR(INDEX(V!$R:$R,MATCH(AH65,V!$L:$L,0)),"")</f>
        <v/>
      </c>
      <c r="AH65" s="159" t="str">
        <f t="shared" si="13"/>
        <v/>
      </c>
      <c r="AI65" s="158" t="str">
        <f>IFERROR(INDEX(V!$R:$R,MATCH(AJ65,V!$L:$L,0)),"")</f>
        <v/>
      </c>
      <c r="AJ65" s="159" t="str">
        <f t="shared" si="14"/>
        <v/>
      </c>
      <c r="AK65" s="158" t="str">
        <f>IFERROR(INDEX(V!$R:$R,MATCH(AL65,V!$L:$L,0)),"")</f>
        <v/>
      </c>
      <c r="AL65" s="159" t="str">
        <f t="shared" si="15"/>
        <v/>
      </c>
      <c r="AM65" s="158" t="str">
        <f>IFERROR(INDEX(V!$R:$R,MATCH(AN65,V!$L:$L,0)),"")</f>
        <v/>
      </c>
      <c r="AN65" s="159" t="str">
        <f t="shared" si="16"/>
        <v/>
      </c>
      <c r="AO65" s="158" t="str">
        <f>IFERROR(INDEX(V!$R:$R,MATCH(AP65,V!$L:$L,0)),"")</f>
        <v/>
      </c>
      <c r="AP65" s="159" t="str">
        <f t="shared" si="17"/>
        <v/>
      </c>
    </row>
    <row r="66" spans="2:42" hidden="1" x14ac:dyDescent="0.2">
      <c r="B66"/>
      <c r="AD66" s="157">
        <f t="shared" si="11"/>
        <v>0</v>
      </c>
      <c r="AE66" s="158" t="str">
        <f>IFERROR(INDEX(V!$R:$R,MATCH(AF66,V!$L:$L,0)),"")</f>
        <v/>
      </c>
      <c r="AF66" s="159" t="str">
        <f t="shared" si="12"/>
        <v/>
      </c>
      <c r="AG66" s="158" t="str">
        <f>IFERROR(INDEX(V!$R:$R,MATCH(AH66,V!$L:$L,0)),"")</f>
        <v/>
      </c>
      <c r="AH66" s="159" t="str">
        <f t="shared" si="13"/>
        <v/>
      </c>
      <c r="AI66" s="158" t="str">
        <f>IFERROR(INDEX(V!$R:$R,MATCH(AJ66,V!$L:$L,0)),"")</f>
        <v/>
      </c>
      <c r="AJ66" s="159" t="str">
        <f t="shared" si="14"/>
        <v/>
      </c>
      <c r="AK66" s="158" t="str">
        <f>IFERROR(INDEX(V!$R:$R,MATCH(AL66,V!$L:$L,0)),"")</f>
        <v/>
      </c>
      <c r="AL66" s="159" t="str">
        <f t="shared" si="15"/>
        <v/>
      </c>
      <c r="AM66" s="158" t="str">
        <f>IFERROR(INDEX(V!$R:$R,MATCH(AN66,V!$L:$L,0)),"")</f>
        <v/>
      </c>
      <c r="AN66" s="159" t="str">
        <f t="shared" si="16"/>
        <v/>
      </c>
      <c r="AO66" s="158" t="str">
        <f>IFERROR(INDEX(V!$R:$R,MATCH(AP66,V!$L:$L,0)),"")</f>
        <v/>
      </c>
      <c r="AP66" s="159" t="str">
        <f t="shared" si="17"/>
        <v/>
      </c>
    </row>
    <row r="67" spans="2:42" hidden="1" x14ac:dyDescent="0.2">
      <c r="B67"/>
      <c r="AD67" s="157">
        <f t="shared" si="11"/>
        <v>0</v>
      </c>
      <c r="AE67" s="158" t="str">
        <f>IFERROR(INDEX(V!$R:$R,MATCH(AF67,V!$L:$L,0)),"")</f>
        <v/>
      </c>
      <c r="AF67" s="159" t="str">
        <f t="shared" si="12"/>
        <v/>
      </c>
      <c r="AG67" s="158" t="str">
        <f>IFERROR(INDEX(V!$R:$R,MATCH(AH67,V!$L:$L,0)),"")</f>
        <v/>
      </c>
      <c r="AH67" s="159" t="str">
        <f t="shared" si="13"/>
        <v/>
      </c>
      <c r="AI67" s="158" t="str">
        <f>IFERROR(INDEX(V!$R:$R,MATCH(AJ67,V!$L:$L,0)),"")</f>
        <v/>
      </c>
      <c r="AJ67" s="159" t="str">
        <f t="shared" si="14"/>
        <v/>
      </c>
      <c r="AK67" s="158" t="str">
        <f>IFERROR(INDEX(V!$R:$R,MATCH(AL67,V!$L:$L,0)),"")</f>
        <v/>
      </c>
      <c r="AL67" s="159" t="str">
        <f t="shared" si="15"/>
        <v/>
      </c>
      <c r="AM67" s="158" t="str">
        <f>IFERROR(INDEX(V!$R:$R,MATCH(AN67,V!$L:$L,0)),"")</f>
        <v/>
      </c>
      <c r="AN67" s="159" t="str">
        <f t="shared" si="16"/>
        <v/>
      </c>
      <c r="AO67" s="158" t="str">
        <f>IFERROR(INDEX(V!$R:$R,MATCH(AP67,V!$L:$L,0)),"")</f>
        <v/>
      </c>
      <c r="AP67" s="159" t="str">
        <f t="shared" si="17"/>
        <v/>
      </c>
    </row>
    <row r="68" spans="2:42" hidden="1" x14ac:dyDescent="0.2">
      <c r="B68"/>
      <c r="AD68" s="157">
        <f t="shared" si="11"/>
        <v>0</v>
      </c>
      <c r="AE68" s="158" t="str">
        <f>IFERROR(INDEX(V!$R:$R,MATCH(AF68,V!$L:$L,0)),"")</f>
        <v/>
      </c>
      <c r="AF68" s="159" t="str">
        <f t="shared" si="12"/>
        <v/>
      </c>
      <c r="AG68" s="158" t="str">
        <f>IFERROR(INDEX(V!$R:$R,MATCH(AH68,V!$L:$L,0)),"")</f>
        <v/>
      </c>
      <c r="AH68" s="159" t="str">
        <f t="shared" si="13"/>
        <v/>
      </c>
      <c r="AI68" s="158" t="str">
        <f>IFERROR(INDEX(V!$R:$R,MATCH(AJ68,V!$L:$L,0)),"")</f>
        <v/>
      </c>
      <c r="AJ68" s="159" t="str">
        <f t="shared" si="14"/>
        <v/>
      </c>
      <c r="AK68" s="158" t="str">
        <f>IFERROR(INDEX(V!$R:$R,MATCH(AL68,V!$L:$L,0)),"")</f>
        <v/>
      </c>
      <c r="AL68" s="159" t="str">
        <f t="shared" si="15"/>
        <v/>
      </c>
      <c r="AM68" s="158" t="str">
        <f>IFERROR(INDEX(V!$R:$R,MATCH(AN68,V!$L:$L,0)),"")</f>
        <v/>
      </c>
      <c r="AN68" s="159" t="str">
        <f t="shared" si="16"/>
        <v/>
      </c>
      <c r="AO68" s="158" t="str">
        <f>IFERROR(INDEX(V!$R:$R,MATCH(AP68,V!$L:$L,0)),"")</f>
        <v/>
      </c>
      <c r="AP68" s="159" t="str">
        <f t="shared" si="17"/>
        <v/>
      </c>
    </row>
    <row r="69" spans="2:42" hidden="1" x14ac:dyDescent="0.2">
      <c r="B69"/>
      <c r="AD69" s="157">
        <f t="shared" si="11"/>
        <v>0</v>
      </c>
      <c r="AE69" s="158" t="str">
        <f>IFERROR(INDEX(V!$R:$R,MATCH(AF69,V!$L:$L,0)),"")</f>
        <v/>
      </c>
      <c r="AF69" s="159" t="str">
        <f t="shared" si="12"/>
        <v/>
      </c>
      <c r="AG69" s="158" t="str">
        <f>IFERROR(INDEX(V!$R:$R,MATCH(AH69,V!$L:$L,0)),"")</f>
        <v/>
      </c>
      <c r="AH69" s="159" t="str">
        <f t="shared" si="13"/>
        <v/>
      </c>
      <c r="AI69" s="158" t="str">
        <f>IFERROR(INDEX(V!$R:$R,MATCH(AJ69,V!$L:$L,0)),"")</f>
        <v/>
      </c>
      <c r="AJ69" s="159" t="str">
        <f t="shared" si="14"/>
        <v/>
      </c>
      <c r="AK69" s="158" t="str">
        <f>IFERROR(INDEX(V!$R:$R,MATCH(AL69,V!$L:$L,0)),"")</f>
        <v/>
      </c>
      <c r="AL69" s="159" t="str">
        <f t="shared" si="15"/>
        <v/>
      </c>
      <c r="AM69" s="158" t="str">
        <f>IFERROR(INDEX(V!$R:$R,MATCH(AN69,V!$L:$L,0)),"")</f>
        <v/>
      </c>
      <c r="AN69" s="159" t="str">
        <f t="shared" si="16"/>
        <v/>
      </c>
      <c r="AO69" s="158" t="str">
        <f>IFERROR(INDEX(V!$R:$R,MATCH(AP69,V!$L:$L,0)),"")</f>
        <v/>
      </c>
      <c r="AP69" s="159" t="str">
        <f t="shared" si="17"/>
        <v/>
      </c>
    </row>
    <row r="70" spans="2:42" hidden="1" x14ac:dyDescent="0.2">
      <c r="B70"/>
      <c r="AD70" s="157">
        <f t="shared" si="11"/>
        <v>0</v>
      </c>
      <c r="AE70" s="158" t="str">
        <f>IFERROR(INDEX(V!$R:$R,MATCH(AF70,V!$L:$L,0)),"")</f>
        <v/>
      </c>
      <c r="AF70" s="159" t="str">
        <f t="shared" si="12"/>
        <v/>
      </c>
      <c r="AG70" s="158" t="str">
        <f>IFERROR(INDEX(V!$R:$R,MATCH(AH70,V!$L:$L,0)),"")</f>
        <v/>
      </c>
      <c r="AH70" s="159" t="str">
        <f t="shared" si="13"/>
        <v/>
      </c>
      <c r="AI70" s="158" t="str">
        <f>IFERROR(INDEX(V!$R:$R,MATCH(AJ70,V!$L:$L,0)),"")</f>
        <v/>
      </c>
      <c r="AJ70" s="159" t="str">
        <f t="shared" si="14"/>
        <v/>
      </c>
      <c r="AK70" s="158" t="str">
        <f>IFERROR(INDEX(V!$R:$R,MATCH(AL70,V!$L:$L,0)),"")</f>
        <v/>
      </c>
      <c r="AL70" s="159" t="str">
        <f t="shared" si="15"/>
        <v/>
      </c>
      <c r="AM70" s="158" t="str">
        <f>IFERROR(INDEX(V!$R:$R,MATCH(AN70,V!$L:$L,0)),"")</f>
        <v/>
      </c>
      <c r="AN70" s="159" t="str">
        <f t="shared" si="16"/>
        <v/>
      </c>
      <c r="AO70" s="158" t="str">
        <f>IFERROR(INDEX(V!$R:$R,MATCH(AP70,V!$L:$L,0)),"")</f>
        <v/>
      </c>
      <c r="AP70" s="159" t="str">
        <f t="shared" si="17"/>
        <v/>
      </c>
    </row>
    <row r="71" spans="2:42" hidden="1" x14ac:dyDescent="0.2">
      <c r="B71"/>
      <c r="AD71" s="157">
        <f t="shared" si="11"/>
        <v>0</v>
      </c>
      <c r="AE71" s="158" t="str">
        <f>IFERROR(INDEX(V!$R:$R,MATCH(AF71,V!$L:$L,0)),"")</f>
        <v/>
      </c>
      <c r="AF71" s="159" t="str">
        <f t="shared" si="12"/>
        <v/>
      </c>
      <c r="AG71" s="158" t="str">
        <f>IFERROR(INDEX(V!$R:$R,MATCH(AH71,V!$L:$L,0)),"")</f>
        <v/>
      </c>
      <c r="AH71" s="159" t="str">
        <f t="shared" si="13"/>
        <v/>
      </c>
      <c r="AI71" s="158" t="str">
        <f>IFERROR(INDEX(V!$R:$R,MATCH(AJ71,V!$L:$L,0)),"")</f>
        <v/>
      </c>
      <c r="AJ71" s="159" t="str">
        <f t="shared" si="14"/>
        <v/>
      </c>
      <c r="AK71" s="158" t="str">
        <f>IFERROR(INDEX(V!$R:$R,MATCH(AL71,V!$L:$L,0)),"")</f>
        <v/>
      </c>
      <c r="AL71" s="159" t="str">
        <f t="shared" si="15"/>
        <v/>
      </c>
      <c r="AM71" s="158" t="str">
        <f>IFERROR(INDEX(V!$R:$R,MATCH(AN71,V!$L:$L,0)),"")</f>
        <v/>
      </c>
      <c r="AN71" s="159" t="str">
        <f t="shared" si="16"/>
        <v/>
      </c>
      <c r="AO71" s="158" t="str">
        <f>IFERROR(INDEX(V!$R:$R,MATCH(AP71,V!$L:$L,0)),"")</f>
        <v/>
      </c>
      <c r="AP71" s="159" t="str">
        <f t="shared" si="17"/>
        <v/>
      </c>
    </row>
    <row r="72" spans="2:42" hidden="1" x14ac:dyDescent="0.2">
      <c r="B72"/>
      <c r="AD72" s="157">
        <f t="shared" ref="AD72:AD135" si="18">SUM(AE72:AP72)</f>
        <v>0</v>
      </c>
      <c r="AE72" s="158" t="str">
        <f>IFERROR(INDEX(V!$R:$R,MATCH(AF72,V!$L:$L,0)),"")</f>
        <v/>
      </c>
      <c r="AF72" s="159" t="str">
        <f t="shared" ref="AF72:AF135" si="19">IFERROR(LEFT($B72,(FIND(",",$B72,1)-1)),"")</f>
        <v/>
      </c>
      <c r="AG72" s="158" t="str">
        <f>IFERROR(INDEX(V!$R:$R,MATCH(AH72,V!$L:$L,0)),"")</f>
        <v/>
      </c>
      <c r="AH72" s="159" t="str">
        <f t="shared" ref="AH72:AH135" si="20">IFERROR(MID($B72,FIND(", ",$B72)+2,256),"")</f>
        <v/>
      </c>
      <c r="AI72" s="158" t="str">
        <f>IFERROR(INDEX(V!$R:$R,MATCH(AJ72,V!$L:$L,0)),"")</f>
        <v/>
      </c>
      <c r="AJ72" s="159" t="str">
        <f t="shared" ref="AJ72:AJ135" si="21">IFERROR(MID($B72,FIND("^",SUBSTITUTE($B72,", ","^",1))+2,FIND("^",SUBSTITUTE($B72,", ","^",2))-FIND("^",SUBSTITUTE($B72,", ","^",1))-2),"")</f>
        <v/>
      </c>
      <c r="AK72" s="158" t="str">
        <f>IFERROR(INDEX(V!$R:$R,MATCH(AL72,V!$L:$L,0)),"")</f>
        <v/>
      </c>
      <c r="AL72" s="159" t="str">
        <f t="shared" ref="AL72:AL135" si="22">IFERROR(MID($B72,FIND(", ",$B72,FIND(", ",$B72,FIND(", ",$B72))+1)+2,30000),"")</f>
        <v/>
      </c>
      <c r="AM72" s="158" t="str">
        <f>IFERROR(INDEX(V!$R:$R,MATCH(AN72,V!$L:$L,0)),"")</f>
        <v/>
      </c>
      <c r="AN72" s="159" t="str">
        <f t="shared" ref="AN72:AN135" si="23">IFERROR(MID($B72,FIND(", ",$B72,FIND(", ",$B72)+1)+2,FIND(", ",$B72,FIND(", ",$B72,FIND(", ",$B72)+1)+1)-FIND(", ",$B72,FIND(", ",$B72)+1)-2),"")</f>
        <v/>
      </c>
      <c r="AO72" s="158" t="str">
        <f>IFERROR(INDEX(V!$R:$R,MATCH(AP72,V!$L:$L,0)),"")</f>
        <v/>
      </c>
      <c r="AP72" s="159" t="str">
        <f t="shared" ref="AP72:AP135" si="24">IFERROR(MID($B72,FIND(", ",$B72,FIND(", ",$B72,FIND(", ",$B72)+1)+1)+2,30000),"")</f>
        <v/>
      </c>
    </row>
    <row r="73" spans="2:42" hidden="1" x14ac:dyDescent="0.2">
      <c r="B73"/>
      <c r="AD73" s="157">
        <f t="shared" si="18"/>
        <v>0</v>
      </c>
      <c r="AE73" s="158" t="str">
        <f>IFERROR(INDEX(V!$R:$R,MATCH(AF73,V!$L:$L,0)),"")</f>
        <v/>
      </c>
      <c r="AF73" s="159" t="str">
        <f t="shared" si="19"/>
        <v/>
      </c>
      <c r="AG73" s="158" t="str">
        <f>IFERROR(INDEX(V!$R:$R,MATCH(AH73,V!$L:$L,0)),"")</f>
        <v/>
      </c>
      <c r="AH73" s="159" t="str">
        <f t="shared" si="20"/>
        <v/>
      </c>
      <c r="AI73" s="158" t="str">
        <f>IFERROR(INDEX(V!$R:$R,MATCH(AJ73,V!$L:$L,0)),"")</f>
        <v/>
      </c>
      <c r="AJ73" s="159" t="str">
        <f t="shared" si="21"/>
        <v/>
      </c>
      <c r="AK73" s="158" t="str">
        <f>IFERROR(INDEX(V!$R:$R,MATCH(AL73,V!$L:$L,0)),"")</f>
        <v/>
      </c>
      <c r="AL73" s="159" t="str">
        <f t="shared" si="22"/>
        <v/>
      </c>
      <c r="AM73" s="158" t="str">
        <f>IFERROR(INDEX(V!$R:$R,MATCH(AN73,V!$L:$L,0)),"")</f>
        <v/>
      </c>
      <c r="AN73" s="159" t="str">
        <f t="shared" si="23"/>
        <v/>
      </c>
      <c r="AO73" s="158" t="str">
        <f>IFERROR(INDEX(V!$R:$R,MATCH(AP73,V!$L:$L,0)),"")</f>
        <v/>
      </c>
      <c r="AP73" s="159" t="str">
        <f t="shared" si="24"/>
        <v/>
      </c>
    </row>
    <row r="74" spans="2:42" hidden="1" x14ac:dyDescent="0.2">
      <c r="B74"/>
      <c r="AD74" s="157">
        <f t="shared" si="18"/>
        <v>0</v>
      </c>
      <c r="AE74" s="158" t="str">
        <f>IFERROR(INDEX(V!$R:$R,MATCH(AF74,V!$L:$L,0)),"")</f>
        <v/>
      </c>
      <c r="AF74" s="159" t="str">
        <f t="shared" si="19"/>
        <v/>
      </c>
      <c r="AG74" s="158" t="str">
        <f>IFERROR(INDEX(V!$R:$R,MATCH(AH74,V!$L:$L,0)),"")</f>
        <v/>
      </c>
      <c r="AH74" s="159" t="str">
        <f t="shared" si="20"/>
        <v/>
      </c>
      <c r="AI74" s="158" t="str">
        <f>IFERROR(INDEX(V!$R:$R,MATCH(AJ74,V!$L:$L,0)),"")</f>
        <v/>
      </c>
      <c r="AJ74" s="159" t="str">
        <f t="shared" si="21"/>
        <v/>
      </c>
      <c r="AK74" s="158" t="str">
        <f>IFERROR(INDEX(V!$R:$R,MATCH(AL74,V!$L:$L,0)),"")</f>
        <v/>
      </c>
      <c r="AL74" s="159" t="str">
        <f t="shared" si="22"/>
        <v/>
      </c>
      <c r="AM74" s="158" t="str">
        <f>IFERROR(INDEX(V!$R:$R,MATCH(AN74,V!$L:$L,0)),"")</f>
        <v/>
      </c>
      <c r="AN74" s="159" t="str">
        <f t="shared" si="23"/>
        <v/>
      </c>
      <c r="AO74" s="158" t="str">
        <f>IFERROR(INDEX(V!$R:$R,MATCH(AP74,V!$L:$L,0)),"")</f>
        <v/>
      </c>
      <c r="AP74" s="159" t="str">
        <f t="shared" si="24"/>
        <v/>
      </c>
    </row>
    <row r="75" spans="2:42" hidden="1" x14ac:dyDescent="0.2">
      <c r="B75"/>
      <c r="AD75" s="157">
        <f t="shared" si="18"/>
        <v>0</v>
      </c>
      <c r="AE75" s="158" t="str">
        <f>IFERROR(INDEX(V!$R:$R,MATCH(AF75,V!$L:$L,0)),"")</f>
        <v/>
      </c>
      <c r="AF75" s="159" t="str">
        <f t="shared" si="19"/>
        <v/>
      </c>
      <c r="AG75" s="158" t="str">
        <f>IFERROR(INDEX(V!$R:$R,MATCH(AH75,V!$L:$L,0)),"")</f>
        <v/>
      </c>
      <c r="AH75" s="159" t="str">
        <f t="shared" si="20"/>
        <v/>
      </c>
      <c r="AI75" s="158" t="str">
        <f>IFERROR(INDEX(V!$R:$R,MATCH(AJ75,V!$L:$L,0)),"")</f>
        <v/>
      </c>
      <c r="AJ75" s="159" t="str">
        <f t="shared" si="21"/>
        <v/>
      </c>
      <c r="AK75" s="158" t="str">
        <f>IFERROR(INDEX(V!$R:$R,MATCH(AL75,V!$L:$L,0)),"")</f>
        <v/>
      </c>
      <c r="AL75" s="159" t="str">
        <f t="shared" si="22"/>
        <v/>
      </c>
      <c r="AM75" s="158" t="str">
        <f>IFERROR(INDEX(V!$R:$R,MATCH(AN75,V!$L:$L,0)),"")</f>
        <v/>
      </c>
      <c r="AN75" s="159" t="str">
        <f t="shared" si="23"/>
        <v/>
      </c>
      <c r="AO75" s="158" t="str">
        <f>IFERROR(INDEX(V!$R:$R,MATCH(AP75,V!$L:$L,0)),"")</f>
        <v/>
      </c>
      <c r="AP75" s="159" t="str">
        <f t="shared" si="24"/>
        <v/>
      </c>
    </row>
    <row r="76" spans="2:42" hidden="1" x14ac:dyDescent="0.2">
      <c r="B76"/>
      <c r="AD76" s="157">
        <f t="shared" si="18"/>
        <v>0</v>
      </c>
      <c r="AE76" s="158" t="str">
        <f>IFERROR(INDEX(V!$R:$R,MATCH(AF76,V!$L:$L,0)),"")</f>
        <v/>
      </c>
      <c r="AF76" s="159" t="str">
        <f t="shared" si="19"/>
        <v/>
      </c>
      <c r="AG76" s="158" t="str">
        <f>IFERROR(INDEX(V!$R:$R,MATCH(AH76,V!$L:$L,0)),"")</f>
        <v/>
      </c>
      <c r="AH76" s="159" t="str">
        <f t="shared" si="20"/>
        <v/>
      </c>
      <c r="AI76" s="158" t="str">
        <f>IFERROR(INDEX(V!$R:$R,MATCH(AJ76,V!$L:$L,0)),"")</f>
        <v/>
      </c>
      <c r="AJ76" s="159" t="str">
        <f t="shared" si="21"/>
        <v/>
      </c>
      <c r="AK76" s="158" t="str">
        <f>IFERROR(INDEX(V!$R:$R,MATCH(AL76,V!$L:$L,0)),"")</f>
        <v/>
      </c>
      <c r="AL76" s="159" t="str">
        <f t="shared" si="22"/>
        <v/>
      </c>
      <c r="AM76" s="158" t="str">
        <f>IFERROR(INDEX(V!$R:$R,MATCH(AN76,V!$L:$L,0)),"")</f>
        <v/>
      </c>
      <c r="AN76" s="159" t="str">
        <f t="shared" si="23"/>
        <v/>
      </c>
      <c r="AO76" s="158" t="str">
        <f>IFERROR(INDEX(V!$R:$R,MATCH(AP76,V!$L:$L,0)),"")</f>
        <v/>
      </c>
      <c r="AP76" s="159" t="str">
        <f t="shared" si="24"/>
        <v/>
      </c>
    </row>
    <row r="77" spans="2:42" hidden="1" x14ac:dyDescent="0.2">
      <c r="B77"/>
      <c r="AD77" s="157">
        <f t="shared" si="18"/>
        <v>0</v>
      </c>
      <c r="AE77" s="158" t="str">
        <f>IFERROR(INDEX(V!$R:$R,MATCH(AF77,V!$L:$L,0)),"")</f>
        <v/>
      </c>
      <c r="AF77" s="159" t="str">
        <f t="shared" si="19"/>
        <v/>
      </c>
      <c r="AG77" s="158" t="str">
        <f>IFERROR(INDEX(V!$R:$R,MATCH(AH77,V!$L:$L,0)),"")</f>
        <v/>
      </c>
      <c r="AH77" s="159" t="str">
        <f t="shared" si="20"/>
        <v/>
      </c>
      <c r="AI77" s="158" t="str">
        <f>IFERROR(INDEX(V!$R:$R,MATCH(AJ77,V!$L:$L,0)),"")</f>
        <v/>
      </c>
      <c r="AJ77" s="159" t="str">
        <f t="shared" si="21"/>
        <v/>
      </c>
      <c r="AK77" s="158" t="str">
        <f>IFERROR(INDEX(V!$R:$R,MATCH(AL77,V!$L:$L,0)),"")</f>
        <v/>
      </c>
      <c r="AL77" s="159" t="str">
        <f t="shared" si="22"/>
        <v/>
      </c>
      <c r="AM77" s="158" t="str">
        <f>IFERROR(INDEX(V!$R:$R,MATCH(AN77,V!$L:$L,0)),"")</f>
        <v/>
      </c>
      <c r="AN77" s="159" t="str">
        <f t="shared" si="23"/>
        <v/>
      </c>
      <c r="AO77" s="158" t="str">
        <f>IFERROR(INDEX(V!$R:$R,MATCH(AP77,V!$L:$L,0)),"")</f>
        <v/>
      </c>
      <c r="AP77" s="159" t="str">
        <f t="shared" si="24"/>
        <v/>
      </c>
    </row>
    <row r="78" spans="2:42" hidden="1" x14ac:dyDescent="0.2">
      <c r="B78"/>
      <c r="AD78" s="157">
        <f t="shared" si="18"/>
        <v>0</v>
      </c>
      <c r="AE78" s="158" t="str">
        <f>IFERROR(INDEX(V!$R:$R,MATCH(AF78,V!$L:$L,0)),"")</f>
        <v/>
      </c>
      <c r="AF78" s="159" t="str">
        <f t="shared" si="19"/>
        <v/>
      </c>
      <c r="AG78" s="158" t="str">
        <f>IFERROR(INDEX(V!$R:$R,MATCH(AH78,V!$L:$L,0)),"")</f>
        <v/>
      </c>
      <c r="AH78" s="159" t="str">
        <f t="shared" si="20"/>
        <v/>
      </c>
      <c r="AI78" s="158" t="str">
        <f>IFERROR(INDEX(V!$R:$R,MATCH(AJ78,V!$L:$L,0)),"")</f>
        <v/>
      </c>
      <c r="AJ78" s="159" t="str">
        <f t="shared" si="21"/>
        <v/>
      </c>
      <c r="AK78" s="158" t="str">
        <f>IFERROR(INDEX(V!$R:$R,MATCH(AL78,V!$L:$L,0)),"")</f>
        <v/>
      </c>
      <c r="AL78" s="159" t="str">
        <f t="shared" si="22"/>
        <v/>
      </c>
      <c r="AM78" s="158" t="str">
        <f>IFERROR(INDEX(V!$R:$R,MATCH(AN78,V!$L:$L,0)),"")</f>
        <v/>
      </c>
      <c r="AN78" s="159" t="str">
        <f t="shared" si="23"/>
        <v/>
      </c>
      <c r="AO78" s="158" t="str">
        <f>IFERROR(INDEX(V!$R:$R,MATCH(AP78,V!$L:$L,0)),"")</f>
        <v/>
      </c>
      <c r="AP78" s="159" t="str">
        <f t="shared" si="24"/>
        <v/>
      </c>
    </row>
    <row r="79" spans="2:42" hidden="1" x14ac:dyDescent="0.2">
      <c r="B79"/>
      <c r="AD79" s="157">
        <f t="shared" si="18"/>
        <v>0</v>
      </c>
      <c r="AE79" s="158" t="str">
        <f>IFERROR(INDEX(V!$R:$R,MATCH(AF79,V!$L:$L,0)),"")</f>
        <v/>
      </c>
      <c r="AF79" s="159" t="str">
        <f t="shared" si="19"/>
        <v/>
      </c>
      <c r="AG79" s="158" t="str">
        <f>IFERROR(INDEX(V!$R:$R,MATCH(AH79,V!$L:$L,0)),"")</f>
        <v/>
      </c>
      <c r="AH79" s="159" t="str">
        <f t="shared" si="20"/>
        <v/>
      </c>
      <c r="AI79" s="158" t="str">
        <f>IFERROR(INDEX(V!$R:$R,MATCH(AJ79,V!$L:$L,0)),"")</f>
        <v/>
      </c>
      <c r="AJ79" s="159" t="str">
        <f t="shared" si="21"/>
        <v/>
      </c>
      <c r="AK79" s="158" t="str">
        <f>IFERROR(INDEX(V!$R:$R,MATCH(AL79,V!$L:$L,0)),"")</f>
        <v/>
      </c>
      <c r="AL79" s="159" t="str">
        <f t="shared" si="22"/>
        <v/>
      </c>
      <c r="AM79" s="158" t="str">
        <f>IFERROR(INDEX(V!$R:$R,MATCH(AN79,V!$L:$L,0)),"")</f>
        <v/>
      </c>
      <c r="AN79" s="159" t="str">
        <f t="shared" si="23"/>
        <v/>
      </c>
      <c r="AO79" s="158" t="str">
        <f>IFERROR(INDEX(V!$R:$R,MATCH(AP79,V!$L:$L,0)),"")</f>
        <v/>
      </c>
      <c r="AP79" s="159" t="str">
        <f t="shared" si="24"/>
        <v/>
      </c>
    </row>
    <row r="80" spans="2:42" hidden="1" x14ac:dyDescent="0.2">
      <c r="B80"/>
      <c r="AD80" s="157">
        <f t="shared" si="18"/>
        <v>0</v>
      </c>
      <c r="AE80" s="158" t="str">
        <f>IFERROR(INDEX(V!$R:$R,MATCH(AF80,V!$L:$L,0)),"")</f>
        <v/>
      </c>
      <c r="AF80" s="159" t="str">
        <f t="shared" si="19"/>
        <v/>
      </c>
      <c r="AG80" s="158" t="str">
        <f>IFERROR(INDEX(V!$R:$R,MATCH(AH80,V!$L:$L,0)),"")</f>
        <v/>
      </c>
      <c r="AH80" s="159" t="str">
        <f t="shared" si="20"/>
        <v/>
      </c>
      <c r="AI80" s="158" t="str">
        <f>IFERROR(INDEX(V!$R:$R,MATCH(AJ80,V!$L:$L,0)),"")</f>
        <v/>
      </c>
      <c r="AJ80" s="159" t="str">
        <f t="shared" si="21"/>
        <v/>
      </c>
      <c r="AK80" s="158" t="str">
        <f>IFERROR(INDEX(V!$R:$R,MATCH(AL80,V!$L:$L,0)),"")</f>
        <v/>
      </c>
      <c r="AL80" s="159" t="str">
        <f t="shared" si="22"/>
        <v/>
      </c>
      <c r="AM80" s="158" t="str">
        <f>IFERROR(INDEX(V!$R:$R,MATCH(AN80,V!$L:$L,0)),"")</f>
        <v/>
      </c>
      <c r="AN80" s="159" t="str">
        <f t="shared" si="23"/>
        <v/>
      </c>
      <c r="AO80" s="158" t="str">
        <f>IFERROR(INDEX(V!$R:$R,MATCH(AP80,V!$L:$L,0)),"")</f>
        <v/>
      </c>
      <c r="AP80" s="159" t="str">
        <f t="shared" si="24"/>
        <v/>
      </c>
    </row>
    <row r="81" spans="2:42" hidden="1" x14ac:dyDescent="0.2">
      <c r="B81"/>
      <c r="AD81" s="157">
        <f t="shared" si="18"/>
        <v>0</v>
      </c>
      <c r="AE81" s="158" t="str">
        <f>IFERROR(INDEX(V!$R:$R,MATCH(AF81,V!$L:$L,0)),"")</f>
        <v/>
      </c>
      <c r="AF81" s="159" t="str">
        <f t="shared" si="19"/>
        <v/>
      </c>
      <c r="AG81" s="158" t="str">
        <f>IFERROR(INDEX(V!$R:$R,MATCH(AH81,V!$L:$L,0)),"")</f>
        <v/>
      </c>
      <c r="AH81" s="159" t="str">
        <f t="shared" si="20"/>
        <v/>
      </c>
      <c r="AI81" s="158" t="str">
        <f>IFERROR(INDEX(V!$R:$R,MATCH(AJ81,V!$L:$L,0)),"")</f>
        <v/>
      </c>
      <c r="AJ81" s="159" t="str">
        <f t="shared" si="21"/>
        <v/>
      </c>
      <c r="AK81" s="158" t="str">
        <f>IFERROR(INDEX(V!$R:$R,MATCH(AL81,V!$L:$L,0)),"")</f>
        <v/>
      </c>
      <c r="AL81" s="159" t="str">
        <f t="shared" si="22"/>
        <v/>
      </c>
      <c r="AM81" s="158" t="str">
        <f>IFERROR(INDEX(V!$R:$R,MATCH(AN81,V!$L:$L,0)),"")</f>
        <v/>
      </c>
      <c r="AN81" s="159" t="str">
        <f t="shared" si="23"/>
        <v/>
      </c>
      <c r="AO81" s="158" t="str">
        <f>IFERROR(INDEX(V!$R:$R,MATCH(AP81,V!$L:$L,0)),"")</f>
        <v/>
      </c>
      <c r="AP81" s="159" t="str">
        <f t="shared" si="24"/>
        <v/>
      </c>
    </row>
    <row r="82" spans="2:42" hidden="1" x14ac:dyDescent="0.2">
      <c r="B82"/>
      <c r="AD82" s="157">
        <f t="shared" si="18"/>
        <v>0</v>
      </c>
      <c r="AE82" s="158" t="str">
        <f>IFERROR(INDEX(V!$R:$R,MATCH(AF82,V!$L:$L,0)),"")</f>
        <v/>
      </c>
      <c r="AF82" s="159" t="str">
        <f t="shared" si="19"/>
        <v/>
      </c>
      <c r="AG82" s="158" t="str">
        <f>IFERROR(INDEX(V!$R:$R,MATCH(AH82,V!$L:$L,0)),"")</f>
        <v/>
      </c>
      <c r="AH82" s="159" t="str">
        <f t="shared" si="20"/>
        <v/>
      </c>
      <c r="AI82" s="158" t="str">
        <f>IFERROR(INDEX(V!$R:$R,MATCH(AJ82,V!$L:$L,0)),"")</f>
        <v/>
      </c>
      <c r="AJ82" s="159" t="str">
        <f t="shared" si="21"/>
        <v/>
      </c>
      <c r="AK82" s="158" t="str">
        <f>IFERROR(INDEX(V!$R:$R,MATCH(AL82,V!$L:$L,0)),"")</f>
        <v/>
      </c>
      <c r="AL82" s="159" t="str">
        <f t="shared" si="22"/>
        <v/>
      </c>
      <c r="AM82" s="158" t="str">
        <f>IFERROR(INDEX(V!$R:$R,MATCH(AN82,V!$L:$L,0)),"")</f>
        <v/>
      </c>
      <c r="AN82" s="159" t="str">
        <f t="shared" si="23"/>
        <v/>
      </c>
      <c r="AO82" s="158" t="str">
        <f>IFERROR(INDEX(V!$R:$R,MATCH(AP82,V!$L:$L,0)),"")</f>
        <v/>
      </c>
      <c r="AP82" s="159" t="str">
        <f t="shared" si="24"/>
        <v/>
      </c>
    </row>
    <row r="83" spans="2:42" hidden="1" x14ac:dyDescent="0.2">
      <c r="B83"/>
      <c r="AD83" s="157">
        <f t="shared" si="18"/>
        <v>0</v>
      </c>
      <c r="AE83" s="158" t="str">
        <f>IFERROR(INDEX(V!$R:$R,MATCH(AF83,V!$L:$L,0)),"")</f>
        <v/>
      </c>
      <c r="AF83" s="159" t="str">
        <f t="shared" si="19"/>
        <v/>
      </c>
      <c r="AG83" s="158" t="str">
        <f>IFERROR(INDEX(V!$R:$R,MATCH(AH83,V!$L:$L,0)),"")</f>
        <v/>
      </c>
      <c r="AH83" s="159" t="str">
        <f t="shared" si="20"/>
        <v/>
      </c>
      <c r="AI83" s="158" t="str">
        <f>IFERROR(INDEX(V!$R:$R,MATCH(AJ83,V!$L:$L,0)),"")</f>
        <v/>
      </c>
      <c r="AJ83" s="159" t="str">
        <f t="shared" si="21"/>
        <v/>
      </c>
      <c r="AK83" s="158" t="str">
        <f>IFERROR(INDEX(V!$R:$R,MATCH(AL83,V!$L:$L,0)),"")</f>
        <v/>
      </c>
      <c r="AL83" s="159" t="str">
        <f t="shared" si="22"/>
        <v/>
      </c>
      <c r="AM83" s="158" t="str">
        <f>IFERROR(INDEX(V!$R:$R,MATCH(AN83,V!$L:$L,0)),"")</f>
        <v/>
      </c>
      <c r="AN83" s="159" t="str">
        <f t="shared" si="23"/>
        <v/>
      </c>
      <c r="AO83" s="158" t="str">
        <f>IFERROR(INDEX(V!$R:$R,MATCH(AP83,V!$L:$L,0)),"")</f>
        <v/>
      </c>
      <c r="AP83" s="159" t="str">
        <f t="shared" si="24"/>
        <v/>
      </c>
    </row>
    <row r="84" spans="2:42" hidden="1" x14ac:dyDescent="0.2">
      <c r="B84"/>
      <c r="AD84" s="157">
        <f t="shared" si="18"/>
        <v>0</v>
      </c>
      <c r="AE84" s="158" t="str">
        <f>IFERROR(INDEX(V!$R:$R,MATCH(AF84,V!$L:$L,0)),"")</f>
        <v/>
      </c>
      <c r="AF84" s="159" t="str">
        <f t="shared" si="19"/>
        <v/>
      </c>
      <c r="AG84" s="158" t="str">
        <f>IFERROR(INDEX(V!$R:$R,MATCH(AH84,V!$L:$L,0)),"")</f>
        <v/>
      </c>
      <c r="AH84" s="159" t="str">
        <f t="shared" si="20"/>
        <v/>
      </c>
      <c r="AI84" s="158" t="str">
        <f>IFERROR(INDEX(V!$R:$R,MATCH(AJ84,V!$L:$L,0)),"")</f>
        <v/>
      </c>
      <c r="AJ84" s="159" t="str">
        <f t="shared" si="21"/>
        <v/>
      </c>
      <c r="AK84" s="158" t="str">
        <f>IFERROR(INDEX(V!$R:$R,MATCH(AL84,V!$L:$L,0)),"")</f>
        <v/>
      </c>
      <c r="AL84" s="159" t="str">
        <f t="shared" si="22"/>
        <v/>
      </c>
      <c r="AM84" s="158" t="str">
        <f>IFERROR(INDEX(V!$R:$R,MATCH(AN84,V!$L:$L,0)),"")</f>
        <v/>
      </c>
      <c r="AN84" s="159" t="str">
        <f t="shared" si="23"/>
        <v/>
      </c>
      <c r="AO84" s="158" t="str">
        <f>IFERROR(INDEX(V!$R:$R,MATCH(AP84,V!$L:$L,0)),"")</f>
        <v/>
      </c>
      <c r="AP84" s="159" t="str">
        <f t="shared" si="24"/>
        <v/>
      </c>
    </row>
    <row r="85" spans="2:42" hidden="1" x14ac:dyDescent="0.2">
      <c r="B85"/>
      <c r="AD85" s="157">
        <f t="shared" si="18"/>
        <v>0</v>
      </c>
      <c r="AE85" s="158" t="str">
        <f>IFERROR(INDEX(V!$R:$R,MATCH(AF85,V!$L:$L,0)),"")</f>
        <v/>
      </c>
      <c r="AF85" s="159" t="str">
        <f t="shared" si="19"/>
        <v/>
      </c>
      <c r="AG85" s="158" t="str">
        <f>IFERROR(INDEX(V!$R:$R,MATCH(AH85,V!$L:$L,0)),"")</f>
        <v/>
      </c>
      <c r="AH85" s="159" t="str">
        <f t="shared" si="20"/>
        <v/>
      </c>
      <c r="AI85" s="158" t="str">
        <f>IFERROR(INDEX(V!$R:$R,MATCH(AJ85,V!$L:$L,0)),"")</f>
        <v/>
      </c>
      <c r="AJ85" s="159" t="str">
        <f t="shared" si="21"/>
        <v/>
      </c>
      <c r="AK85" s="158" t="str">
        <f>IFERROR(INDEX(V!$R:$R,MATCH(AL85,V!$L:$L,0)),"")</f>
        <v/>
      </c>
      <c r="AL85" s="159" t="str">
        <f t="shared" si="22"/>
        <v/>
      </c>
      <c r="AM85" s="158" t="str">
        <f>IFERROR(INDEX(V!$R:$R,MATCH(AN85,V!$L:$L,0)),"")</f>
        <v/>
      </c>
      <c r="AN85" s="159" t="str">
        <f t="shared" si="23"/>
        <v/>
      </c>
      <c r="AO85" s="158" t="str">
        <f>IFERROR(INDEX(V!$R:$R,MATCH(AP85,V!$L:$L,0)),"")</f>
        <v/>
      </c>
      <c r="AP85" s="159" t="str">
        <f t="shared" si="24"/>
        <v/>
      </c>
    </row>
    <row r="86" spans="2:42" hidden="1" x14ac:dyDescent="0.2">
      <c r="B86"/>
      <c r="AD86" s="157">
        <f t="shared" si="18"/>
        <v>0</v>
      </c>
      <c r="AE86" s="158" t="str">
        <f>IFERROR(INDEX(V!$R:$R,MATCH(AF86,V!$L:$L,0)),"")</f>
        <v/>
      </c>
      <c r="AF86" s="159" t="str">
        <f t="shared" si="19"/>
        <v/>
      </c>
      <c r="AG86" s="158" t="str">
        <f>IFERROR(INDEX(V!$R:$R,MATCH(AH86,V!$L:$L,0)),"")</f>
        <v/>
      </c>
      <c r="AH86" s="159" t="str">
        <f t="shared" si="20"/>
        <v/>
      </c>
      <c r="AI86" s="158" t="str">
        <f>IFERROR(INDEX(V!$R:$R,MATCH(AJ86,V!$L:$L,0)),"")</f>
        <v/>
      </c>
      <c r="AJ86" s="159" t="str">
        <f t="shared" si="21"/>
        <v/>
      </c>
      <c r="AK86" s="158" t="str">
        <f>IFERROR(INDEX(V!$R:$R,MATCH(AL86,V!$L:$L,0)),"")</f>
        <v/>
      </c>
      <c r="AL86" s="159" t="str">
        <f t="shared" si="22"/>
        <v/>
      </c>
      <c r="AM86" s="158" t="str">
        <f>IFERROR(INDEX(V!$R:$R,MATCH(AN86,V!$L:$L,0)),"")</f>
        <v/>
      </c>
      <c r="AN86" s="159" t="str">
        <f t="shared" si="23"/>
        <v/>
      </c>
      <c r="AO86" s="158" t="str">
        <f>IFERROR(INDEX(V!$R:$R,MATCH(AP86,V!$L:$L,0)),"")</f>
        <v/>
      </c>
      <c r="AP86" s="159" t="str">
        <f t="shared" si="24"/>
        <v/>
      </c>
    </row>
    <row r="87" spans="2:42" hidden="1" x14ac:dyDescent="0.2">
      <c r="B87"/>
      <c r="AD87" s="157">
        <f t="shared" si="18"/>
        <v>0</v>
      </c>
      <c r="AE87" s="158" t="str">
        <f>IFERROR(INDEX(V!$R:$R,MATCH(AF87,V!$L:$L,0)),"")</f>
        <v/>
      </c>
      <c r="AF87" s="159" t="str">
        <f t="shared" si="19"/>
        <v/>
      </c>
      <c r="AG87" s="158" t="str">
        <f>IFERROR(INDEX(V!$R:$R,MATCH(AH87,V!$L:$L,0)),"")</f>
        <v/>
      </c>
      <c r="AH87" s="159" t="str">
        <f t="shared" si="20"/>
        <v/>
      </c>
      <c r="AI87" s="158" t="str">
        <f>IFERROR(INDEX(V!$R:$R,MATCH(AJ87,V!$L:$L,0)),"")</f>
        <v/>
      </c>
      <c r="AJ87" s="159" t="str">
        <f t="shared" si="21"/>
        <v/>
      </c>
      <c r="AK87" s="158" t="str">
        <f>IFERROR(INDEX(V!$R:$R,MATCH(AL87,V!$L:$L,0)),"")</f>
        <v/>
      </c>
      <c r="AL87" s="159" t="str">
        <f t="shared" si="22"/>
        <v/>
      </c>
      <c r="AM87" s="158" t="str">
        <f>IFERROR(INDEX(V!$R:$R,MATCH(AN87,V!$L:$L,0)),"")</f>
        <v/>
      </c>
      <c r="AN87" s="159" t="str">
        <f t="shared" si="23"/>
        <v/>
      </c>
      <c r="AO87" s="158" t="str">
        <f>IFERROR(INDEX(V!$R:$R,MATCH(AP87,V!$L:$L,0)),"")</f>
        <v/>
      </c>
      <c r="AP87" s="159" t="str">
        <f t="shared" si="24"/>
        <v/>
      </c>
    </row>
    <row r="88" spans="2:42" hidden="1" x14ac:dyDescent="0.2">
      <c r="B88"/>
      <c r="AD88" s="157">
        <f t="shared" si="18"/>
        <v>0</v>
      </c>
      <c r="AE88" s="158" t="str">
        <f>IFERROR(INDEX(V!$R:$R,MATCH(AF88,V!$L:$L,0)),"")</f>
        <v/>
      </c>
      <c r="AF88" s="159" t="str">
        <f t="shared" si="19"/>
        <v/>
      </c>
      <c r="AG88" s="158" t="str">
        <f>IFERROR(INDEX(V!$R:$R,MATCH(AH88,V!$L:$L,0)),"")</f>
        <v/>
      </c>
      <c r="AH88" s="159" t="str">
        <f t="shared" si="20"/>
        <v/>
      </c>
      <c r="AI88" s="158" t="str">
        <f>IFERROR(INDEX(V!$R:$R,MATCH(AJ88,V!$L:$L,0)),"")</f>
        <v/>
      </c>
      <c r="AJ88" s="159" t="str">
        <f t="shared" si="21"/>
        <v/>
      </c>
      <c r="AK88" s="158" t="str">
        <f>IFERROR(INDEX(V!$R:$R,MATCH(AL88,V!$L:$L,0)),"")</f>
        <v/>
      </c>
      <c r="AL88" s="159" t="str">
        <f t="shared" si="22"/>
        <v/>
      </c>
      <c r="AM88" s="158" t="str">
        <f>IFERROR(INDEX(V!$R:$R,MATCH(AN88,V!$L:$L,0)),"")</f>
        <v/>
      </c>
      <c r="AN88" s="159" t="str">
        <f t="shared" si="23"/>
        <v/>
      </c>
      <c r="AO88" s="158" t="str">
        <f>IFERROR(INDEX(V!$R:$R,MATCH(AP88,V!$L:$L,0)),"")</f>
        <v/>
      </c>
      <c r="AP88" s="159" t="str">
        <f t="shared" si="24"/>
        <v/>
      </c>
    </row>
    <row r="89" spans="2:42" hidden="1" x14ac:dyDescent="0.2">
      <c r="B89"/>
      <c r="AD89" s="157">
        <f t="shared" si="18"/>
        <v>0</v>
      </c>
      <c r="AE89" s="158" t="str">
        <f>IFERROR(INDEX(V!$R:$R,MATCH(AF89,V!$L:$L,0)),"")</f>
        <v/>
      </c>
      <c r="AF89" s="159" t="str">
        <f t="shared" si="19"/>
        <v/>
      </c>
      <c r="AG89" s="158" t="str">
        <f>IFERROR(INDEX(V!$R:$R,MATCH(AH89,V!$L:$L,0)),"")</f>
        <v/>
      </c>
      <c r="AH89" s="159" t="str">
        <f t="shared" si="20"/>
        <v/>
      </c>
      <c r="AI89" s="158" t="str">
        <f>IFERROR(INDEX(V!$R:$R,MATCH(AJ89,V!$L:$L,0)),"")</f>
        <v/>
      </c>
      <c r="AJ89" s="159" t="str">
        <f t="shared" si="21"/>
        <v/>
      </c>
      <c r="AK89" s="158" t="str">
        <f>IFERROR(INDEX(V!$R:$R,MATCH(AL89,V!$L:$L,0)),"")</f>
        <v/>
      </c>
      <c r="AL89" s="159" t="str">
        <f t="shared" si="22"/>
        <v/>
      </c>
      <c r="AM89" s="158" t="str">
        <f>IFERROR(INDEX(V!$R:$R,MATCH(AN89,V!$L:$L,0)),"")</f>
        <v/>
      </c>
      <c r="AN89" s="159" t="str">
        <f t="shared" si="23"/>
        <v/>
      </c>
      <c r="AO89" s="158" t="str">
        <f>IFERROR(INDEX(V!$R:$R,MATCH(AP89,V!$L:$L,0)),"")</f>
        <v/>
      </c>
      <c r="AP89" s="159" t="str">
        <f t="shared" si="24"/>
        <v/>
      </c>
    </row>
    <row r="90" spans="2:42" hidden="1" x14ac:dyDescent="0.2">
      <c r="B90"/>
      <c r="AD90" s="157">
        <f t="shared" si="18"/>
        <v>0</v>
      </c>
      <c r="AE90" s="158" t="str">
        <f>IFERROR(INDEX(V!$R:$R,MATCH(AF90,V!$L:$L,0)),"")</f>
        <v/>
      </c>
      <c r="AF90" s="159" t="str">
        <f t="shared" si="19"/>
        <v/>
      </c>
      <c r="AG90" s="158" t="str">
        <f>IFERROR(INDEX(V!$R:$R,MATCH(AH90,V!$L:$L,0)),"")</f>
        <v/>
      </c>
      <c r="AH90" s="159" t="str">
        <f t="shared" si="20"/>
        <v/>
      </c>
      <c r="AI90" s="158" t="str">
        <f>IFERROR(INDEX(V!$R:$R,MATCH(AJ90,V!$L:$L,0)),"")</f>
        <v/>
      </c>
      <c r="AJ90" s="159" t="str">
        <f t="shared" si="21"/>
        <v/>
      </c>
      <c r="AK90" s="158" t="str">
        <f>IFERROR(INDEX(V!$R:$R,MATCH(AL90,V!$L:$L,0)),"")</f>
        <v/>
      </c>
      <c r="AL90" s="159" t="str">
        <f t="shared" si="22"/>
        <v/>
      </c>
      <c r="AM90" s="158" t="str">
        <f>IFERROR(INDEX(V!$R:$R,MATCH(AN90,V!$L:$L,0)),"")</f>
        <v/>
      </c>
      <c r="AN90" s="159" t="str">
        <f t="shared" si="23"/>
        <v/>
      </c>
      <c r="AO90" s="158" t="str">
        <f>IFERROR(INDEX(V!$R:$R,MATCH(AP90,V!$L:$L,0)),"")</f>
        <v/>
      </c>
      <c r="AP90" s="159" t="str">
        <f t="shared" si="24"/>
        <v/>
      </c>
    </row>
    <row r="91" spans="2:42" hidden="1" x14ac:dyDescent="0.2">
      <c r="B91"/>
      <c r="AD91" s="157">
        <f t="shared" si="18"/>
        <v>0</v>
      </c>
      <c r="AE91" s="158" t="str">
        <f>IFERROR(INDEX(V!$R:$R,MATCH(AF91,V!$L:$L,0)),"")</f>
        <v/>
      </c>
      <c r="AF91" s="159" t="str">
        <f t="shared" si="19"/>
        <v/>
      </c>
      <c r="AG91" s="158" t="str">
        <f>IFERROR(INDEX(V!$R:$R,MATCH(AH91,V!$L:$L,0)),"")</f>
        <v/>
      </c>
      <c r="AH91" s="159" t="str">
        <f t="shared" si="20"/>
        <v/>
      </c>
      <c r="AI91" s="158" t="str">
        <f>IFERROR(INDEX(V!$R:$R,MATCH(AJ91,V!$L:$L,0)),"")</f>
        <v/>
      </c>
      <c r="AJ91" s="159" t="str">
        <f t="shared" si="21"/>
        <v/>
      </c>
      <c r="AK91" s="158" t="str">
        <f>IFERROR(INDEX(V!$R:$R,MATCH(AL91,V!$L:$L,0)),"")</f>
        <v/>
      </c>
      <c r="AL91" s="159" t="str">
        <f t="shared" si="22"/>
        <v/>
      </c>
      <c r="AM91" s="158" t="str">
        <f>IFERROR(INDEX(V!$R:$R,MATCH(AN91,V!$L:$L,0)),"")</f>
        <v/>
      </c>
      <c r="AN91" s="159" t="str">
        <f t="shared" si="23"/>
        <v/>
      </c>
      <c r="AO91" s="158" t="str">
        <f>IFERROR(INDEX(V!$R:$R,MATCH(AP91,V!$L:$L,0)),"")</f>
        <v/>
      </c>
      <c r="AP91" s="159" t="str">
        <f t="shared" si="24"/>
        <v/>
      </c>
    </row>
    <row r="92" spans="2:42" hidden="1" x14ac:dyDescent="0.2">
      <c r="B92"/>
      <c r="AD92" s="157">
        <f t="shared" si="18"/>
        <v>0</v>
      </c>
      <c r="AE92" s="158" t="str">
        <f>IFERROR(INDEX(V!$R:$R,MATCH(AF92,V!$L:$L,0)),"")</f>
        <v/>
      </c>
      <c r="AF92" s="159" t="str">
        <f t="shared" si="19"/>
        <v/>
      </c>
      <c r="AG92" s="158" t="str">
        <f>IFERROR(INDEX(V!$R:$R,MATCH(AH92,V!$L:$L,0)),"")</f>
        <v/>
      </c>
      <c r="AH92" s="159" t="str">
        <f t="shared" si="20"/>
        <v/>
      </c>
      <c r="AI92" s="158" t="str">
        <f>IFERROR(INDEX(V!$R:$R,MATCH(AJ92,V!$L:$L,0)),"")</f>
        <v/>
      </c>
      <c r="AJ92" s="159" t="str">
        <f t="shared" si="21"/>
        <v/>
      </c>
      <c r="AK92" s="158" t="str">
        <f>IFERROR(INDEX(V!$R:$R,MATCH(AL92,V!$L:$L,0)),"")</f>
        <v/>
      </c>
      <c r="AL92" s="159" t="str">
        <f t="shared" si="22"/>
        <v/>
      </c>
      <c r="AM92" s="158" t="str">
        <f>IFERROR(INDEX(V!$R:$R,MATCH(AN92,V!$L:$L,0)),"")</f>
        <v/>
      </c>
      <c r="AN92" s="159" t="str">
        <f t="shared" si="23"/>
        <v/>
      </c>
      <c r="AO92" s="158" t="str">
        <f>IFERROR(INDEX(V!$R:$R,MATCH(AP92,V!$L:$L,0)),"")</f>
        <v/>
      </c>
      <c r="AP92" s="159" t="str">
        <f t="shared" si="24"/>
        <v/>
      </c>
    </row>
    <row r="93" spans="2:42" hidden="1" x14ac:dyDescent="0.2">
      <c r="B93"/>
      <c r="AD93" s="157">
        <f t="shared" si="18"/>
        <v>0</v>
      </c>
      <c r="AE93" s="158" t="str">
        <f>IFERROR(INDEX(V!$R:$R,MATCH(AF93,V!$L:$L,0)),"")</f>
        <v/>
      </c>
      <c r="AF93" s="159" t="str">
        <f t="shared" si="19"/>
        <v/>
      </c>
      <c r="AG93" s="158" t="str">
        <f>IFERROR(INDEX(V!$R:$R,MATCH(AH93,V!$L:$L,0)),"")</f>
        <v/>
      </c>
      <c r="AH93" s="159" t="str">
        <f t="shared" si="20"/>
        <v/>
      </c>
      <c r="AI93" s="158" t="str">
        <f>IFERROR(INDEX(V!$R:$R,MATCH(AJ93,V!$L:$L,0)),"")</f>
        <v/>
      </c>
      <c r="AJ93" s="159" t="str">
        <f t="shared" si="21"/>
        <v/>
      </c>
      <c r="AK93" s="158" t="str">
        <f>IFERROR(INDEX(V!$R:$R,MATCH(AL93,V!$L:$L,0)),"")</f>
        <v/>
      </c>
      <c r="AL93" s="159" t="str">
        <f t="shared" si="22"/>
        <v/>
      </c>
      <c r="AM93" s="158" t="str">
        <f>IFERROR(INDEX(V!$R:$R,MATCH(AN93,V!$L:$L,0)),"")</f>
        <v/>
      </c>
      <c r="AN93" s="159" t="str">
        <f t="shared" si="23"/>
        <v/>
      </c>
      <c r="AO93" s="158" t="str">
        <f>IFERROR(INDEX(V!$R:$R,MATCH(AP93,V!$L:$L,0)),"")</f>
        <v/>
      </c>
      <c r="AP93" s="159" t="str">
        <f t="shared" si="24"/>
        <v/>
      </c>
    </row>
    <row r="94" spans="2:42" hidden="1" x14ac:dyDescent="0.2">
      <c r="B94"/>
      <c r="AD94" s="157">
        <f t="shared" si="18"/>
        <v>0</v>
      </c>
      <c r="AE94" s="158" t="str">
        <f>IFERROR(INDEX(V!$R:$R,MATCH(AF94,V!$L:$L,0)),"")</f>
        <v/>
      </c>
      <c r="AF94" s="159" t="str">
        <f t="shared" si="19"/>
        <v/>
      </c>
      <c r="AG94" s="158" t="str">
        <f>IFERROR(INDEX(V!$R:$R,MATCH(AH94,V!$L:$L,0)),"")</f>
        <v/>
      </c>
      <c r="AH94" s="159" t="str">
        <f t="shared" si="20"/>
        <v/>
      </c>
      <c r="AI94" s="158" t="str">
        <f>IFERROR(INDEX(V!$R:$R,MATCH(AJ94,V!$L:$L,0)),"")</f>
        <v/>
      </c>
      <c r="AJ94" s="159" t="str">
        <f t="shared" si="21"/>
        <v/>
      </c>
      <c r="AK94" s="158" t="str">
        <f>IFERROR(INDEX(V!$R:$R,MATCH(AL94,V!$L:$L,0)),"")</f>
        <v/>
      </c>
      <c r="AL94" s="159" t="str">
        <f t="shared" si="22"/>
        <v/>
      </c>
      <c r="AM94" s="158" t="str">
        <f>IFERROR(INDEX(V!$R:$R,MATCH(AN94,V!$L:$L,0)),"")</f>
        <v/>
      </c>
      <c r="AN94" s="159" t="str">
        <f t="shared" si="23"/>
        <v/>
      </c>
      <c r="AO94" s="158" t="str">
        <f>IFERROR(INDEX(V!$R:$R,MATCH(AP94,V!$L:$L,0)),"")</f>
        <v/>
      </c>
      <c r="AP94" s="159" t="str">
        <f t="shared" si="24"/>
        <v/>
      </c>
    </row>
    <row r="95" spans="2:42" hidden="1" x14ac:dyDescent="0.2">
      <c r="B95"/>
      <c r="AD95" s="157">
        <f t="shared" si="18"/>
        <v>0</v>
      </c>
      <c r="AE95" s="158" t="str">
        <f>IFERROR(INDEX(V!$R:$R,MATCH(AF95,V!$L:$L,0)),"")</f>
        <v/>
      </c>
      <c r="AF95" s="159" t="str">
        <f t="shared" si="19"/>
        <v/>
      </c>
      <c r="AG95" s="158" t="str">
        <f>IFERROR(INDEX(V!$R:$R,MATCH(AH95,V!$L:$L,0)),"")</f>
        <v/>
      </c>
      <c r="AH95" s="159" t="str">
        <f t="shared" si="20"/>
        <v/>
      </c>
      <c r="AI95" s="158" t="str">
        <f>IFERROR(INDEX(V!$R:$R,MATCH(AJ95,V!$L:$L,0)),"")</f>
        <v/>
      </c>
      <c r="AJ95" s="159" t="str">
        <f t="shared" si="21"/>
        <v/>
      </c>
      <c r="AK95" s="158" t="str">
        <f>IFERROR(INDEX(V!$R:$R,MATCH(AL95,V!$L:$L,0)),"")</f>
        <v/>
      </c>
      <c r="AL95" s="159" t="str">
        <f t="shared" si="22"/>
        <v/>
      </c>
      <c r="AM95" s="158" t="str">
        <f>IFERROR(INDEX(V!$R:$R,MATCH(AN95,V!$L:$L,0)),"")</f>
        <v/>
      </c>
      <c r="AN95" s="159" t="str">
        <f t="shared" si="23"/>
        <v/>
      </c>
      <c r="AO95" s="158" t="str">
        <f>IFERROR(INDEX(V!$R:$R,MATCH(AP95,V!$L:$L,0)),"")</f>
        <v/>
      </c>
      <c r="AP95" s="159" t="str">
        <f t="shared" si="24"/>
        <v/>
      </c>
    </row>
    <row r="96" spans="2:42" hidden="1" x14ac:dyDescent="0.2">
      <c r="B96"/>
      <c r="AD96" s="157">
        <f t="shared" si="18"/>
        <v>0</v>
      </c>
      <c r="AE96" s="158" t="str">
        <f>IFERROR(INDEX(V!$R:$R,MATCH(AF96,V!$L:$L,0)),"")</f>
        <v/>
      </c>
      <c r="AF96" s="159" t="str">
        <f t="shared" si="19"/>
        <v/>
      </c>
      <c r="AG96" s="158" t="str">
        <f>IFERROR(INDEX(V!$R:$R,MATCH(AH96,V!$L:$L,0)),"")</f>
        <v/>
      </c>
      <c r="AH96" s="159" t="str">
        <f t="shared" si="20"/>
        <v/>
      </c>
      <c r="AI96" s="158" t="str">
        <f>IFERROR(INDEX(V!$R:$R,MATCH(AJ96,V!$L:$L,0)),"")</f>
        <v/>
      </c>
      <c r="AJ96" s="159" t="str">
        <f t="shared" si="21"/>
        <v/>
      </c>
      <c r="AK96" s="158" t="str">
        <f>IFERROR(INDEX(V!$R:$R,MATCH(AL96,V!$L:$L,0)),"")</f>
        <v/>
      </c>
      <c r="AL96" s="159" t="str">
        <f t="shared" si="22"/>
        <v/>
      </c>
      <c r="AM96" s="158" t="str">
        <f>IFERROR(INDEX(V!$R:$R,MATCH(AN96,V!$L:$L,0)),"")</f>
        <v/>
      </c>
      <c r="AN96" s="159" t="str">
        <f t="shared" si="23"/>
        <v/>
      </c>
      <c r="AO96" s="158" t="str">
        <f>IFERROR(INDEX(V!$R:$R,MATCH(AP96,V!$L:$L,0)),"")</f>
        <v/>
      </c>
      <c r="AP96" s="159" t="str">
        <f t="shared" si="24"/>
        <v/>
      </c>
    </row>
    <row r="97" spans="2:42" hidden="1" x14ac:dyDescent="0.2">
      <c r="B97"/>
      <c r="AD97" s="157">
        <f t="shared" si="18"/>
        <v>0</v>
      </c>
      <c r="AE97" s="158" t="str">
        <f>IFERROR(INDEX(V!$R:$R,MATCH(AF97,V!$L:$L,0)),"")</f>
        <v/>
      </c>
      <c r="AF97" s="159" t="str">
        <f t="shared" si="19"/>
        <v/>
      </c>
      <c r="AG97" s="158" t="str">
        <f>IFERROR(INDEX(V!$R:$R,MATCH(AH97,V!$L:$L,0)),"")</f>
        <v/>
      </c>
      <c r="AH97" s="159" t="str">
        <f t="shared" si="20"/>
        <v/>
      </c>
      <c r="AI97" s="158" t="str">
        <f>IFERROR(INDEX(V!$R:$R,MATCH(AJ97,V!$L:$L,0)),"")</f>
        <v/>
      </c>
      <c r="AJ97" s="159" t="str">
        <f t="shared" si="21"/>
        <v/>
      </c>
      <c r="AK97" s="158" t="str">
        <f>IFERROR(INDEX(V!$R:$R,MATCH(AL97,V!$L:$L,0)),"")</f>
        <v/>
      </c>
      <c r="AL97" s="159" t="str">
        <f t="shared" si="22"/>
        <v/>
      </c>
      <c r="AM97" s="158" t="str">
        <f>IFERROR(INDEX(V!$R:$R,MATCH(AN97,V!$L:$L,0)),"")</f>
        <v/>
      </c>
      <c r="AN97" s="159" t="str">
        <f t="shared" si="23"/>
        <v/>
      </c>
      <c r="AO97" s="158" t="str">
        <f>IFERROR(INDEX(V!$R:$R,MATCH(AP97,V!$L:$L,0)),"")</f>
        <v/>
      </c>
      <c r="AP97" s="159" t="str">
        <f t="shared" si="24"/>
        <v/>
      </c>
    </row>
    <row r="98" spans="2:42" hidden="1" x14ac:dyDescent="0.2">
      <c r="B98"/>
      <c r="AD98" s="157">
        <f t="shared" si="18"/>
        <v>0</v>
      </c>
      <c r="AE98" s="158" t="str">
        <f>IFERROR(INDEX(V!$R:$R,MATCH(AF98,V!$L:$L,0)),"")</f>
        <v/>
      </c>
      <c r="AF98" s="159" t="str">
        <f t="shared" si="19"/>
        <v/>
      </c>
      <c r="AG98" s="158" t="str">
        <f>IFERROR(INDEX(V!$R:$R,MATCH(AH98,V!$L:$L,0)),"")</f>
        <v/>
      </c>
      <c r="AH98" s="159" t="str">
        <f t="shared" si="20"/>
        <v/>
      </c>
      <c r="AI98" s="158" t="str">
        <f>IFERROR(INDEX(V!$R:$R,MATCH(AJ98,V!$L:$L,0)),"")</f>
        <v/>
      </c>
      <c r="AJ98" s="159" t="str">
        <f t="shared" si="21"/>
        <v/>
      </c>
      <c r="AK98" s="158" t="str">
        <f>IFERROR(INDEX(V!$R:$R,MATCH(AL98,V!$L:$L,0)),"")</f>
        <v/>
      </c>
      <c r="AL98" s="159" t="str">
        <f t="shared" si="22"/>
        <v/>
      </c>
      <c r="AM98" s="158" t="str">
        <f>IFERROR(INDEX(V!$R:$R,MATCH(AN98,V!$L:$L,0)),"")</f>
        <v/>
      </c>
      <c r="AN98" s="159" t="str">
        <f t="shared" si="23"/>
        <v/>
      </c>
      <c r="AO98" s="158" t="str">
        <f>IFERROR(INDEX(V!$R:$R,MATCH(AP98,V!$L:$L,0)),"")</f>
        <v/>
      </c>
      <c r="AP98" s="159" t="str">
        <f t="shared" si="24"/>
        <v/>
      </c>
    </row>
    <row r="99" spans="2:42" hidden="1" x14ac:dyDescent="0.2">
      <c r="B99"/>
      <c r="AD99" s="157">
        <f t="shared" si="18"/>
        <v>0</v>
      </c>
      <c r="AE99" s="158" t="str">
        <f>IFERROR(INDEX(V!$R:$R,MATCH(AF99,V!$L:$L,0)),"")</f>
        <v/>
      </c>
      <c r="AF99" s="159" t="str">
        <f t="shared" si="19"/>
        <v/>
      </c>
      <c r="AG99" s="158" t="str">
        <f>IFERROR(INDEX(V!$R:$R,MATCH(AH99,V!$L:$L,0)),"")</f>
        <v/>
      </c>
      <c r="AH99" s="159" t="str">
        <f t="shared" si="20"/>
        <v/>
      </c>
      <c r="AI99" s="158" t="str">
        <f>IFERROR(INDEX(V!$R:$R,MATCH(AJ99,V!$L:$L,0)),"")</f>
        <v/>
      </c>
      <c r="AJ99" s="159" t="str">
        <f t="shared" si="21"/>
        <v/>
      </c>
      <c r="AK99" s="158" t="str">
        <f>IFERROR(INDEX(V!$R:$R,MATCH(AL99,V!$L:$L,0)),"")</f>
        <v/>
      </c>
      <c r="AL99" s="159" t="str">
        <f t="shared" si="22"/>
        <v/>
      </c>
      <c r="AM99" s="158" t="str">
        <f>IFERROR(INDEX(V!$R:$R,MATCH(AN99,V!$L:$L,0)),"")</f>
        <v/>
      </c>
      <c r="AN99" s="159" t="str">
        <f t="shared" si="23"/>
        <v/>
      </c>
      <c r="AO99" s="158" t="str">
        <f>IFERROR(INDEX(V!$R:$R,MATCH(AP99,V!$L:$L,0)),"")</f>
        <v/>
      </c>
      <c r="AP99" s="159" t="str">
        <f t="shared" si="24"/>
        <v/>
      </c>
    </row>
    <row r="100" spans="2:42" hidden="1" x14ac:dyDescent="0.2">
      <c r="B100"/>
      <c r="AD100" s="157">
        <f t="shared" si="18"/>
        <v>0</v>
      </c>
      <c r="AE100" s="158" t="str">
        <f>IFERROR(INDEX(V!$R:$R,MATCH(AF100,V!$L:$L,0)),"")</f>
        <v/>
      </c>
      <c r="AF100" s="159" t="str">
        <f t="shared" si="19"/>
        <v/>
      </c>
      <c r="AG100" s="158" t="str">
        <f>IFERROR(INDEX(V!$R:$R,MATCH(AH100,V!$L:$L,0)),"")</f>
        <v/>
      </c>
      <c r="AH100" s="159" t="str">
        <f t="shared" si="20"/>
        <v/>
      </c>
      <c r="AI100" s="158" t="str">
        <f>IFERROR(INDEX(V!$R:$R,MATCH(AJ100,V!$L:$L,0)),"")</f>
        <v/>
      </c>
      <c r="AJ100" s="159" t="str">
        <f t="shared" si="21"/>
        <v/>
      </c>
      <c r="AK100" s="158" t="str">
        <f>IFERROR(INDEX(V!$R:$R,MATCH(AL100,V!$L:$L,0)),"")</f>
        <v/>
      </c>
      <c r="AL100" s="159" t="str">
        <f t="shared" si="22"/>
        <v/>
      </c>
      <c r="AM100" s="158" t="str">
        <f>IFERROR(INDEX(V!$R:$R,MATCH(AN100,V!$L:$L,0)),"")</f>
        <v/>
      </c>
      <c r="AN100" s="159" t="str">
        <f t="shared" si="23"/>
        <v/>
      </c>
      <c r="AO100" s="158" t="str">
        <f>IFERROR(INDEX(V!$R:$R,MATCH(AP100,V!$L:$L,0)),"")</f>
        <v/>
      </c>
      <c r="AP100" s="159" t="str">
        <f t="shared" si="24"/>
        <v/>
      </c>
    </row>
    <row r="101" spans="2:42" hidden="1" x14ac:dyDescent="0.2">
      <c r="B101"/>
      <c r="AD101" s="157">
        <f t="shared" si="18"/>
        <v>0</v>
      </c>
      <c r="AE101" s="158" t="str">
        <f>IFERROR(INDEX(V!$R:$R,MATCH(AF101,V!$L:$L,0)),"")</f>
        <v/>
      </c>
      <c r="AF101" s="159" t="str">
        <f t="shared" si="19"/>
        <v/>
      </c>
      <c r="AG101" s="158" t="str">
        <f>IFERROR(INDEX(V!$R:$R,MATCH(AH101,V!$L:$L,0)),"")</f>
        <v/>
      </c>
      <c r="AH101" s="159" t="str">
        <f t="shared" si="20"/>
        <v/>
      </c>
      <c r="AI101" s="158" t="str">
        <f>IFERROR(INDEX(V!$R:$R,MATCH(AJ101,V!$L:$L,0)),"")</f>
        <v/>
      </c>
      <c r="AJ101" s="159" t="str">
        <f t="shared" si="21"/>
        <v/>
      </c>
      <c r="AK101" s="158" t="str">
        <f>IFERROR(INDEX(V!$R:$R,MATCH(AL101,V!$L:$L,0)),"")</f>
        <v/>
      </c>
      <c r="AL101" s="159" t="str">
        <f t="shared" si="22"/>
        <v/>
      </c>
      <c r="AM101" s="158" t="str">
        <f>IFERROR(INDEX(V!$R:$R,MATCH(AN101,V!$L:$L,0)),"")</f>
        <v/>
      </c>
      <c r="AN101" s="159" t="str">
        <f t="shared" si="23"/>
        <v/>
      </c>
      <c r="AO101" s="158" t="str">
        <f>IFERROR(INDEX(V!$R:$R,MATCH(AP101,V!$L:$L,0)),"")</f>
        <v/>
      </c>
      <c r="AP101" s="159" t="str">
        <f t="shared" si="24"/>
        <v/>
      </c>
    </row>
    <row r="102" spans="2:42" hidden="1" x14ac:dyDescent="0.2">
      <c r="B102"/>
      <c r="AD102" s="157">
        <f t="shared" si="18"/>
        <v>0</v>
      </c>
      <c r="AE102" s="158" t="str">
        <f>IFERROR(INDEX(V!$R:$R,MATCH(AF102,V!$L:$L,0)),"")</f>
        <v/>
      </c>
      <c r="AF102" s="159" t="str">
        <f t="shared" si="19"/>
        <v/>
      </c>
      <c r="AG102" s="158" t="str">
        <f>IFERROR(INDEX(V!$R:$R,MATCH(AH102,V!$L:$L,0)),"")</f>
        <v/>
      </c>
      <c r="AH102" s="159" t="str">
        <f t="shared" si="20"/>
        <v/>
      </c>
      <c r="AI102" s="158" t="str">
        <f>IFERROR(INDEX(V!$R:$R,MATCH(AJ102,V!$L:$L,0)),"")</f>
        <v/>
      </c>
      <c r="AJ102" s="159" t="str">
        <f t="shared" si="21"/>
        <v/>
      </c>
      <c r="AK102" s="158" t="str">
        <f>IFERROR(INDEX(V!$R:$R,MATCH(AL102,V!$L:$L,0)),"")</f>
        <v/>
      </c>
      <c r="AL102" s="159" t="str">
        <f t="shared" si="22"/>
        <v/>
      </c>
      <c r="AM102" s="158" t="str">
        <f>IFERROR(INDEX(V!$R:$R,MATCH(AN102,V!$L:$L,0)),"")</f>
        <v/>
      </c>
      <c r="AN102" s="159" t="str">
        <f t="shared" si="23"/>
        <v/>
      </c>
      <c r="AO102" s="158" t="str">
        <f>IFERROR(INDEX(V!$R:$R,MATCH(AP102,V!$L:$L,0)),"")</f>
        <v/>
      </c>
      <c r="AP102" s="159" t="str">
        <f t="shared" si="24"/>
        <v/>
      </c>
    </row>
    <row r="103" spans="2:42" hidden="1" x14ac:dyDescent="0.2">
      <c r="B103"/>
      <c r="AD103" s="157">
        <f t="shared" si="18"/>
        <v>0</v>
      </c>
      <c r="AE103" s="158" t="str">
        <f>IFERROR(INDEX(V!$R:$R,MATCH(AF103,V!$L:$L,0)),"")</f>
        <v/>
      </c>
      <c r="AF103" s="159" t="str">
        <f t="shared" si="19"/>
        <v/>
      </c>
      <c r="AG103" s="158" t="str">
        <f>IFERROR(INDEX(V!$R:$R,MATCH(AH103,V!$L:$L,0)),"")</f>
        <v/>
      </c>
      <c r="AH103" s="159" t="str">
        <f t="shared" si="20"/>
        <v/>
      </c>
      <c r="AI103" s="158" t="str">
        <f>IFERROR(INDEX(V!$R:$R,MATCH(AJ103,V!$L:$L,0)),"")</f>
        <v/>
      </c>
      <c r="AJ103" s="159" t="str">
        <f t="shared" si="21"/>
        <v/>
      </c>
      <c r="AK103" s="158" t="str">
        <f>IFERROR(INDEX(V!$R:$R,MATCH(AL103,V!$L:$L,0)),"")</f>
        <v/>
      </c>
      <c r="AL103" s="159" t="str">
        <f t="shared" si="22"/>
        <v/>
      </c>
      <c r="AM103" s="158" t="str">
        <f>IFERROR(INDEX(V!$R:$R,MATCH(AN103,V!$L:$L,0)),"")</f>
        <v/>
      </c>
      <c r="AN103" s="159" t="str">
        <f t="shared" si="23"/>
        <v/>
      </c>
      <c r="AO103" s="158" t="str">
        <f>IFERROR(INDEX(V!$R:$R,MATCH(AP103,V!$L:$L,0)),"")</f>
        <v/>
      </c>
      <c r="AP103" s="159" t="str">
        <f t="shared" si="24"/>
        <v/>
      </c>
    </row>
    <row r="104" spans="2:42" hidden="1" x14ac:dyDescent="0.2">
      <c r="B104"/>
      <c r="AD104" s="157">
        <f t="shared" si="18"/>
        <v>0</v>
      </c>
      <c r="AE104" s="158" t="str">
        <f>IFERROR(INDEX(V!$R:$R,MATCH(AF104,V!$L:$L,0)),"")</f>
        <v/>
      </c>
      <c r="AF104" s="159" t="str">
        <f t="shared" si="19"/>
        <v/>
      </c>
      <c r="AG104" s="158" t="str">
        <f>IFERROR(INDEX(V!$R:$R,MATCH(AH104,V!$L:$L,0)),"")</f>
        <v/>
      </c>
      <c r="AH104" s="159" t="str">
        <f t="shared" si="20"/>
        <v/>
      </c>
      <c r="AI104" s="158" t="str">
        <f>IFERROR(INDEX(V!$R:$R,MATCH(AJ104,V!$L:$L,0)),"")</f>
        <v/>
      </c>
      <c r="AJ104" s="159" t="str">
        <f t="shared" si="21"/>
        <v/>
      </c>
      <c r="AK104" s="158" t="str">
        <f>IFERROR(INDEX(V!$R:$R,MATCH(AL104,V!$L:$L,0)),"")</f>
        <v/>
      </c>
      <c r="AL104" s="159" t="str">
        <f t="shared" si="22"/>
        <v/>
      </c>
      <c r="AM104" s="158" t="str">
        <f>IFERROR(INDEX(V!$R:$R,MATCH(AN104,V!$L:$L,0)),"")</f>
        <v/>
      </c>
      <c r="AN104" s="159" t="str">
        <f t="shared" si="23"/>
        <v/>
      </c>
      <c r="AO104" s="158" t="str">
        <f>IFERROR(INDEX(V!$R:$R,MATCH(AP104,V!$L:$L,0)),"")</f>
        <v/>
      </c>
      <c r="AP104" s="159" t="str">
        <f t="shared" si="24"/>
        <v/>
      </c>
    </row>
    <row r="105" spans="2:42" hidden="1" x14ac:dyDescent="0.2">
      <c r="B105"/>
      <c r="AD105" s="157">
        <f t="shared" si="18"/>
        <v>0</v>
      </c>
      <c r="AE105" s="158" t="str">
        <f>IFERROR(INDEX(V!$R:$R,MATCH(AF105,V!$L:$L,0)),"")</f>
        <v/>
      </c>
      <c r="AF105" s="159" t="str">
        <f t="shared" si="19"/>
        <v/>
      </c>
      <c r="AG105" s="158" t="str">
        <f>IFERROR(INDEX(V!$R:$R,MATCH(AH105,V!$L:$L,0)),"")</f>
        <v/>
      </c>
      <c r="AH105" s="159" t="str">
        <f t="shared" si="20"/>
        <v/>
      </c>
      <c r="AI105" s="158" t="str">
        <f>IFERROR(INDEX(V!$R:$R,MATCH(AJ105,V!$L:$L,0)),"")</f>
        <v/>
      </c>
      <c r="AJ105" s="159" t="str">
        <f t="shared" si="21"/>
        <v/>
      </c>
      <c r="AK105" s="158" t="str">
        <f>IFERROR(INDEX(V!$R:$R,MATCH(AL105,V!$L:$L,0)),"")</f>
        <v/>
      </c>
      <c r="AL105" s="159" t="str">
        <f t="shared" si="22"/>
        <v/>
      </c>
      <c r="AM105" s="158" t="str">
        <f>IFERROR(INDEX(V!$R:$R,MATCH(AN105,V!$L:$L,0)),"")</f>
        <v/>
      </c>
      <c r="AN105" s="159" t="str">
        <f t="shared" si="23"/>
        <v/>
      </c>
      <c r="AO105" s="158" t="str">
        <f>IFERROR(INDEX(V!$R:$R,MATCH(AP105,V!$L:$L,0)),"")</f>
        <v/>
      </c>
      <c r="AP105" s="159" t="str">
        <f t="shared" si="24"/>
        <v/>
      </c>
    </row>
    <row r="106" spans="2:42" hidden="1" x14ac:dyDescent="0.2">
      <c r="B106"/>
      <c r="AD106" s="157">
        <f t="shared" si="18"/>
        <v>0</v>
      </c>
      <c r="AE106" s="158" t="str">
        <f>IFERROR(INDEX(V!$R:$R,MATCH(AF106,V!$L:$L,0)),"")</f>
        <v/>
      </c>
      <c r="AF106" s="159" t="str">
        <f t="shared" si="19"/>
        <v/>
      </c>
      <c r="AG106" s="158" t="str">
        <f>IFERROR(INDEX(V!$R:$R,MATCH(AH106,V!$L:$L,0)),"")</f>
        <v/>
      </c>
      <c r="AH106" s="159" t="str">
        <f t="shared" si="20"/>
        <v/>
      </c>
      <c r="AI106" s="158" t="str">
        <f>IFERROR(INDEX(V!$R:$R,MATCH(AJ106,V!$L:$L,0)),"")</f>
        <v/>
      </c>
      <c r="AJ106" s="159" t="str">
        <f t="shared" si="21"/>
        <v/>
      </c>
      <c r="AK106" s="158" t="str">
        <f>IFERROR(INDEX(V!$R:$R,MATCH(AL106,V!$L:$L,0)),"")</f>
        <v/>
      </c>
      <c r="AL106" s="159" t="str">
        <f t="shared" si="22"/>
        <v/>
      </c>
      <c r="AM106" s="158" t="str">
        <f>IFERROR(INDEX(V!$R:$R,MATCH(AN106,V!$L:$L,0)),"")</f>
        <v/>
      </c>
      <c r="AN106" s="159" t="str">
        <f t="shared" si="23"/>
        <v/>
      </c>
      <c r="AO106" s="158" t="str">
        <f>IFERROR(INDEX(V!$R:$R,MATCH(AP106,V!$L:$L,0)),"")</f>
        <v/>
      </c>
      <c r="AP106" s="159" t="str">
        <f t="shared" si="24"/>
        <v/>
      </c>
    </row>
    <row r="107" spans="2:42" hidden="1" x14ac:dyDescent="0.2">
      <c r="B107"/>
      <c r="AD107" s="157">
        <f t="shared" si="18"/>
        <v>0</v>
      </c>
      <c r="AE107" s="158" t="str">
        <f>IFERROR(INDEX(V!$R:$R,MATCH(AF107,V!$L:$L,0)),"")</f>
        <v/>
      </c>
      <c r="AF107" s="159" t="str">
        <f t="shared" si="19"/>
        <v/>
      </c>
      <c r="AG107" s="158" t="str">
        <f>IFERROR(INDEX(V!$R:$R,MATCH(AH107,V!$L:$L,0)),"")</f>
        <v/>
      </c>
      <c r="AH107" s="159" t="str">
        <f t="shared" si="20"/>
        <v/>
      </c>
      <c r="AI107" s="158" t="str">
        <f>IFERROR(INDEX(V!$R:$R,MATCH(AJ107,V!$L:$L,0)),"")</f>
        <v/>
      </c>
      <c r="AJ107" s="159" t="str">
        <f t="shared" si="21"/>
        <v/>
      </c>
      <c r="AK107" s="158" t="str">
        <f>IFERROR(INDEX(V!$R:$R,MATCH(AL107,V!$L:$L,0)),"")</f>
        <v/>
      </c>
      <c r="AL107" s="159" t="str">
        <f t="shared" si="22"/>
        <v/>
      </c>
      <c r="AM107" s="158" t="str">
        <f>IFERROR(INDEX(V!$R:$R,MATCH(AN107,V!$L:$L,0)),"")</f>
        <v/>
      </c>
      <c r="AN107" s="159" t="str">
        <f t="shared" si="23"/>
        <v/>
      </c>
      <c r="AO107" s="158" t="str">
        <f>IFERROR(INDEX(V!$R:$R,MATCH(AP107,V!$L:$L,0)),"")</f>
        <v/>
      </c>
      <c r="AP107" s="159" t="str">
        <f t="shared" si="24"/>
        <v/>
      </c>
    </row>
    <row r="108" spans="2:42" hidden="1" x14ac:dyDescent="0.2">
      <c r="B108"/>
      <c r="AD108" s="157">
        <f t="shared" si="18"/>
        <v>0</v>
      </c>
      <c r="AE108" s="158" t="str">
        <f>IFERROR(INDEX(V!$R:$R,MATCH(AF108,V!$L:$L,0)),"")</f>
        <v/>
      </c>
      <c r="AF108" s="159" t="str">
        <f t="shared" si="19"/>
        <v/>
      </c>
      <c r="AG108" s="158" t="str">
        <f>IFERROR(INDEX(V!$R:$R,MATCH(AH108,V!$L:$L,0)),"")</f>
        <v/>
      </c>
      <c r="AH108" s="159" t="str">
        <f t="shared" si="20"/>
        <v/>
      </c>
      <c r="AI108" s="158" t="str">
        <f>IFERROR(INDEX(V!$R:$R,MATCH(AJ108,V!$L:$L,0)),"")</f>
        <v/>
      </c>
      <c r="AJ108" s="159" t="str">
        <f t="shared" si="21"/>
        <v/>
      </c>
      <c r="AK108" s="158" t="str">
        <f>IFERROR(INDEX(V!$R:$R,MATCH(AL108,V!$L:$L,0)),"")</f>
        <v/>
      </c>
      <c r="AL108" s="159" t="str">
        <f t="shared" si="22"/>
        <v/>
      </c>
      <c r="AM108" s="158" t="str">
        <f>IFERROR(INDEX(V!$R:$R,MATCH(AN108,V!$L:$L,0)),"")</f>
        <v/>
      </c>
      <c r="AN108" s="159" t="str">
        <f t="shared" si="23"/>
        <v/>
      </c>
      <c r="AO108" s="158" t="str">
        <f>IFERROR(INDEX(V!$R:$R,MATCH(AP108,V!$L:$L,0)),"")</f>
        <v/>
      </c>
      <c r="AP108" s="159" t="str">
        <f t="shared" si="24"/>
        <v/>
      </c>
    </row>
    <row r="109" spans="2:42" hidden="1" x14ac:dyDescent="0.2">
      <c r="B109"/>
      <c r="AD109" s="157">
        <f t="shared" si="18"/>
        <v>0</v>
      </c>
      <c r="AE109" s="158" t="str">
        <f>IFERROR(INDEX(V!$R:$R,MATCH(AF109,V!$L:$L,0)),"")</f>
        <v/>
      </c>
      <c r="AF109" s="159" t="str">
        <f t="shared" si="19"/>
        <v/>
      </c>
      <c r="AG109" s="158" t="str">
        <f>IFERROR(INDEX(V!$R:$R,MATCH(AH109,V!$L:$L,0)),"")</f>
        <v/>
      </c>
      <c r="AH109" s="159" t="str">
        <f t="shared" si="20"/>
        <v/>
      </c>
      <c r="AI109" s="158" t="str">
        <f>IFERROR(INDEX(V!$R:$R,MATCH(AJ109,V!$L:$L,0)),"")</f>
        <v/>
      </c>
      <c r="AJ109" s="159" t="str">
        <f t="shared" si="21"/>
        <v/>
      </c>
      <c r="AK109" s="158" t="str">
        <f>IFERROR(INDEX(V!$R:$R,MATCH(AL109,V!$L:$L,0)),"")</f>
        <v/>
      </c>
      <c r="AL109" s="159" t="str">
        <f t="shared" si="22"/>
        <v/>
      </c>
      <c r="AM109" s="158" t="str">
        <f>IFERROR(INDEX(V!$R:$R,MATCH(AN109,V!$L:$L,0)),"")</f>
        <v/>
      </c>
      <c r="AN109" s="159" t="str">
        <f t="shared" si="23"/>
        <v/>
      </c>
      <c r="AO109" s="158" t="str">
        <f>IFERROR(INDEX(V!$R:$R,MATCH(AP109,V!$L:$L,0)),"")</f>
        <v/>
      </c>
      <c r="AP109" s="159" t="str">
        <f t="shared" si="24"/>
        <v/>
      </c>
    </row>
    <row r="110" spans="2:42" hidden="1" x14ac:dyDescent="0.2">
      <c r="B110"/>
      <c r="AD110" s="157">
        <f t="shared" si="18"/>
        <v>0</v>
      </c>
      <c r="AE110" s="158" t="str">
        <f>IFERROR(INDEX(V!$R:$R,MATCH(AF110,V!$L:$L,0)),"")</f>
        <v/>
      </c>
      <c r="AF110" s="159" t="str">
        <f t="shared" si="19"/>
        <v/>
      </c>
      <c r="AG110" s="158" t="str">
        <f>IFERROR(INDEX(V!$R:$R,MATCH(AH110,V!$L:$L,0)),"")</f>
        <v/>
      </c>
      <c r="AH110" s="159" t="str">
        <f t="shared" si="20"/>
        <v/>
      </c>
      <c r="AI110" s="158" t="str">
        <f>IFERROR(INDEX(V!$R:$R,MATCH(AJ110,V!$L:$L,0)),"")</f>
        <v/>
      </c>
      <c r="AJ110" s="159" t="str">
        <f t="shared" si="21"/>
        <v/>
      </c>
      <c r="AK110" s="158" t="str">
        <f>IFERROR(INDEX(V!$R:$R,MATCH(AL110,V!$L:$L,0)),"")</f>
        <v/>
      </c>
      <c r="AL110" s="159" t="str">
        <f t="shared" si="22"/>
        <v/>
      </c>
      <c r="AM110" s="158" t="str">
        <f>IFERROR(INDEX(V!$R:$R,MATCH(AN110,V!$L:$L,0)),"")</f>
        <v/>
      </c>
      <c r="AN110" s="159" t="str">
        <f t="shared" si="23"/>
        <v/>
      </c>
      <c r="AO110" s="158" t="str">
        <f>IFERROR(INDEX(V!$R:$R,MATCH(AP110,V!$L:$L,0)),"")</f>
        <v/>
      </c>
      <c r="AP110" s="159" t="str">
        <f t="shared" si="24"/>
        <v/>
      </c>
    </row>
    <row r="111" spans="2:42" hidden="1" x14ac:dyDescent="0.2">
      <c r="B111"/>
      <c r="AD111" s="157">
        <f t="shared" si="18"/>
        <v>0</v>
      </c>
      <c r="AE111" s="158" t="str">
        <f>IFERROR(INDEX(V!$R:$R,MATCH(AF111,V!$L:$L,0)),"")</f>
        <v/>
      </c>
      <c r="AF111" s="159" t="str">
        <f t="shared" si="19"/>
        <v/>
      </c>
      <c r="AG111" s="158" t="str">
        <f>IFERROR(INDEX(V!$R:$R,MATCH(AH111,V!$L:$L,0)),"")</f>
        <v/>
      </c>
      <c r="AH111" s="159" t="str">
        <f t="shared" si="20"/>
        <v/>
      </c>
      <c r="AI111" s="158" t="str">
        <f>IFERROR(INDEX(V!$R:$R,MATCH(AJ111,V!$L:$L,0)),"")</f>
        <v/>
      </c>
      <c r="AJ111" s="159" t="str">
        <f t="shared" si="21"/>
        <v/>
      </c>
      <c r="AK111" s="158" t="str">
        <f>IFERROR(INDEX(V!$R:$R,MATCH(AL111,V!$L:$L,0)),"")</f>
        <v/>
      </c>
      <c r="AL111" s="159" t="str">
        <f t="shared" si="22"/>
        <v/>
      </c>
      <c r="AM111" s="158" t="str">
        <f>IFERROR(INDEX(V!$R:$R,MATCH(AN111,V!$L:$L,0)),"")</f>
        <v/>
      </c>
      <c r="AN111" s="159" t="str">
        <f t="shared" si="23"/>
        <v/>
      </c>
      <c r="AO111" s="158" t="str">
        <f>IFERROR(INDEX(V!$R:$R,MATCH(AP111,V!$L:$L,0)),"")</f>
        <v/>
      </c>
      <c r="AP111" s="159" t="str">
        <f t="shared" si="24"/>
        <v/>
      </c>
    </row>
    <row r="112" spans="2:42" hidden="1" x14ac:dyDescent="0.2">
      <c r="B112"/>
      <c r="AD112" s="157">
        <f t="shared" si="18"/>
        <v>0</v>
      </c>
      <c r="AE112" s="158" t="str">
        <f>IFERROR(INDEX(V!$R:$R,MATCH(AF112,V!$L:$L,0)),"")</f>
        <v/>
      </c>
      <c r="AF112" s="159" t="str">
        <f t="shared" si="19"/>
        <v/>
      </c>
      <c r="AG112" s="158" t="str">
        <f>IFERROR(INDEX(V!$R:$R,MATCH(AH112,V!$L:$L,0)),"")</f>
        <v/>
      </c>
      <c r="AH112" s="159" t="str">
        <f t="shared" si="20"/>
        <v/>
      </c>
      <c r="AI112" s="158" t="str">
        <f>IFERROR(INDEX(V!$R:$R,MATCH(AJ112,V!$L:$L,0)),"")</f>
        <v/>
      </c>
      <c r="AJ112" s="159" t="str">
        <f t="shared" si="21"/>
        <v/>
      </c>
      <c r="AK112" s="158" t="str">
        <f>IFERROR(INDEX(V!$R:$R,MATCH(AL112,V!$L:$L,0)),"")</f>
        <v/>
      </c>
      <c r="AL112" s="159" t="str">
        <f t="shared" si="22"/>
        <v/>
      </c>
      <c r="AM112" s="158" t="str">
        <f>IFERROR(INDEX(V!$R:$R,MATCH(AN112,V!$L:$L,0)),"")</f>
        <v/>
      </c>
      <c r="AN112" s="159" t="str">
        <f t="shared" si="23"/>
        <v/>
      </c>
      <c r="AO112" s="158" t="str">
        <f>IFERROR(INDEX(V!$R:$R,MATCH(AP112,V!$L:$L,0)),"")</f>
        <v/>
      </c>
      <c r="AP112" s="159" t="str">
        <f t="shared" si="24"/>
        <v/>
      </c>
    </row>
    <row r="113" spans="2:42" hidden="1" x14ac:dyDescent="0.2">
      <c r="B113"/>
      <c r="AD113" s="157">
        <f t="shared" si="18"/>
        <v>0</v>
      </c>
      <c r="AE113" s="158" t="str">
        <f>IFERROR(INDEX(V!$R:$R,MATCH(AF113,V!$L:$L,0)),"")</f>
        <v/>
      </c>
      <c r="AF113" s="159" t="str">
        <f t="shared" si="19"/>
        <v/>
      </c>
      <c r="AG113" s="158" t="str">
        <f>IFERROR(INDEX(V!$R:$R,MATCH(AH113,V!$L:$L,0)),"")</f>
        <v/>
      </c>
      <c r="AH113" s="159" t="str">
        <f t="shared" si="20"/>
        <v/>
      </c>
      <c r="AI113" s="158" t="str">
        <f>IFERROR(INDEX(V!$R:$R,MATCH(AJ113,V!$L:$L,0)),"")</f>
        <v/>
      </c>
      <c r="AJ113" s="159" t="str">
        <f t="shared" si="21"/>
        <v/>
      </c>
      <c r="AK113" s="158" t="str">
        <f>IFERROR(INDEX(V!$R:$R,MATCH(AL113,V!$L:$L,0)),"")</f>
        <v/>
      </c>
      <c r="AL113" s="159" t="str">
        <f t="shared" si="22"/>
        <v/>
      </c>
      <c r="AM113" s="158" t="str">
        <f>IFERROR(INDEX(V!$R:$R,MATCH(AN113,V!$L:$L,0)),"")</f>
        <v/>
      </c>
      <c r="AN113" s="159" t="str">
        <f t="shared" si="23"/>
        <v/>
      </c>
      <c r="AO113" s="158" t="str">
        <f>IFERROR(INDEX(V!$R:$R,MATCH(AP113,V!$L:$L,0)),"")</f>
        <v/>
      </c>
      <c r="AP113" s="159" t="str">
        <f t="shared" si="24"/>
        <v/>
      </c>
    </row>
    <row r="114" spans="2:42" hidden="1" x14ac:dyDescent="0.2">
      <c r="B114"/>
      <c r="AD114" s="157">
        <f t="shared" si="18"/>
        <v>0</v>
      </c>
      <c r="AE114" s="158" t="str">
        <f>IFERROR(INDEX(V!$R:$R,MATCH(AF114,V!$L:$L,0)),"")</f>
        <v/>
      </c>
      <c r="AF114" s="159" t="str">
        <f t="shared" si="19"/>
        <v/>
      </c>
      <c r="AG114" s="158" t="str">
        <f>IFERROR(INDEX(V!$R:$R,MATCH(AH114,V!$L:$L,0)),"")</f>
        <v/>
      </c>
      <c r="AH114" s="159" t="str">
        <f t="shared" si="20"/>
        <v/>
      </c>
      <c r="AI114" s="158" t="str">
        <f>IFERROR(INDEX(V!$R:$R,MATCH(AJ114,V!$L:$L,0)),"")</f>
        <v/>
      </c>
      <c r="AJ114" s="159" t="str">
        <f t="shared" si="21"/>
        <v/>
      </c>
      <c r="AK114" s="158" t="str">
        <f>IFERROR(INDEX(V!$R:$R,MATCH(AL114,V!$L:$L,0)),"")</f>
        <v/>
      </c>
      <c r="AL114" s="159" t="str">
        <f t="shared" si="22"/>
        <v/>
      </c>
      <c r="AM114" s="158" t="str">
        <f>IFERROR(INDEX(V!$R:$R,MATCH(AN114,V!$L:$L,0)),"")</f>
        <v/>
      </c>
      <c r="AN114" s="159" t="str">
        <f t="shared" si="23"/>
        <v/>
      </c>
      <c r="AO114" s="158" t="str">
        <f>IFERROR(INDEX(V!$R:$R,MATCH(AP114,V!$L:$L,0)),"")</f>
        <v/>
      </c>
      <c r="AP114" s="159" t="str">
        <f t="shared" si="24"/>
        <v/>
      </c>
    </row>
    <row r="115" spans="2:42" hidden="1" x14ac:dyDescent="0.2">
      <c r="B115"/>
      <c r="AD115" s="157">
        <f t="shared" si="18"/>
        <v>0</v>
      </c>
      <c r="AE115" s="158" t="str">
        <f>IFERROR(INDEX(V!$R:$R,MATCH(AF115,V!$L:$L,0)),"")</f>
        <v/>
      </c>
      <c r="AF115" s="159" t="str">
        <f t="shared" si="19"/>
        <v/>
      </c>
      <c r="AG115" s="158" t="str">
        <f>IFERROR(INDEX(V!$R:$R,MATCH(AH115,V!$L:$L,0)),"")</f>
        <v/>
      </c>
      <c r="AH115" s="159" t="str">
        <f t="shared" si="20"/>
        <v/>
      </c>
      <c r="AI115" s="158" t="str">
        <f>IFERROR(INDEX(V!$R:$R,MATCH(AJ115,V!$L:$L,0)),"")</f>
        <v/>
      </c>
      <c r="AJ115" s="159" t="str">
        <f t="shared" si="21"/>
        <v/>
      </c>
      <c r="AK115" s="158" t="str">
        <f>IFERROR(INDEX(V!$R:$R,MATCH(AL115,V!$L:$L,0)),"")</f>
        <v/>
      </c>
      <c r="AL115" s="159" t="str">
        <f t="shared" si="22"/>
        <v/>
      </c>
      <c r="AM115" s="158" t="str">
        <f>IFERROR(INDEX(V!$R:$R,MATCH(AN115,V!$L:$L,0)),"")</f>
        <v/>
      </c>
      <c r="AN115" s="159" t="str">
        <f t="shared" si="23"/>
        <v/>
      </c>
      <c r="AO115" s="158" t="str">
        <f>IFERROR(INDEX(V!$R:$R,MATCH(AP115,V!$L:$L,0)),"")</f>
        <v/>
      </c>
      <c r="AP115" s="159" t="str">
        <f t="shared" si="24"/>
        <v/>
      </c>
    </row>
    <row r="116" spans="2:42" hidden="1" x14ac:dyDescent="0.2">
      <c r="B116"/>
      <c r="AD116" s="157">
        <f t="shared" si="18"/>
        <v>0</v>
      </c>
      <c r="AE116" s="158" t="str">
        <f>IFERROR(INDEX(V!$R:$R,MATCH(AF116,V!$L:$L,0)),"")</f>
        <v/>
      </c>
      <c r="AF116" s="159" t="str">
        <f t="shared" si="19"/>
        <v/>
      </c>
      <c r="AG116" s="158" t="str">
        <f>IFERROR(INDEX(V!$R:$R,MATCH(AH116,V!$L:$L,0)),"")</f>
        <v/>
      </c>
      <c r="AH116" s="159" t="str">
        <f t="shared" si="20"/>
        <v/>
      </c>
      <c r="AI116" s="158" t="str">
        <f>IFERROR(INDEX(V!$R:$R,MATCH(AJ116,V!$L:$L,0)),"")</f>
        <v/>
      </c>
      <c r="AJ116" s="159" t="str">
        <f t="shared" si="21"/>
        <v/>
      </c>
      <c r="AK116" s="158" t="str">
        <f>IFERROR(INDEX(V!$R:$R,MATCH(AL116,V!$L:$L,0)),"")</f>
        <v/>
      </c>
      <c r="AL116" s="159" t="str">
        <f t="shared" si="22"/>
        <v/>
      </c>
      <c r="AM116" s="158" t="str">
        <f>IFERROR(INDEX(V!$R:$R,MATCH(AN116,V!$L:$L,0)),"")</f>
        <v/>
      </c>
      <c r="AN116" s="159" t="str">
        <f t="shared" si="23"/>
        <v/>
      </c>
      <c r="AO116" s="158" t="str">
        <f>IFERROR(INDEX(V!$R:$R,MATCH(AP116,V!$L:$L,0)),"")</f>
        <v/>
      </c>
      <c r="AP116" s="159" t="str">
        <f t="shared" si="24"/>
        <v/>
      </c>
    </row>
    <row r="117" spans="2:42" hidden="1" x14ac:dyDescent="0.2">
      <c r="B117"/>
      <c r="AD117" s="157">
        <f t="shared" si="18"/>
        <v>0</v>
      </c>
      <c r="AE117" s="158" t="str">
        <f>IFERROR(INDEX(V!$R:$R,MATCH(AF117,V!$L:$L,0)),"")</f>
        <v/>
      </c>
      <c r="AF117" s="159" t="str">
        <f t="shared" si="19"/>
        <v/>
      </c>
      <c r="AG117" s="158" t="str">
        <f>IFERROR(INDEX(V!$R:$R,MATCH(AH117,V!$L:$L,0)),"")</f>
        <v/>
      </c>
      <c r="AH117" s="159" t="str">
        <f t="shared" si="20"/>
        <v/>
      </c>
      <c r="AI117" s="158" t="str">
        <f>IFERROR(INDEX(V!$R:$R,MATCH(AJ117,V!$L:$L,0)),"")</f>
        <v/>
      </c>
      <c r="AJ117" s="159" t="str">
        <f t="shared" si="21"/>
        <v/>
      </c>
      <c r="AK117" s="158" t="str">
        <f>IFERROR(INDEX(V!$R:$R,MATCH(AL117,V!$L:$L,0)),"")</f>
        <v/>
      </c>
      <c r="AL117" s="159" t="str">
        <f t="shared" si="22"/>
        <v/>
      </c>
      <c r="AM117" s="158" t="str">
        <f>IFERROR(INDEX(V!$R:$R,MATCH(AN117,V!$L:$L,0)),"")</f>
        <v/>
      </c>
      <c r="AN117" s="159" t="str">
        <f t="shared" si="23"/>
        <v/>
      </c>
      <c r="AO117" s="158" t="str">
        <f>IFERROR(INDEX(V!$R:$R,MATCH(AP117,V!$L:$L,0)),"")</f>
        <v/>
      </c>
      <c r="AP117" s="159" t="str">
        <f t="shared" si="24"/>
        <v/>
      </c>
    </row>
    <row r="118" spans="2:42" hidden="1" x14ac:dyDescent="0.2">
      <c r="B118"/>
      <c r="AD118" s="157">
        <f t="shared" si="18"/>
        <v>0</v>
      </c>
      <c r="AE118" s="158" t="str">
        <f>IFERROR(INDEX(V!$R:$R,MATCH(AF118,V!$L:$L,0)),"")</f>
        <v/>
      </c>
      <c r="AF118" s="159" t="str">
        <f t="shared" si="19"/>
        <v/>
      </c>
      <c r="AG118" s="158" t="str">
        <f>IFERROR(INDEX(V!$R:$R,MATCH(AH118,V!$L:$L,0)),"")</f>
        <v/>
      </c>
      <c r="AH118" s="159" t="str">
        <f t="shared" si="20"/>
        <v/>
      </c>
      <c r="AI118" s="158" t="str">
        <f>IFERROR(INDEX(V!$R:$R,MATCH(AJ118,V!$L:$L,0)),"")</f>
        <v/>
      </c>
      <c r="AJ118" s="159" t="str">
        <f t="shared" si="21"/>
        <v/>
      </c>
      <c r="AK118" s="158" t="str">
        <f>IFERROR(INDEX(V!$R:$R,MATCH(AL118,V!$L:$L,0)),"")</f>
        <v/>
      </c>
      <c r="AL118" s="159" t="str">
        <f t="shared" si="22"/>
        <v/>
      </c>
      <c r="AM118" s="158" t="str">
        <f>IFERROR(INDEX(V!$R:$R,MATCH(AN118,V!$L:$L,0)),"")</f>
        <v/>
      </c>
      <c r="AN118" s="159" t="str">
        <f t="shared" si="23"/>
        <v/>
      </c>
      <c r="AO118" s="158" t="str">
        <f>IFERROR(INDEX(V!$R:$R,MATCH(AP118,V!$L:$L,0)),"")</f>
        <v/>
      </c>
      <c r="AP118" s="159" t="str">
        <f t="shared" si="24"/>
        <v/>
      </c>
    </row>
    <row r="119" spans="2:42" hidden="1" x14ac:dyDescent="0.2">
      <c r="B119"/>
      <c r="AD119" s="157">
        <f t="shared" si="18"/>
        <v>0</v>
      </c>
      <c r="AE119" s="158" t="str">
        <f>IFERROR(INDEX(V!$R:$R,MATCH(AF119,V!$L:$L,0)),"")</f>
        <v/>
      </c>
      <c r="AF119" s="159" t="str">
        <f t="shared" si="19"/>
        <v/>
      </c>
      <c r="AG119" s="158" t="str">
        <f>IFERROR(INDEX(V!$R:$R,MATCH(AH119,V!$L:$L,0)),"")</f>
        <v/>
      </c>
      <c r="AH119" s="159" t="str">
        <f t="shared" si="20"/>
        <v/>
      </c>
      <c r="AI119" s="158" t="str">
        <f>IFERROR(INDEX(V!$R:$R,MATCH(AJ119,V!$L:$L,0)),"")</f>
        <v/>
      </c>
      <c r="AJ119" s="159" t="str">
        <f t="shared" si="21"/>
        <v/>
      </c>
      <c r="AK119" s="158" t="str">
        <f>IFERROR(INDEX(V!$R:$R,MATCH(AL119,V!$L:$L,0)),"")</f>
        <v/>
      </c>
      <c r="AL119" s="159" t="str">
        <f t="shared" si="22"/>
        <v/>
      </c>
      <c r="AM119" s="158" t="str">
        <f>IFERROR(INDEX(V!$R:$R,MATCH(AN119,V!$L:$L,0)),"")</f>
        <v/>
      </c>
      <c r="AN119" s="159" t="str">
        <f t="shared" si="23"/>
        <v/>
      </c>
      <c r="AO119" s="158" t="str">
        <f>IFERROR(INDEX(V!$R:$R,MATCH(AP119,V!$L:$L,0)),"")</f>
        <v/>
      </c>
      <c r="AP119" s="159" t="str">
        <f t="shared" si="24"/>
        <v/>
      </c>
    </row>
    <row r="120" spans="2:42" hidden="1" x14ac:dyDescent="0.2">
      <c r="B120"/>
      <c r="AD120" s="157">
        <f t="shared" si="18"/>
        <v>0</v>
      </c>
      <c r="AE120" s="158" t="str">
        <f>IFERROR(INDEX(V!$R:$R,MATCH(AF120,V!$L:$L,0)),"")</f>
        <v/>
      </c>
      <c r="AF120" s="159" t="str">
        <f t="shared" si="19"/>
        <v/>
      </c>
      <c r="AG120" s="158" t="str">
        <f>IFERROR(INDEX(V!$R:$R,MATCH(AH120,V!$L:$L,0)),"")</f>
        <v/>
      </c>
      <c r="AH120" s="159" t="str">
        <f t="shared" si="20"/>
        <v/>
      </c>
      <c r="AI120" s="158" t="str">
        <f>IFERROR(INDEX(V!$R:$R,MATCH(AJ120,V!$L:$L,0)),"")</f>
        <v/>
      </c>
      <c r="AJ120" s="159" t="str">
        <f t="shared" si="21"/>
        <v/>
      </c>
      <c r="AK120" s="158" t="str">
        <f>IFERROR(INDEX(V!$R:$R,MATCH(AL120,V!$L:$L,0)),"")</f>
        <v/>
      </c>
      <c r="AL120" s="159" t="str">
        <f t="shared" si="22"/>
        <v/>
      </c>
      <c r="AM120" s="158" t="str">
        <f>IFERROR(INDEX(V!$R:$R,MATCH(AN120,V!$L:$L,0)),"")</f>
        <v/>
      </c>
      <c r="AN120" s="159" t="str">
        <f t="shared" si="23"/>
        <v/>
      </c>
      <c r="AO120" s="158" t="str">
        <f>IFERROR(INDEX(V!$R:$R,MATCH(AP120,V!$L:$L,0)),"")</f>
        <v/>
      </c>
      <c r="AP120" s="159" t="str">
        <f t="shared" si="24"/>
        <v/>
      </c>
    </row>
    <row r="121" spans="2:42" hidden="1" x14ac:dyDescent="0.2">
      <c r="B121"/>
      <c r="AD121" s="157">
        <f t="shared" si="18"/>
        <v>0</v>
      </c>
      <c r="AE121" s="158" t="str">
        <f>IFERROR(INDEX(V!$R:$R,MATCH(AF121,V!$L:$L,0)),"")</f>
        <v/>
      </c>
      <c r="AF121" s="159" t="str">
        <f t="shared" si="19"/>
        <v/>
      </c>
      <c r="AG121" s="158" t="str">
        <f>IFERROR(INDEX(V!$R:$R,MATCH(AH121,V!$L:$L,0)),"")</f>
        <v/>
      </c>
      <c r="AH121" s="159" t="str">
        <f t="shared" si="20"/>
        <v/>
      </c>
      <c r="AI121" s="158" t="str">
        <f>IFERROR(INDEX(V!$R:$R,MATCH(AJ121,V!$L:$L,0)),"")</f>
        <v/>
      </c>
      <c r="AJ121" s="159" t="str">
        <f t="shared" si="21"/>
        <v/>
      </c>
      <c r="AK121" s="158" t="str">
        <f>IFERROR(INDEX(V!$R:$R,MATCH(AL121,V!$L:$L,0)),"")</f>
        <v/>
      </c>
      <c r="AL121" s="159" t="str">
        <f t="shared" si="22"/>
        <v/>
      </c>
      <c r="AM121" s="158" t="str">
        <f>IFERROR(INDEX(V!$R:$R,MATCH(AN121,V!$L:$L,0)),"")</f>
        <v/>
      </c>
      <c r="AN121" s="159" t="str">
        <f t="shared" si="23"/>
        <v/>
      </c>
      <c r="AO121" s="158" t="str">
        <f>IFERROR(INDEX(V!$R:$R,MATCH(AP121,V!$L:$L,0)),"")</f>
        <v/>
      </c>
      <c r="AP121" s="159" t="str">
        <f t="shared" si="24"/>
        <v/>
      </c>
    </row>
    <row r="122" spans="2:42" hidden="1" x14ac:dyDescent="0.2">
      <c r="B122"/>
      <c r="AD122" s="157">
        <f t="shared" si="18"/>
        <v>0</v>
      </c>
      <c r="AE122" s="158" t="str">
        <f>IFERROR(INDEX(V!$R:$R,MATCH(AF122,V!$L:$L,0)),"")</f>
        <v/>
      </c>
      <c r="AF122" s="159" t="str">
        <f t="shared" si="19"/>
        <v/>
      </c>
      <c r="AG122" s="158" t="str">
        <f>IFERROR(INDEX(V!$R:$R,MATCH(AH122,V!$L:$L,0)),"")</f>
        <v/>
      </c>
      <c r="AH122" s="159" t="str">
        <f t="shared" si="20"/>
        <v/>
      </c>
      <c r="AI122" s="158" t="str">
        <f>IFERROR(INDEX(V!$R:$R,MATCH(AJ122,V!$L:$L,0)),"")</f>
        <v/>
      </c>
      <c r="AJ122" s="159" t="str">
        <f t="shared" si="21"/>
        <v/>
      </c>
      <c r="AK122" s="158" t="str">
        <f>IFERROR(INDEX(V!$R:$R,MATCH(AL122,V!$L:$L,0)),"")</f>
        <v/>
      </c>
      <c r="AL122" s="159" t="str">
        <f t="shared" si="22"/>
        <v/>
      </c>
      <c r="AM122" s="158" t="str">
        <f>IFERROR(INDEX(V!$R:$R,MATCH(AN122,V!$L:$L,0)),"")</f>
        <v/>
      </c>
      <c r="AN122" s="159" t="str">
        <f t="shared" si="23"/>
        <v/>
      </c>
      <c r="AO122" s="158" t="str">
        <f>IFERROR(INDEX(V!$R:$R,MATCH(AP122,V!$L:$L,0)),"")</f>
        <v/>
      </c>
      <c r="AP122" s="159" t="str">
        <f t="shared" si="24"/>
        <v/>
      </c>
    </row>
    <row r="123" spans="2:42" hidden="1" x14ac:dyDescent="0.2">
      <c r="B123"/>
      <c r="AD123" s="157">
        <f t="shared" si="18"/>
        <v>0</v>
      </c>
      <c r="AE123" s="158" t="str">
        <f>IFERROR(INDEX(V!$R:$R,MATCH(AF123,V!$L:$L,0)),"")</f>
        <v/>
      </c>
      <c r="AF123" s="159" t="str">
        <f t="shared" si="19"/>
        <v/>
      </c>
      <c r="AG123" s="158" t="str">
        <f>IFERROR(INDEX(V!$R:$R,MATCH(AH123,V!$L:$L,0)),"")</f>
        <v/>
      </c>
      <c r="AH123" s="159" t="str">
        <f t="shared" si="20"/>
        <v/>
      </c>
      <c r="AI123" s="158" t="str">
        <f>IFERROR(INDEX(V!$R:$R,MATCH(AJ123,V!$L:$L,0)),"")</f>
        <v/>
      </c>
      <c r="AJ123" s="159" t="str">
        <f t="shared" si="21"/>
        <v/>
      </c>
      <c r="AK123" s="158" t="str">
        <f>IFERROR(INDEX(V!$R:$R,MATCH(AL123,V!$L:$L,0)),"")</f>
        <v/>
      </c>
      <c r="AL123" s="159" t="str">
        <f t="shared" si="22"/>
        <v/>
      </c>
      <c r="AM123" s="158" t="str">
        <f>IFERROR(INDEX(V!$R:$R,MATCH(AN123,V!$L:$L,0)),"")</f>
        <v/>
      </c>
      <c r="AN123" s="159" t="str">
        <f t="shared" si="23"/>
        <v/>
      </c>
      <c r="AO123" s="158" t="str">
        <f>IFERROR(INDEX(V!$R:$R,MATCH(AP123,V!$L:$L,0)),"")</f>
        <v/>
      </c>
      <c r="AP123" s="159" t="str">
        <f t="shared" si="24"/>
        <v/>
      </c>
    </row>
    <row r="124" spans="2:42" hidden="1" x14ac:dyDescent="0.2">
      <c r="B124"/>
      <c r="AD124" s="157">
        <f t="shared" si="18"/>
        <v>0</v>
      </c>
      <c r="AE124" s="158" t="str">
        <f>IFERROR(INDEX(V!$R:$R,MATCH(AF124,V!$L:$L,0)),"")</f>
        <v/>
      </c>
      <c r="AF124" s="159" t="str">
        <f t="shared" si="19"/>
        <v/>
      </c>
      <c r="AG124" s="158" t="str">
        <f>IFERROR(INDEX(V!$R:$R,MATCH(AH124,V!$L:$L,0)),"")</f>
        <v/>
      </c>
      <c r="AH124" s="159" t="str">
        <f t="shared" si="20"/>
        <v/>
      </c>
      <c r="AI124" s="158" t="str">
        <f>IFERROR(INDEX(V!$R:$R,MATCH(AJ124,V!$L:$L,0)),"")</f>
        <v/>
      </c>
      <c r="AJ124" s="159" t="str">
        <f t="shared" si="21"/>
        <v/>
      </c>
      <c r="AK124" s="158" t="str">
        <f>IFERROR(INDEX(V!$R:$R,MATCH(AL124,V!$L:$L,0)),"")</f>
        <v/>
      </c>
      <c r="AL124" s="159" t="str">
        <f t="shared" si="22"/>
        <v/>
      </c>
      <c r="AM124" s="158" t="str">
        <f>IFERROR(INDEX(V!$R:$R,MATCH(AN124,V!$L:$L,0)),"")</f>
        <v/>
      </c>
      <c r="AN124" s="159" t="str">
        <f t="shared" si="23"/>
        <v/>
      </c>
      <c r="AO124" s="158" t="str">
        <f>IFERROR(INDEX(V!$R:$R,MATCH(AP124,V!$L:$L,0)),"")</f>
        <v/>
      </c>
      <c r="AP124" s="159" t="str">
        <f t="shared" si="24"/>
        <v/>
      </c>
    </row>
    <row r="125" spans="2:42" hidden="1" x14ac:dyDescent="0.2">
      <c r="B125"/>
      <c r="AD125" s="157">
        <f t="shared" si="18"/>
        <v>0</v>
      </c>
      <c r="AE125" s="158" t="str">
        <f>IFERROR(INDEX(V!$R:$R,MATCH(AF125,V!$L:$L,0)),"")</f>
        <v/>
      </c>
      <c r="AF125" s="159" t="str">
        <f t="shared" si="19"/>
        <v/>
      </c>
      <c r="AG125" s="158" t="str">
        <f>IFERROR(INDEX(V!$R:$R,MATCH(AH125,V!$L:$L,0)),"")</f>
        <v/>
      </c>
      <c r="AH125" s="159" t="str">
        <f t="shared" si="20"/>
        <v/>
      </c>
      <c r="AI125" s="158" t="str">
        <f>IFERROR(INDEX(V!$R:$R,MATCH(AJ125,V!$L:$L,0)),"")</f>
        <v/>
      </c>
      <c r="AJ125" s="159" t="str">
        <f t="shared" si="21"/>
        <v/>
      </c>
      <c r="AK125" s="158" t="str">
        <f>IFERROR(INDEX(V!$R:$R,MATCH(AL125,V!$L:$L,0)),"")</f>
        <v/>
      </c>
      <c r="AL125" s="159" t="str">
        <f t="shared" si="22"/>
        <v/>
      </c>
      <c r="AM125" s="158" t="str">
        <f>IFERROR(INDEX(V!$R:$R,MATCH(AN125,V!$L:$L,0)),"")</f>
        <v/>
      </c>
      <c r="AN125" s="159" t="str">
        <f t="shared" si="23"/>
        <v/>
      </c>
      <c r="AO125" s="158" t="str">
        <f>IFERROR(INDEX(V!$R:$R,MATCH(AP125,V!$L:$L,0)),"")</f>
        <v/>
      </c>
      <c r="AP125" s="159" t="str">
        <f t="shared" si="24"/>
        <v/>
      </c>
    </row>
    <row r="126" spans="2:42" hidden="1" x14ac:dyDescent="0.2">
      <c r="B126"/>
      <c r="AD126" s="157">
        <f t="shared" si="18"/>
        <v>0</v>
      </c>
      <c r="AE126" s="158" t="str">
        <f>IFERROR(INDEX(V!$R:$R,MATCH(AF126,V!$L:$L,0)),"")</f>
        <v/>
      </c>
      <c r="AF126" s="159" t="str">
        <f t="shared" si="19"/>
        <v/>
      </c>
      <c r="AG126" s="158" t="str">
        <f>IFERROR(INDEX(V!$R:$R,MATCH(AH126,V!$L:$L,0)),"")</f>
        <v/>
      </c>
      <c r="AH126" s="159" t="str">
        <f t="shared" si="20"/>
        <v/>
      </c>
      <c r="AI126" s="158" t="str">
        <f>IFERROR(INDEX(V!$R:$R,MATCH(AJ126,V!$L:$L,0)),"")</f>
        <v/>
      </c>
      <c r="AJ126" s="159" t="str">
        <f t="shared" si="21"/>
        <v/>
      </c>
      <c r="AK126" s="158" t="str">
        <f>IFERROR(INDEX(V!$R:$R,MATCH(AL126,V!$L:$L,0)),"")</f>
        <v/>
      </c>
      <c r="AL126" s="159" t="str">
        <f t="shared" si="22"/>
        <v/>
      </c>
      <c r="AM126" s="158" t="str">
        <f>IFERROR(INDEX(V!$R:$R,MATCH(AN126,V!$L:$L,0)),"")</f>
        <v/>
      </c>
      <c r="AN126" s="159" t="str">
        <f t="shared" si="23"/>
        <v/>
      </c>
      <c r="AO126" s="158" t="str">
        <f>IFERROR(INDEX(V!$R:$R,MATCH(AP126,V!$L:$L,0)),"")</f>
        <v/>
      </c>
      <c r="AP126" s="159" t="str">
        <f t="shared" si="24"/>
        <v/>
      </c>
    </row>
    <row r="127" spans="2:42" hidden="1" x14ac:dyDescent="0.2">
      <c r="B127"/>
      <c r="AD127" s="157">
        <f t="shared" si="18"/>
        <v>0</v>
      </c>
      <c r="AE127" s="158" t="str">
        <f>IFERROR(INDEX(V!$R:$R,MATCH(AF127,V!$L:$L,0)),"")</f>
        <v/>
      </c>
      <c r="AF127" s="159" t="str">
        <f t="shared" si="19"/>
        <v/>
      </c>
      <c r="AG127" s="158" t="str">
        <f>IFERROR(INDEX(V!$R:$R,MATCH(AH127,V!$L:$L,0)),"")</f>
        <v/>
      </c>
      <c r="AH127" s="159" t="str">
        <f t="shared" si="20"/>
        <v/>
      </c>
      <c r="AI127" s="158" t="str">
        <f>IFERROR(INDEX(V!$R:$R,MATCH(AJ127,V!$L:$L,0)),"")</f>
        <v/>
      </c>
      <c r="AJ127" s="159" t="str">
        <f t="shared" si="21"/>
        <v/>
      </c>
      <c r="AK127" s="158" t="str">
        <f>IFERROR(INDEX(V!$R:$R,MATCH(AL127,V!$L:$L,0)),"")</f>
        <v/>
      </c>
      <c r="AL127" s="159" t="str">
        <f t="shared" si="22"/>
        <v/>
      </c>
      <c r="AM127" s="158" t="str">
        <f>IFERROR(INDEX(V!$R:$R,MATCH(AN127,V!$L:$L,0)),"")</f>
        <v/>
      </c>
      <c r="AN127" s="159" t="str">
        <f t="shared" si="23"/>
        <v/>
      </c>
      <c r="AO127" s="158" t="str">
        <f>IFERROR(INDEX(V!$R:$R,MATCH(AP127,V!$L:$L,0)),"")</f>
        <v/>
      </c>
      <c r="AP127" s="159" t="str">
        <f t="shared" si="24"/>
        <v/>
      </c>
    </row>
    <row r="128" spans="2:42" hidden="1" x14ac:dyDescent="0.2">
      <c r="B128"/>
      <c r="AD128" s="157">
        <f t="shared" si="18"/>
        <v>0</v>
      </c>
      <c r="AE128" s="158" t="str">
        <f>IFERROR(INDEX(V!$R:$R,MATCH(AF128,V!$L:$L,0)),"")</f>
        <v/>
      </c>
      <c r="AF128" s="159" t="str">
        <f t="shared" si="19"/>
        <v/>
      </c>
      <c r="AG128" s="158" t="str">
        <f>IFERROR(INDEX(V!$R:$R,MATCH(AH128,V!$L:$L,0)),"")</f>
        <v/>
      </c>
      <c r="AH128" s="159" t="str">
        <f t="shared" si="20"/>
        <v/>
      </c>
      <c r="AI128" s="158" t="str">
        <f>IFERROR(INDEX(V!$R:$R,MATCH(AJ128,V!$L:$L,0)),"")</f>
        <v/>
      </c>
      <c r="AJ128" s="159" t="str">
        <f t="shared" si="21"/>
        <v/>
      </c>
      <c r="AK128" s="158" t="str">
        <f>IFERROR(INDEX(V!$R:$R,MATCH(AL128,V!$L:$L,0)),"")</f>
        <v/>
      </c>
      <c r="AL128" s="159" t="str">
        <f t="shared" si="22"/>
        <v/>
      </c>
      <c r="AM128" s="158" t="str">
        <f>IFERROR(INDEX(V!$R:$R,MATCH(AN128,V!$L:$L,0)),"")</f>
        <v/>
      </c>
      <c r="AN128" s="159" t="str">
        <f t="shared" si="23"/>
        <v/>
      </c>
      <c r="AO128" s="158" t="str">
        <f>IFERROR(INDEX(V!$R:$R,MATCH(AP128,V!$L:$L,0)),"")</f>
        <v/>
      </c>
      <c r="AP128" s="159" t="str">
        <f t="shared" si="24"/>
        <v/>
      </c>
    </row>
    <row r="129" spans="2:42" hidden="1" x14ac:dyDescent="0.2">
      <c r="B129"/>
      <c r="AD129" s="157">
        <f t="shared" si="18"/>
        <v>0</v>
      </c>
      <c r="AE129" s="158" t="str">
        <f>IFERROR(INDEX(V!$R:$R,MATCH(AF129,V!$L:$L,0)),"")</f>
        <v/>
      </c>
      <c r="AF129" s="159" t="str">
        <f t="shared" si="19"/>
        <v/>
      </c>
      <c r="AG129" s="158" t="str">
        <f>IFERROR(INDEX(V!$R:$R,MATCH(AH129,V!$L:$L,0)),"")</f>
        <v/>
      </c>
      <c r="AH129" s="159" t="str">
        <f t="shared" si="20"/>
        <v/>
      </c>
      <c r="AI129" s="158" t="str">
        <f>IFERROR(INDEX(V!$R:$R,MATCH(AJ129,V!$L:$L,0)),"")</f>
        <v/>
      </c>
      <c r="AJ129" s="159" t="str">
        <f t="shared" si="21"/>
        <v/>
      </c>
      <c r="AK129" s="158" t="str">
        <f>IFERROR(INDEX(V!$R:$R,MATCH(AL129,V!$L:$L,0)),"")</f>
        <v/>
      </c>
      <c r="AL129" s="159" t="str">
        <f t="shared" si="22"/>
        <v/>
      </c>
      <c r="AM129" s="158" t="str">
        <f>IFERROR(INDEX(V!$R:$R,MATCH(AN129,V!$L:$L,0)),"")</f>
        <v/>
      </c>
      <c r="AN129" s="159" t="str">
        <f t="shared" si="23"/>
        <v/>
      </c>
      <c r="AO129" s="158" t="str">
        <f>IFERROR(INDEX(V!$R:$R,MATCH(AP129,V!$L:$L,0)),"")</f>
        <v/>
      </c>
      <c r="AP129" s="159" t="str">
        <f t="shared" si="24"/>
        <v/>
      </c>
    </row>
    <row r="130" spans="2:42" hidden="1" x14ac:dyDescent="0.2">
      <c r="B130"/>
      <c r="AD130" s="157">
        <f t="shared" si="18"/>
        <v>0</v>
      </c>
      <c r="AE130" s="158" t="str">
        <f>IFERROR(INDEX(V!$R:$R,MATCH(AF130,V!$L:$L,0)),"")</f>
        <v/>
      </c>
      <c r="AF130" s="159" t="str">
        <f t="shared" si="19"/>
        <v/>
      </c>
      <c r="AG130" s="158" t="str">
        <f>IFERROR(INDEX(V!$R:$R,MATCH(AH130,V!$L:$L,0)),"")</f>
        <v/>
      </c>
      <c r="AH130" s="159" t="str">
        <f t="shared" si="20"/>
        <v/>
      </c>
      <c r="AI130" s="158" t="str">
        <f>IFERROR(INDEX(V!$R:$R,MATCH(AJ130,V!$L:$L,0)),"")</f>
        <v/>
      </c>
      <c r="AJ130" s="159" t="str">
        <f t="shared" si="21"/>
        <v/>
      </c>
      <c r="AK130" s="158" t="str">
        <f>IFERROR(INDEX(V!$R:$R,MATCH(AL130,V!$L:$L,0)),"")</f>
        <v/>
      </c>
      <c r="AL130" s="159" t="str">
        <f t="shared" si="22"/>
        <v/>
      </c>
      <c r="AM130" s="158" t="str">
        <f>IFERROR(INDEX(V!$R:$R,MATCH(AN130,V!$L:$L,0)),"")</f>
        <v/>
      </c>
      <c r="AN130" s="159" t="str">
        <f t="shared" si="23"/>
        <v/>
      </c>
      <c r="AO130" s="158" t="str">
        <f>IFERROR(INDEX(V!$R:$R,MATCH(AP130,V!$L:$L,0)),"")</f>
        <v/>
      </c>
      <c r="AP130" s="159" t="str">
        <f t="shared" si="24"/>
        <v/>
      </c>
    </row>
    <row r="131" spans="2:42" hidden="1" x14ac:dyDescent="0.2">
      <c r="B131"/>
      <c r="AD131" s="157">
        <f t="shared" si="18"/>
        <v>0</v>
      </c>
      <c r="AE131" s="158" t="str">
        <f>IFERROR(INDEX(V!$R:$R,MATCH(AF131,V!$L:$L,0)),"")</f>
        <v/>
      </c>
      <c r="AF131" s="159" t="str">
        <f t="shared" si="19"/>
        <v/>
      </c>
      <c r="AG131" s="158" t="str">
        <f>IFERROR(INDEX(V!$R:$R,MATCH(AH131,V!$L:$L,0)),"")</f>
        <v/>
      </c>
      <c r="AH131" s="159" t="str">
        <f t="shared" si="20"/>
        <v/>
      </c>
      <c r="AI131" s="158" t="str">
        <f>IFERROR(INDEX(V!$R:$R,MATCH(AJ131,V!$L:$L,0)),"")</f>
        <v/>
      </c>
      <c r="AJ131" s="159" t="str">
        <f t="shared" si="21"/>
        <v/>
      </c>
      <c r="AK131" s="158" t="str">
        <f>IFERROR(INDEX(V!$R:$R,MATCH(AL131,V!$L:$L,0)),"")</f>
        <v/>
      </c>
      <c r="AL131" s="159" t="str">
        <f t="shared" si="22"/>
        <v/>
      </c>
      <c r="AM131" s="158" t="str">
        <f>IFERROR(INDEX(V!$R:$R,MATCH(AN131,V!$L:$L,0)),"")</f>
        <v/>
      </c>
      <c r="AN131" s="159" t="str">
        <f t="shared" si="23"/>
        <v/>
      </c>
      <c r="AO131" s="158" t="str">
        <f>IFERROR(INDEX(V!$R:$R,MATCH(AP131,V!$L:$L,0)),"")</f>
        <v/>
      </c>
      <c r="AP131" s="159" t="str">
        <f t="shared" si="24"/>
        <v/>
      </c>
    </row>
    <row r="132" spans="2:42" hidden="1" x14ac:dyDescent="0.2">
      <c r="B132"/>
      <c r="AD132" s="157">
        <f t="shared" si="18"/>
        <v>0</v>
      </c>
      <c r="AE132" s="158" t="str">
        <f>IFERROR(INDEX(V!$R:$R,MATCH(AF132,V!$L:$L,0)),"")</f>
        <v/>
      </c>
      <c r="AF132" s="159" t="str">
        <f t="shared" si="19"/>
        <v/>
      </c>
      <c r="AG132" s="158" t="str">
        <f>IFERROR(INDEX(V!$R:$R,MATCH(AH132,V!$L:$L,0)),"")</f>
        <v/>
      </c>
      <c r="AH132" s="159" t="str">
        <f t="shared" si="20"/>
        <v/>
      </c>
      <c r="AI132" s="158" t="str">
        <f>IFERROR(INDEX(V!$R:$R,MATCH(AJ132,V!$L:$L,0)),"")</f>
        <v/>
      </c>
      <c r="AJ132" s="159" t="str">
        <f t="shared" si="21"/>
        <v/>
      </c>
      <c r="AK132" s="158" t="str">
        <f>IFERROR(INDEX(V!$R:$R,MATCH(AL132,V!$L:$L,0)),"")</f>
        <v/>
      </c>
      <c r="AL132" s="159" t="str">
        <f t="shared" si="22"/>
        <v/>
      </c>
      <c r="AM132" s="158" t="str">
        <f>IFERROR(INDEX(V!$R:$R,MATCH(AN132,V!$L:$L,0)),"")</f>
        <v/>
      </c>
      <c r="AN132" s="159" t="str">
        <f t="shared" si="23"/>
        <v/>
      </c>
      <c r="AO132" s="158" t="str">
        <f>IFERROR(INDEX(V!$R:$R,MATCH(AP132,V!$L:$L,0)),"")</f>
        <v/>
      </c>
      <c r="AP132" s="159" t="str">
        <f t="shared" si="24"/>
        <v/>
      </c>
    </row>
    <row r="133" spans="2:42" hidden="1" x14ac:dyDescent="0.2">
      <c r="B133"/>
      <c r="AD133" s="157">
        <f t="shared" si="18"/>
        <v>0</v>
      </c>
      <c r="AE133" s="158" t="str">
        <f>IFERROR(INDEX(V!$R:$R,MATCH(AF133,V!$L:$L,0)),"")</f>
        <v/>
      </c>
      <c r="AF133" s="159" t="str">
        <f t="shared" si="19"/>
        <v/>
      </c>
      <c r="AG133" s="158" t="str">
        <f>IFERROR(INDEX(V!$R:$R,MATCH(AH133,V!$L:$L,0)),"")</f>
        <v/>
      </c>
      <c r="AH133" s="159" t="str">
        <f t="shared" si="20"/>
        <v/>
      </c>
      <c r="AI133" s="158" t="str">
        <f>IFERROR(INDEX(V!$R:$R,MATCH(AJ133,V!$L:$L,0)),"")</f>
        <v/>
      </c>
      <c r="AJ133" s="159" t="str">
        <f t="shared" si="21"/>
        <v/>
      </c>
      <c r="AK133" s="158" t="str">
        <f>IFERROR(INDEX(V!$R:$R,MATCH(AL133,V!$L:$L,0)),"")</f>
        <v/>
      </c>
      <c r="AL133" s="159" t="str">
        <f t="shared" si="22"/>
        <v/>
      </c>
      <c r="AM133" s="158" t="str">
        <f>IFERROR(INDEX(V!$R:$R,MATCH(AN133,V!$L:$L,0)),"")</f>
        <v/>
      </c>
      <c r="AN133" s="159" t="str">
        <f t="shared" si="23"/>
        <v/>
      </c>
      <c r="AO133" s="158" t="str">
        <f>IFERROR(INDEX(V!$R:$R,MATCH(AP133,V!$L:$L,0)),"")</f>
        <v/>
      </c>
      <c r="AP133" s="159" t="str">
        <f t="shared" si="24"/>
        <v/>
      </c>
    </row>
    <row r="134" spans="2:42" hidden="1" x14ac:dyDescent="0.2">
      <c r="B134"/>
      <c r="AD134" s="157">
        <f t="shared" si="18"/>
        <v>0</v>
      </c>
      <c r="AE134" s="158" t="str">
        <f>IFERROR(INDEX(V!$R:$R,MATCH(AF134,V!$L:$L,0)),"")</f>
        <v/>
      </c>
      <c r="AF134" s="159" t="str">
        <f t="shared" si="19"/>
        <v/>
      </c>
      <c r="AG134" s="158" t="str">
        <f>IFERROR(INDEX(V!$R:$R,MATCH(AH134,V!$L:$L,0)),"")</f>
        <v/>
      </c>
      <c r="AH134" s="159" t="str">
        <f t="shared" si="20"/>
        <v/>
      </c>
      <c r="AI134" s="158" t="str">
        <f>IFERROR(INDEX(V!$R:$R,MATCH(AJ134,V!$L:$L,0)),"")</f>
        <v/>
      </c>
      <c r="AJ134" s="159" t="str">
        <f t="shared" si="21"/>
        <v/>
      </c>
      <c r="AK134" s="158" t="str">
        <f>IFERROR(INDEX(V!$R:$R,MATCH(AL134,V!$L:$L,0)),"")</f>
        <v/>
      </c>
      <c r="AL134" s="159" t="str">
        <f t="shared" si="22"/>
        <v/>
      </c>
      <c r="AM134" s="158" t="str">
        <f>IFERROR(INDEX(V!$R:$R,MATCH(AN134,V!$L:$L,0)),"")</f>
        <v/>
      </c>
      <c r="AN134" s="159" t="str">
        <f t="shared" si="23"/>
        <v/>
      </c>
      <c r="AO134" s="158" t="str">
        <f>IFERROR(INDEX(V!$R:$R,MATCH(AP134,V!$L:$L,0)),"")</f>
        <v/>
      </c>
      <c r="AP134" s="159" t="str">
        <f t="shared" si="24"/>
        <v/>
      </c>
    </row>
    <row r="135" spans="2:42" hidden="1" x14ac:dyDescent="0.2">
      <c r="B135"/>
      <c r="AD135" s="157">
        <f t="shared" si="18"/>
        <v>0</v>
      </c>
      <c r="AE135" s="158" t="str">
        <f>IFERROR(INDEX(V!$R:$R,MATCH(AF135,V!$L:$L,0)),"")</f>
        <v/>
      </c>
      <c r="AF135" s="159" t="str">
        <f t="shared" si="19"/>
        <v/>
      </c>
      <c r="AG135" s="158" t="str">
        <f>IFERROR(INDEX(V!$R:$R,MATCH(AH135,V!$L:$L,0)),"")</f>
        <v/>
      </c>
      <c r="AH135" s="159" t="str">
        <f t="shared" si="20"/>
        <v/>
      </c>
      <c r="AI135" s="158" t="str">
        <f>IFERROR(INDEX(V!$R:$R,MATCH(AJ135,V!$L:$L,0)),"")</f>
        <v/>
      </c>
      <c r="AJ135" s="159" t="str">
        <f t="shared" si="21"/>
        <v/>
      </c>
      <c r="AK135" s="158" t="str">
        <f>IFERROR(INDEX(V!$R:$R,MATCH(AL135,V!$L:$L,0)),"")</f>
        <v/>
      </c>
      <c r="AL135" s="159" t="str">
        <f t="shared" si="22"/>
        <v/>
      </c>
      <c r="AM135" s="158" t="str">
        <f>IFERROR(INDEX(V!$R:$R,MATCH(AN135,V!$L:$L,0)),"")</f>
        <v/>
      </c>
      <c r="AN135" s="159" t="str">
        <f t="shared" si="23"/>
        <v/>
      </c>
      <c r="AO135" s="158" t="str">
        <f>IFERROR(INDEX(V!$R:$R,MATCH(AP135,V!$L:$L,0)),"")</f>
        <v/>
      </c>
      <c r="AP135" s="159" t="str">
        <f t="shared" si="24"/>
        <v/>
      </c>
    </row>
    <row r="136" spans="2:42" hidden="1" x14ac:dyDescent="0.2">
      <c r="B136"/>
      <c r="AD136" s="157">
        <f t="shared" ref="AD136:AD199" si="25">SUM(AE136:AP136)</f>
        <v>0</v>
      </c>
      <c r="AE136" s="158" t="str">
        <f>IFERROR(INDEX(V!$R:$R,MATCH(AF136,V!$L:$L,0)),"")</f>
        <v/>
      </c>
      <c r="AF136" s="159" t="str">
        <f t="shared" ref="AF136:AF199" si="26">IFERROR(LEFT($B136,(FIND(",",$B136,1)-1)),"")</f>
        <v/>
      </c>
      <c r="AG136" s="158" t="str">
        <f>IFERROR(INDEX(V!$R:$R,MATCH(AH136,V!$L:$L,0)),"")</f>
        <v/>
      </c>
      <c r="AH136" s="159" t="str">
        <f t="shared" ref="AH136:AH199" si="27">IFERROR(MID($B136,FIND(", ",$B136)+2,256),"")</f>
        <v/>
      </c>
      <c r="AI136" s="158" t="str">
        <f>IFERROR(INDEX(V!$R:$R,MATCH(AJ136,V!$L:$L,0)),"")</f>
        <v/>
      </c>
      <c r="AJ136" s="159" t="str">
        <f t="shared" ref="AJ136:AJ199" si="28">IFERROR(MID($B136,FIND("^",SUBSTITUTE($B136,", ","^",1))+2,FIND("^",SUBSTITUTE($B136,", ","^",2))-FIND("^",SUBSTITUTE($B136,", ","^",1))-2),"")</f>
        <v/>
      </c>
      <c r="AK136" s="158" t="str">
        <f>IFERROR(INDEX(V!$R:$R,MATCH(AL136,V!$L:$L,0)),"")</f>
        <v/>
      </c>
      <c r="AL136" s="159" t="str">
        <f t="shared" ref="AL136:AL199" si="29">IFERROR(MID($B136,FIND(", ",$B136,FIND(", ",$B136,FIND(", ",$B136))+1)+2,30000),"")</f>
        <v/>
      </c>
      <c r="AM136" s="158" t="str">
        <f>IFERROR(INDEX(V!$R:$R,MATCH(AN136,V!$L:$L,0)),"")</f>
        <v/>
      </c>
      <c r="AN136" s="159" t="str">
        <f t="shared" ref="AN136:AN199" si="30">IFERROR(MID($B136,FIND(", ",$B136,FIND(", ",$B136)+1)+2,FIND(", ",$B136,FIND(", ",$B136,FIND(", ",$B136)+1)+1)-FIND(", ",$B136,FIND(", ",$B136)+1)-2),"")</f>
        <v/>
      </c>
      <c r="AO136" s="158" t="str">
        <f>IFERROR(INDEX(V!$R:$R,MATCH(AP136,V!$L:$L,0)),"")</f>
        <v/>
      </c>
      <c r="AP136" s="159" t="str">
        <f t="shared" ref="AP136:AP199" si="31">IFERROR(MID($B136,FIND(", ",$B136,FIND(", ",$B136,FIND(", ",$B136)+1)+1)+2,30000),"")</f>
        <v/>
      </c>
    </row>
    <row r="137" spans="2:42" hidden="1" x14ac:dyDescent="0.2">
      <c r="B137"/>
      <c r="AD137" s="157">
        <f t="shared" si="25"/>
        <v>0</v>
      </c>
      <c r="AE137" s="158" t="str">
        <f>IFERROR(INDEX(V!$R:$R,MATCH(AF137,V!$L:$L,0)),"")</f>
        <v/>
      </c>
      <c r="AF137" s="159" t="str">
        <f t="shared" si="26"/>
        <v/>
      </c>
      <c r="AG137" s="158" t="str">
        <f>IFERROR(INDEX(V!$R:$R,MATCH(AH137,V!$L:$L,0)),"")</f>
        <v/>
      </c>
      <c r="AH137" s="159" t="str">
        <f t="shared" si="27"/>
        <v/>
      </c>
      <c r="AI137" s="158" t="str">
        <f>IFERROR(INDEX(V!$R:$R,MATCH(AJ137,V!$L:$L,0)),"")</f>
        <v/>
      </c>
      <c r="AJ137" s="159" t="str">
        <f t="shared" si="28"/>
        <v/>
      </c>
      <c r="AK137" s="158" t="str">
        <f>IFERROR(INDEX(V!$R:$R,MATCH(AL137,V!$L:$L,0)),"")</f>
        <v/>
      </c>
      <c r="AL137" s="159" t="str">
        <f t="shared" si="29"/>
        <v/>
      </c>
      <c r="AM137" s="158" t="str">
        <f>IFERROR(INDEX(V!$R:$R,MATCH(AN137,V!$L:$L,0)),"")</f>
        <v/>
      </c>
      <c r="AN137" s="159" t="str">
        <f t="shared" si="30"/>
        <v/>
      </c>
      <c r="AO137" s="158" t="str">
        <f>IFERROR(INDEX(V!$R:$R,MATCH(AP137,V!$L:$L,0)),"")</f>
        <v/>
      </c>
      <c r="AP137" s="159" t="str">
        <f t="shared" si="31"/>
        <v/>
      </c>
    </row>
    <row r="138" spans="2:42" hidden="1" x14ac:dyDescent="0.2">
      <c r="B138"/>
      <c r="AD138" s="157">
        <f t="shared" si="25"/>
        <v>0</v>
      </c>
      <c r="AE138" s="158" t="str">
        <f>IFERROR(INDEX(V!$R:$R,MATCH(AF138,V!$L:$L,0)),"")</f>
        <v/>
      </c>
      <c r="AF138" s="159" t="str">
        <f t="shared" si="26"/>
        <v/>
      </c>
      <c r="AG138" s="158" t="str">
        <f>IFERROR(INDEX(V!$R:$R,MATCH(AH138,V!$L:$L,0)),"")</f>
        <v/>
      </c>
      <c r="AH138" s="159" t="str">
        <f t="shared" si="27"/>
        <v/>
      </c>
      <c r="AI138" s="158" t="str">
        <f>IFERROR(INDEX(V!$R:$R,MATCH(AJ138,V!$L:$L,0)),"")</f>
        <v/>
      </c>
      <c r="AJ138" s="159" t="str">
        <f t="shared" si="28"/>
        <v/>
      </c>
      <c r="AK138" s="158" t="str">
        <f>IFERROR(INDEX(V!$R:$R,MATCH(AL138,V!$L:$L,0)),"")</f>
        <v/>
      </c>
      <c r="AL138" s="159" t="str">
        <f t="shared" si="29"/>
        <v/>
      </c>
      <c r="AM138" s="158" t="str">
        <f>IFERROR(INDEX(V!$R:$R,MATCH(AN138,V!$L:$L,0)),"")</f>
        <v/>
      </c>
      <c r="AN138" s="159" t="str">
        <f t="shared" si="30"/>
        <v/>
      </c>
      <c r="AO138" s="158" t="str">
        <f>IFERROR(INDEX(V!$R:$R,MATCH(AP138,V!$L:$L,0)),"")</f>
        <v/>
      </c>
      <c r="AP138" s="159" t="str">
        <f t="shared" si="31"/>
        <v/>
      </c>
    </row>
    <row r="139" spans="2:42" hidden="1" x14ac:dyDescent="0.2">
      <c r="B139"/>
      <c r="AD139" s="157">
        <f t="shared" si="25"/>
        <v>0</v>
      </c>
      <c r="AE139" s="158" t="str">
        <f>IFERROR(INDEX(V!$R:$R,MATCH(AF139,V!$L:$L,0)),"")</f>
        <v/>
      </c>
      <c r="AF139" s="159" t="str">
        <f t="shared" si="26"/>
        <v/>
      </c>
      <c r="AG139" s="158" t="str">
        <f>IFERROR(INDEX(V!$R:$R,MATCH(AH139,V!$L:$L,0)),"")</f>
        <v/>
      </c>
      <c r="AH139" s="159" t="str">
        <f t="shared" si="27"/>
        <v/>
      </c>
      <c r="AI139" s="158" t="str">
        <f>IFERROR(INDEX(V!$R:$R,MATCH(AJ139,V!$L:$L,0)),"")</f>
        <v/>
      </c>
      <c r="AJ139" s="159" t="str">
        <f t="shared" si="28"/>
        <v/>
      </c>
      <c r="AK139" s="158" t="str">
        <f>IFERROR(INDEX(V!$R:$R,MATCH(AL139,V!$L:$L,0)),"")</f>
        <v/>
      </c>
      <c r="AL139" s="159" t="str">
        <f t="shared" si="29"/>
        <v/>
      </c>
      <c r="AM139" s="158" t="str">
        <f>IFERROR(INDEX(V!$R:$R,MATCH(AN139,V!$L:$L,0)),"")</f>
        <v/>
      </c>
      <c r="AN139" s="159" t="str">
        <f t="shared" si="30"/>
        <v/>
      </c>
      <c r="AO139" s="158" t="str">
        <f>IFERROR(INDEX(V!$R:$R,MATCH(AP139,V!$L:$L,0)),"")</f>
        <v/>
      </c>
      <c r="AP139" s="159" t="str">
        <f t="shared" si="31"/>
        <v/>
      </c>
    </row>
    <row r="140" spans="2:42" hidden="1" x14ac:dyDescent="0.2">
      <c r="B140"/>
      <c r="AD140" s="157">
        <f t="shared" si="25"/>
        <v>0</v>
      </c>
      <c r="AE140" s="158" t="str">
        <f>IFERROR(INDEX(V!$R:$R,MATCH(AF140,V!$L:$L,0)),"")</f>
        <v/>
      </c>
      <c r="AF140" s="159" t="str">
        <f t="shared" si="26"/>
        <v/>
      </c>
      <c r="AG140" s="158" t="str">
        <f>IFERROR(INDEX(V!$R:$R,MATCH(AH140,V!$L:$L,0)),"")</f>
        <v/>
      </c>
      <c r="AH140" s="159" t="str">
        <f t="shared" si="27"/>
        <v/>
      </c>
      <c r="AI140" s="158" t="str">
        <f>IFERROR(INDEX(V!$R:$R,MATCH(AJ140,V!$L:$L,0)),"")</f>
        <v/>
      </c>
      <c r="AJ140" s="159" t="str">
        <f t="shared" si="28"/>
        <v/>
      </c>
      <c r="AK140" s="158" t="str">
        <f>IFERROR(INDEX(V!$R:$R,MATCH(AL140,V!$L:$L,0)),"")</f>
        <v/>
      </c>
      <c r="AL140" s="159" t="str">
        <f t="shared" si="29"/>
        <v/>
      </c>
      <c r="AM140" s="158" t="str">
        <f>IFERROR(INDEX(V!$R:$R,MATCH(AN140,V!$L:$L,0)),"")</f>
        <v/>
      </c>
      <c r="AN140" s="159" t="str">
        <f t="shared" si="30"/>
        <v/>
      </c>
      <c r="AO140" s="158" t="str">
        <f>IFERROR(INDEX(V!$R:$R,MATCH(AP140,V!$L:$L,0)),"")</f>
        <v/>
      </c>
      <c r="AP140" s="159" t="str">
        <f t="shared" si="31"/>
        <v/>
      </c>
    </row>
    <row r="141" spans="2:42" hidden="1" x14ac:dyDescent="0.2">
      <c r="B141"/>
      <c r="AD141" s="157">
        <f t="shared" si="25"/>
        <v>0</v>
      </c>
      <c r="AE141" s="158" t="str">
        <f>IFERROR(INDEX(V!$R:$R,MATCH(AF141,V!$L:$L,0)),"")</f>
        <v/>
      </c>
      <c r="AF141" s="159" t="str">
        <f t="shared" si="26"/>
        <v/>
      </c>
      <c r="AG141" s="158" t="str">
        <f>IFERROR(INDEX(V!$R:$R,MATCH(AH141,V!$L:$L,0)),"")</f>
        <v/>
      </c>
      <c r="AH141" s="159" t="str">
        <f t="shared" si="27"/>
        <v/>
      </c>
      <c r="AI141" s="158" t="str">
        <f>IFERROR(INDEX(V!$R:$R,MATCH(AJ141,V!$L:$L,0)),"")</f>
        <v/>
      </c>
      <c r="AJ141" s="159" t="str">
        <f t="shared" si="28"/>
        <v/>
      </c>
      <c r="AK141" s="158" t="str">
        <f>IFERROR(INDEX(V!$R:$R,MATCH(AL141,V!$L:$L,0)),"")</f>
        <v/>
      </c>
      <c r="AL141" s="159" t="str">
        <f t="shared" si="29"/>
        <v/>
      </c>
      <c r="AM141" s="158" t="str">
        <f>IFERROR(INDEX(V!$R:$R,MATCH(AN141,V!$L:$L,0)),"")</f>
        <v/>
      </c>
      <c r="AN141" s="159" t="str">
        <f t="shared" si="30"/>
        <v/>
      </c>
      <c r="AO141" s="158" t="str">
        <f>IFERROR(INDEX(V!$R:$R,MATCH(AP141,V!$L:$L,0)),"")</f>
        <v/>
      </c>
      <c r="AP141" s="159" t="str">
        <f t="shared" si="31"/>
        <v/>
      </c>
    </row>
    <row r="142" spans="2:42" hidden="1" x14ac:dyDescent="0.2">
      <c r="B142"/>
      <c r="AD142" s="157">
        <f t="shared" si="25"/>
        <v>0</v>
      </c>
      <c r="AE142" s="158" t="str">
        <f>IFERROR(INDEX(V!$R:$R,MATCH(AF142,V!$L:$L,0)),"")</f>
        <v/>
      </c>
      <c r="AF142" s="159" t="str">
        <f t="shared" si="26"/>
        <v/>
      </c>
      <c r="AG142" s="158" t="str">
        <f>IFERROR(INDEX(V!$R:$R,MATCH(AH142,V!$L:$L,0)),"")</f>
        <v/>
      </c>
      <c r="AH142" s="159" t="str">
        <f t="shared" si="27"/>
        <v/>
      </c>
      <c r="AI142" s="158" t="str">
        <f>IFERROR(INDEX(V!$R:$R,MATCH(AJ142,V!$L:$L,0)),"")</f>
        <v/>
      </c>
      <c r="AJ142" s="159" t="str">
        <f t="shared" si="28"/>
        <v/>
      </c>
      <c r="AK142" s="158" t="str">
        <f>IFERROR(INDEX(V!$R:$R,MATCH(AL142,V!$L:$L,0)),"")</f>
        <v/>
      </c>
      <c r="AL142" s="159" t="str">
        <f t="shared" si="29"/>
        <v/>
      </c>
      <c r="AM142" s="158" t="str">
        <f>IFERROR(INDEX(V!$R:$R,MATCH(AN142,V!$L:$L,0)),"")</f>
        <v/>
      </c>
      <c r="AN142" s="159" t="str">
        <f t="shared" si="30"/>
        <v/>
      </c>
      <c r="AO142" s="158" t="str">
        <f>IFERROR(INDEX(V!$R:$R,MATCH(AP142,V!$L:$L,0)),"")</f>
        <v/>
      </c>
      <c r="AP142" s="159" t="str">
        <f t="shared" si="31"/>
        <v/>
      </c>
    </row>
    <row r="143" spans="2:42" hidden="1" x14ac:dyDescent="0.2">
      <c r="B143"/>
      <c r="AD143" s="157">
        <f t="shared" si="25"/>
        <v>0</v>
      </c>
      <c r="AE143" s="158" t="str">
        <f>IFERROR(INDEX(V!$R:$R,MATCH(AF143,V!$L:$L,0)),"")</f>
        <v/>
      </c>
      <c r="AF143" s="159" t="str">
        <f t="shared" si="26"/>
        <v/>
      </c>
      <c r="AG143" s="158" t="str">
        <f>IFERROR(INDEX(V!$R:$R,MATCH(AH143,V!$L:$L,0)),"")</f>
        <v/>
      </c>
      <c r="AH143" s="159" t="str">
        <f t="shared" si="27"/>
        <v/>
      </c>
      <c r="AI143" s="158" t="str">
        <f>IFERROR(INDEX(V!$R:$R,MATCH(AJ143,V!$L:$L,0)),"")</f>
        <v/>
      </c>
      <c r="AJ143" s="159" t="str">
        <f t="shared" si="28"/>
        <v/>
      </c>
      <c r="AK143" s="158" t="str">
        <f>IFERROR(INDEX(V!$R:$R,MATCH(AL143,V!$L:$L,0)),"")</f>
        <v/>
      </c>
      <c r="AL143" s="159" t="str">
        <f t="shared" si="29"/>
        <v/>
      </c>
      <c r="AM143" s="158" t="str">
        <f>IFERROR(INDEX(V!$R:$R,MATCH(AN143,V!$L:$L,0)),"")</f>
        <v/>
      </c>
      <c r="AN143" s="159" t="str">
        <f t="shared" si="30"/>
        <v/>
      </c>
      <c r="AO143" s="158" t="str">
        <f>IFERROR(INDEX(V!$R:$R,MATCH(AP143,V!$L:$L,0)),"")</f>
        <v/>
      </c>
      <c r="AP143" s="159" t="str">
        <f t="shared" si="31"/>
        <v/>
      </c>
    </row>
    <row r="144" spans="2:42" hidden="1" x14ac:dyDescent="0.2">
      <c r="B144"/>
      <c r="AD144" s="157">
        <f t="shared" si="25"/>
        <v>0</v>
      </c>
      <c r="AE144" s="158" t="str">
        <f>IFERROR(INDEX(V!$R:$R,MATCH(AF144,V!$L:$L,0)),"")</f>
        <v/>
      </c>
      <c r="AF144" s="159" t="str">
        <f t="shared" si="26"/>
        <v/>
      </c>
      <c r="AG144" s="158" t="str">
        <f>IFERROR(INDEX(V!$R:$R,MATCH(AH144,V!$L:$L,0)),"")</f>
        <v/>
      </c>
      <c r="AH144" s="159" t="str">
        <f t="shared" si="27"/>
        <v/>
      </c>
      <c r="AI144" s="158" t="str">
        <f>IFERROR(INDEX(V!$R:$R,MATCH(AJ144,V!$L:$L,0)),"")</f>
        <v/>
      </c>
      <c r="AJ144" s="159" t="str">
        <f t="shared" si="28"/>
        <v/>
      </c>
      <c r="AK144" s="158" t="str">
        <f>IFERROR(INDEX(V!$R:$R,MATCH(AL144,V!$L:$L,0)),"")</f>
        <v/>
      </c>
      <c r="AL144" s="159" t="str">
        <f t="shared" si="29"/>
        <v/>
      </c>
      <c r="AM144" s="158" t="str">
        <f>IFERROR(INDEX(V!$R:$R,MATCH(AN144,V!$L:$L,0)),"")</f>
        <v/>
      </c>
      <c r="AN144" s="159" t="str">
        <f t="shared" si="30"/>
        <v/>
      </c>
      <c r="AO144" s="158" t="str">
        <f>IFERROR(INDEX(V!$R:$R,MATCH(AP144,V!$L:$L,0)),"")</f>
        <v/>
      </c>
      <c r="AP144" s="159" t="str">
        <f t="shared" si="31"/>
        <v/>
      </c>
    </row>
    <row r="145" spans="2:42" hidden="1" x14ac:dyDescent="0.2">
      <c r="B145"/>
      <c r="AD145" s="157">
        <f t="shared" si="25"/>
        <v>0</v>
      </c>
      <c r="AE145" s="158" t="str">
        <f>IFERROR(INDEX(V!$R:$R,MATCH(AF145,V!$L:$L,0)),"")</f>
        <v/>
      </c>
      <c r="AF145" s="159" t="str">
        <f t="shared" si="26"/>
        <v/>
      </c>
      <c r="AG145" s="158" t="str">
        <f>IFERROR(INDEX(V!$R:$R,MATCH(AH145,V!$L:$L,0)),"")</f>
        <v/>
      </c>
      <c r="AH145" s="159" t="str">
        <f t="shared" si="27"/>
        <v/>
      </c>
      <c r="AI145" s="158" t="str">
        <f>IFERROR(INDEX(V!$R:$R,MATCH(AJ145,V!$L:$L,0)),"")</f>
        <v/>
      </c>
      <c r="AJ145" s="159" t="str">
        <f t="shared" si="28"/>
        <v/>
      </c>
      <c r="AK145" s="158" t="str">
        <f>IFERROR(INDEX(V!$R:$R,MATCH(AL145,V!$L:$L,0)),"")</f>
        <v/>
      </c>
      <c r="AL145" s="159" t="str">
        <f t="shared" si="29"/>
        <v/>
      </c>
      <c r="AM145" s="158" t="str">
        <f>IFERROR(INDEX(V!$R:$R,MATCH(AN145,V!$L:$L,0)),"")</f>
        <v/>
      </c>
      <c r="AN145" s="159" t="str">
        <f t="shared" si="30"/>
        <v/>
      </c>
      <c r="AO145" s="158" t="str">
        <f>IFERROR(INDEX(V!$R:$R,MATCH(AP145,V!$L:$L,0)),"")</f>
        <v/>
      </c>
      <c r="AP145" s="159" t="str">
        <f t="shared" si="31"/>
        <v/>
      </c>
    </row>
    <row r="146" spans="2:42" hidden="1" x14ac:dyDescent="0.2">
      <c r="B146"/>
      <c r="AD146" s="157">
        <f t="shared" si="25"/>
        <v>0</v>
      </c>
      <c r="AE146" s="158" t="str">
        <f>IFERROR(INDEX(V!$R:$R,MATCH(AF146,V!$L:$L,0)),"")</f>
        <v/>
      </c>
      <c r="AF146" s="159" t="str">
        <f t="shared" si="26"/>
        <v/>
      </c>
      <c r="AG146" s="158" t="str">
        <f>IFERROR(INDEX(V!$R:$R,MATCH(AH146,V!$L:$L,0)),"")</f>
        <v/>
      </c>
      <c r="AH146" s="159" t="str">
        <f t="shared" si="27"/>
        <v/>
      </c>
      <c r="AI146" s="158" t="str">
        <f>IFERROR(INDEX(V!$R:$R,MATCH(AJ146,V!$L:$L,0)),"")</f>
        <v/>
      </c>
      <c r="AJ146" s="159" t="str">
        <f t="shared" si="28"/>
        <v/>
      </c>
      <c r="AK146" s="158" t="str">
        <f>IFERROR(INDEX(V!$R:$R,MATCH(AL146,V!$L:$L,0)),"")</f>
        <v/>
      </c>
      <c r="AL146" s="159" t="str">
        <f t="shared" si="29"/>
        <v/>
      </c>
      <c r="AM146" s="158" t="str">
        <f>IFERROR(INDEX(V!$R:$R,MATCH(AN146,V!$L:$L,0)),"")</f>
        <v/>
      </c>
      <c r="AN146" s="159" t="str">
        <f t="shared" si="30"/>
        <v/>
      </c>
      <c r="AO146" s="158" t="str">
        <f>IFERROR(INDEX(V!$R:$R,MATCH(AP146,V!$L:$L,0)),"")</f>
        <v/>
      </c>
      <c r="AP146" s="159" t="str">
        <f t="shared" si="31"/>
        <v/>
      </c>
    </row>
    <row r="147" spans="2:42" hidden="1" x14ac:dyDescent="0.2">
      <c r="B147"/>
      <c r="AD147" s="157">
        <f t="shared" si="25"/>
        <v>0</v>
      </c>
      <c r="AE147" s="158" t="str">
        <f>IFERROR(INDEX(V!$R:$R,MATCH(AF147,V!$L:$L,0)),"")</f>
        <v/>
      </c>
      <c r="AF147" s="159" t="str">
        <f t="shared" si="26"/>
        <v/>
      </c>
      <c r="AG147" s="158" t="str">
        <f>IFERROR(INDEX(V!$R:$R,MATCH(AH147,V!$L:$L,0)),"")</f>
        <v/>
      </c>
      <c r="AH147" s="159" t="str">
        <f t="shared" si="27"/>
        <v/>
      </c>
      <c r="AI147" s="158" t="str">
        <f>IFERROR(INDEX(V!$R:$R,MATCH(AJ147,V!$L:$L,0)),"")</f>
        <v/>
      </c>
      <c r="AJ147" s="159" t="str">
        <f t="shared" si="28"/>
        <v/>
      </c>
      <c r="AK147" s="158" t="str">
        <f>IFERROR(INDEX(V!$R:$R,MATCH(AL147,V!$L:$L,0)),"")</f>
        <v/>
      </c>
      <c r="AL147" s="159" t="str">
        <f t="shared" si="29"/>
        <v/>
      </c>
      <c r="AM147" s="158" t="str">
        <f>IFERROR(INDEX(V!$R:$R,MATCH(AN147,V!$L:$L,0)),"")</f>
        <v/>
      </c>
      <c r="AN147" s="159" t="str">
        <f t="shared" si="30"/>
        <v/>
      </c>
      <c r="AO147" s="158" t="str">
        <f>IFERROR(INDEX(V!$R:$R,MATCH(AP147,V!$L:$L,0)),"")</f>
        <v/>
      </c>
      <c r="AP147" s="159" t="str">
        <f t="shared" si="31"/>
        <v/>
      </c>
    </row>
    <row r="148" spans="2:42" hidden="1" x14ac:dyDescent="0.2">
      <c r="B148"/>
      <c r="AD148" s="157">
        <f t="shared" si="25"/>
        <v>0</v>
      </c>
      <c r="AE148" s="158" t="str">
        <f>IFERROR(INDEX(V!$R:$R,MATCH(AF148,V!$L:$L,0)),"")</f>
        <v/>
      </c>
      <c r="AF148" s="159" t="str">
        <f t="shared" si="26"/>
        <v/>
      </c>
      <c r="AG148" s="158" t="str">
        <f>IFERROR(INDEX(V!$R:$R,MATCH(AH148,V!$L:$L,0)),"")</f>
        <v/>
      </c>
      <c r="AH148" s="159" t="str">
        <f t="shared" si="27"/>
        <v/>
      </c>
      <c r="AI148" s="158" t="str">
        <f>IFERROR(INDEX(V!$R:$R,MATCH(AJ148,V!$L:$L,0)),"")</f>
        <v/>
      </c>
      <c r="AJ148" s="159" t="str">
        <f t="shared" si="28"/>
        <v/>
      </c>
      <c r="AK148" s="158" t="str">
        <f>IFERROR(INDEX(V!$R:$R,MATCH(AL148,V!$L:$L,0)),"")</f>
        <v/>
      </c>
      <c r="AL148" s="159" t="str">
        <f t="shared" si="29"/>
        <v/>
      </c>
      <c r="AM148" s="158" t="str">
        <f>IFERROR(INDEX(V!$R:$R,MATCH(AN148,V!$L:$L,0)),"")</f>
        <v/>
      </c>
      <c r="AN148" s="159" t="str">
        <f t="shared" si="30"/>
        <v/>
      </c>
      <c r="AO148" s="158" t="str">
        <f>IFERROR(INDEX(V!$R:$R,MATCH(AP148,V!$L:$L,0)),"")</f>
        <v/>
      </c>
      <c r="AP148" s="159" t="str">
        <f t="shared" si="31"/>
        <v/>
      </c>
    </row>
    <row r="149" spans="2:42" hidden="1" x14ac:dyDescent="0.2">
      <c r="B149"/>
      <c r="AD149" s="157">
        <f t="shared" si="25"/>
        <v>0</v>
      </c>
      <c r="AE149" s="158" t="str">
        <f>IFERROR(INDEX(V!$R:$R,MATCH(AF149,V!$L:$L,0)),"")</f>
        <v/>
      </c>
      <c r="AF149" s="159" t="str">
        <f t="shared" si="26"/>
        <v/>
      </c>
      <c r="AG149" s="158" t="str">
        <f>IFERROR(INDEX(V!$R:$R,MATCH(AH149,V!$L:$L,0)),"")</f>
        <v/>
      </c>
      <c r="AH149" s="159" t="str">
        <f t="shared" si="27"/>
        <v/>
      </c>
      <c r="AI149" s="158" t="str">
        <f>IFERROR(INDEX(V!$R:$R,MATCH(AJ149,V!$L:$L,0)),"")</f>
        <v/>
      </c>
      <c r="AJ149" s="159" t="str">
        <f t="shared" si="28"/>
        <v/>
      </c>
      <c r="AK149" s="158" t="str">
        <f>IFERROR(INDEX(V!$R:$R,MATCH(AL149,V!$L:$L,0)),"")</f>
        <v/>
      </c>
      <c r="AL149" s="159" t="str">
        <f t="shared" si="29"/>
        <v/>
      </c>
      <c r="AM149" s="158" t="str">
        <f>IFERROR(INDEX(V!$R:$R,MATCH(AN149,V!$L:$L,0)),"")</f>
        <v/>
      </c>
      <c r="AN149" s="159" t="str">
        <f t="shared" si="30"/>
        <v/>
      </c>
      <c r="AO149" s="158" t="str">
        <f>IFERROR(INDEX(V!$R:$R,MATCH(AP149,V!$L:$L,0)),"")</f>
        <v/>
      </c>
      <c r="AP149" s="159" t="str">
        <f t="shared" si="31"/>
        <v/>
      </c>
    </row>
    <row r="150" spans="2:42" hidden="1" x14ac:dyDescent="0.2">
      <c r="B150"/>
      <c r="AD150" s="157">
        <f t="shared" si="25"/>
        <v>0</v>
      </c>
      <c r="AE150" s="158" t="str">
        <f>IFERROR(INDEX(V!$R:$R,MATCH(AF150,V!$L:$L,0)),"")</f>
        <v/>
      </c>
      <c r="AF150" s="159" t="str">
        <f t="shared" si="26"/>
        <v/>
      </c>
      <c r="AG150" s="158" t="str">
        <f>IFERROR(INDEX(V!$R:$R,MATCH(AH150,V!$L:$L,0)),"")</f>
        <v/>
      </c>
      <c r="AH150" s="159" t="str">
        <f t="shared" si="27"/>
        <v/>
      </c>
      <c r="AI150" s="158" t="str">
        <f>IFERROR(INDEX(V!$R:$R,MATCH(AJ150,V!$L:$L,0)),"")</f>
        <v/>
      </c>
      <c r="AJ150" s="159" t="str">
        <f t="shared" si="28"/>
        <v/>
      </c>
      <c r="AK150" s="158" t="str">
        <f>IFERROR(INDEX(V!$R:$R,MATCH(AL150,V!$L:$L,0)),"")</f>
        <v/>
      </c>
      <c r="AL150" s="159" t="str">
        <f t="shared" si="29"/>
        <v/>
      </c>
      <c r="AM150" s="158" t="str">
        <f>IFERROR(INDEX(V!$R:$R,MATCH(AN150,V!$L:$L,0)),"")</f>
        <v/>
      </c>
      <c r="AN150" s="159" t="str">
        <f t="shared" si="30"/>
        <v/>
      </c>
      <c r="AO150" s="158" t="str">
        <f>IFERROR(INDEX(V!$R:$R,MATCH(AP150,V!$L:$L,0)),"")</f>
        <v/>
      </c>
      <c r="AP150" s="159" t="str">
        <f t="shared" si="31"/>
        <v/>
      </c>
    </row>
    <row r="151" spans="2:42" hidden="1" x14ac:dyDescent="0.2">
      <c r="B151"/>
      <c r="AD151" s="157">
        <f t="shared" si="25"/>
        <v>0</v>
      </c>
      <c r="AE151" s="158" t="str">
        <f>IFERROR(INDEX(V!$R:$R,MATCH(AF151,V!$L:$L,0)),"")</f>
        <v/>
      </c>
      <c r="AF151" s="159" t="str">
        <f t="shared" si="26"/>
        <v/>
      </c>
      <c r="AG151" s="158" t="str">
        <f>IFERROR(INDEX(V!$R:$R,MATCH(AH151,V!$L:$L,0)),"")</f>
        <v/>
      </c>
      <c r="AH151" s="159" t="str">
        <f t="shared" si="27"/>
        <v/>
      </c>
      <c r="AI151" s="158" t="str">
        <f>IFERROR(INDEX(V!$R:$R,MATCH(AJ151,V!$L:$L,0)),"")</f>
        <v/>
      </c>
      <c r="AJ151" s="159" t="str">
        <f t="shared" si="28"/>
        <v/>
      </c>
      <c r="AK151" s="158" t="str">
        <f>IFERROR(INDEX(V!$R:$R,MATCH(AL151,V!$L:$L,0)),"")</f>
        <v/>
      </c>
      <c r="AL151" s="159" t="str">
        <f t="shared" si="29"/>
        <v/>
      </c>
      <c r="AM151" s="158" t="str">
        <f>IFERROR(INDEX(V!$R:$R,MATCH(AN151,V!$L:$L,0)),"")</f>
        <v/>
      </c>
      <c r="AN151" s="159" t="str">
        <f t="shared" si="30"/>
        <v/>
      </c>
      <c r="AO151" s="158" t="str">
        <f>IFERROR(INDEX(V!$R:$R,MATCH(AP151,V!$L:$L,0)),"")</f>
        <v/>
      </c>
      <c r="AP151" s="159" t="str">
        <f t="shared" si="31"/>
        <v/>
      </c>
    </row>
    <row r="152" spans="2:42" hidden="1" x14ac:dyDescent="0.2">
      <c r="B152"/>
      <c r="AD152" s="157">
        <f t="shared" si="25"/>
        <v>0</v>
      </c>
      <c r="AE152" s="158" t="str">
        <f>IFERROR(INDEX(V!$R:$R,MATCH(AF152,V!$L:$L,0)),"")</f>
        <v/>
      </c>
      <c r="AF152" s="159" t="str">
        <f t="shared" si="26"/>
        <v/>
      </c>
      <c r="AG152" s="158" t="str">
        <f>IFERROR(INDEX(V!$R:$R,MATCH(AH152,V!$L:$L,0)),"")</f>
        <v/>
      </c>
      <c r="AH152" s="159" t="str">
        <f t="shared" si="27"/>
        <v/>
      </c>
      <c r="AI152" s="158" t="str">
        <f>IFERROR(INDEX(V!$R:$R,MATCH(AJ152,V!$L:$L,0)),"")</f>
        <v/>
      </c>
      <c r="AJ152" s="159" t="str">
        <f t="shared" si="28"/>
        <v/>
      </c>
      <c r="AK152" s="158" t="str">
        <f>IFERROR(INDEX(V!$R:$R,MATCH(AL152,V!$L:$L,0)),"")</f>
        <v/>
      </c>
      <c r="AL152" s="159" t="str">
        <f t="shared" si="29"/>
        <v/>
      </c>
      <c r="AM152" s="158" t="str">
        <f>IFERROR(INDEX(V!$R:$R,MATCH(AN152,V!$L:$L,0)),"")</f>
        <v/>
      </c>
      <c r="AN152" s="159" t="str">
        <f t="shared" si="30"/>
        <v/>
      </c>
      <c r="AO152" s="158" t="str">
        <f>IFERROR(INDEX(V!$R:$R,MATCH(AP152,V!$L:$L,0)),"")</f>
        <v/>
      </c>
      <c r="AP152" s="159" t="str">
        <f t="shared" si="31"/>
        <v/>
      </c>
    </row>
    <row r="153" spans="2:42" hidden="1" x14ac:dyDescent="0.2">
      <c r="B153"/>
      <c r="AD153" s="157">
        <f t="shared" si="25"/>
        <v>0</v>
      </c>
      <c r="AE153" s="158" t="str">
        <f>IFERROR(INDEX(V!$R:$R,MATCH(AF153,V!$L:$L,0)),"")</f>
        <v/>
      </c>
      <c r="AF153" s="159" t="str">
        <f t="shared" si="26"/>
        <v/>
      </c>
      <c r="AG153" s="158" t="str">
        <f>IFERROR(INDEX(V!$R:$R,MATCH(AH153,V!$L:$L,0)),"")</f>
        <v/>
      </c>
      <c r="AH153" s="159" t="str">
        <f t="shared" si="27"/>
        <v/>
      </c>
      <c r="AI153" s="158" t="str">
        <f>IFERROR(INDEX(V!$R:$R,MATCH(AJ153,V!$L:$L,0)),"")</f>
        <v/>
      </c>
      <c r="AJ153" s="159" t="str">
        <f t="shared" si="28"/>
        <v/>
      </c>
      <c r="AK153" s="158" t="str">
        <f>IFERROR(INDEX(V!$R:$R,MATCH(AL153,V!$L:$L,0)),"")</f>
        <v/>
      </c>
      <c r="AL153" s="159" t="str">
        <f t="shared" si="29"/>
        <v/>
      </c>
      <c r="AM153" s="158" t="str">
        <f>IFERROR(INDEX(V!$R:$R,MATCH(AN153,V!$L:$L,0)),"")</f>
        <v/>
      </c>
      <c r="AN153" s="159" t="str">
        <f t="shared" si="30"/>
        <v/>
      </c>
      <c r="AO153" s="158" t="str">
        <f>IFERROR(INDEX(V!$R:$R,MATCH(AP153,V!$L:$L,0)),"")</f>
        <v/>
      </c>
      <c r="AP153" s="159" t="str">
        <f t="shared" si="31"/>
        <v/>
      </c>
    </row>
    <row r="154" spans="2:42" hidden="1" x14ac:dyDescent="0.2">
      <c r="B154"/>
      <c r="AD154" s="157">
        <f t="shared" si="25"/>
        <v>0</v>
      </c>
      <c r="AE154" s="158" t="str">
        <f>IFERROR(INDEX(V!$R:$R,MATCH(AF154,V!$L:$L,0)),"")</f>
        <v/>
      </c>
      <c r="AF154" s="159" t="str">
        <f t="shared" si="26"/>
        <v/>
      </c>
      <c r="AG154" s="158" t="str">
        <f>IFERROR(INDEX(V!$R:$R,MATCH(AH154,V!$L:$L,0)),"")</f>
        <v/>
      </c>
      <c r="AH154" s="159" t="str">
        <f t="shared" si="27"/>
        <v/>
      </c>
      <c r="AI154" s="158" t="str">
        <f>IFERROR(INDEX(V!$R:$R,MATCH(AJ154,V!$L:$L,0)),"")</f>
        <v/>
      </c>
      <c r="AJ154" s="159" t="str">
        <f t="shared" si="28"/>
        <v/>
      </c>
      <c r="AK154" s="158" t="str">
        <f>IFERROR(INDEX(V!$R:$R,MATCH(AL154,V!$L:$L,0)),"")</f>
        <v/>
      </c>
      <c r="AL154" s="159" t="str">
        <f t="shared" si="29"/>
        <v/>
      </c>
      <c r="AM154" s="158" t="str">
        <f>IFERROR(INDEX(V!$R:$R,MATCH(AN154,V!$L:$L,0)),"")</f>
        <v/>
      </c>
      <c r="AN154" s="159" t="str">
        <f t="shared" si="30"/>
        <v/>
      </c>
      <c r="AO154" s="158" t="str">
        <f>IFERROR(INDEX(V!$R:$R,MATCH(AP154,V!$L:$L,0)),"")</f>
        <v/>
      </c>
      <c r="AP154" s="159" t="str">
        <f t="shared" si="31"/>
        <v/>
      </c>
    </row>
    <row r="155" spans="2:42" hidden="1" x14ac:dyDescent="0.2">
      <c r="B155"/>
      <c r="AD155" s="157">
        <f t="shared" si="25"/>
        <v>0</v>
      </c>
      <c r="AE155" s="158" t="str">
        <f>IFERROR(INDEX(V!$R:$R,MATCH(AF155,V!$L:$L,0)),"")</f>
        <v/>
      </c>
      <c r="AF155" s="159" t="str">
        <f t="shared" si="26"/>
        <v/>
      </c>
      <c r="AG155" s="158" t="str">
        <f>IFERROR(INDEX(V!$R:$R,MATCH(AH155,V!$L:$L,0)),"")</f>
        <v/>
      </c>
      <c r="AH155" s="159" t="str">
        <f t="shared" si="27"/>
        <v/>
      </c>
      <c r="AI155" s="158" t="str">
        <f>IFERROR(INDEX(V!$R:$R,MATCH(AJ155,V!$L:$L,0)),"")</f>
        <v/>
      </c>
      <c r="AJ155" s="159" t="str">
        <f t="shared" si="28"/>
        <v/>
      </c>
      <c r="AK155" s="158" t="str">
        <f>IFERROR(INDEX(V!$R:$R,MATCH(AL155,V!$L:$L,0)),"")</f>
        <v/>
      </c>
      <c r="AL155" s="159" t="str">
        <f t="shared" si="29"/>
        <v/>
      </c>
      <c r="AM155" s="158" t="str">
        <f>IFERROR(INDEX(V!$R:$R,MATCH(AN155,V!$L:$L,0)),"")</f>
        <v/>
      </c>
      <c r="AN155" s="159" t="str">
        <f t="shared" si="30"/>
        <v/>
      </c>
      <c r="AO155" s="158" t="str">
        <f>IFERROR(INDEX(V!$R:$R,MATCH(AP155,V!$L:$L,0)),"")</f>
        <v/>
      </c>
      <c r="AP155" s="159" t="str">
        <f t="shared" si="31"/>
        <v/>
      </c>
    </row>
    <row r="156" spans="2:42" hidden="1" x14ac:dyDescent="0.2">
      <c r="B156"/>
      <c r="AD156" s="157">
        <f t="shared" si="25"/>
        <v>0</v>
      </c>
      <c r="AE156" s="158" t="str">
        <f>IFERROR(INDEX(V!$R:$R,MATCH(AF156,V!$L:$L,0)),"")</f>
        <v/>
      </c>
      <c r="AF156" s="159" t="str">
        <f t="shared" si="26"/>
        <v/>
      </c>
      <c r="AG156" s="158" t="str">
        <f>IFERROR(INDEX(V!$R:$R,MATCH(AH156,V!$L:$L,0)),"")</f>
        <v/>
      </c>
      <c r="AH156" s="159" t="str">
        <f t="shared" si="27"/>
        <v/>
      </c>
      <c r="AI156" s="158" t="str">
        <f>IFERROR(INDEX(V!$R:$R,MATCH(AJ156,V!$L:$L,0)),"")</f>
        <v/>
      </c>
      <c r="AJ156" s="159" t="str">
        <f t="shared" si="28"/>
        <v/>
      </c>
      <c r="AK156" s="158" t="str">
        <f>IFERROR(INDEX(V!$R:$R,MATCH(AL156,V!$L:$L,0)),"")</f>
        <v/>
      </c>
      <c r="AL156" s="159" t="str">
        <f t="shared" si="29"/>
        <v/>
      </c>
      <c r="AM156" s="158" t="str">
        <f>IFERROR(INDEX(V!$R:$R,MATCH(AN156,V!$L:$L,0)),"")</f>
        <v/>
      </c>
      <c r="AN156" s="159" t="str">
        <f t="shared" si="30"/>
        <v/>
      </c>
      <c r="AO156" s="158" t="str">
        <f>IFERROR(INDEX(V!$R:$R,MATCH(AP156,V!$L:$L,0)),"")</f>
        <v/>
      </c>
      <c r="AP156" s="159" t="str">
        <f t="shared" si="31"/>
        <v/>
      </c>
    </row>
    <row r="157" spans="2:42" hidden="1" x14ac:dyDescent="0.2">
      <c r="B157"/>
      <c r="AD157" s="157">
        <f t="shared" si="25"/>
        <v>0</v>
      </c>
      <c r="AE157" s="158" t="str">
        <f>IFERROR(INDEX(V!$R:$R,MATCH(AF157,V!$L:$L,0)),"")</f>
        <v/>
      </c>
      <c r="AF157" s="159" t="str">
        <f t="shared" si="26"/>
        <v/>
      </c>
      <c r="AG157" s="158" t="str">
        <f>IFERROR(INDEX(V!$R:$R,MATCH(AH157,V!$L:$L,0)),"")</f>
        <v/>
      </c>
      <c r="AH157" s="159" t="str">
        <f t="shared" si="27"/>
        <v/>
      </c>
      <c r="AI157" s="158" t="str">
        <f>IFERROR(INDEX(V!$R:$R,MATCH(AJ157,V!$L:$L,0)),"")</f>
        <v/>
      </c>
      <c r="AJ157" s="159" t="str">
        <f t="shared" si="28"/>
        <v/>
      </c>
      <c r="AK157" s="158" t="str">
        <f>IFERROR(INDEX(V!$R:$R,MATCH(AL157,V!$L:$L,0)),"")</f>
        <v/>
      </c>
      <c r="AL157" s="159" t="str">
        <f t="shared" si="29"/>
        <v/>
      </c>
      <c r="AM157" s="158" t="str">
        <f>IFERROR(INDEX(V!$R:$R,MATCH(AN157,V!$L:$L,0)),"")</f>
        <v/>
      </c>
      <c r="AN157" s="159" t="str">
        <f t="shared" si="30"/>
        <v/>
      </c>
      <c r="AO157" s="158" t="str">
        <f>IFERROR(INDEX(V!$R:$R,MATCH(AP157,V!$L:$L,0)),"")</f>
        <v/>
      </c>
      <c r="AP157" s="159" t="str">
        <f t="shared" si="31"/>
        <v/>
      </c>
    </row>
    <row r="158" spans="2:42" hidden="1" x14ac:dyDescent="0.2">
      <c r="B158"/>
      <c r="AD158" s="157">
        <f t="shared" si="25"/>
        <v>0</v>
      </c>
      <c r="AE158" s="158" t="str">
        <f>IFERROR(INDEX(V!$R:$R,MATCH(AF158,V!$L:$L,0)),"")</f>
        <v/>
      </c>
      <c r="AF158" s="159" t="str">
        <f t="shared" si="26"/>
        <v/>
      </c>
      <c r="AG158" s="158" t="str">
        <f>IFERROR(INDEX(V!$R:$R,MATCH(AH158,V!$L:$L,0)),"")</f>
        <v/>
      </c>
      <c r="AH158" s="159" t="str">
        <f t="shared" si="27"/>
        <v/>
      </c>
      <c r="AI158" s="158" t="str">
        <f>IFERROR(INDEX(V!$R:$R,MATCH(AJ158,V!$L:$L,0)),"")</f>
        <v/>
      </c>
      <c r="AJ158" s="159" t="str">
        <f t="shared" si="28"/>
        <v/>
      </c>
      <c r="AK158" s="158" t="str">
        <f>IFERROR(INDEX(V!$R:$R,MATCH(AL158,V!$L:$L,0)),"")</f>
        <v/>
      </c>
      <c r="AL158" s="159" t="str">
        <f t="shared" si="29"/>
        <v/>
      </c>
      <c r="AM158" s="158" t="str">
        <f>IFERROR(INDEX(V!$R:$R,MATCH(AN158,V!$L:$L,0)),"")</f>
        <v/>
      </c>
      <c r="AN158" s="159" t="str">
        <f t="shared" si="30"/>
        <v/>
      </c>
      <c r="AO158" s="158" t="str">
        <f>IFERROR(INDEX(V!$R:$R,MATCH(AP158,V!$L:$L,0)),"")</f>
        <v/>
      </c>
      <c r="AP158" s="159" t="str">
        <f t="shared" si="31"/>
        <v/>
      </c>
    </row>
    <row r="159" spans="2:42" hidden="1" x14ac:dyDescent="0.2">
      <c r="B159"/>
      <c r="AD159" s="157">
        <f t="shared" si="25"/>
        <v>0</v>
      </c>
      <c r="AE159" s="158" t="str">
        <f>IFERROR(INDEX(V!$R:$R,MATCH(AF159,V!$L:$L,0)),"")</f>
        <v/>
      </c>
      <c r="AF159" s="159" t="str">
        <f t="shared" si="26"/>
        <v/>
      </c>
      <c r="AG159" s="158" t="str">
        <f>IFERROR(INDEX(V!$R:$R,MATCH(AH159,V!$L:$L,0)),"")</f>
        <v/>
      </c>
      <c r="AH159" s="159" t="str">
        <f t="shared" si="27"/>
        <v/>
      </c>
      <c r="AI159" s="158" t="str">
        <f>IFERROR(INDEX(V!$R:$R,MATCH(AJ159,V!$L:$L,0)),"")</f>
        <v/>
      </c>
      <c r="AJ159" s="159" t="str">
        <f t="shared" si="28"/>
        <v/>
      </c>
      <c r="AK159" s="158" t="str">
        <f>IFERROR(INDEX(V!$R:$R,MATCH(AL159,V!$L:$L,0)),"")</f>
        <v/>
      </c>
      <c r="AL159" s="159" t="str">
        <f t="shared" si="29"/>
        <v/>
      </c>
      <c r="AM159" s="158" t="str">
        <f>IFERROR(INDEX(V!$R:$R,MATCH(AN159,V!$L:$L,0)),"")</f>
        <v/>
      </c>
      <c r="AN159" s="159" t="str">
        <f t="shared" si="30"/>
        <v/>
      </c>
      <c r="AO159" s="158" t="str">
        <f>IFERROR(INDEX(V!$R:$R,MATCH(AP159,V!$L:$L,0)),"")</f>
        <v/>
      </c>
      <c r="AP159" s="159" t="str">
        <f t="shared" si="31"/>
        <v/>
      </c>
    </row>
    <row r="160" spans="2:42" hidden="1" x14ac:dyDescent="0.2">
      <c r="B160"/>
      <c r="AD160" s="157">
        <f t="shared" si="25"/>
        <v>0</v>
      </c>
      <c r="AE160" s="158" t="str">
        <f>IFERROR(INDEX(V!$R:$R,MATCH(AF160,V!$L:$L,0)),"")</f>
        <v/>
      </c>
      <c r="AF160" s="159" t="str">
        <f t="shared" si="26"/>
        <v/>
      </c>
      <c r="AG160" s="158" t="str">
        <f>IFERROR(INDEX(V!$R:$R,MATCH(AH160,V!$L:$L,0)),"")</f>
        <v/>
      </c>
      <c r="AH160" s="159" t="str">
        <f t="shared" si="27"/>
        <v/>
      </c>
      <c r="AI160" s="158" t="str">
        <f>IFERROR(INDEX(V!$R:$R,MATCH(AJ160,V!$L:$L,0)),"")</f>
        <v/>
      </c>
      <c r="AJ160" s="159" t="str">
        <f t="shared" si="28"/>
        <v/>
      </c>
      <c r="AK160" s="158" t="str">
        <f>IFERROR(INDEX(V!$R:$R,MATCH(AL160,V!$L:$L,0)),"")</f>
        <v/>
      </c>
      <c r="AL160" s="159" t="str">
        <f t="shared" si="29"/>
        <v/>
      </c>
      <c r="AM160" s="158" t="str">
        <f>IFERROR(INDEX(V!$R:$R,MATCH(AN160,V!$L:$L,0)),"")</f>
        <v/>
      </c>
      <c r="AN160" s="159" t="str">
        <f t="shared" si="30"/>
        <v/>
      </c>
      <c r="AO160" s="158" t="str">
        <f>IFERROR(INDEX(V!$R:$R,MATCH(AP160,V!$L:$L,0)),"")</f>
        <v/>
      </c>
      <c r="AP160" s="159" t="str">
        <f t="shared" si="31"/>
        <v/>
      </c>
    </row>
    <row r="161" spans="2:42" hidden="1" x14ac:dyDescent="0.2">
      <c r="B161"/>
      <c r="AD161" s="157">
        <f t="shared" si="25"/>
        <v>0</v>
      </c>
      <c r="AE161" s="158" t="str">
        <f>IFERROR(INDEX(V!$R:$R,MATCH(AF161,V!$L:$L,0)),"")</f>
        <v/>
      </c>
      <c r="AF161" s="159" t="str">
        <f t="shared" si="26"/>
        <v/>
      </c>
      <c r="AG161" s="158" t="str">
        <f>IFERROR(INDEX(V!$R:$R,MATCH(AH161,V!$L:$L,0)),"")</f>
        <v/>
      </c>
      <c r="AH161" s="159" t="str">
        <f t="shared" si="27"/>
        <v/>
      </c>
      <c r="AI161" s="158" t="str">
        <f>IFERROR(INDEX(V!$R:$R,MATCH(AJ161,V!$L:$L,0)),"")</f>
        <v/>
      </c>
      <c r="AJ161" s="159" t="str">
        <f t="shared" si="28"/>
        <v/>
      </c>
      <c r="AK161" s="158" t="str">
        <f>IFERROR(INDEX(V!$R:$R,MATCH(AL161,V!$L:$L,0)),"")</f>
        <v/>
      </c>
      <c r="AL161" s="159" t="str">
        <f t="shared" si="29"/>
        <v/>
      </c>
      <c r="AM161" s="158" t="str">
        <f>IFERROR(INDEX(V!$R:$R,MATCH(AN161,V!$L:$L,0)),"")</f>
        <v/>
      </c>
      <c r="AN161" s="159" t="str">
        <f t="shared" si="30"/>
        <v/>
      </c>
      <c r="AO161" s="158" t="str">
        <f>IFERROR(INDEX(V!$R:$R,MATCH(AP161,V!$L:$L,0)),"")</f>
        <v/>
      </c>
      <c r="AP161" s="159" t="str">
        <f t="shared" si="31"/>
        <v/>
      </c>
    </row>
    <row r="162" spans="2:42" hidden="1" x14ac:dyDescent="0.2">
      <c r="B162"/>
      <c r="AD162" s="157">
        <f t="shared" si="25"/>
        <v>0</v>
      </c>
      <c r="AE162" s="158" t="str">
        <f>IFERROR(INDEX(V!$R:$R,MATCH(AF162,V!$L:$L,0)),"")</f>
        <v/>
      </c>
      <c r="AF162" s="159" t="str">
        <f t="shared" si="26"/>
        <v/>
      </c>
      <c r="AG162" s="158" t="str">
        <f>IFERROR(INDEX(V!$R:$R,MATCH(AH162,V!$L:$L,0)),"")</f>
        <v/>
      </c>
      <c r="AH162" s="159" t="str">
        <f t="shared" si="27"/>
        <v/>
      </c>
      <c r="AI162" s="158" t="str">
        <f>IFERROR(INDEX(V!$R:$R,MATCH(AJ162,V!$L:$L,0)),"")</f>
        <v/>
      </c>
      <c r="AJ162" s="159" t="str">
        <f t="shared" si="28"/>
        <v/>
      </c>
      <c r="AK162" s="158" t="str">
        <f>IFERROR(INDEX(V!$R:$R,MATCH(AL162,V!$L:$L,0)),"")</f>
        <v/>
      </c>
      <c r="AL162" s="159" t="str">
        <f t="shared" si="29"/>
        <v/>
      </c>
      <c r="AM162" s="158" t="str">
        <f>IFERROR(INDEX(V!$R:$R,MATCH(AN162,V!$L:$L,0)),"")</f>
        <v/>
      </c>
      <c r="AN162" s="159" t="str">
        <f t="shared" si="30"/>
        <v/>
      </c>
      <c r="AO162" s="158" t="str">
        <f>IFERROR(INDEX(V!$R:$R,MATCH(AP162,V!$L:$L,0)),"")</f>
        <v/>
      </c>
      <c r="AP162" s="159" t="str">
        <f t="shared" si="31"/>
        <v/>
      </c>
    </row>
    <row r="163" spans="2:42" hidden="1" x14ac:dyDescent="0.2">
      <c r="B163"/>
      <c r="AD163" s="157">
        <f t="shared" si="25"/>
        <v>0</v>
      </c>
      <c r="AE163" s="158" t="str">
        <f>IFERROR(INDEX(V!$R:$R,MATCH(AF163,V!$L:$L,0)),"")</f>
        <v/>
      </c>
      <c r="AF163" s="159" t="str">
        <f t="shared" si="26"/>
        <v/>
      </c>
      <c r="AG163" s="158" t="str">
        <f>IFERROR(INDEX(V!$R:$R,MATCH(AH163,V!$L:$L,0)),"")</f>
        <v/>
      </c>
      <c r="AH163" s="159" t="str">
        <f t="shared" si="27"/>
        <v/>
      </c>
      <c r="AI163" s="158" t="str">
        <f>IFERROR(INDEX(V!$R:$R,MATCH(AJ163,V!$L:$L,0)),"")</f>
        <v/>
      </c>
      <c r="AJ163" s="159" t="str">
        <f t="shared" si="28"/>
        <v/>
      </c>
      <c r="AK163" s="158" t="str">
        <f>IFERROR(INDEX(V!$R:$R,MATCH(AL163,V!$L:$L,0)),"")</f>
        <v/>
      </c>
      <c r="AL163" s="159" t="str">
        <f t="shared" si="29"/>
        <v/>
      </c>
      <c r="AM163" s="158" t="str">
        <f>IFERROR(INDEX(V!$R:$R,MATCH(AN163,V!$L:$L,0)),"")</f>
        <v/>
      </c>
      <c r="AN163" s="159" t="str">
        <f t="shared" si="30"/>
        <v/>
      </c>
      <c r="AO163" s="158" t="str">
        <f>IFERROR(INDEX(V!$R:$R,MATCH(AP163,V!$L:$L,0)),"")</f>
        <v/>
      </c>
      <c r="AP163" s="159" t="str">
        <f t="shared" si="31"/>
        <v/>
      </c>
    </row>
    <row r="164" spans="2:42" hidden="1" x14ac:dyDescent="0.2">
      <c r="B164"/>
      <c r="AD164" s="157">
        <f t="shared" si="25"/>
        <v>0</v>
      </c>
      <c r="AE164" s="158" t="str">
        <f>IFERROR(INDEX(V!$R:$R,MATCH(AF164,V!$L:$L,0)),"")</f>
        <v/>
      </c>
      <c r="AF164" s="159" t="str">
        <f t="shared" si="26"/>
        <v/>
      </c>
      <c r="AG164" s="158" t="str">
        <f>IFERROR(INDEX(V!$R:$R,MATCH(AH164,V!$L:$L,0)),"")</f>
        <v/>
      </c>
      <c r="AH164" s="159" t="str">
        <f t="shared" si="27"/>
        <v/>
      </c>
      <c r="AI164" s="158" t="str">
        <f>IFERROR(INDEX(V!$R:$R,MATCH(AJ164,V!$L:$L,0)),"")</f>
        <v/>
      </c>
      <c r="AJ164" s="159" t="str">
        <f t="shared" si="28"/>
        <v/>
      </c>
      <c r="AK164" s="158" t="str">
        <f>IFERROR(INDEX(V!$R:$R,MATCH(AL164,V!$L:$L,0)),"")</f>
        <v/>
      </c>
      <c r="AL164" s="159" t="str">
        <f t="shared" si="29"/>
        <v/>
      </c>
      <c r="AM164" s="158" t="str">
        <f>IFERROR(INDEX(V!$R:$R,MATCH(AN164,V!$L:$L,0)),"")</f>
        <v/>
      </c>
      <c r="AN164" s="159" t="str">
        <f t="shared" si="30"/>
        <v/>
      </c>
      <c r="AO164" s="158" t="str">
        <f>IFERROR(INDEX(V!$R:$R,MATCH(AP164,V!$L:$L,0)),"")</f>
        <v/>
      </c>
      <c r="AP164" s="159" t="str">
        <f t="shared" si="31"/>
        <v/>
      </c>
    </row>
    <row r="165" spans="2:42" hidden="1" x14ac:dyDescent="0.2">
      <c r="B165"/>
      <c r="AD165" s="157">
        <f t="shared" si="25"/>
        <v>0</v>
      </c>
      <c r="AE165" s="158" t="str">
        <f>IFERROR(INDEX(V!$R:$R,MATCH(AF165,V!$L:$L,0)),"")</f>
        <v/>
      </c>
      <c r="AF165" s="159" t="str">
        <f t="shared" si="26"/>
        <v/>
      </c>
      <c r="AG165" s="158" t="str">
        <f>IFERROR(INDEX(V!$R:$R,MATCH(AH165,V!$L:$L,0)),"")</f>
        <v/>
      </c>
      <c r="AH165" s="159" t="str">
        <f t="shared" si="27"/>
        <v/>
      </c>
      <c r="AI165" s="158" t="str">
        <f>IFERROR(INDEX(V!$R:$R,MATCH(AJ165,V!$L:$L,0)),"")</f>
        <v/>
      </c>
      <c r="AJ165" s="159" t="str">
        <f t="shared" si="28"/>
        <v/>
      </c>
      <c r="AK165" s="158" t="str">
        <f>IFERROR(INDEX(V!$R:$R,MATCH(AL165,V!$L:$L,0)),"")</f>
        <v/>
      </c>
      <c r="AL165" s="159" t="str">
        <f t="shared" si="29"/>
        <v/>
      </c>
      <c r="AM165" s="158" t="str">
        <f>IFERROR(INDEX(V!$R:$R,MATCH(AN165,V!$L:$L,0)),"")</f>
        <v/>
      </c>
      <c r="AN165" s="159" t="str">
        <f t="shared" si="30"/>
        <v/>
      </c>
      <c r="AO165" s="158" t="str">
        <f>IFERROR(INDEX(V!$R:$R,MATCH(AP165,V!$L:$L,0)),"")</f>
        <v/>
      </c>
      <c r="AP165" s="159" t="str">
        <f t="shared" si="31"/>
        <v/>
      </c>
    </row>
    <row r="166" spans="2:42" hidden="1" x14ac:dyDescent="0.2">
      <c r="B166"/>
      <c r="AD166" s="157">
        <f t="shared" si="25"/>
        <v>0</v>
      </c>
      <c r="AE166" s="158" t="str">
        <f>IFERROR(INDEX(V!$R:$R,MATCH(AF166,V!$L:$L,0)),"")</f>
        <v/>
      </c>
      <c r="AF166" s="159" t="str">
        <f t="shared" si="26"/>
        <v/>
      </c>
      <c r="AG166" s="158" t="str">
        <f>IFERROR(INDEX(V!$R:$R,MATCH(AH166,V!$L:$L,0)),"")</f>
        <v/>
      </c>
      <c r="AH166" s="159" t="str">
        <f t="shared" si="27"/>
        <v/>
      </c>
      <c r="AI166" s="158" t="str">
        <f>IFERROR(INDEX(V!$R:$R,MATCH(AJ166,V!$L:$L,0)),"")</f>
        <v/>
      </c>
      <c r="AJ166" s="159" t="str">
        <f t="shared" si="28"/>
        <v/>
      </c>
      <c r="AK166" s="158" t="str">
        <f>IFERROR(INDEX(V!$R:$R,MATCH(AL166,V!$L:$L,0)),"")</f>
        <v/>
      </c>
      <c r="AL166" s="159" t="str">
        <f t="shared" si="29"/>
        <v/>
      </c>
      <c r="AM166" s="158" t="str">
        <f>IFERROR(INDEX(V!$R:$R,MATCH(AN166,V!$L:$L,0)),"")</f>
        <v/>
      </c>
      <c r="AN166" s="159" t="str">
        <f t="shared" si="30"/>
        <v/>
      </c>
      <c r="AO166" s="158" t="str">
        <f>IFERROR(INDEX(V!$R:$R,MATCH(AP166,V!$L:$L,0)),"")</f>
        <v/>
      </c>
      <c r="AP166" s="159" t="str">
        <f t="shared" si="31"/>
        <v/>
      </c>
    </row>
    <row r="167" spans="2:42" hidden="1" x14ac:dyDescent="0.2">
      <c r="B167"/>
      <c r="AD167" s="157">
        <f t="shared" si="25"/>
        <v>0</v>
      </c>
      <c r="AE167" s="158" t="str">
        <f>IFERROR(INDEX(V!$R:$R,MATCH(AF167,V!$L:$L,0)),"")</f>
        <v/>
      </c>
      <c r="AF167" s="159" t="str">
        <f t="shared" si="26"/>
        <v/>
      </c>
      <c r="AG167" s="158" t="str">
        <f>IFERROR(INDEX(V!$R:$R,MATCH(AH167,V!$L:$L,0)),"")</f>
        <v/>
      </c>
      <c r="AH167" s="159" t="str">
        <f t="shared" si="27"/>
        <v/>
      </c>
      <c r="AI167" s="158" t="str">
        <f>IFERROR(INDEX(V!$R:$R,MATCH(AJ167,V!$L:$L,0)),"")</f>
        <v/>
      </c>
      <c r="AJ167" s="159" t="str">
        <f t="shared" si="28"/>
        <v/>
      </c>
      <c r="AK167" s="158" t="str">
        <f>IFERROR(INDEX(V!$R:$R,MATCH(AL167,V!$L:$L,0)),"")</f>
        <v/>
      </c>
      <c r="AL167" s="159" t="str">
        <f t="shared" si="29"/>
        <v/>
      </c>
      <c r="AM167" s="158" t="str">
        <f>IFERROR(INDEX(V!$R:$R,MATCH(AN167,V!$L:$L,0)),"")</f>
        <v/>
      </c>
      <c r="AN167" s="159" t="str">
        <f t="shared" si="30"/>
        <v/>
      </c>
      <c r="AO167" s="158" t="str">
        <f>IFERROR(INDEX(V!$R:$R,MATCH(AP167,V!$L:$L,0)),"")</f>
        <v/>
      </c>
      <c r="AP167" s="159" t="str">
        <f t="shared" si="31"/>
        <v/>
      </c>
    </row>
    <row r="168" spans="2:42" hidden="1" x14ac:dyDescent="0.2">
      <c r="B168"/>
      <c r="AD168" s="157">
        <f t="shared" si="25"/>
        <v>0</v>
      </c>
      <c r="AE168" s="158" t="str">
        <f>IFERROR(INDEX(V!$R:$R,MATCH(AF168,V!$L:$L,0)),"")</f>
        <v/>
      </c>
      <c r="AF168" s="159" t="str">
        <f t="shared" si="26"/>
        <v/>
      </c>
      <c r="AG168" s="158" t="str">
        <f>IFERROR(INDEX(V!$R:$R,MATCH(AH168,V!$L:$L,0)),"")</f>
        <v/>
      </c>
      <c r="AH168" s="159" t="str">
        <f t="shared" si="27"/>
        <v/>
      </c>
      <c r="AI168" s="158" t="str">
        <f>IFERROR(INDEX(V!$R:$R,MATCH(AJ168,V!$L:$L,0)),"")</f>
        <v/>
      </c>
      <c r="AJ168" s="159" t="str">
        <f t="shared" si="28"/>
        <v/>
      </c>
      <c r="AK168" s="158" t="str">
        <f>IFERROR(INDEX(V!$R:$R,MATCH(AL168,V!$L:$L,0)),"")</f>
        <v/>
      </c>
      <c r="AL168" s="159" t="str">
        <f t="shared" si="29"/>
        <v/>
      </c>
      <c r="AM168" s="158" t="str">
        <f>IFERROR(INDEX(V!$R:$R,MATCH(AN168,V!$L:$L,0)),"")</f>
        <v/>
      </c>
      <c r="AN168" s="159" t="str">
        <f t="shared" si="30"/>
        <v/>
      </c>
      <c r="AO168" s="158" t="str">
        <f>IFERROR(INDEX(V!$R:$R,MATCH(AP168,V!$L:$L,0)),"")</f>
        <v/>
      </c>
      <c r="AP168" s="159" t="str">
        <f t="shared" si="31"/>
        <v/>
      </c>
    </row>
    <row r="169" spans="2:42" hidden="1" x14ac:dyDescent="0.2">
      <c r="B169"/>
      <c r="AD169" s="157">
        <f t="shared" si="25"/>
        <v>0</v>
      </c>
      <c r="AE169" s="158" t="str">
        <f>IFERROR(INDEX(V!$R:$R,MATCH(AF169,V!$L:$L,0)),"")</f>
        <v/>
      </c>
      <c r="AF169" s="159" t="str">
        <f t="shared" si="26"/>
        <v/>
      </c>
      <c r="AG169" s="158" t="str">
        <f>IFERROR(INDEX(V!$R:$R,MATCH(AH169,V!$L:$L,0)),"")</f>
        <v/>
      </c>
      <c r="AH169" s="159" t="str">
        <f t="shared" si="27"/>
        <v/>
      </c>
      <c r="AI169" s="158" t="str">
        <f>IFERROR(INDEX(V!$R:$R,MATCH(AJ169,V!$L:$L,0)),"")</f>
        <v/>
      </c>
      <c r="AJ169" s="159" t="str">
        <f t="shared" si="28"/>
        <v/>
      </c>
      <c r="AK169" s="158" t="str">
        <f>IFERROR(INDEX(V!$R:$R,MATCH(AL169,V!$L:$L,0)),"")</f>
        <v/>
      </c>
      <c r="AL169" s="159" t="str">
        <f t="shared" si="29"/>
        <v/>
      </c>
      <c r="AM169" s="158" t="str">
        <f>IFERROR(INDEX(V!$R:$R,MATCH(AN169,V!$L:$L,0)),"")</f>
        <v/>
      </c>
      <c r="AN169" s="159" t="str">
        <f t="shared" si="30"/>
        <v/>
      </c>
      <c r="AO169" s="158" t="str">
        <f>IFERROR(INDEX(V!$R:$R,MATCH(AP169,V!$L:$L,0)),"")</f>
        <v/>
      </c>
      <c r="AP169" s="159" t="str">
        <f t="shared" si="31"/>
        <v/>
      </c>
    </row>
    <row r="170" spans="2:42" hidden="1" x14ac:dyDescent="0.2">
      <c r="B170"/>
      <c r="AD170" s="157">
        <f t="shared" si="25"/>
        <v>0</v>
      </c>
      <c r="AE170" s="158" t="str">
        <f>IFERROR(INDEX(V!$R:$R,MATCH(AF170,V!$L:$L,0)),"")</f>
        <v/>
      </c>
      <c r="AF170" s="159" t="str">
        <f t="shared" si="26"/>
        <v/>
      </c>
      <c r="AG170" s="158" t="str">
        <f>IFERROR(INDEX(V!$R:$R,MATCH(AH170,V!$L:$L,0)),"")</f>
        <v/>
      </c>
      <c r="AH170" s="159" t="str">
        <f t="shared" si="27"/>
        <v/>
      </c>
      <c r="AI170" s="158" t="str">
        <f>IFERROR(INDEX(V!$R:$R,MATCH(AJ170,V!$L:$L,0)),"")</f>
        <v/>
      </c>
      <c r="AJ170" s="159" t="str">
        <f t="shared" si="28"/>
        <v/>
      </c>
      <c r="AK170" s="158" t="str">
        <f>IFERROR(INDEX(V!$R:$R,MATCH(AL170,V!$L:$L,0)),"")</f>
        <v/>
      </c>
      <c r="AL170" s="159" t="str">
        <f t="shared" si="29"/>
        <v/>
      </c>
      <c r="AM170" s="158" t="str">
        <f>IFERROR(INDEX(V!$R:$R,MATCH(AN170,V!$L:$L,0)),"")</f>
        <v/>
      </c>
      <c r="AN170" s="159" t="str">
        <f t="shared" si="30"/>
        <v/>
      </c>
      <c r="AO170" s="158" t="str">
        <f>IFERROR(INDEX(V!$R:$R,MATCH(AP170,V!$L:$L,0)),"")</f>
        <v/>
      </c>
      <c r="AP170" s="159" t="str">
        <f t="shared" si="31"/>
        <v/>
      </c>
    </row>
    <row r="171" spans="2:42" hidden="1" x14ac:dyDescent="0.2">
      <c r="B171"/>
      <c r="AD171" s="157">
        <f t="shared" si="25"/>
        <v>0</v>
      </c>
      <c r="AE171" s="158" t="str">
        <f>IFERROR(INDEX(V!$R:$R,MATCH(AF171,V!$L:$L,0)),"")</f>
        <v/>
      </c>
      <c r="AF171" s="159" t="str">
        <f t="shared" si="26"/>
        <v/>
      </c>
      <c r="AG171" s="158" t="str">
        <f>IFERROR(INDEX(V!$R:$R,MATCH(AH171,V!$L:$L,0)),"")</f>
        <v/>
      </c>
      <c r="AH171" s="159" t="str">
        <f t="shared" si="27"/>
        <v/>
      </c>
      <c r="AI171" s="158" t="str">
        <f>IFERROR(INDEX(V!$R:$R,MATCH(AJ171,V!$L:$L,0)),"")</f>
        <v/>
      </c>
      <c r="AJ171" s="159" t="str">
        <f t="shared" si="28"/>
        <v/>
      </c>
      <c r="AK171" s="158" t="str">
        <f>IFERROR(INDEX(V!$R:$R,MATCH(AL171,V!$L:$L,0)),"")</f>
        <v/>
      </c>
      <c r="AL171" s="159" t="str">
        <f t="shared" si="29"/>
        <v/>
      </c>
      <c r="AM171" s="158" t="str">
        <f>IFERROR(INDEX(V!$R:$R,MATCH(AN171,V!$L:$L,0)),"")</f>
        <v/>
      </c>
      <c r="AN171" s="159" t="str">
        <f t="shared" si="30"/>
        <v/>
      </c>
      <c r="AO171" s="158" t="str">
        <f>IFERROR(INDEX(V!$R:$R,MATCH(AP171,V!$L:$L,0)),"")</f>
        <v/>
      </c>
      <c r="AP171" s="159" t="str">
        <f t="shared" si="31"/>
        <v/>
      </c>
    </row>
    <row r="172" spans="2:42" hidden="1" x14ac:dyDescent="0.2">
      <c r="B172"/>
      <c r="AD172" s="157">
        <f t="shared" si="25"/>
        <v>0</v>
      </c>
      <c r="AE172" s="158" t="str">
        <f>IFERROR(INDEX(V!$R:$R,MATCH(AF172,V!$L:$L,0)),"")</f>
        <v/>
      </c>
      <c r="AF172" s="159" t="str">
        <f t="shared" si="26"/>
        <v/>
      </c>
      <c r="AG172" s="158" t="str">
        <f>IFERROR(INDEX(V!$R:$R,MATCH(AH172,V!$L:$L,0)),"")</f>
        <v/>
      </c>
      <c r="AH172" s="159" t="str">
        <f t="shared" si="27"/>
        <v/>
      </c>
      <c r="AI172" s="158" t="str">
        <f>IFERROR(INDEX(V!$R:$R,MATCH(AJ172,V!$L:$L,0)),"")</f>
        <v/>
      </c>
      <c r="AJ172" s="159" t="str">
        <f t="shared" si="28"/>
        <v/>
      </c>
      <c r="AK172" s="158" t="str">
        <f>IFERROR(INDEX(V!$R:$R,MATCH(AL172,V!$L:$L,0)),"")</f>
        <v/>
      </c>
      <c r="AL172" s="159" t="str">
        <f t="shared" si="29"/>
        <v/>
      </c>
      <c r="AM172" s="158" t="str">
        <f>IFERROR(INDEX(V!$R:$R,MATCH(AN172,V!$L:$L,0)),"")</f>
        <v/>
      </c>
      <c r="AN172" s="159" t="str">
        <f t="shared" si="30"/>
        <v/>
      </c>
      <c r="AO172" s="158" t="str">
        <f>IFERROR(INDEX(V!$R:$R,MATCH(AP172,V!$L:$L,0)),"")</f>
        <v/>
      </c>
      <c r="AP172" s="159" t="str">
        <f t="shared" si="31"/>
        <v/>
      </c>
    </row>
    <row r="173" spans="2:42" hidden="1" x14ac:dyDescent="0.2">
      <c r="B173"/>
      <c r="AD173" s="157">
        <f t="shared" si="25"/>
        <v>0</v>
      </c>
      <c r="AE173" s="158" t="str">
        <f>IFERROR(INDEX(V!$R:$R,MATCH(AF173,V!$L:$L,0)),"")</f>
        <v/>
      </c>
      <c r="AF173" s="159" t="str">
        <f t="shared" si="26"/>
        <v/>
      </c>
      <c r="AG173" s="158" t="str">
        <f>IFERROR(INDEX(V!$R:$R,MATCH(AH173,V!$L:$L,0)),"")</f>
        <v/>
      </c>
      <c r="AH173" s="159" t="str">
        <f t="shared" si="27"/>
        <v/>
      </c>
      <c r="AI173" s="158" t="str">
        <f>IFERROR(INDEX(V!$R:$R,MATCH(AJ173,V!$L:$L,0)),"")</f>
        <v/>
      </c>
      <c r="AJ173" s="159" t="str">
        <f t="shared" si="28"/>
        <v/>
      </c>
      <c r="AK173" s="158" t="str">
        <f>IFERROR(INDEX(V!$R:$R,MATCH(AL173,V!$L:$L,0)),"")</f>
        <v/>
      </c>
      <c r="AL173" s="159" t="str">
        <f t="shared" si="29"/>
        <v/>
      </c>
      <c r="AM173" s="158" t="str">
        <f>IFERROR(INDEX(V!$R:$R,MATCH(AN173,V!$L:$L,0)),"")</f>
        <v/>
      </c>
      <c r="AN173" s="159" t="str">
        <f t="shared" si="30"/>
        <v/>
      </c>
      <c r="AO173" s="158" t="str">
        <f>IFERROR(INDEX(V!$R:$R,MATCH(AP173,V!$L:$L,0)),"")</f>
        <v/>
      </c>
      <c r="AP173" s="159" t="str">
        <f t="shared" si="31"/>
        <v/>
      </c>
    </row>
    <row r="174" spans="2:42" hidden="1" x14ac:dyDescent="0.2">
      <c r="B174"/>
      <c r="AD174" s="157">
        <f t="shared" si="25"/>
        <v>0</v>
      </c>
      <c r="AE174" s="158" t="str">
        <f>IFERROR(INDEX(V!$R:$R,MATCH(AF174,V!$L:$L,0)),"")</f>
        <v/>
      </c>
      <c r="AF174" s="159" t="str">
        <f t="shared" si="26"/>
        <v/>
      </c>
      <c r="AG174" s="158" t="str">
        <f>IFERROR(INDEX(V!$R:$R,MATCH(AH174,V!$L:$L,0)),"")</f>
        <v/>
      </c>
      <c r="AH174" s="159" t="str">
        <f t="shared" si="27"/>
        <v/>
      </c>
      <c r="AI174" s="158" t="str">
        <f>IFERROR(INDEX(V!$R:$R,MATCH(AJ174,V!$L:$L,0)),"")</f>
        <v/>
      </c>
      <c r="AJ174" s="159" t="str">
        <f t="shared" si="28"/>
        <v/>
      </c>
      <c r="AK174" s="158" t="str">
        <f>IFERROR(INDEX(V!$R:$R,MATCH(AL174,V!$L:$L,0)),"")</f>
        <v/>
      </c>
      <c r="AL174" s="159" t="str">
        <f t="shared" si="29"/>
        <v/>
      </c>
      <c r="AM174" s="158" t="str">
        <f>IFERROR(INDEX(V!$R:$R,MATCH(AN174,V!$L:$L,0)),"")</f>
        <v/>
      </c>
      <c r="AN174" s="159" t="str">
        <f t="shared" si="30"/>
        <v/>
      </c>
      <c r="AO174" s="158" t="str">
        <f>IFERROR(INDEX(V!$R:$R,MATCH(AP174,V!$L:$L,0)),"")</f>
        <v/>
      </c>
      <c r="AP174" s="159" t="str">
        <f t="shared" si="31"/>
        <v/>
      </c>
    </row>
    <row r="175" spans="2:42" hidden="1" x14ac:dyDescent="0.2">
      <c r="B175"/>
      <c r="AD175" s="157">
        <f t="shared" si="25"/>
        <v>0</v>
      </c>
      <c r="AE175" s="158" t="str">
        <f>IFERROR(INDEX(V!$R:$R,MATCH(AF175,V!$L:$L,0)),"")</f>
        <v/>
      </c>
      <c r="AF175" s="159" t="str">
        <f t="shared" si="26"/>
        <v/>
      </c>
      <c r="AG175" s="158" t="str">
        <f>IFERROR(INDEX(V!$R:$R,MATCH(AH175,V!$L:$L,0)),"")</f>
        <v/>
      </c>
      <c r="AH175" s="159" t="str">
        <f t="shared" si="27"/>
        <v/>
      </c>
      <c r="AI175" s="158" t="str">
        <f>IFERROR(INDEX(V!$R:$R,MATCH(AJ175,V!$L:$L,0)),"")</f>
        <v/>
      </c>
      <c r="AJ175" s="159" t="str">
        <f t="shared" si="28"/>
        <v/>
      </c>
      <c r="AK175" s="158" t="str">
        <f>IFERROR(INDEX(V!$R:$R,MATCH(AL175,V!$L:$L,0)),"")</f>
        <v/>
      </c>
      <c r="AL175" s="159" t="str">
        <f t="shared" si="29"/>
        <v/>
      </c>
      <c r="AM175" s="158" t="str">
        <f>IFERROR(INDEX(V!$R:$R,MATCH(AN175,V!$L:$L,0)),"")</f>
        <v/>
      </c>
      <c r="AN175" s="159" t="str">
        <f t="shared" si="30"/>
        <v/>
      </c>
      <c r="AO175" s="158" t="str">
        <f>IFERROR(INDEX(V!$R:$R,MATCH(AP175,V!$L:$L,0)),"")</f>
        <v/>
      </c>
      <c r="AP175" s="159" t="str">
        <f t="shared" si="31"/>
        <v/>
      </c>
    </row>
    <row r="176" spans="2:42" hidden="1" x14ac:dyDescent="0.2">
      <c r="B176"/>
      <c r="AD176" s="157">
        <f t="shared" si="25"/>
        <v>0</v>
      </c>
      <c r="AE176" s="158" t="str">
        <f>IFERROR(INDEX(V!$R:$R,MATCH(AF176,V!$L:$L,0)),"")</f>
        <v/>
      </c>
      <c r="AF176" s="159" t="str">
        <f t="shared" si="26"/>
        <v/>
      </c>
      <c r="AG176" s="158" t="str">
        <f>IFERROR(INDEX(V!$R:$R,MATCH(AH176,V!$L:$L,0)),"")</f>
        <v/>
      </c>
      <c r="AH176" s="159" t="str">
        <f t="shared" si="27"/>
        <v/>
      </c>
      <c r="AI176" s="158" t="str">
        <f>IFERROR(INDEX(V!$R:$R,MATCH(AJ176,V!$L:$L,0)),"")</f>
        <v/>
      </c>
      <c r="AJ176" s="159" t="str">
        <f t="shared" si="28"/>
        <v/>
      </c>
      <c r="AK176" s="158" t="str">
        <f>IFERROR(INDEX(V!$R:$R,MATCH(AL176,V!$L:$L,0)),"")</f>
        <v/>
      </c>
      <c r="AL176" s="159" t="str">
        <f t="shared" si="29"/>
        <v/>
      </c>
      <c r="AM176" s="158" t="str">
        <f>IFERROR(INDEX(V!$R:$R,MATCH(AN176,V!$L:$L,0)),"")</f>
        <v/>
      </c>
      <c r="AN176" s="159" t="str">
        <f t="shared" si="30"/>
        <v/>
      </c>
      <c r="AO176" s="158" t="str">
        <f>IFERROR(INDEX(V!$R:$R,MATCH(AP176,V!$L:$L,0)),"")</f>
        <v/>
      </c>
      <c r="AP176" s="159" t="str">
        <f t="shared" si="31"/>
        <v/>
      </c>
    </row>
    <row r="177" spans="2:42" hidden="1" x14ac:dyDescent="0.2">
      <c r="B177"/>
      <c r="AD177" s="157">
        <f t="shared" si="25"/>
        <v>0</v>
      </c>
      <c r="AE177" s="158" t="str">
        <f>IFERROR(INDEX(V!$R:$R,MATCH(AF177,V!$L:$L,0)),"")</f>
        <v/>
      </c>
      <c r="AF177" s="159" t="str">
        <f t="shared" si="26"/>
        <v/>
      </c>
      <c r="AG177" s="158" t="str">
        <f>IFERROR(INDEX(V!$R:$R,MATCH(AH177,V!$L:$L,0)),"")</f>
        <v/>
      </c>
      <c r="AH177" s="159" t="str">
        <f t="shared" si="27"/>
        <v/>
      </c>
      <c r="AI177" s="158" t="str">
        <f>IFERROR(INDEX(V!$R:$R,MATCH(AJ177,V!$L:$L,0)),"")</f>
        <v/>
      </c>
      <c r="AJ177" s="159" t="str">
        <f t="shared" si="28"/>
        <v/>
      </c>
      <c r="AK177" s="158" t="str">
        <f>IFERROR(INDEX(V!$R:$R,MATCH(AL177,V!$L:$L,0)),"")</f>
        <v/>
      </c>
      <c r="AL177" s="159" t="str">
        <f t="shared" si="29"/>
        <v/>
      </c>
      <c r="AM177" s="158" t="str">
        <f>IFERROR(INDEX(V!$R:$R,MATCH(AN177,V!$L:$L,0)),"")</f>
        <v/>
      </c>
      <c r="AN177" s="159" t="str">
        <f t="shared" si="30"/>
        <v/>
      </c>
      <c r="AO177" s="158" t="str">
        <f>IFERROR(INDEX(V!$R:$R,MATCH(AP177,V!$L:$L,0)),"")</f>
        <v/>
      </c>
      <c r="AP177" s="159" t="str">
        <f t="shared" si="31"/>
        <v/>
      </c>
    </row>
    <row r="178" spans="2:42" hidden="1" x14ac:dyDescent="0.2">
      <c r="B178"/>
      <c r="AD178" s="157">
        <f t="shared" si="25"/>
        <v>0</v>
      </c>
      <c r="AE178" s="158" t="str">
        <f>IFERROR(INDEX(V!$R:$R,MATCH(AF178,V!$L:$L,0)),"")</f>
        <v/>
      </c>
      <c r="AF178" s="159" t="str">
        <f t="shared" si="26"/>
        <v/>
      </c>
      <c r="AG178" s="158" t="str">
        <f>IFERROR(INDEX(V!$R:$R,MATCH(AH178,V!$L:$L,0)),"")</f>
        <v/>
      </c>
      <c r="AH178" s="159" t="str">
        <f t="shared" si="27"/>
        <v/>
      </c>
      <c r="AI178" s="158" t="str">
        <f>IFERROR(INDEX(V!$R:$R,MATCH(AJ178,V!$L:$L,0)),"")</f>
        <v/>
      </c>
      <c r="AJ178" s="159" t="str">
        <f t="shared" si="28"/>
        <v/>
      </c>
      <c r="AK178" s="158" t="str">
        <f>IFERROR(INDEX(V!$R:$R,MATCH(AL178,V!$L:$L,0)),"")</f>
        <v/>
      </c>
      <c r="AL178" s="159" t="str">
        <f t="shared" si="29"/>
        <v/>
      </c>
      <c r="AM178" s="158" t="str">
        <f>IFERROR(INDEX(V!$R:$R,MATCH(AN178,V!$L:$L,0)),"")</f>
        <v/>
      </c>
      <c r="AN178" s="159" t="str">
        <f t="shared" si="30"/>
        <v/>
      </c>
      <c r="AO178" s="158" t="str">
        <f>IFERROR(INDEX(V!$R:$R,MATCH(AP178,V!$L:$L,0)),"")</f>
        <v/>
      </c>
      <c r="AP178" s="159" t="str">
        <f t="shared" si="31"/>
        <v/>
      </c>
    </row>
    <row r="179" spans="2:42" hidden="1" x14ac:dyDescent="0.2">
      <c r="B179"/>
      <c r="AD179" s="157">
        <f t="shared" si="25"/>
        <v>0</v>
      </c>
      <c r="AE179" s="158" t="str">
        <f>IFERROR(INDEX(V!$R:$R,MATCH(AF179,V!$L:$L,0)),"")</f>
        <v/>
      </c>
      <c r="AF179" s="159" t="str">
        <f t="shared" si="26"/>
        <v/>
      </c>
      <c r="AG179" s="158" t="str">
        <f>IFERROR(INDEX(V!$R:$R,MATCH(AH179,V!$L:$L,0)),"")</f>
        <v/>
      </c>
      <c r="AH179" s="159" t="str">
        <f t="shared" si="27"/>
        <v/>
      </c>
      <c r="AI179" s="158" t="str">
        <f>IFERROR(INDEX(V!$R:$R,MATCH(AJ179,V!$L:$L,0)),"")</f>
        <v/>
      </c>
      <c r="AJ179" s="159" t="str">
        <f t="shared" si="28"/>
        <v/>
      </c>
      <c r="AK179" s="158" t="str">
        <f>IFERROR(INDEX(V!$R:$R,MATCH(AL179,V!$L:$L,0)),"")</f>
        <v/>
      </c>
      <c r="AL179" s="159" t="str">
        <f t="shared" si="29"/>
        <v/>
      </c>
      <c r="AM179" s="158" t="str">
        <f>IFERROR(INDEX(V!$R:$R,MATCH(AN179,V!$L:$L,0)),"")</f>
        <v/>
      </c>
      <c r="AN179" s="159" t="str">
        <f t="shared" si="30"/>
        <v/>
      </c>
      <c r="AO179" s="158" t="str">
        <f>IFERROR(INDEX(V!$R:$R,MATCH(AP179,V!$L:$L,0)),"")</f>
        <v/>
      </c>
      <c r="AP179" s="159" t="str">
        <f t="shared" si="31"/>
        <v/>
      </c>
    </row>
    <row r="180" spans="2:42" hidden="1" x14ac:dyDescent="0.2">
      <c r="B180"/>
      <c r="AD180" s="157">
        <f t="shared" si="25"/>
        <v>0</v>
      </c>
      <c r="AE180" s="158" t="str">
        <f>IFERROR(INDEX(V!$R:$R,MATCH(AF180,V!$L:$L,0)),"")</f>
        <v/>
      </c>
      <c r="AF180" s="159" t="str">
        <f t="shared" si="26"/>
        <v/>
      </c>
      <c r="AG180" s="158" t="str">
        <f>IFERROR(INDEX(V!$R:$R,MATCH(AH180,V!$L:$L,0)),"")</f>
        <v/>
      </c>
      <c r="AH180" s="159" t="str">
        <f t="shared" si="27"/>
        <v/>
      </c>
      <c r="AI180" s="158" t="str">
        <f>IFERROR(INDEX(V!$R:$R,MATCH(AJ180,V!$L:$L,0)),"")</f>
        <v/>
      </c>
      <c r="AJ180" s="159" t="str">
        <f t="shared" si="28"/>
        <v/>
      </c>
      <c r="AK180" s="158" t="str">
        <f>IFERROR(INDEX(V!$R:$R,MATCH(AL180,V!$L:$L,0)),"")</f>
        <v/>
      </c>
      <c r="AL180" s="159" t="str">
        <f t="shared" si="29"/>
        <v/>
      </c>
      <c r="AM180" s="158" t="str">
        <f>IFERROR(INDEX(V!$R:$R,MATCH(AN180,V!$L:$L,0)),"")</f>
        <v/>
      </c>
      <c r="AN180" s="159" t="str">
        <f t="shared" si="30"/>
        <v/>
      </c>
      <c r="AO180" s="158" t="str">
        <f>IFERROR(INDEX(V!$R:$R,MATCH(AP180,V!$L:$L,0)),"")</f>
        <v/>
      </c>
      <c r="AP180" s="159" t="str">
        <f t="shared" si="31"/>
        <v/>
      </c>
    </row>
    <row r="181" spans="2:42" hidden="1" x14ac:dyDescent="0.2">
      <c r="B181"/>
      <c r="AD181" s="157">
        <f t="shared" si="25"/>
        <v>0</v>
      </c>
      <c r="AE181" s="158" t="str">
        <f>IFERROR(INDEX(V!$R:$R,MATCH(AF181,V!$L:$L,0)),"")</f>
        <v/>
      </c>
      <c r="AF181" s="159" t="str">
        <f t="shared" si="26"/>
        <v/>
      </c>
      <c r="AG181" s="158" t="str">
        <f>IFERROR(INDEX(V!$R:$R,MATCH(AH181,V!$L:$L,0)),"")</f>
        <v/>
      </c>
      <c r="AH181" s="159" t="str">
        <f t="shared" si="27"/>
        <v/>
      </c>
      <c r="AI181" s="158" t="str">
        <f>IFERROR(INDEX(V!$R:$R,MATCH(AJ181,V!$L:$L,0)),"")</f>
        <v/>
      </c>
      <c r="AJ181" s="159" t="str">
        <f t="shared" si="28"/>
        <v/>
      </c>
      <c r="AK181" s="158" t="str">
        <f>IFERROR(INDEX(V!$R:$R,MATCH(AL181,V!$L:$L,0)),"")</f>
        <v/>
      </c>
      <c r="AL181" s="159" t="str">
        <f t="shared" si="29"/>
        <v/>
      </c>
      <c r="AM181" s="158" t="str">
        <f>IFERROR(INDEX(V!$R:$R,MATCH(AN181,V!$L:$L,0)),"")</f>
        <v/>
      </c>
      <c r="AN181" s="159" t="str">
        <f t="shared" si="30"/>
        <v/>
      </c>
      <c r="AO181" s="158" t="str">
        <f>IFERROR(INDEX(V!$R:$R,MATCH(AP181,V!$L:$L,0)),"")</f>
        <v/>
      </c>
      <c r="AP181" s="159" t="str">
        <f t="shared" si="31"/>
        <v/>
      </c>
    </row>
    <row r="182" spans="2:42" hidden="1" x14ac:dyDescent="0.2">
      <c r="B182"/>
      <c r="AD182" s="157">
        <f t="shared" si="25"/>
        <v>0</v>
      </c>
      <c r="AE182" s="158" t="str">
        <f>IFERROR(INDEX(V!$R:$R,MATCH(AF182,V!$L:$L,0)),"")</f>
        <v/>
      </c>
      <c r="AF182" s="159" t="str">
        <f t="shared" si="26"/>
        <v/>
      </c>
      <c r="AG182" s="158" t="str">
        <f>IFERROR(INDEX(V!$R:$R,MATCH(AH182,V!$L:$L,0)),"")</f>
        <v/>
      </c>
      <c r="AH182" s="159" t="str">
        <f t="shared" si="27"/>
        <v/>
      </c>
      <c r="AI182" s="158" t="str">
        <f>IFERROR(INDEX(V!$R:$R,MATCH(AJ182,V!$L:$L,0)),"")</f>
        <v/>
      </c>
      <c r="AJ182" s="159" t="str">
        <f t="shared" si="28"/>
        <v/>
      </c>
      <c r="AK182" s="158" t="str">
        <f>IFERROR(INDEX(V!$R:$R,MATCH(AL182,V!$L:$L,0)),"")</f>
        <v/>
      </c>
      <c r="AL182" s="159" t="str">
        <f t="shared" si="29"/>
        <v/>
      </c>
      <c r="AM182" s="158" t="str">
        <f>IFERROR(INDEX(V!$R:$R,MATCH(AN182,V!$L:$L,0)),"")</f>
        <v/>
      </c>
      <c r="AN182" s="159" t="str">
        <f t="shared" si="30"/>
        <v/>
      </c>
      <c r="AO182" s="158" t="str">
        <f>IFERROR(INDEX(V!$R:$R,MATCH(AP182,V!$L:$L,0)),"")</f>
        <v/>
      </c>
      <c r="AP182" s="159" t="str">
        <f t="shared" si="31"/>
        <v/>
      </c>
    </row>
    <row r="183" spans="2:42" hidden="1" x14ac:dyDescent="0.2">
      <c r="B183"/>
      <c r="AD183" s="157">
        <f t="shared" si="25"/>
        <v>0</v>
      </c>
      <c r="AE183" s="158" t="str">
        <f>IFERROR(INDEX(V!$R:$R,MATCH(AF183,V!$L:$L,0)),"")</f>
        <v/>
      </c>
      <c r="AF183" s="159" t="str">
        <f t="shared" si="26"/>
        <v/>
      </c>
      <c r="AG183" s="158" t="str">
        <f>IFERROR(INDEX(V!$R:$R,MATCH(AH183,V!$L:$L,0)),"")</f>
        <v/>
      </c>
      <c r="AH183" s="159" t="str">
        <f t="shared" si="27"/>
        <v/>
      </c>
      <c r="AI183" s="158" t="str">
        <f>IFERROR(INDEX(V!$R:$R,MATCH(AJ183,V!$L:$L,0)),"")</f>
        <v/>
      </c>
      <c r="AJ183" s="159" t="str">
        <f t="shared" si="28"/>
        <v/>
      </c>
      <c r="AK183" s="158" t="str">
        <f>IFERROR(INDEX(V!$R:$R,MATCH(AL183,V!$L:$L,0)),"")</f>
        <v/>
      </c>
      <c r="AL183" s="159" t="str">
        <f t="shared" si="29"/>
        <v/>
      </c>
      <c r="AM183" s="158" t="str">
        <f>IFERROR(INDEX(V!$R:$R,MATCH(AN183,V!$L:$L,0)),"")</f>
        <v/>
      </c>
      <c r="AN183" s="159" t="str">
        <f t="shared" si="30"/>
        <v/>
      </c>
      <c r="AO183" s="158" t="str">
        <f>IFERROR(INDEX(V!$R:$R,MATCH(AP183,V!$L:$L,0)),"")</f>
        <v/>
      </c>
      <c r="AP183" s="159" t="str">
        <f t="shared" si="31"/>
        <v/>
      </c>
    </row>
    <row r="184" spans="2:42" hidden="1" x14ac:dyDescent="0.2">
      <c r="B184"/>
      <c r="AD184" s="157">
        <f t="shared" si="25"/>
        <v>0</v>
      </c>
      <c r="AE184" s="158" t="str">
        <f>IFERROR(INDEX(V!$R:$R,MATCH(AF184,V!$L:$L,0)),"")</f>
        <v/>
      </c>
      <c r="AF184" s="159" t="str">
        <f t="shared" si="26"/>
        <v/>
      </c>
      <c r="AG184" s="158" t="str">
        <f>IFERROR(INDEX(V!$R:$R,MATCH(AH184,V!$L:$L,0)),"")</f>
        <v/>
      </c>
      <c r="AH184" s="159" t="str">
        <f t="shared" si="27"/>
        <v/>
      </c>
      <c r="AI184" s="158" t="str">
        <f>IFERROR(INDEX(V!$R:$R,MATCH(AJ184,V!$L:$L,0)),"")</f>
        <v/>
      </c>
      <c r="AJ184" s="159" t="str">
        <f t="shared" si="28"/>
        <v/>
      </c>
      <c r="AK184" s="158" t="str">
        <f>IFERROR(INDEX(V!$R:$R,MATCH(AL184,V!$L:$L,0)),"")</f>
        <v/>
      </c>
      <c r="AL184" s="159" t="str">
        <f t="shared" si="29"/>
        <v/>
      </c>
      <c r="AM184" s="158" t="str">
        <f>IFERROR(INDEX(V!$R:$R,MATCH(AN184,V!$L:$L,0)),"")</f>
        <v/>
      </c>
      <c r="AN184" s="159" t="str">
        <f t="shared" si="30"/>
        <v/>
      </c>
      <c r="AO184" s="158" t="str">
        <f>IFERROR(INDEX(V!$R:$R,MATCH(AP184,V!$L:$L,0)),"")</f>
        <v/>
      </c>
      <c r="AP184" s="159" t="str">
        <f t="shared" si="31"/>
        <v/>
      </c>
    </row>
    <row r="185" spans="2:42" hidden="1" x14ac:dyDescent="0.2">
      <c r="B185"/>
      <c r="AD185" s="157">
        <f t="shared" si="25"/>
        <v>0</v>
      </c>
      <c r="AE185" s="158" t="str">
        <f>IFERROR(INDEX(V!$R:$R,MATCH(AF185,V!$L:$L,0)),"")</f>
        <v/>
      </c>
      <c r="AF185" s="159" t="str">
        <f t="shared" si="26"/>
        <v/>
      </c>
      <c r="AG185" s="158" t="str">
        <f>IFERROR(INDEX(V!$R:$R,MATCH(AH185,V!$L:$L,0)),"")</f>
        <v/>
      </c>
      <c r="AH185" s="159" t="str">
        <f t="shared" si="27"/>
        <v/>
      </c>
      <c r="AI185" s="158" t="str">
        <f>IFERROR(INDEX(V!$R:$R,MATCH(AJ185,V!$L:$L,0)),"")</f>
        <v/>
      </c>
      <c r="AJ185" s="159" t="str">
        <f t="shared" si="28"/>
        <v/>
      </c>
      <c r="AK185" s="158" t="str">
        <f>IFERROR(INDEX(V!$R:$R,MATCH(AL185,V!$L:$L,0)),"")</f>
        <v/>
      </c>
      <c r="AL185" s="159" t="str">
        <f t="shared" si="29"/>
        <v/>
      </c>
      <c r="AM185" s="158" t="str">
        <f>IFERROR(INDEX(V!$R:$R,MATCH(AN185,V!$L:$L,0)),"")</f>
        <v/>
      </c>
      <c r="AN185" s="159" t="str">
        <f t="shared" si="30"/>
        <v/>
      </c>
      <c r="AO185" s="158" t="str">
        <f>IFERROR(INDEX(V!$R:$R,MATCH(AP185,V!$L:$L,0)),"")</f>
        <v/>
      </c>
      <c r="AP185" s="159" t="str">
        <f t="shared" si="31"/>
        <v/>
      </c>
    </row>
    <row r="186" spans="2:42" hidden="1" x14ac:dyDescent="0.2">
      <c r="B186"/>
      <c r="AD186" s="157">
        <f t="shared" si="25"/>
        <v>0</v>
      </c>
      <c r="AE186" s="158" t="str">
        <f>IFERROR(INDEX(V!$R:$R,MATCH(AF186,V!$L:$L,0)),"")</f>
        <v/>
      </c>
      <c r="AF186" s="159" t="str">
        <f t="shared" si="26"/>
        <v/>
      </c>
      <c r="AG186" s="158" t="str">
        <f>IFERROR(INDEX(V!$R:$R,MATCH(AH186,V!$L:$L,0)),"")</f>
        <v/>
      </c>
      <c r="AH186" s="159" t="str">
        <f t="shared" si="27"/>
        <v/>
      </c>
      <c r="AI186" s="158" t="str">
        <f>IFERROR(INDEX(V!$R:$R,MATCH(AJ186,V!$L:$L,0)),"")</f>
        <v/>
      </c>
      <c r="AJ186" s="159" t="str">
        <f t="shared" si="28"/>
        <v/>
      </c>
      <c r="AK186" s="158" t="str">
        <f>IFERROR(INDEX(V!$R:$R,MATCH(AL186,V!$L:$L,0)),"")</f>
        <v/>
      </c>
      <c r="AL186" s="159" t="str">
        <f t="shared" si="29"/>
        <v/>
      </c>
      <c r="AM186" s="158" t="str">
        <f>IFERROR(INDEX(V!$R:$R,MATCH(AN186,V!$L:$L,0)),"")</f>
        <v/>
      </c>
      <c r="AN186" s="159" t="str">
        <f t="shared" si="30"/>
        <v/>
      </c>
      <c r="AO186" s="158" t="str">
        <f>IFERROR(INDEX(V!$R:$R,MATCH(AP186,V!$L:$L,0)),"")</f>
        <v/>
      </c>
      <c r="AP186" s="159" t="str">
        <f t="shared" si="31"/>
        <v/>
      </c>
    </row>
    <row r="187" spans="2:42" hidden="1" x14ac:dyDescent="0.2">
      <c r="B187"/>
      <c r="AD187" s="157">
        <f t="shared" si="25"/>
        <v>0</v>
      </c>
      <c r="AE187" s="158" t="str">
        <f>IFERROR(INDEX(V!$R:$R,MATCH(AF187,V!$L:$L,0)),"")</f>
        <v/>
      </c>
      <c r="AF187" s="159" t="str">
        <f t="shared" si="26"/>
        <v/>
      </c>
      <c r="AG187" s="158" t="str">
        <f>IFERROR(INDEX(V!$R:$R,MATCH(AH187,V!$L:$L,0)),"")</f>
        <v/>
      </c>
      <c r="AH187" s="159" t="str">
        <f t="shared" si="27"/>
        <v/>
      </c>
      <c r="AI187" s="158" t="str">
        <f>IFERROR(INDEX(V!$R:$R,MATCH(AJ187,V!$L:$L,0)),"")</f>
        <v/>
      </c>
      <c r="AJ187" s="159" t="str">
        <f t="shared" si="28"/>
        <v/>
      </c>
      <c r="AK187" s="158" t="str">
        <f>IFERROR(INDEX(V!$R:$R,MATCH(AL187,V!$L:$L,0)),"")</f>
        <v/>
      </c>
      <c r="AL187" s="159" t="str">
        <f t="shared" si="29"/>
        <v/>
      </c>
      <c r="AM187" s="158" t="str">
        <f>IFERROR(INDEX(V!$R:$R,MATCH(AN187,V!$L:$L,0)),"")</f>
        <v/>
      </c>
      <c r="AN187" s="159" t="str">
        <f t="shared" si="30"/>
        <v/>
      </c>
      <c r="AO187" s="158" t="str">
        <f>IFERROR(INDEX(V!$R:$R,MATCH(AP187,V!$L:$L,0)),"")</f>
        <v/>
      </c>
      <c r="AP187" s="159" t="str">
        <f t="shared" si="31"/>
        <v/>
      </c>
    </row>
    <row r="188" spans="2:42" hidden="1" x14ac:dyDescent="0.2">
      <c r="B188"/>
      <c r="AD188" s="157">
        <f t="shared" si="25"/>
        <v>0</v>
      </c>
      <c r="AE188" s="158" t="str">
        <f>IFERROR(INDEX(V!$R:$R,MATCH(AF188,V!$L:$L,0)),"")</f>
        <v/>
      </c>
      <c r="AF188" s="159" t="str">
        <f t="shared" si="26"/>
        <v/>
      </c>
      <c r="AG188" s="158" t="str">
        <f>IFERROR(INDEX(V!$R:$R,MATCH(AH188,V!$L:$L,0)),"")</f>
        <v/>
      </c>
      <c r="AH188" s="159" t="str">
        <f t="shared" si="27"/>
        <v/>
      </c>
      <c r="AI188" s="158" t="str">
        <f>IFERROR(INDEX(V!$R:$R,MATCH(AJ188,V!$L:$L,0)),"")</f>
        <v/>
      </c>
      <c r="AJ188" s="159" t="str">
        <f t="shared" si="28"/>
        <v/>
      </c>
      <c r="AK188" s="158" t="str">
        <f>IFERROR(INDEX(V!$R:$R,MATCH(AL188,V!$L:$L,0)),"")</f>
        <v/>
      </c>
      <c r="AL188" s="159" t="str">
        <f t="shared" si="29"/>
        <v/>
      </c>
      <c r="AM188" s="158" t="str">
        <f>IFERROR(INDEX(V!$R:$R,MATCH(AN188,V!$L:$L,0)),"")</f>
        <v/>
      </c>
      <c r="AN188" s="159" t="str">
        <f t="shared" si="30"/>
        <v/>
      </c>
      <c r="AO188" s="158" t="str">
        <f>IFERROR(INDEX(V!$R:$R,MATCH(AP188,V!$L:$L,0)),"")</f>
        <v/>
      </c>
      <c r="AP188" s="159" t="str">
        <f t="shared" si="31"/>
        <v/>
      </c>
    </row>
    <row r="189" spans="2:42" hidden="1" x14ac:dyDescent="0.2">
      <c r="B189"/>
      <c r="AD189" s="157">
        <f t="shared" si="25"/>
        <v>0</v>
      </c>
      <c r="AE189" s="158" t="str">
        <f>IFERROR(INDEX(V!$R:$R,MATCH(AF189,V!$L:$L,0)),"")</f>
        <v/>
      </c>
      <c r="AF189" s="159" t="str">
        <f t="shared" si="26"/>
        <v/>
      </c>
      <c r="AG189" s="158" t="str">
        <f>IFERROR(INDEX(V!$R:$R,MATCH(AH189,V!$L:$L,0)),"")</f>
        <v/>
      </c>
      <c r="AH189" s="159" t="str">
        <f t="shared" si="27"/>
        <v/>
      </c>
      <c r="AI189" s="158" t="str">
        <f>IFERROR(INDEX(V!$R:$R,MATCH(AJ189,V!$L:$L,0)),"")</f>
        <v/>
      </c>
      <c r="AJ189" s="159" t="str">
        <f t="shared" si="28"/>
        <v/>
      </c>
      <c r="AK189" s="158" t="str">
        <f>IFERROR(INDEX(V!$R:$R,MATCH(AL189,V!$L:$L,0)),"")</f>
        <v/>
      </c>
      <c r="AL189" s="159" t="str">
        <f t="shared" si="29"/>
        <v/>
      </c>
      <c r="AM189" s="158" t="str">
        <f>IFERROR(INDEX(V!$R:$R,MATCH(AN189,V!$L:$L,0)),"")</f>
        <v/>
      </c>
      <c r="AN189" s="159" t="str">
        <f t="shared" si="30"/>
        <v/>
      </c>
      <c r="AO189" s="158" t="str">
        <f>IFERROR(INDEX(V!$R:$R,MATCH(AP189,V!$L:$L,0)),"")</f>
        <v/>
      </c>
      <c r="AP189" s="159" t="str">
        <f t="shared" si="31"/>
        <v/>
      </c>
    </row>
    <row r="190" spans="2:42" hidden="1" x14ac:dyDescent="0.2">
      <c r="B190"/>
      <c r="AD190" s="157">
        <f t="shared" si="25"/>
        <v>0</v>
      </c>
      <c r="AE190" s="158" t="str">
        <f>IFERROR(INDEX(V!$R:$R,MATCH(AF190,V!$L:$L,0)),"")</f>
        <v/>
      </c>
      <c r="AF190" s="159" t="str">
        <f t="shared" si="26"/>
        <v/>
      </c>
      <c r="AG190" s="158" t="str">
        <f>IFERROR(INDEX(V!$R:$R,MATCH(AH190,V!$L:$L,0)),"")</f>
        <v/>
      </c>
      <c r="AH190" s="159" t="str">
        <f t="shared" si="27"/>
        <v/>
      </c>
      <c r="AI190" s="158" t="str">
        <f>IFERROR(INDEX(V!$R:$R,MATCH(AJ190,V!$L:$L,0)),"")</f>
        <v/>
      </c>
      <c r="AJ190" s="159" t="str">
        <f t="shared" si="28"/>
        <v/>
      </c>
      <c r="AK190" s="158" t="str">
        <f>IFERROR(INDEX(V!$R:$R,MATCH(AL190,V!$L:$L,0)),"")</f>
        <v/>
      </c>
      <c r="AL190" s="159" t="str">
        <f t="shared" si="29"/>
        <v/>
      </c>
      <c r="AM190" s="158" t="str">
        <f>IFERROR(INDEX(V!$R:$R,MATCH(AN190,V!$L:$L,0)),"")</f>
        <v/>
      </c>
      <c r="AN190" s="159" t="str">
        <f t="shared" si="30"/>
        <v/>
      </c>
      <c r="AO190" s="158" t="str">
        <f>IFERROR(INDEX(V!$R:$R,MATCH(AP190,V!$L:$L,0)),"")</f>
        <v/>
      </c>
      <c r="AP190" s="159" t="str">
        <f t="shared" si="31"/>
        <v/>
      </c>
    </row>
    <row r="191" spans="2:42" hidden="1" x14ac:dyDescent="0.2">
      <c r="B191"/>
      <c r="AD191" s="157">
        <f t="shared" si="25"/>
        <v>0</v>
      </c>
      <c r="AE191" s="158" t="str">
        <f>IFERROR(INDEX(V!$R:$R,MATCH(AF191,V!$L:$L,0)),"")</f>
        <v/>
      </c>
      <c r="AF191" s="159" t="str">
        <f t="shared" si="26"/>
        <v/>
      </c>
      <c r="AG191" s="158" t="str">
        <f>IFERROR(INDEX(V!$R:$R,MATCH(AH191,V!$L:$L,0)),"")</f>
        <v/>
      </c>
      <c r="AH191" s="159" t="str">
        <f t="shared" si="27"/>
        <v/>
      </c>
      <c r="AI191" s="158" t="str">
        <f>IFERROR(INDEX(V!$R:$R,MATCH(AJ191,V!$L:$L,0)),"")</f>
        <v/>
      </c>
      <c r="AJ191" s="159" t="str">
        <f t="shared" si="28"/>
        <v/>
      </c>
      <c r="AK191" s="158" t="str">
        <f>IFERROR(INDEX(V!$R:$R,MATCH(AL191,V!$L:$L,0)),"")</f>
        <v/>
      </c>
      <c r="AL191" s="159" t="str">
        <f t="shared" si="29"/>
        <v/>
      </c>
      <c r="AM191" s="158" t="str">
        <f>IFERROR(INDEX(V!$R:$R,MATCH(AN191,V!$L:$L,0)),"")</f>
        <v/>
      </c>
      <c r="AN191" s="159" t="str">
        <f t="shared" si="30"/>
        <v/>
      </c>
      <c r="AO191" s="158" t="str">
        <f>IFERROR(INDEX(V!$R:$R,MATCH(AP191,V!$L:$L,0)),"")</f>
        <v/>
      </c>
      <c r="AP191" s="159" t="str">
        <f t="shared" si="31"/>
        <v/>
      </c>
    </row>
    <row r="192" spans="2:42" hidden="1" x14ac:dyDescent="0.2">
      <c r="B192"/>
      <c r="AD192" s="157">
        <f t="shared" si="25"/>
        <v>0</v>
      </c>
      <c r="AE192" s="158" t="str">
        <f>IFERROR(INDEX(V!$R:$R,MATCH(AF192,V!$L:$L,0)),"")</f>
        <v/>
      </c>
      <c r="AF192" s="159" t="str">
        <f t="shared" si="26"/>
        <v/>
      </c>
      <c r="AG192" s="158" t="str">
        <f>IFERROR(INDEX(V!$R:$R,MATCH(AH192,V!$L:$L,0)),"")</f>
        <v/>
      </c>
      <c r="AH192" s="159" t="str">
        <f t="shared" si="27"/>
        <v/>
      </c>
      <c r="AI192" s="158" t="str">
        <f>IFERROR(INDEX(V!$R:$R,MATCH(AJ192,V!$L:$L,0)),"")</f>
        <v/>
      </c>
      <c r="AJ192" s="159" t="str">
        <f t="shared" si="28"/>
        <v/>
      </c>
      <c r="AK192" s="158" t="str">
        <f>IFERROR(INDEX(V!$R:$R,MATCH(AL192,V!$L:$L,0)),"")</f>
        <v/>
      </c>
      <c r="AL192" s="159" t="str">
        <f t="shared" si="29"/>
        <v/>
      </c>
      <c r="AM192" s="158" t="str">
        <f>IFERROR(INDEX(V!$R:$R,MATCH(AN192,V!$L:$L,0)),"")</f>
        <v/>
      </c>
      <c r="AN192" s="159" t="str">
        <f t="shared" si="30"/>
        <v/>
      </c>
      <c r="AO192" s="158" t="str">
        <f>IFERROR(INDEX(V!$R:$R,MATCH(AP192,V!$L:$L,0)),"")</f>
        <v/>
      </c>
      <c r="AP192" s="159" t="str">
        <f t="shared" si="31"/>
        <v/>
      </c>
    </row>
    <row r="193" spans="2:42" hidden="1" x14ac:dyDescent="0.2">
      <c r="B193"/>
      <c r="AD193" s="157">
        <f t="shared" si="25"/>
        <v>0</v>
      </c>
      <c r="AE193" s="158" t="str">
        <f>IFERROR(INDEX(V!$R:$R,MATCH(AF193,V!$L:$L,0)),"")</f>
        <v/>
      </c>
      <c r="AF193" s="159" t="str">
        <f t="shared" si="26"/>
        <v/>
      </c>
      <c r="AG193" s="158" t="str">
        <f>IFERROR(INDEX(V!$R:$R,MATCH(AH193,V!$L:$L,0)),"")</f>
        <v/>
      </c>
      <c r="AH193" s="159" t="str">
        <f t="shared" si="27"/>
        <v/>
      </c>
      <c r="AI193" s="158" t="str">
        <f>IFERROR(INDEX(V!$R:$R,MATCH(AJ193,V!$L:$L,0)),"")</f>
        <v/>
      </c>
      <c r="AJ193" s="159" t="str">
        <f t="shared" si="28"/>
        <v/>
      </c>
      <c r="AK193" s="158" t="str">
        <f>IFERROR(INDEX(V!$R:$R,MATCH(AL193,V!$L:$L,0)),"")</f>
        <v/>
      </c>
      <c r="AL193" s="159" t="str">
        <f t="shared" si="29"/>
        <v/>
      </c>
      <c r="AM193" s="158" t="str">
        <f>IFERROR(INDEX(V!$R:$R,MATCH(AN193,V!$L:$L,0)),"")</f>
        <v/>
      </c>
      <c r="AN193" s="159" t="str">
        <f t="shared" si="30"/>
        <v/>
      </c>
      <c r="AO193" s="158" t="str">
        <f>IFERROR(INDEX(V!$R:$R,MATCH(AP193,V!$L:$L,0)),"")</f>
        <v/>
      </c>
      <c r="AP193" s="159" t="str">
        <f t="shared" si="31"/>
        <v/>
      </c>
    </row>
    <row r="194" spans="2:42" hidden="1" x14ac:dyDescent="0.2">
      <c r="B194"/>
      <c r="AD194" s="157">
        <f t="shared" si="25"/>
        <v>0</v>
      </c>
      <c r="AE194" s="158" t="str">
        <f>IFERROR(INDEX(V!$R:$R,MATCH(AF194,V!$L:$L,0)),"")</f>
        <v/>
      </c>
      <c r="AF194" s="159" t="str">
        <f t="shared" si="26"/>
        <v/>
      </c>
      <c r="AG194" s="158" t="str">
        <f>IFERROR(INDEX(V!$R:$R,MATCH(AH194,V!$L:$L,0)),"")</f>
        <v/>
      </c>
      <c r="AH194" s="159" t="str">
        <f t="shared" si="27"/>
        <v/>
      </c>
      <c r="AI194" s="158" t="str">
        <f>IFERROR(INDEX(V!$R:$R,MATCH(AJ194,V!$L:$L,0)),"")</f>
        <v/>
      </c>
      <c r="AJ194" s="159" t="str">
        <f t="shared" si="28"/>
        <v/>
      </c>
      <c r="AK194" s="158" t="str">
        <f>IFERROR(INDEX(V!$R:$R,MATCH(AL194,V!$L:$L,0)),"")</f>
        <v/>
      </c>
      <c r="AL194" s="159" t="str">
        <f t="shared" si="29"/>
        <v/>
      </c>
      <c r="AM194" s="158" t="str">
        <f>IFERROR(INDEX(V!$R:$R,MATCH(AN194,V!$L:$L,0)),"")</f>
        <v/>
      </c>
      <c r="AN194" s="159" t="str">
        <f t="shared" si="30"/>
        <v/>
      </c>
      <c r="AO194" s="158" t="str">
        <f>IFERROR(INDEX(V!$R:$R,MATCH(AP194,V!$L:$L,0)),"")</f>
        <v/>
      </c>
      <c r="AP194" s="159" t="str">
        <f t="shared" si="31"/>
        <v/>
      </c>
    </row>
    <row r="195" spans="2:42" hidden="1" x14ac:dyDescent="0.2">
      <c r="B195"/>
      <c r="AD195" s="157">
        <f t="shared" si="25"/>
        <v>0</v>
      </c>
      <c r="AE195" s="158" t="str">
        <f>IFERROR(INDEX(V!$R:$R,MATCH(AF195,V!$L:$L,0)),"")</f>
        <v/>
      </c>
      <c r="AF195" s="159" t="str">
        <f t="shared" si="26"/>
        <v/>
      </c>
      <c r="AG195" s="158" t="str">
        <f>IFERROR(INDEX(V!$R:$R,MATCH(AH195,V!$L:$L,0)),"")</f>
        <v/>
      </c>
      <c r="AH195" s="159" t="str">
        <f t="shared" si="27"/>
        <v/>
      </c>
      <c r="AI195" s="158" t="str">
        <f>IFERROR(INDEX(V!$R:$R,MATCH(AJ195,V!$L:$L,0)),"")</f>
        <v/>
      </c>
      <c r="AJ195" s="159" t="str">
        <f t="shared" si="28"/>
        <v/>
      </c>
      <c r="AK195" s="158" t="str">
        <f>IFERROR(INDEX(V!$R:$R,MATCH(AL195,V!$L:$L,0)),"")</f>
        <v/>
      </c>
      <c r="AL195" s="159" t="str">
        <f t="shared" si="29"/>
        <v/>
      </c>
      <c r="AM195" s="158" t="str">
        <f>IFERROR(INDEX(V!$R:$R,MATCH(AN195,V!$L:$L,0)),"")</f>
        <v/>
      </c>
      <c r="AN195" s="159" t="str">
        <f t="shared" si="30"/>
        <v/>
      </c>
      <c r="AO195" s="158" t="str">
        <f>IFERROR(INDEX(V!$R:$R,MATCH(AP195,V!$L:$L,0)),"")</f>
        <v/>
      </c>
      <c r="AP195" s="159" t="str">
        <f t="shared" si="31"/>
        <v/>
      </c>
    </row>
    <row r="196" spans="2:42" hidden="1" x14ac:dyDescent="0.2">
      <c r="B196"/>
      <c r="AD196" s="157">
        <f t="shared" si="25"/>
        <v>0</v>
      </c>
      <c r="AE196" s="158" t="str">
        <f>IFERROR(INDEX(V!$R:$R,MATCH(AF196,V!$L:$L,0)),"")</f>
        <v/>
      </c>
      <c r="AF196" s="159" t="str">
        <f t="shared" si="26"/>
        <v/>
      </c>
      <c r="AG196" s="158" t="str">
        <f>IFERROR(INDEX(V!$R:$R,MATCH(AH196,V!$L:$L,0)),"")</f>
        <v/>
      </c>
      <c r="AH196" s="159" t="str">
        <f t="shared" si="27"/>
        <v/>
      </c>
      <c r="AI196" s="158" t="str">
        <f>IFERROR(INDEX(V!$R:$R,MATCH(AJ196,V!$L:$L,0)),"")</f>
        <v/>
      </c>
      <c r="AJ196" s="159" t="str">
        <f t="shared" si="28"/>
        <v/>
      </c>
      <c r="AK196" s="158" t="str">
        <f>IFERROR(INDEX(V!$R:$R,MATCH(AL196,V!$L:$L,0)),"")</f>
        <v/>
      </c>
      <c r="AL196" s="159" t="str">
        <f t="shared" si="29"/>
        <v/>
      </c>
      <c r="AM196" s="158" t="str">
        <f>IFERROR(INDEX(V!$R:$R,MATCH(AN196,V!$L:$L,0)),"")</f>
        <v/>
      </c>
      <c r="AN196" s="159" t="str">
        <f t="shared" si="30"/>
        <v/>
      </c>
      <c r="AO196" s="158" t="str">
        <f>IFERROR(INDEX(V!$R:$R,MATCH(AP196,V!$L:$L,0)),"")</f>
        <v/>
      </c>
      <c r="AP196" s="159" t="str">
        <f t="shared" si="31"/>
        <v/>
      </c>
    </row>
    <row r="197" spans="2:42" hidden="1" x14ac:dyDescent="0.2">
      <c r="B197"/>
      <c r="AD197" s="157">
        <f t="shared" si="25"/>
        <v>0</v>
      </c>
      <c r="AE197" s="158" t="str">
        <f>IFERROR(INDEX(V!$R:$R,MATCH(AF197,V!$L:$L,0)),"")</f>
        <v/>
      </c>
      <c r="AF197" s="159" t="str">
        <f t="shared" si="26"/>
        <v/>
      </c>
      <c r="AG197" s="158" t="str">
        <f>IFERROR(INDEX(V!$R:$R,MATCH(AH197,V!$L:$L,0)),"")</f>
        <v/>
      </c>
      <c r="AH197" s="159" t="str">
        <f t="shared" si="27"/>
        <v/>
      </c>
      <c r="AI197" s="158" t="str">
        <f>IFERROR(INDEX(V!$R:$R,MATCH(AJ197,V!$L:$L,0)),"")</f>
        <v/>
      </c>
      <c r="AJ197" s="159" t="str">
        <f t="shared" si="28"/>
        <v/>
      </c>
      <c r="AK197" s="158" t="str">
        <f>IFERROR(INDEX(V!$R:$R,MATCH(AL197,V!$L:$L,0)),"")</f>
        <v/>
      </c>
      <c r="AL197" s="159" t="str">
        <f t="shared" si="29"/>
        <v/>
      </c>
      <c r="AM197" s="158" t="str">
        <f>IFERROR(INDEX(V!$R:$R,MATCH(AN197,V!$L:$L,0)),"")</f>
        <v/>
      </c>
      <c r="AN197" s="159" t="str">
        <f t="shared" si="30"/>
        <v/>
      </c>
      <c r="AO197" s="158" t="str">
        <f>IFERROR(INDEX(V!$R:$R,MATCH(AP197,V!$L:$L,0)),"")</f>
        <v/>
      </c>
      <c r="AP197" s="159" t="str">
        <f t="shared" si="31"/>
        <v/>
      </c>
    </row>
    <row r="198" spans="2:42" hidden="1" x14ac:dyDescent="0.2">
      <c r="B198"/>
      <c r="AD198" s="157">
        <f t="shared" si="25"/>
        <v>0</v>
      </c>
      <c r="AE198" s="158" t="str">
        <f>IFERROR(INDEX(V!$R:$R,MATCH(AF198,V!$L:$L,0)),"")</f>
        <v/>
      </c>
      <c r="AF198" s="159" t="str">
        <f t="shared" si="26"/>
        <v/>
      </c>
      <c r="AG198" s="158" t="str">
        <f>IFERROR(INDEX(V!$R:$R,MATCH(AH198,V!$L:$L,0)),"")</f>
        <v/>
      </c>
      <c r="AH198" s="159" t="str">
        <f t="shared" si="27"/>
        <v/>
      </c>
      <c r="AI198" s="158" t="str">
        <f>IFERROR(INDEX(V!$R:$R,MATCH(AJ198,V!$L:$L,0)),"")</f>
        <v/>
      </c>
      <c r="AJ198" s="159" t="str">
        <f t="shared" si="28"/>
        <v/>
      </c>
      <c r="AK198" s="158" t="str">
        <f>IFERROR(INDEX(V!$R:$R,MATCH(AL198,V!$L:$L,0)),"")</f>
        <v/>
      </c>
      <c r="AL198" s="159" t="str">
        <f t="shared" si="29"/>
        <v/>
      </c>
      <c r="AM198" s="158" t="str">
        <f>IFERROR(INDEX(V!$R:$R,MATCH(AN198,V!$L:$L,0)),"")</f>
        <v/>
      </c>
      <c r="AN198" s="159" t="str">
        <f t="shared" si="30"/>
        <v/>
      </c>
      <c r="AO198" s="158" t="str">
        <f>IFERROR(INDEX(V!$R:$R,MATCH(AP198,V!$L:$L,0)),"")</f>
        <v/>
      </c>
      <c r="AP198" s="159" t="str">
        <f t="shared" si="31"/>
        <v/>
      </c>
    </row>
    <row r="199" spans="2:42" hidden="1" x14ac:dyDescent="0.2">
      <c r="B199"/>
      <c r="AD199" s="157">
        <f t="shared" si="25"/>
        <v>0</v>
      </c>
      <c r="AE199" s="158" t="str">
        <f>IFERROR(INDEX(V!$R:$R,MATCH(AF199,V!$L:$L,0)),"")</f>
        <v/>
      </c>
      <c r="AF199" s="159" t="str">
        <f t="shared" si="26"/>
        <v/>
      </c>
      <c r="AG199" s="158" t="str">
        <f>IFERROR(INDEX(V!$R:$R,MATCH(AH199,V!$L:$L,0)),"")</f>
        <v/>
      </c>
      <c r="AH199" s="159" t="str">
        <f t="shared" si="27"/>
        <v/>
      </c>
      <c r="AI199" s="158" t="str">
        <f>IFERROR(INDEX(V!$R:$R,MATCH(AJ199,V!$L:$L,0)),"")</f>
        <v/>
      </c>
      <c r="AJ199" s="159" t="str">
        <f t="shared" si="28"/>
        <v/>
      </c>
      <c r="AK199" s="158" t="str">
        <f>IFERROR(INDEX(V!$R:$R,MATCH(AL199,V!$L:$L,0)),"")</f>
        <v/>
      </c>
      <c r="AL199" s="159" t="str">
        <f t="shared" si="29"/>
        <v/>
      </c>
      <c r="AM199" s="158" t="str">
        <f>IFERROR(INDEX(V!$R:$R,MATCH(AN199,V!$L:$L,0)),"")</f>
        <v/>
      </c>
      <c r="AN199" s="159" t="str">
        <f t="shared" si="30"/>
        <v/>
      </c>
      <c r="AO199" s="158" t="str">
        <f>IFERROR(INDEX(V!$R:$R,MATCH(AP199,V!$L:$L,0)),"")</f>
        <v/>
      </c>
      <c r="AP199" s="159" t="str">
        <f t="shared" si="31"/>
        <v/>
      </c>
    </row>
    <row r="200" spans="2:42" hidden="1" x14ac:dyDescent="0.2">
      <c r="B200"/>
      <c r="AD200" s="157">
        <f t="shared" ref="AD200:AD263" si="32">SUM(AE200:AP200)</f>
        <v>0</v>
      </c>
      <c r="AE200" s="158" t="str">
        <f>IFERROR(INDEX(V!$R:$R,MATCH(AF200,V!$L:$L,0)),"")</f>
        <v/>
      </c>
      <c r="AF200" s="159" t="str">
        <f t="shared" ref="AF200:AF263" si="33">IFERROR(LEFT($B200,(FIND(",",$B200,1)-1)),"")</f>
        <v/>
      </c>
      <c r="AG200" s="158" t="str">
        <f>IFERROR(INDEX(V!$R:$R,MATCH(AH200,V!$L:$L,0)),"")</f>
        <v/>
      </c>
      <c r="AH200" s="159" t="str">
        <f t="shared" ref="AH200:AH263" si="34">IFERROR(MID($B200,FIND(", ",$B200)+2,256),"")</f>
        <v/>
      </c>
      <c r="AI200" s="158" t="str">
        <f>IFERROR(INDEX(V!$R:$R,MATCH(AJ200,V!$L:$L,0)),"")</f>
        <v/>
      </c>
      <c r="AJ200" s="159" t="str">
        <f t="shared" ref="AJ200:AJ263" si="35">IFERROR(MID($B200,FIND("^",SUBSTITUTE($B200,", ","^",1))+2,FIND("^",SUBSTITUTE($B200,", ","^",2))-FIND("^",SUBSTITUTE($B200,", ","^",1))-2),"")</f>
        <v/>
      </c>
      <c r="AK200" s="158" t="str">
        <f>IFERROR(INDEX(V!$R:$R,MATCH(AL200,V!$L:$L,0)),"")</f>
        <v/>
      </c>
      <c r="AL200" s="159" t="str">
        <f t="shared" ref="AL200:AL263" si="36">IFERROR(MID($B200,FIND(", ",$B200,FIND(", ",$B200,FIND(", ",$B200))+1)+2,30000),"")</f>
        <v/>
      </c>
      <c r="AM200" s="158" t="str">
        <f>IFERROR(INDEX(V!$R:$R,MATCH(AN200,V!$L:$L,0)),"")</f>
        <v/>
      </c>
      <c r="AN200" s="159" t="str">
        <f t="shared" ref="AN200:AN263" si="37">IFERROR(MID($B200,FIND(", ",$B200,FIND(", ",$B200)+1)+2,FIND(", ",$B200,FIND(", ",$B200,FIND(", ",$B200)+1)+1)-FIND(", ",$B200,FIND(", ",$B200)+1)-2),"")</f>
        <v/>
      </c>
      <c r="AO200" s="158" t="str">
        <f>IFERROR(INDEX(V!$R:$R,MATCH(AP200,V!$L:$L,0)),"")</f>
        <v/>
      </c>
      <c r="AP200" s="159" t="str">
        <f t="shared" ref="AP200:AP263" si="38">IFERROR(MID($B200,FIND(", ",$B200,FIND(", ",$B200,FIND(", ",$B200)+1)+1)+2,30000),"")</f>
        <v/>
      </c>
    </row>
    <row r="201" spans="2:42" hidden="1" x14ac:dyDescent="0.2">
      <c r="B201"/>
      <c r="AD201" s="157">
        <f t="shared" si="32"/>
        <v>0</v>
      </c>
      <c r="AE201" s="158" t="str">
        <f>IFERROR(INDEX(V!$R:$R,MATCH(AF201,V!$L:$L,0)),"")</f>
        <v/>
      </c>
      <c r="AF201" s="159" t="str">
        <f t="shared" si="33"/>
        <v/>
      </c>
      <c r="AG201" s="158" t="str">
        <f>IFERROR(INDEX(V!$R:$R,MATCH(AH201,V!$L:$L,0)),"")</f>
        <v/>
      </c>
      <c r="AH201" s="159" t="str">
        <f t="shared" si="34"/>
        <v/>
      </c>
      <c r="AI201" s="158" t="str">
        <f>IFERROR(INDEX(V!$R:$R,MATCH(AJ201,V!$L:$L,0)),"")</f>
        <v/>
      </c>
      <c r="AJ201" s="159" t="str">
        <f t="shared" si="35"/>
        <v/>
      </c>
      <c r="AK201" s="158" t="str">
        <f>IFERROR(INDEX(V!$R:$R,MATCH(AL201,V!$L:$L,0)),"")</f>
        <v/>
      </c>
      <c r="AL201" s="159" t="str">
        <f t="shared" si="36"/>
        <v/>
      </c>
      <c r="AM201" s="158" t="str">
        <f>IFERROR(INDEX(V!$R:$R,MATCH(AN201,V!$L:$L,0)),"")</f>
        <v/>
      </c>
      <c r="AN201" s="159" t="str">
        <f t="shared" si="37"/>
        <v/>
      </c>
      <c r="AO201" s="158" t="str">
        <f>IFERROR(INDEX(V!$R:$R,MATCH(AP201,V!$L:$L,0)),"")</f>
        <v/>
      </c>
      <c r="AP201" s="159" t="str">
        <f t="shared" si="38"/>
        <v/>
      </c>
    </row>
    <row r="202" spans="2:42" hidden="1" x14ac:dyDescent="0.2">
      <c r="B202"/>
      <c r="AD202" s="157">
        <f t="shared" si="32"/>
        <v>0</v>
      </c>
      <c r="AE202" s="158" t="str">
        <f>IFERROR(INDEX(V!$R:$R,MATCH(AF202,V!$L:$L,0)),"")</f>
        <v/>
      </c>
      <c r="AF202" s="159" t="str">
        <f t="shared" si="33"/>
        <v/>
      </c>
      <c r="AG202" s="158" t="str">
        <f>IFERROR(INDEX(V!$R:$R,MATCH(AH202,V!$L:$L,0)),"")</f>
        <v/>
      </c>
      <c r="AH202" s="159" t="str">
        <f t="shared" si="34"/>
        <v/>
      </c>
      <c r="AI202" s="158" t="str">
        <f>IFERROR(INDEX(V!$R:$R,MATCH(AJ202,V!$L:$L,0)),"")</f>
        <v/>
      </c>
      <c r="AJ202" s="159" t="str">
        <f t="shared" si="35"/>
        <v/>
      </c>
      <c r="AK202" s="158" t="str">
        <f>IFERROR(INDEX(V!$R:$R,MATCH(AL202,V!$L:$L,0)),"")</f>
        <v/>
      </c>
      <c r="AL202" s="159" t="str">
        <f t="shared" si="36"/>
        <v/>
      </c>
      <c r="AM202" s="158" t="str">
        <f>IFERROR(INDEX(V!$R:$R,MATCH(AN202,V!$L:$L,0)),"")</f>
        <v/>
      </c>
      <c r="AN202" s="159" t="str">
        <f t="shared" si="37"/>
        <v/>
      </c>
      <c r="AO202" s="158" t="str">
        <f>IFERROR(INDEX(V!$R:$R,MATCH(AP202,V!$L:$L,0)),"")</f>
        <v/>
      </c>
      <c r="AP202" s="159" t="str">
        <f t="shared" si="38"/>
        <v/>
      </c>
    </row>
    <row r="203" spans="2:42" hidden="1" x14ac:dyDescent="0.2">
      <c r="B203"/>
      <c r="AD203" s="157">
        <f t="shared" si="32"/>
        <v>0</v>
      </c>
      <c r="AE203" s="158" t="str">
        <f>IFERROR(INDEX(V!$R:$R,MATCH(AF203,V!$L:$L,0)),"")</f>
        <v/>
      </c>
      <c r="AF203" s="159" t="str">
        <f t="shared" si="33"/>
        <v/>
      </c>
      <c r="AG203" s="158" t="str">
        <f>IFERROR(INDEX(V!$R:$R,MATCH(AH203,V!$L:$L,0)),"")</f>
        <v/>
      </c>
      <c r="AH203" s="159" t="str">
        <f t="shared" si="34"/>
        <v/>
      </c>
      <c r="AI203" s="158" t="str">
        <f>IFERROR(INDEX(V!$R:$R,MATCH(AJ203,V!$L:$L,0)),"")</f>
        <v/>
      </c>
      <c r="AJ203" s="159" t="str">
        <f t="shared" si="35"/>
        <v/>
      </c>
      <c r="AK203" s="158" t="str">
        <f>IFERROR(INDEX(V!$R:$R,MATCH(AL203,V!$L:$L,0)),"")</f>
        <v/>
      </c>
      <c r="AL203" s="159" t="str">
        <f t="shared" si="36"/>
        <v/>
      </c>
      <c r="AM203" s="158" t="str">
        <f>IFERROR(INDEX(V!$R:$R,MATCH(AN203,V!$L:$L,0)),"")</f>
        <v/>
      </c>
      <c r="AN203" s="159" t="str">
        <f t="shared" si="37"/>
        <v/>
      </c>
      <c r="AO203" s="158" t="str">
        <f>IFERROR(INDEX(V!$R:$R,MATCH(AP203,V!$L:$L,0)),"")</f>
        <v/>
      </c>
      <c r="AP203" s="159" t="str">
        <f t="shared" si="38"/>
        <v/>
      </c>
    </row>
    <row r="204" spans="2:42" hidden="1" x14ac:dyDescent="0.2">
      <c r="B204"/>
      <c r="AD204" s="157">
        <f t="shared" si="32"/>
        <v>0</v>
      </c>
      <c r="AE204" s="158" t="str">
        <f>IFERROR(INDEX(V!$R:$R,MATCH(AF204,V!$L:$L,0)),"")</f>
        <v/>
      </c>
      <c r="AF204" s="159" t="str">
        <f t="shared" si="33"/>
        <v/>
      </c>
      <c r="AG204" s="158" t="str">
        <f>IFERROR(INDEX(V!$R:$R,MATCH(AH204,V!$L:$L,0)),"")</f>
        <v/>
      </c>
      <c r="AH204" s="159" t="str">
        <f t="shared" si="34"/>
        <v/>
      </c>
      <c r="AI204" s="158" t="str">
        <f>IFERROR(INDEX(V!$R:$R,MATCH(AJ204,V!$L:$L,0)),"")</f>
        <v/>
      </c>
      <c r="AJ204" s="159" t="str">
        <f t="shared" si="35"/>
        <v/>
      </c>
      <c r="AK204" s="158" t="str">
        <f>IFERROR(INDEX(V!$R:$R,MATCH(AL204,V!$L:$L,0)),"")</f>
        <v/>
      </c>
      <c r="AL204" s="159" t="str">
        <f t="shared" si="36"/>
        <v/>
      </c>
      <c r="AM204" s="158" t="str">
        <f>IFERROR(INDEX(V!$R:$R,MATCH(AN204,V!$L:$L,0)),"")</f>
        <v/>
      </c>
      <c r="AN204" s="159" t="str">
        <f t="shared" si="37"/>
        <v/>
      </c>
      <c r="AO204" s="158" t="str">
        <f>IFERROR(INDEX(V!$R:$R,MATCH(AP204,V!$L:$L,0)),"")</f>
        <v/>
      </c>
      <c r="AP204" s="159" t="str">
        <f t="shared" si="38"/>
        <v/>
      </c>
    </row>
    <row r="205" spans="2:42" hidden="1" x14ac:dyDescent="0.2">
      <c r="B205"/>
      <c r="AD205" s="157">
        <f t="shared" si="32"/>
        <v>0</v>
      </c>
      <c r="AE205" s="158" t="str">
        <f>IFERROR(INDEX(V!$R:$R,MATCH(AF205,V!$L:$L,0)),"")</f>
        <v/>
      </c>
      <c r="AF205" s="159" t="str">
        <f t="shared" si="33"/>
        <v/>
      </c>
      <c r="AG205" s="158" t="str">
        <f>IFERROR(INDEX(V!$R:$R,MATCH(AH205,V!$L:$L,0)),"")</f>
        <v/>
      </c>
      <c r="AH205" s="159" t="str">
        <f t="shared" si="34"/>
        <v/>
      </c>
      <c r="AI205" s="158" t="str">
        <f>IFERROR(INDEX(V!$R:$R,MATCH(AJ205,V!$L:$L,0)),"")</f>
        <v/>
      </c>
      <c r="AJ205" s="159" t="str">
        <f t="shared" si="35"/>
        <v/>
      </c>
      <c r="AK205" s="158" t="str">
        <f>IFERROR(INDEX(V!$R:$R,MATCH(AL205,V!$L:$L,0)),"")</f>
        <v/>
      </c>
      <c r="AL205" s="159" t="str">
        <f t="shared" si="36"/>
        <v/>
      </c>
      <c r="AM205" s="158" t="str">
        <f>IFERROR(INDEX(V!$R:$R,MATCH(AN205,V!$L:$L,0)),"")</f>
        <v/>
      </c>
      <c r="AN205" s="159" t="str">
        <f t="shared" si="37"/>
        <v/>
      </c>
      <c r="AO205" s="158" t="str">
        <f>IFERROR(INDEX(V!$R:$R,MATCH(AP205,V!$L:$L,0)),"")</f>
        <v/>
      </c>
      <c r="AP205" s="159" t="str">
        <f t="shared" si="38"/>
        <v/>
      </c>
    </row>
    <row r="206" spans="2:42" hidden="1" x14ac:dyDescent="0.2">
      <c r="B206"/>
      <c r="AD206" s="157">
        <f t="shared" si="32"/>
        <v>0</v>
      </c>
      <c r="AE206" s="158" t="str">
        <f>IFERROR(INDEX(V!$R:$R,MATCH(AF206,V!$L:$L,0)),"")</f>
        <v/>
      </c>
      <c r="AF206" s="159" t="str">
        <f t="shared" si="33"/>
        <v/>
      </c>
      <c r="AG206" s="158" t="str">
        <f>IFERROR(INDEX(V!$R:$R,MATCH(AH206,V!$L:$L,0)),"")</f>
        <v/>
      </c>
      <c r="AH206" s="159" t="str">
        <f t="shared" si="34"/>
        <v/>
      </c>
      <c r="AI206" s="158" t="str">
        <f>IFERROR(INDEX(V!$R:$R,MATCH(AJ206,V!$L:$L,0)),"")</f>
        <v/>
      </c>
      <c r="AJ206" s="159" t="str">
        <f t="shared" si="35"/>
        <v/>
      </c>
      <c r="AK206" s="158" t="str">
        <f>IFERROR(INDEX(V!$R:$R,MATCH(AL206,V!$L:$L,0)),"")</f>
        <v/>
      </c>
      <c r="AL206" s="159" t="str">
        <f t="shared" si="36"/>
        <v/>
      </c>
      <c r="AM206" s="158" t="str">
        <f>IFERROR(INDEX(V!$R:$R,MATCH(AN206,V!$L:$L,0)),"")</f>
        <v/>
      </c>
      <c r="AN206" s="159" t="str">
        <f t="shared" si="37"/>
        <v/>
      </c>
      <c r="AO206" s="158" t="str">
        <f>IFERROR(INDEX(V!$R:$R,MATCH(AP206,V!$L:$L,0)),"")</f>
        <v/>
      </c>
      <c r="AP206" s="159" t="str">
        <f t="shared" si="38"/>
        <v/>
      </c>
    </row>
    <row r="207" spans="2:42" hidden="1" x14ac:dyDescent="0.2">
      <c r="B207"/>
      <c r="AD207" s="157">
        <f t="shared" si="32"/>
        <v>0</v>
      </c>
      <c r="AE207" s="158" t="str">
        <f>IFERROR(INDEX(V!$R:$R,MATCH(AF207,V!$L:$L,0)),"")</f>
        <v/>
      </c>
      <c r="AF207" s="159" t="str">
        <f t="shared" si="33"/>
        <v/>
      </c>
      <c r="AG207" s="158" t="str">
        <f>IFERROR(INDEX(V!$R:$R,MATCH(AH207,V!$L:$L,0)),"")</f>
        <v/>
      </c>
      <c r="AH207" s="159" t="str">
        <f t="shared" si="34"/>
        <v/>
      </c>
      <c r="AI207" s="158" t="str">
        <f>IFERROR(INDEX(V!$R:$R,MATCH(AJ207,V!$L:$L,0)),"")</f>
        <v/>
      </c>
      <c r="AJ207" s="159" t="str">
        <f t="shared" si="35"/>
        <v/>
      </c>
      <c r="AK207" s="158" t="str">
        <f>IFERROR(INDEX(V!$R:$R,MATCH(AL207,V!$L:$L,0)),"")</f>
        <v/>
      </c>
      <c r="AL207" s="159" t="str">
        <f t="shared" si="36"/>
        <v/>
      </c>
      <c r="AM207" s="158" t="str">
        <f>IFERROR(INDEX(V!$R:$R,MATCH(AN207,V!$L:$L,0)),"")</f>
        <v/>
      </c>
      <c r="AN207" s="159" t="str">
        <f t="shared" si="37"/>
        <v/>
      </c>
      <c r="AO207" s="158" t="str">
        <f>IFERROR(INDEX(V!$R:$R,MATCH(AP207,V!$L:$L,0)),"")</f>
        <v/>
      </c>
      <c r="AP207" s="159" t="str">
        <f t="shared" si="38"/>
        <v/>
      </c>
    </row>
    <row r="208" spans="2:42" hidden="1" x14ac:dyDescent="0.2">
      <c r="B208"/>
      <c r="AD208" s="157">
        <f t="shared" si="32"/>
        <v>0</v>
      </c>
      <c r="AE208" s="158" t="str">
        <f>IFERROR(INDEX(V!$R:$R,MATCH(AF208,V!$L:$L,0)),"")</f>
        <v/>
      </c>
      <c r="AF208" s="159" t="str">
        <f t="shared" si="33"/>
        <v/>
      </c>
      <c r="AG208" s="158" t="str">
        <f>IFERROR(INDEX(V!$R:$R,MATCH(AH208,V!$L:$L,0)),"")</f>
        <v/>
      </c>
      <c r="AH208" s="159" t="str">
        <f t="shared" si="34"/>
        <v/>
      </c>
      <c r="AI208" s="158" t="str">
        <f>IFERROR(INDEX(V!$R:$R,MATCH(AJ208,V!$L:$L,0)),"")</f>
        <v/>
      </c>
      <c r="AJ208" s="159" t="str">
        <f t="shared" si="35"/>
        <v/>
      </c>
      <c r="AK208" s="158" t="str">
        <f>IFERROR(INDEX(V!$R:$R,MATCH(AL208,V!$L:$L,0)),"")</f>
        <v/>
      </c>
      <c r="AL208" s="159" t="str">
        <f t="shared" si="36"/>
        <v/>
      </c>
      <c r="AM208" s="158" t="str">
        <f>IFERROR(INDEX(V!$R:$R,MATCH(AN208,V!$L:$L,0)),"")</f>
        <v/>
      </c>
      <c r="AN208" s="159" t="str">
        <f t="shared" si="37"/>
        <v/>
      </c>
      <c r="AO208" s="158" t="str">
        <f>IFERROR(INDEX(V!$R:$R,MATCH(AP208,V!$L:$L,0)),"")</f>
        <v/>
      </c>
      <c r="AP208" s="159" t="str">
        <f t="shared" si="38"/>
        <v/>
      </c>
    </row>
    <row r="209" spans="2:42" hidden="1" x14ac:dyDescent="0.2">
      <c r="B209"/>
      <c r="AD209" s="157">
        <f t="shared" si="32"/>
        <v>0</v>
      </c>
      <c r="AE209" s="158" t="str">
        <f>IFERROR(INDEX(V!$R:$R,MATCH(AF209,V!$L:$L,0)),"")</f>
        <v/>
      </c>
      <c r="AF209" s="159" t="str">
        <f t="shared" si="33"/>
        <v/>
      </c>
      <c r="AG209" s="158" t="str">
        <f>IFERROR(INDEX(V!$R:$R,MATCH(AH209,V!$L:$L,0)),"")</f>
        <v/>
      </c>
      <c r="AH209" s="159" t="str">
        <f t="shared" si="34"/>
        <v/>
      </c>
      <c r="AI209" s="158" t="str">
        <f>IFERROR(INDEX(V!$R:$R,MATCH(AJ209,V!$L:$L,0)),"")</f>
        <v/>
      </c>
      <c r="AJ209" s="159" t="str">
        <f t="shared" si="35"/>
        <v/>
      </c>
      <c r="AK209" s="158" t="str">
        <f>IFERROR(INDEX(V!$R:$R,MATCH(AL209,V!$L:$L,0)),"")</f>
        <v/>
      </c>
      <c r="AL209" s="159" t="str">
        <f t="shared" si="36"/>
        <v/>
      </c>
      <c r="AM209" s="158" t="str">
        <f>IFERROR(INDEX(V!$R:$R,MATCH(AN209,V!$L:$L,0)),"")</f>
        <v/>
      </c>
      <c r="AN209" s="159" t="str">
        <f t="shared" si="37"/>
        <v/>
      </c>
      <c r="AO209" s="158" t="str">
        <f>IFERROR(INDEX(V!$R:$R,MATCH(AP209,V!$L:$L,0)),"")</f>
        <v/>
      </c>
      <c r="AP209" s="159" t="str">
        <f t="shared" si="38"/>
        <v/>
      </c>
    </row>
    <row r="210" spans="2:42" hidden="1" x14ac:dyDescent="0.2">
      <c r="B210"/>
      <c r="AD210" s="157">
        <f t="shared" si="32"/>
        <v>0</v>
      </c>
      <c r="AE210" s="158" t="str">
        <f>IFERROR(INDEX(V!$R:$R,MATCH(AF210,V!$L:$L,0)),"")</f>
        <v/>
      </c>
      <c r="AF210" s="159" t="str">
        <f t="shared" si="33"/>
        <v/>
      </c>
      <c r="AG210" s="158" t="str">
        <f>IFERROR(INDEX(V!$R:$R,MATCH(AH210,V!$L:$L,0)),"")</f>
        <v/>
      </c>
      <c r="AH210" s="159" t="str">
        <f t="shared" si="34"/>
        <v/>
      </c>
      <c r="AI210" s="158" t="str">
        <f>IFERROR(INDEX(V!$R:$R,MATCH(AJ210,V!$L:$L,0)),"")</f>
        <v/>
      </c>
      <c r="AJ210" s="159" t="str">
        <f t="shared" si="35"/>
        <v/>
      </c>
      <c r="AK210" s="158" t="str">
        <f>IFERROR(INDEX(V!$R:$R,MATCH(AL210,V!$L:$L,0)),"")</f>
        <v/>
      </c>
      <c r="AL210" s="159" t="str">
        <f t="shared" si="36"/>
        <v/>
      </c>
      <c r="AM210" s="158" t="str">
        <f>IFERROR(INDEX(V!$R:$R,MATCH(AN210,V!$L:$L,0)),"")</f>
        <v/>
      </c>
      <c r="AN210" s="159" t="str">
        <f t="shared" si="37"/>
        <v/>
      </c>
      <c r="AO210" s="158" t="str">
        <f>IFERROR(INDEX(V!$R:$R,MATCH(AP210,V!$L:$L,0)),"")</f>
        <v/>
      </c>
      <c r="AP210" s="159" t="str">
        <f t="shared" si="38"/>
        <v/>
      </c>
    </row>
    <row r="211" spans="2:42" hidden="1" x14ac:dyDescent="0.2">
      <c r="B211"/>
      <c r="AD211" s="157">
        <f t="shared" si="32"/>
        <v>0</v>
      </c>
      <c r="AE211" s="158" t="str">
        <f>IFERROR(INDEX(V!$R:$R,MATCH(AF211,V!$L:$L,0)),"")</f>
        <v/>
      </c>
      <c r="AF211" s="159" t="str">
        <f t="shared" si="33"/>
        <v/>
      </c>
      <c r="AG211" s="158" t="str">
        <f>IFERROR(INDEX(V!$R:$R,MATCH(AH211,V!$L:$L,0)),"")</f>
        <v/>
      </c>
      <c r="AH211" s="159" t="str">
        <f t="shared" si="34"/>
        <v/>
      </c>
      <c r="AI211" s="158" t="str">
        <f>IFERROR(INDEX(V!$R:$R,MATCH(AJ211,V!$L:$L,0)),"")</f>
        <v/>
      </c>
      <c r="AJ211" s="159" t="str">
        <f t="shared" si="35"/>
        <v/>
      </c>
      <c r="AK211" s="158" t="str">
        <f>IFERROR(INDEX(V!$R:$R,MATCH(AL211,V!$L:$L,0)),"")</f>
        <v/>
      </c>
      <c r="AL211" s="159" t="str">
        <f t="shared" si="36"/>
        <v/>
      </c>
      <c r="AM211" s="158" t="str">
        <f>IFERROR(INDEX(V!$R:$R,MATCH(AN211,V!$L:$L,0)),"")</f>
        <v/>
      </c>
      <c r="AN211" s="159" t="str">
        <f t="shared" si="37"/>
        <v/>
      </c>
      <c r="AO211" s="158" t="str">
        <f>IFERROR(INDEX(V!$R:$R,MATCH(AP211,V!$L:$L,0)),"")</f>
        <v/>
      </c>
      <c r="AP211" s="159" t="str">
        <f t="shared" si="38"/>
        <v/>
      </c>
    </row>
    <row r="212" spans="2:42" hidden="1" x14ac:dyDescent="0.2">
      <c r="B212"/>
      <c r="AD212" s="157">
        <f t="shared" si="32"/>
        <v>0</v>
      </c>
      <c r="AE212" s="158" t="str">
        <f>IFERROR(INDEX(V!$R:$R,MATCH(AF212,V!$L:$L,0)),"")</f>
        <v/>
      </c>
      <c r="AF212" s="159" t="str">
        <f t="shared" si="33"/>
        <v/>
      </c>
      <c r="AG212" s="158" t="str">
        <f>IFERROR(INDEX(V!$R:$R,MATCH(AH212,V!$L:$L,0)),"")</f>
        <v/>
      </c>
      <c r="AH212" s="159" t="str">
        <f t="shared" si="34"/>
        <v/>
      </c>
      <c r="AI212" s="158" t="str">
        <f>IFERROR(INDEX(V!$R:$R,MATCH(AJ212,V!$L:$L,0)),"")</f>
        <v/>
      </c>
      <c r="AJ212" s="159" t="str">
        <f t="shared" si="35"/>
        <v/>
      </c>
      <c r="AK212" s="158" t="str">
        <f>IFERROR(INDEX(V!$R:$R,MATCH(AL212,V!$L:$L,0)),"")</f>
        <v/>
      </c>
      <c r="AL212" s="159" t="str">
        <f t="shared" si="36"/>
        <v/>
      </c>
      <c r="AM212" s="158" t="str">
        <f>IFERROR(INDEX(V!$R:$R,MATCH(AN212,V!$L:$L,0)),"")</f>
        <v/>
      </c>
      <c r="AN212" s="159" t="str">
        <f t="shared" si="37"/>
        <v/>
      </c>
      <c r="AO212" s="158" t="str">
        <f>IFERROR(INDEX(V!$R:$R,MATCH(AP212,V!$L:$L,0)),"")</f>
        <v/>
      </c>
      <c r="AP212" s="159" t="str">
        <f t="shared" si="38"/>
        <v/>
      </c>
    </row>
    <row r="213" spans="2:42" hidden="1" x14ac:dyDescent="0.2">
      <c r="B213"/>
      <c r="AD213" s="157">
        <f t="shared" si="32"/>
        <v>0</v>
      </c>
      <c r="AE213" s="158" t="str">
        <f>IFERROR(INDEX(V!$R:$R,MATCH(AF213,V!$L:$L,0)),"")</f>
        <v/>
      </c>
      <c r="AF213" s="159" t="str">
        <f t="shared" si="33"/>
        <v/>
      </c>
      <c r="AG213" s="158" t="str">
        <f>IFERROR(INDEX(V!$R:$R,MATCH(AH213,V!$L:$L,0)),"")</f>
        <v/>
      </c>
      <c r="AH213" s="159" t="str">
        <f t="shared" si="34"/>
        <v/>
      </c>
      <c r="AI213" s="158" t="str">
        <f>IFERROR(INDEX(V!$R:$R,MATCH(AJ213,V!$L:$L,0)),"")</f>
        <v/>
      </c>
      <c r="AJ213" s="159" t="str">
        <f t="shared" si="35"/>
        <v/>
      </c>
      <c r="AK213" s="158" t="str">
        <f>IFERROR(INDEX(V!$R:$R,MATCH(AL213,V!$L:$L,0)),"")</f>
        <v/>
      </c>
      <c r="AL213" s="159" t="str">
        <f t="shared" si="36"/>
        <v/>
      </c>
      <c r="AM213" s="158" t="str">
        <f>IFERROR(INDEX(V!$R:$R,MATCH(AN213,V!$L:$L,0)),"")</f>
        <v/>
      </c>
      <c r="AN213" s="159" t="str">
        <f t="shared" si="37"/>
        <v/>
      </c>
      <c r="AO213" s="158" t="str">
        <f>IFERROR(INDEX(V!$R:$R,MATCH(AP213,V!$L:$L,0)),"")</f>
        <v/>
      </c>
      <c r="AP213" s="159" t="str">
        <f t="shared" si="38"/>
        <v/>
      </c>
    </row>
    <row r="214" spans="2:42" hidden="1" x14ac:dyDescent="0.2">
      <c r="B214"/>
      <c r="AD214" s="157">
        <f t="shared" si="32"/>
        <v>0</v>
      </c>
      <c r="AE214" s="158" t="str">
        <f>IFERROR(INDEX(V!$R:$R,MATCH(AF214,V!$L:$L,0)),"")</f>
        <v/>
      </c>
      <c r="AF214" s="159" t="str">
        <f t="shared" si="33"/>
        <v/>
      </c>
      <c r="AG214" s="158" t="str">
        <f>IFERROR(INDEX(V!$R:$R,MATCH(AH214,V!$L:$L,0)),"")</f>
        <v/>
      </c>
      <c r="AH214" s="159" t="str">
        <f t="shared" si="34"/>
        <v/>
      </c>
      <c r="AI214" s="158" t="str">
        <f>IFERROR(INDEX(V!$R:$R,MATCH(AJ214,V!$L:$L,0)),"")</f>
        <v/>
      </c>
      <c r="AJ214" s="159" t="str">
        <f t="shared" si="35"/>
        <v/>
      </c>
      <c r="AK214" s="158" t="str">
        <f>IFERROR(INDEX(V!$R:$R,MATCH(AL214,V!$L:$L,0)),"")</f>
        <v/>
      </c>
      <c r="AL214" s="159" t="str">
        <f t="shared" si="36"/>
        <v/>
      </c>
      <c r="AM214" s="158" t="str">
        <f>IFERROR(INDEX(V!$R:$R,MATCH(AN214,V!$L:$L,0)),"")</f>
        <v/>
      </c>
      <c r="AN214" s="159" t="str">
        <f t="shared" si="37"/>
        <v/>
      </c>
      <c r="AO214" s="158" t="str">
        <f>IFERROR(INDEX(V!$R:$R,MATCH(AP214,V!$L:$L,0)),"")</f>
        <v/>
      </c>
      <c r="AP214" s="159" t="str">
        <f t="shared" si="38"/>
        <v/>
      </c>
    </row>
    <row r="215" spans="2:42" hidden="1" x14ac:dyDescent="0.2">
      <c r="B215"/>
      <c r="AD215" s="157">
        <f t="shared" si="32"/>
        <v>0</v>
      </c>
      <c r="AE215" s="158" t="str">
        <f>IFERROR(INDEX(V!$R:$R,MATCH(AF215,V!$L:$L,0)),"")</f>
        <v/>
      </c>
      <c r="AF215" s="159" t="str">
        <f t="shared" si="33"/>
        <v/>
      </c>
      <c r="AG215" s="158" t="str">
        <f>IFERROR(INDEX(V!$R:$R,MATCH(AH215,V!$L:$L,0)),"")</f>
        <v/>
      </c>
      <c r="AH215" s="159" t="str">
        <f t="shared" si="34"/>
        <v/>
      </c>
      <c r="AI215" s="158" t="str">
        <f>IFERROR(INDEX(V!$R:$R,MATCH(AJ215,V!$L:$L,0)),"")</f>
        <v/>
      </c>
      <c r="AJ215" s="159" t="str">
        <f t="shared" si="35"/>
        <v/>
      </c>
      <c r="AK215" s="158" t="str">
        <f>IFERROR(INDEX(V!$R:$R,MATCH(AL215,V!$L:$L,0)),"")</f>
        <v/>
      </c>
      <c r="AL215" s="159" t="str">
        <f t="shared" si="36"/>
        <v/>
      </c>
      <c r="AM215" s="158" t="str">
        <f>IFERROR(INDEX(V!$R:$R,MATCH(AN215,V!$L:$L,0)),"")</f>
        <v/>
      </c>
      <c r="AN215" s="159" t="str">
        <f t="shared" si="37"/>
        <v/>
      </c>
      <c r="AO215" s="158" t="str">
        <f>IFERROR(INDEX(V!$R:$R,MATCH(AP215,V!$L:$L,0)),"")</f>
        <v/>
      </c>
      <c r="AP215" s="159" t="str">
        <f t="shared" si="38"/>
        <v/>
      </c>
    </row>
    <row r="216" spans="2:42" hidden="1" x14ac:dyDescent="0.2">
      <c r="B216"/>
      <c r="AD216" s="157">
        <f t="shared" si="32"/>
        <v>0</v>
      </c>
      <c r="AE216" s="158" t="str">
        <f>IFERROR(INDEX(V!$R:$R,MATCH(AF216,V!$L:$L,0)),"")</f>
        <v/>
      </c>
      <c r="AF216" s="159" t="str">
        <f t="shared" si="33"/>
        <v/>
      </c>
      <c r="AG216" s="158" t="str">
        <f>IFERROR(INDEX(V!$R:$R,MATCH(AH216,V!$L:$L,0)),"")</f>
        <v/>
      </c>
      <c r="AH216" s="159" t="str">
        <f t="shared" si="34"/>
        <v/>
      </c>
      <c r="AI216" s="158" t="str">
        <f>IFERROR(INDEX(V!$R:$R,MATCH(AJ216,V!$L:$L,0)),"")</f>
        <v/>
      </c>
      <c r="AJ216" s="159" t="str">
        <f t="shared" si="35"/>
        <v/>
      </c>
      <c r="AK216" s="158" t="str">
        <f>IFERROR(INDEX(V!$R:$R,MATCH(AL216,V!$L:$L,0)),"")</f>
        <v/>
      </c>
      <c r="AL216" s="159" t="str">
        <f t="shared" si="36"/>
        <v/>
      </c>
      <c r="AM216" s="158" t="str">
        <f>IFERROR(INDEX(V!$R:$R,MATCH(AN216,V!$L:$L,0)),"")</f>
        <v/>
      </c>
      <c r="AN216" s="159" t="str">
        <f t="shared" si="37"/>
        <v/>
      </c>
      <c r="AO216" s="158" t="str">
        <f>IFERROR(INDEX(V!$R:$R,MATCH(AP216,V!$L:$L,0)),"")</f>
        <v/>
      </c>
      <c r="AP216" s="159" t="str">
        <f t="shared" si="38"/>
        <v/>
      </c>
    </row>
    <row r="217" spans="2:42" hidden="1" x14ac:dyDescent="0.2">
      <c r="B217"/>
      <c r="AD217" s="157">
        <f t="shared" si="32"/>
        <v>0</v>
      </c>
      <c r="AE217" s="158" t="str">
        <f>IFERROR(INDEX(V!$R:$R,MATCH(AF217,V!$L:$L,0)),"")</f>
        <v/>
      </c>
      <c r="AF217" s="159" t="str">
        <f t="shared" si="33"/>
        <v/>
      </c>
      <c r="AG217" s="158" t="str">
        <f>IFERROR(INDEX(V!$R:$R,MATCH(AH217,V!$L:$L,0)),"")</f>
        <v/>
      </c>
      <c r="AH217" s="159" t="str">
        <f t="shared" si="34"/>
        <v/>
      </c>
      <c r="AI217" s="158" t="str">
        <f>IFERROR(INDEX(V!$R:$R,MATCH(AJ217,V!$L:$L,0)),"")</f>
        <v/>
      </c>
      <c r="AJ217" s="159" t="str">
        <f t="shared" si="35"/>
        <v/>
      </c>
      <c r="AK217" s="158" t="str">
        <f>IFERROR(INDEX(V!$R:$R,MATCH(AL217,V!$L:$L,0)),"")</f>
        <v/>
      </c>
      <c r="AL217" s="159" t="str">
        <f t="shared" si="36"/>
        <v/>
      </c>
      <c r="AM217" s="158" t="str">
        <f>IFERROR(INDEX(V!$R:$R,MATCH(AN217,V!$L:$L,0)),"")</f>
        <v/>
      </c>
      <c r="AN217" s="159" t="str">
        <f t="shared" si="37"/>
        <v/>
      </c>
      <c r="AO217" s="158" t="str">
        <f>IFERROR(INDEX(V!$R:$R,MATCH(AP217,V!$L:$L,0)),"")</f>
        <v/>
      </c>
      <c r="AP217" s="159" t="str">
        <f t="shared" si="38"/>
        <v/>
      </c>
    </row>
    <row r="218" spans="2:42" hidden="1" x14ac:dyDescent="0.2">
      <c r="B218"/>
      <c r="AD218" s="157">
        <f t="shared" si="32"/>
        <v>0</v>
      </c>
      <c r="AE218" s="158" t="str">
        <f>IFERROR(INDEX(V!$R:$R,MATCH(AF218,V!$L:$L,0)),"")</f>
        <v/>
      </c>
      <c r="AF218" s="159" t="str">
        <f t="shared" si="33"/>
        <v/>
      </c>
      <c r="AG218" s="158" t="str">
        <f>IFERROR(INDEX(V!$R:$R,MATCH(AH218,V!$L:$L,0)),"")</f>
        <v/>
      </c>
      <c r="AH218" s="159" t="str">
        <f t="shared" si="34"/>
        <v/>
      </c>
      <c r="AI218" s="158" t="str">
        <f>IFERROR(INDEX(V!$R:$R,MATCH(AJ218,V!$L:$L,0)),"")</f>
        <v/>
      </c>
      <c r="AJ218" s="159" t="str">
        <f t="shared" si="35"/>
        <v/>
      </c>
      <c r="AK218" s="158" t="str">
        <f>IFERROR(INDEX(V!$R:$R,MATCH(AL218,V!$L:$L,0)),"")</f>
        <v/>
      </c>
      <c r="AL218" s="159" t="str">
        <f t="shared" si="36"/>
        <v/>
      </c>
      <c r="AM218" s="158" t="str">
        <f>IFERROR(INDEX(V!$R:$R,MATCH(AN218,V!$L:$L,0)),"")</f>
        <v/>
      </c>
      <c r="AN218" s="159" t="str">
        <f t="shared" si="37"/>
        <v/>
      </c>
      <c r="AO218" s="158" t="str">
        <f>IFERROR(INDEX(V!$R:$R,MATCH(AP218,V!$L:$L,0)),"")</f>
        <v/>
      </c>
      <c r="AP218" s="159" t="str">
        <f t="shared" si="38"/>
        <v/>
      </c>
    </row>
    <row r="219" spans="2:42" hidden="1" x14ac:dyDescent="0.2">
      <c r="B219"/>
      <c r="AD219" s="157">
        <f t="shared" si="32"/>
        <v>0</v>
      </c>
      <c r="AE219" s="158" t="str">
        <f>IFERROR(INDEX(V!$R:$R,MATCH(AF219,V!$L:$L,0)),"")</f>
        <v/>
      </c>
      <c r="AF219" s="159" t="str">
        <f t="shared" si="33"/>
        <v/>
      </c>
      <c r="AG219" s="158" t="str">
        <f>IFERROR(INDEX(V!$R:$R,MATCH(AH219,V!$L:$L,0)),"")</f>
        <v/>
      </c>
      <c r="AH219" s="159" t="str">
        <f t="shared" si="34"/>
        <v/>
      </c>
      <c r="AI219" s="158" t="str">
        <f>IFERROR(INDEX(V!$R:$R,MATCH(AJ219,V!$L:$L,0)),"")</f>
        <v/>
      </c>
      <c r="AJ219" s="159" t="str">
        <f t="shared" si="35"/>
        <v/>
      </c>
      <c r="AK219" s="158" t="str">
        <f>IFERROR(INDEX(V!$R:$R,MATCH(AL219,V!$L:$L,0)),"")</f>
        <v/>
      </c>
      <c r="AL219" s="159" t="str">
        <f t="shared" si="36"/>
        <v/>
      </c>
      <c r="AM219" s="158" t="str">
        <f>IFERROR(INDEX(V!$R:$R,MATCH(AN219,V!$L:$L,0)),"")</f>
        <v/>
      </c>
      <c r="AN219" s="159" t="str">
        <f t="shared" si="37"/>
        <v/>
      </c>
      <c r="AO219" s="158" t="str">
        <f>IFERROR(INDEX(V!$R:$R,MATCH(AP219,V!$L:$L,0)),"")</f>
        <v/>
      </c>
      <c r="AP219" s="159" t="str">
        <f t="shared" si="38"/>
        <v/>
      </c>
    </row>
    <row r="220" spans="2:42" hidden="1" x14ac:dyDescent="0.2">
      <c r="B220"/>
      <c r="AD220" s="157">
        <f t="shared" si="32"/>
        <v>0</v>
      </c>
      <c r="AE220" s="158" t="str">
        <f>IFERROR(INDEX(V!$R:$R,MATCH(AF220,V!$L:$L,0)),"")</f>
        <v/>
      </c>
      <c r="AF220" s="159" t="str">
        <f t="shared" si="33"/>
        <v/>
      </c>
      <c r="AG220" s="158" t="str">
        <f>IFERROR(INDEX(V!$R:$R,MATCH(AH220,V!$L:$L,0)),"")</f>
        <v/>
      </c>
      <c r="AH220" s="159" t="str">
        <f t="shared" si="34"/>
        <v/>
      </c>
      <c r="AI220" s="158" t="str">
        <f>IFERROR(INDEX(V!$R:$R,MATCH(AJ220,V!$L:$L,0)),"")</f>
        <v/>
      </c>
      <c r="AJ220" s="159" t="str">
        <f t="shared" si="35"/>
        <v/>
      </c>
      <c r="AK220" s="158" t="str">
        <f>IFERROR(INDEX(V!$R:$R,MATCH(AL220,V!$L:$L,0)),"")</f>
        <v/>
      </c>
      <c r="AL220" s="159" t="str">
        <f t="shared" si="36"/>
        <v/>
      </c>
      <c r="AM220" s="158" t="str">
        <f>IFERROR(INDEX(V!$R:$R,MATCH(AN220,V!$L:$L,0)),"")</f>
        <v/>
      </c>
      <c r="AN220" s="159" t="str">
        <f t="shared" si="37"/>
        <v/>
      </c>
      <c r="AO220" s="158" t="str">
        <f>IFERROR(INDEX(V!$R:$R,MATCH(AP220,V!$L:$L,0)),"")</f>
        <v/>
      </c>
      <c r="AP220" s="159" t="str">
        <f t="shared" si="38"/>
        <v/>
      </c>
    </row>
    <row r="221" spans="2:42" hidden="1" x14ac:dyDescent="0.2">
      <c r="B221"/>
      <c r="AD221" s="157">
        <f t="shared" si="32"/>
        <v>0</v>
      </c>
      <c r="AE221" s="158" t="str">
        <f>IFERROR(INDEX(V!$R:$R,MATCH(AF221,V!$L:$L,0)),"")</f>
        <v/>
      </c>
      <c r="AF221" s="159" t="str">
        <f t="shared" si="33"/>
        <v/>
      </c>
      <c r="AG221" s="158" t="str">
        <f>IFERROR(INDEX(V!$R:$R,MATCH(AH221,V!$L:$L,0)),"")</f>
        <v/>
      </c>
      <c r="AH221" s="159" t="str">
        <f t="shared" si="34"/>
        <v/>
      </c>
      <c r="AI221" s="158" t="str">
        <f>IFERROR(INDEX(V!$R:$R,MATCH(AJ221,V!$L:$L,0)),"")</f>
        <v/>
      </c>
      <c r="AJ221" s="159" t="str">
        <f t="shared" si="35"/>
        <v/>
      </c>
      <c r="AK221" s="158" t="str">
        <f>IFERROR(INDEX(V!$R:$R,MATCH(AL221,V!$L:$L,0)),"")</f>
        <v/>
      </c>
      <c r="AL221" s="159" t="str">
        <f t="shared" si="36"/>
        <v/>
      </c>
      <c r="AM221" s="158" t="str">
        <f>IFERROR(INDEX(V!$R:$R,MATCH(AN221,V!$L:$L,0)),"")</f>
        <v/>
      </c>
      <c r="AN221" s="159" t="str">
        <f t="shared" si="37"/>
        <v/>
      </c>
      <c r="AO221" s="158" t="str">
        <f>IFERROR(INDEX(V!$R:$R,MATCH(AP221,V!$L:$L,0)),"")</f>
        <v/>
      </c>
      <c r="AP221" s="159" t="str">
        <f t="shared" si="38"/>
        <v/>
      </c>
    </row>
    <row r="222" spans="2:42" hidden="1" x14ac:dyDescent="0.2">
      <c r="B222"/>
      <c r="AD222" s="157">
        <f t="shared" si="32"/>
        <v>0</v>
      </c>
      <c r="AE222" s="158" t="str">
        <f>IFERROR(INDEX(V!$R:$R,MATCH(AF222,V!$L:$L,0)),"")</f>
        <v/>
      </c>
      <c r="AF222" s="159" t="str">
        <f t="shared" si="33"/>
        <v/>
      </c>
      <c r="AG222" s="158" t="str">
        <f>IFERROR(INDEX(V!$R:$R,MATCH(AH222,V!$L:$L,0)),"")</f>
        <v/>
      </c>
      <c r="AH222" s="159" t="str">
        <f t="shared" si="34"/>
        <v/>
      </c>
      <c r="AI222" s="158" t="str">
        <f>IFERROR(INDEX(V!$R:$R,MATCH(AJ222,V!$L:$L,0)),"")</f>
        <v/>
      </c>
      <c r="AJ222" s="159" t="str">
        <f t="shared" si="35"/>
        <v/>
      </c>
      <c r="AK222" s="158" t="str">
        <f>IFERROR(INDEX(V!$R:$R,MATCH(AL222,V!$L:$L,0)),"")</f>
        <v/>
      </c>
      <c r="AL222" s="159" t="str">
        <f t="shared" si="36"/>
        <v/>
      </c>
      <c r="AM222" s="158" t="str">
        <f>IFERROR(INDEX(V!$R:$R,MATCH(AN222,V!$L:$L,0)),"")</f>
        <v/>
      </c>
      <c r="AN222" s="159" t="str">
        <f t="shared" si="37"/>
        <v/>
      </c>
      <c r="AO222" s="158" t="str">
        <f>IFERROR(INDEX(V!$R:$R,MATCH(AP222,V!$L:$L,0)),"")</f>
        <v/>
      </c>
      <c r="AP222" s="159" t="str">
        <f t="shared" si="38"/>
        <v/>
      </c>
    </row>
    <row r="223" spans="2:42" hidden="1" x14ac:dyDescent="0.2">
      <c r="B223"/>
      <c r="AD223" s="157">
        <f t="shared" si="32"/>
        <v>0</v>
      </c>
      <c r="AE223" s="158" t="str">
        <f>IFERROR(INDEX(V!$R:$R,MATCH(AF223,V!$L:$L,0)),"")</f>
        <v/>
      </c>
      <c r="AF223" s="159" t="str">
        <f t="shared" si="33"/>
        <v/>
      </c>
      <c r="AG223" s="158" t="str">
        <f>IFERROR(INDEX(V!$R:$R,MATCH(AH223,V!$L:$L,0)),"")</f>
        <v/>
      </c>
      <c r="AH223" s="159" t="str">
        <f t="shared" si="34"/>
        <v/>
      </c>
      <c r="AI223" s="158" t="str">
        <f>IFERROR(INDEX(V!$R:$R,MATCH(AJ223,V!$L:$L,0)),"")</f>
        <v/>
      </c>
      <c r="AJ223" s="159" t="str">
        <f t="shared" si="35"/>
        <v/>
      </c>
      <c r="AK223" s="158" t="str">
        <f>IFERROR(INDEX(V!$R:$R,MATCH(AL223,V!$L:$L,0)),"")</f>
        <v/>
      </c>
      <c r="AL223" s="159" t="str">
        <f t="shared" si="36"/>
        <v/>
      </c>
      <c r="AM223" s="158" t="str">
        <f>IFERROR(INDEX(V!$R:$R,MATCH(AN223,V!$L:$L,0)),"")</f>
        <v/>
      </c>
      <c r="AN223" s="159" t="str">
        <f t="shared" si="37"/>
        <v/>
      </c>
      <c r="AO223" s="158" t="str">
        <f>IFERROR(INDEX(V!$R:$R,MATCH(AP223,V!$L:$L,0)),"")</f>
        <v/>
      </c>
      <c r="AP223" s="159" t="str">
        <f t="shared" si="38"/>
        <v/>
      </c>
    </row>
    <row r="224" spans="2:42" hidden="1" x14ac:dyDescent="0.2">
      <c r="B224"/>
      <c r="AD224" s="157">
        <f t="shared" si="32"/>
        <v>0</v>
      </c>
      <c r="AE224" s="158" t="str">
        <f>IFERROR(INDEX(V!$R:$R,MATCH(AF224,V!$L:$L,0)),"")</f>
        <v/>
      </c>
      <c r="AF224" s="159" t="str">
        <f t="shared" si="33"/>
        <v/>
      </c>
      <c r="AG224" s="158" t="str">
        <f>IFERROR(INDEX(V!$R:$R,MATCH(AH224,V!$L:$L,0)),"")</f>
        <v/>
      </c>
      <c r="AH224" s="159" t="str">
        <f t="shared" si="34"/>
        <v/>
      </c>
      <c r="AI224" s="158" t="str">
        <f>IFERROR(INDEX(V!$R:$R,MATCH(AJ224,V!$L:$L,0)),"")</f>
        <v/>
      </c>
      <c r="AJ224" s="159" t="str">
        <f t="shared" si="35"/>
        <v/>
      </c>
      <c r="AK224" s="158" t="str">
        <f>IFERROR(INDEX(V!$R:$R,MATCH(AL224,V!$L:$L,0)),"")</f>
        <v/>
      </c>
      <c r="AL224" s="159" t="str">
        <f t="shared" si="36"/>
        <v/>
      </c>
      <c r="AM224" s="158" t="str">
        <f>IFERROR(INDEX(V!$R:$R,MATCH(AN224,V!$L:$L,0)),"")</f>
        <v/>
      </c>
      <c r="AN224" s="159" t="str">
        <f t="shared" si="37"/>
        <v/>
      </c>
      <c r="AO224" s="158" t="str">
        <f>IFERROR(INDEX(V!$R:$R,MATCH(AP224,V!$L:$L,0)),"")</f>
        <v/>
      </c>
      <c r="AP224" s="159" t="str">
        <f t="shared" si="38"/>
        <v/>
      </c>
    </row>
    <row r="225" spans="2:42" hidden="1" x14ac:dyDescent="0.2">
      <c r="B225"/>
      <c r="AD225" s="157">
        <f t="shared" si="32"/>
        <v>0</v>
      </c>
      <c r="AE225" s="158" t="str">
        <f>IFERROR(INDEX(V!$R:$R,MATCH(AF225,V!$L:$L,0)),"")</f>
        <v/>
      </c>
      <c r="AF225" s="159" t="str">
        <f t="shared" si="33"/>
        <v/>
      </c>
      <c r="AG225" s="158" t="str">
        <f>IFERROR(INDEX(V!$R:$R,MATCH(AH225,V!$L:$L,0)),"")</f>
        <v/>
      </c>
      <c r="AH225" s="159" t="str">
        <f t="shared" si="34"/>
        <v/>
      </c>
      <c r="AI225" s="158" t="str">
        <f>IFERROR(INDEX(V!$R:$R,MATCH(AJ225,V!$L:$L,0)),"")</f>
        <v/>
      </c>
      <c r="AJ225" s="159" t="str">
        <f t="shared" si="35"/>
        <v/>
      </c>
      <c r="AK225" s="158" t="str">
        <f>IFERROR(INDEX(V!$R:$R,MATCH(AL225,V!$L:$L,0)),"")</f>
        <v/>
      </c>
      <c r="AL225" s="159" t="str">
        <f t="shared" si="36"/>
        <v/>
      </c>
      <c r="AM225" s="158" t="str">
        <f>IFERROR(INDEX(V!$R:$R,MATCH(AN225,V!$L:$L,0)),"")</f>
        <v/>
      </c>
      <c r="AN225" s="159" t="str">
        <f t="shared" si="37"/>
        <v/>
      </c>
      <c r="AO225" s="158" t="str">
        <f>IFERROR(INDEX(V!$R:$R,MATCH(AP225,V!$L:$L,0)),"")</f>
        <v/>
      </c>
      <c r="AP225" s="159" t="str">
        <f t="shared" si="38"/>
        <v/>
      </c>
    </row>
    <row r="226" spans="2:42" hidden="1" x14ac:dyDescent="0.2">
      <c r="B226"/>
      <c r="AD226" s="157">
        <f t="shared" si="32"/>
        <v>0</v>
      </c>
      <c r="AE226" s="158" t="str">
        <f>IFERROR(INDEX(V!$R:$R,MATCH(AF226,V!$L:$L,0)),"")</f>
        <v/>
      </c>
      <c r="AF226" s="159" t="str">
        <f t="shared" si="33"/>
        <v/>
      </c>
      <c r="AG226" s="158" t="str">
        <f>IFERROR(INDEX(V!$R:$R,MATCH(AH226,V!$L:$L,0)),"")</f>
        <v/>
      </c>
      <c r="AH226" s="159" t="str">
        <f t="shared" si="34"/>
        <v/>
      </c>
      <c r="AI226" s="158" t="str">
        <f>IFERROR(INDEX(V!$R:$R,MATCH(AJ226,V!$L:$L,0)),"")</f>
        <v/>
      </c>
      <c r="AJ226" s="159" t="str">
        <f t="shared" si="35"/>
        <v/>
      </c>
      <c r="AK226" s="158" t="str">
        <f>IFERROR(INDEX(V!$R:$R,MATCH(AL226,V!$L:$L,0)),"")</f>
        <v/>
      </c>
      <c r="AL226" s="159" t="str">
        <f t="shared" si="36"/>
        <v/>
      </c>
      <c r="AM226" s="158" t="str">
        <f>IFERROR(INDEX(V!$R:$R,MATCH(AN226,V!$L:$L,0)),"")</f>
        <v/>
      </c>
      <c r="AN226" s="159" t="str">
        <f t="shared" si="37"/>
        <v/>
      </c>
      <c r="AO226" s="158" t="str">
        <f>IFERROR(INDEX(V!$R:$R,MATCH(AP226,V!$L:$L,0)),"")</f>
        <v/>
      </c>
      <c r="AP226" s="159" t="str">
        <f t="shared" si="38"/>
        <v/>
      </c>
    </row>
    <row r="227" spans="2:42" hidden="1" x14ac:dyDescent="0.2">
      <c r="B227"/>
      <c r="AD227" s="157">
        <f t="shared" si="32"/>
        <v>0</v>
      </c>
      <c r="AE227" s="158" t="str">
        <f>IFERROR(INDEX(V!$R:$R,MATCH(AF227,V!$L:$L,0)),"")</f>
        <v/>
      </c>
      <c r="AF227" s="159" t="str">
        <f t="shared" si="33"/>
        <v/>
      </c>
      <c r="AG227" s="158" t="str">
        <f>IFERROR(INDEX(V!$R:$R,MATCH(AH227,V!$L:$L,0)),"")</f>
        <v/>
      </c>
      <c r="AH227" s="159" t="str">
        <f t="shared" si="34"/>
        <v/>
      </c>
      <c r="AI227" s="158" t="str">
        <f>IFERROR(INDEX(V!$R:$R,MATCH(AJ227,V!$L:$L,0)),"")</f>
        <v/>
      </c>
      <c r="AJ227" s="159" t="str">
        <f t="shared" si="35"/>
        <v/>
      </c>
      <c r="AK227" s="158" t="str">
        <f>IFERROR(INDEX(V!$R:$R,MATCH(AL227,V!$L:$L,0)),"")</f>
        <v/>
      </c>
      <c r="AL227" s="159" t="str">
        <f t="shared" si="36"/>
        <v/>
      </c>
      <c r="AM227" s="158" t="str">
        <f>IFERROR(INDEX(V!$R:$R,MATCH(AN227,V!$L:$L,0)),"")</f>
        <v/>
      </c>
      <c r="AN227" s="159" t="str">
        <f t="shared" si="37"/>
        <v/>
      </c>
      <c r="AO227" s="158" t="str">
        <f>IFERROR(INDEX(V!$R:$R,MATCH(AP227,V!$L:$L,0)),"")</f>
        <v/>
      </c>
      <c r="AP227" s="159" t="str">
        <f t="shared" si="38"/>
        <v/>
      </c>
    </row>
    <row r="228" spans="2:42" hidden="1" x14ac:dyDescent="0.2">
      <c r="B228"/>
      <c r="AD228" s="157">
        <f t="shared" si="32"/>
        <v>0</v>
      </c>
      <c r="AE228" s="158" t="str">
        <f>IFERROR(INDEX(V!$R:$R,MATCH(AF228,V!$L:$L,0)),"")</f>
        <v/>
      </c>
      <c r="AF228" s="159" t="str">
        <f t="shared" si="33"/>
        <v/>
      </c>
      <c r="AG228" s="158" t="str">
        <f>IFERROR(INDEX(V!$R:$R,MATCH(AH228,V!$L:$L,0)),"")</f>
        <v/>
      </c>
      <c r="AH228" s="159" t="str">
        <f t="shared" si="34"/>
        <v/>
      </c>
      <c r="AI228" s="158" t="str">
        <f>IFERROR(INDEX(V!$R:$R,MATCH(AJ228,V!$L:$L,0)),"")</f>
        <v/>
      </c>
      <c r="AJ228" s="159" t="str">
        <f t="shared" si="35"/>
        <v/>
      </c>
      <c r="AK228" s="158" t="str">
        <f>IFERROR(INDEX(V!$R:$R,MATCH(AL228,V!$L:$L,0)),"")</f>
        <v/>
      </c>
      <c r="AL228" s="159" t="str">
        <f t="shared" si="36"/>
        <v/>
      </c>
      <c r="AM228" s="158" t="str">
        <f>IFERROR(INDEX(V!$R:$R,MATCH(AN228,V!$L:$L,0)),"")</f>
        <v/>
      </c>
      <c r="AN228" s="159" t="str">
        <f t="shared" si="37"/>
        <v/>
      </c>
      <c r="AO228" s="158" t="str">
        <f>IFERROR(INDEX(V!$R:$R,MATCH(AP228,V!$L:$L,0)),"")</f>
        <v/>
      </c>
      <c r="AP228" s="159" t="str">
        <f t="shared" si="38"/>
        <v/>
      </c>
    </row>
    <row r="229" spans="2:42" hidden="1" x14ac:dyDescent="0.2">
      <c r="B229"/>
      <c r="AD229" s="157">
        <f t="shared" si="32"/>
        <v>0</v>
      </c>
      <c r="AE229" s="158" t="str">
        <f>IFERROR(INDEX(V!$R:$R,MATCH(AF229,V!$L:$L,0)),"")</f>
        <v/>
      </c>
      <c r="AF229" s="159" t="str">
        <f t="shared" si="33"/>
        <v/>
      </c>
      <c r="AG229" s="158" t="str">
        <f>IFERROR(INDEX(V!$R:$R,MATCH(AH229,V!$L:$L,0)),"")</f>
        <v/>
      </c>
      <c r="AH229" s="159" t="str">
        <f t="shared" si="34"/>
        <v/>
      </c>
      <c r="AI229" s="158" t="str">
        <f>IFERROR(INDEX(V!$R:$R,MATCH(AJ229,V!$L:$L,0)),"")</f>
        <v/>
      </c>
      <c r="AJ229" s="159" t="str">
        <f t="shared" si="35"/>
        <v/>
      </c>
      <c r="AK229" s="158" t="str">
        <f>IFERROR(INDEX(V!$R:$R,MATCH(AL229,V!$L:$L,0)),"")</f>
        <v/>
      </c>
      <c r="AL229" s="159" t="str">
        <f t="shared" si="36"/>
        <v/>
      </c>
      <c r="AM229" s="158" t="str">
        <f>IFERROR(INDEX(V!$R:$R,MATCH(AN229,V!$L:$L,0)),"")</f>
        <v/>
      </c>
      <c r="AN229" s="159" t="str">
        <f t="shared" si="37"/>
        <v/>
      </c>
      <c r="AO229" s="158" t="str">
        <f>IFERROR(INDEX(V!$R:$R,MATCH(AP229,V!$L:$L,0)),"")</f>
        <v/>
      </c>
      <c r="AP229" s="159" t="str">
        <f t="shared" si="38"/>
        <v/>
      </c>
    </row>
    <row r="230" spans="2:42" hidden="1" x14ac:dyDescent="0.2">
      <c r="B230"/>
      <c r="AD230" s="157">
        <f t="shared" si="32"/>
        <v>0</v>
      </c>
      <c r="AE230" s="158" t="str">
        <f>IFERROR(INDEX(V!$R:$R,MATCH(AF230,V!$L:$L,0)),"")</f>
        <v/>
      </c>
      <c r="AF230" s="159" t="str">
        <f t="shared" si="33"/>
        <v/>
      </c>
      <c r="AG230" s="158" t="str">
        <f>IFERROR(INDEX(V!$R:$R,MATCH(AH230,V!$L:$L,0)),"")</f>
        <v/>
      </c>
      <c r="AH230" s="159" t="str">
        <f t="shared" si="34"/>
        <v/>
      </c>
      <c r="AI230" s="158" t="str">
        <f>IFERROR(INDEX(V!$R:$R,MATCH(AJ230,V!$L:$L,0)),"")</f>
        <v/>
      </c>
      <c r="AJ230" s="159" t="str">
        <f t="shared" si="35"/>
        <v/>
      </c>
      <c r="AK230" s="158" t="str">
        <f>IFERROR(INDEX(V!$R:$R,MATCH(AL230,V!$L:$L,0)),"")</f>
        <v/>
      </c>
      <c r="AL230" s="159" t="str">
        <f t="shared" si="36"/>
        <v/>
      </c>
      <c r="AM230" s="158" t="str">
        <f>IFERROR(INDEX(V!$R:$R,MATCH(AN230,V!$L:$L,0)),"")</f>
        <v/>
      </c>
      <c r="AN230" s="159" t="str">
        <f t="shared" si="37"/>
        <v/>
      </c>
      <c r="AO230" s="158" t="str">
        <f>IFERROR(INDEX(V!$R:$R,MATCH(AP230,V!$L:$L,0)),"")</f>
        <v/>
      </c>
      <c r="AP230" s="159" t="str">
        <f t="shared" si="38"/>
        <v/>
      </c>
    </row>
    <row r="231" spans="2:42" hidden="1" x14ac:dyDescent="0.2">
      <c r="B231"/>
      <c r="AD231" s="157">
        <f t="shared" si="32"/>
        <v>0</v>
      </c>
      <c r="AE231" s="158" t="str">
        <f>IFERROR(INDEX(V!$R:$R,MATCH(AF231,V!$L:$L,0)),"")</f>
        <v/>
      </c>
      <c r="AF231" s="159" t="str">
        <f t="shared" si="33"/>
        <v/>
      </c>
      <c r="AG231" s="158" t="str">
        <f>IFERROR(INDEX(V!$R:$R,MATCH(AH231,V!$L:$L,0)),"")</f>
        <v/>
      </c>
      <c r="AH231" s="159" t="str">
        <f t="shared" si="34"/>
        <v/>
      </c>
      <c r="AI231" s="158" t="str">
        <f>IFERROR(INDEX(V!$R:$R,MATCH(AJ231,V!$L:$L,0)),"")</f>
        <v/>
      </c>
      <c r="AJ231" s="159" t="str">
        <f t="shared" si="35"/>
        <v/>
      </c>
      <c r="AK231" s="158" t="str">
        <f>IFERROR(INDEX(V!$R:$R,MATCH(AL231,V!$L:$L,0)),"")</f>
        <v/>
      </c>
      <c r="AL231" s="159" t="str">
        <f t="shared" si="36"/>
        <v/>
      </c>
      <c r="AM231" s="158" t="str">
        <f>IFERROR(INDEX(V!$R:$R,MATCH(AN231,V!$L:$L,0)),"")</f>
        <v/>
      </c>
      <c r="AN231" s="159" t="str">
        <f t="shared" si="37"/>
        <v/>
      </c>
      <c r="AO231" s="158" t="str">
        <f>IFERROR(INDEX(V!$R:$R,MATCH(AP231,V!$L:$L,0)),"")</f>
        <v/>
      </c>
      <c r="AP231" s="159" t="str">
        <f t="shared" si="38"/>
        <v/>
      </c>
    </row>
    <row r="232" spans="2:42" hidden="1" x14ac:dyDescent="0.2">
      <c r="B232"/>
      <c r="AD232" s="157">
        <f t="shared" si="32"/>
        <v>0</v>
      </c>
      <c r="AE232" s="158" t="str">
        <f>IFERROR(INDEX(V!$R:$R,MATCH(AF232,V!$L:$L,0)),"")</f>
        <v/>
      </c>
      <c r="AF232" s="159" t="str">
        <f t="shared" si="33"/>
        <v/>
      </c>
      <c r="AG232" s="158" t="str">
        <f>IFERROR(INDEX(V!$R:$R,MATCH(AH232,V!$L:$L,0)),"")</f>
        <v/>
      </c>
      <c r="AH232" s="159" t="str">
        <f t="shared" si="34"/>
        <v/>
      </c>
      <c r="AI232" s="158" t="str">
        <f>IFERROR(INDEX(V!$R:$R,MATCH(AJ232,V!$L:$L,0)),"")</f>
        <v/>
      </c>
      <c r="AJ232" s="159" t="str">
        <f t="shared" si="35"/>
        <v/>
      </c>
      <c r="AK232" s="158" t="str">
        <f>IFERROR(INDEX(V!$R:$R,MATCH(AL232,V!$L:$L,0)),"")</f>
        <v/>
      </c>
      <c r="AL232" s="159" t="str">
        <f t="shared" si="36"/>
        <v/>
      </c>
      <c r="AM232" s="158" t="str">
        <f>IFERROR(INDEX(V!$R:$R,MATCH(AN232,V!$L:$L,0)),"")</f>
        <v/>
      </c>
      <c r="AN232" s="159" t="str">
        <f t="shared" si="37"/>
        <v/>
      </c>
      <c r="AO232" s="158" t="str">
        <f>IFERROR(INDEX(V!$R:$R,MATCH(AP232,V!$L:$L,0)),"")</f>
        <v/>
      </c>
      <c r="AP232" s="159" t="str">
        <f t="shared" si="38"/>
        <v/>
      </c>
    </row>
    <row r="233" spans="2:42" hidden="1" x14ac:dyDescent="0.2">
      <c r="B233"/>
      <c r="AD233" s="157">
        <f t="shared" si="32"/>
        <v>0</v>
      </c>
      <c r="AE233" s="158" t="str">
        <f>IFERROR(INDEX(V!$R:$R,MATCH(AF233,V!$L:$L,0)),"")</f>
        <v/>
      </c>
      <c r="AF233" s="159" t="str">
        <f t="shared" si="33"/>
        <v/>
      </c>
      <c r="AG233" s="158" t="str">
        <f>IFERROR(INDEX(V!$R:$R,MATCH(AH233,V!$L:$L,0)),"")</f>
        <v/>
      </c>
      <c r="AH233" s="159" t="str">
        <f t="shared" si="34"/>
        <v/>
      </c>
      <c r="AI233" s="158" t="str">
        <f>IFERROR(INDEX(V!$R:$R,MATCH(AJ233,V!$L:$L,0)),"")</f>
        <v/>
      </c>
      <c r="AJ233" s="159" t="str">
        <f t="shared" si="35"/>
        <v/>
      </c>
      <c r="AK233" s="158" t="str">
        <f>IFERROR(INDEX(V!$R:$R,MATCH(AL233,V!$L:$L,0)),"")</f>
        <v/>
      </c>
      <c r="AL233" s="159" t="str">
        <f t="shared" si="36"/>
        <v/>
      </c>
      <c r="AM233" s="158" t="str">
        <f>IFERROR(INDEX(V!$R:$R,MATCH(AN233,V!$L:$L,0)),"")</f>
        <v/>
      </c>
      <c r="AN233" s="159" t="str">
        <f t="shared" si="37"/>
        <v/>
      </c>
      <c r="AO233" s="158" t="str">
        <f>IFERROR(INDEX(V!$R:$R,MATCH(AP233,V!$L:$L,0)),"")</f>
        <v/>
      </c>
      <c r="AP233" s="159" t="str">
        <f t="shared" si="38"/>
        <v/>
      </c>
    </row>
    <row r="234" spans="2:42" hidden="1" x14ac:dyDescent="0.2">
      <c r="B234"/>
      <c r="AD234" s="157">
        <f t="shared" si="32"/>
        <v>0</v>
      </c>
      <c r="AE234" s="158" t="str">
        <f>IFERROR(INDEX(V!$R:$R,MATCH(AF234,V!$L:$L,0)),"")</f>
        <v/>
      </c>
      <c r="AF234" s="159" t="str">
        <f t="shared" si="33"/>
        <v/>
      </c>
      <c r="AG234" s="158" t="str">
        <f>IFERROR(INDEX(V!$R:$R,MATCH(AH234,V!$L:$L,0)),"")</f>
        <v/>
      </c>
      <c r="AH234" s="159" t="str">
        <f t="shared" si="34"/>
        <v/>
      </c>
      <c r="AI234" s="158" t="str">
        <f>IFERROR(INDEX(V!$R:$R,MATCH(AJ234,V!$L:$L,0)),"")</f>
        <v/>
      </c>
      <c r="AJ234" s="159" t="str">
        <f t="shared" si="35"/>
        <v/>
      </c>
      <c r="AK234" s="158" t="str">
        <f>IFERROR(INDEX(V!$R:$R,MATCH(AL234,V!$L:$L,0)),"")</f>
        <v/>
      </c>
      <c r="AL234" s="159" t="str">
        <f t="shared" si="36"/>
        <v/>
      </c>
      <c r="AM234" s="158" t="str">
        <f>IFERROR(INDEX(V!$R:$R,MATCH(AN234,V!$L:$L,0)),"")</f>
        <v/>
      </c>
      <c r="AN234" s="159" t="str">
        <f t="shared" si="37"/>
        <v/>
      </c>
      <c r="AO234" s="158" t="str">
        <f>IFERROR(INDEX(V!$R:$R,MATCH(AP234,V!$L:$L,0)),"")</f>
        <v/>
      </c>
      <c r="AP234" s="159" t="str">
        <f t="shared" si="38"/>
        <v/>
      </c>
    </row>
    <row r="235" spans="2:42" hidden="1" x14ac:dyDescent="0.2">
      <c r="B235"/>
      <c r="AD235" s="157">
        <f t="shared" si="32"/>
        <v>0</v>
      </c>
      <c r="AE235" s="158" t="str">
        <f>IFERROR(INDEX(V!$R:$R,MATCH(AF235,V!$L:$L,0)),"")</f>
        <v/>
      </c>
      <c r="AF235" s="159" t="str">
        <f t="shared" si="33"/>
        <v/>
      </c>
      <c r="AG235" s="158" t="str">
        <f>IFERROR(INDEX(V!$R:$R,MATCH(AH235,V!$L:$L,0)),"")</f>
        <v/>
      </c>
      <c r="AH235" s="159" t="str">
        <f t="shared" si="34"/>
        <v/>
      </c>
      <c r="AI235" s="158" t="str">
        <f>IFERROR(INDEX(V!$R:$R,MATCH(AJ235,V!$L:$L,0)),"")</f>
        <v/>
      </c>
      <c r="AJ235" s="159" t="str">
        <f t="shared" si="35"/>
        <v/>
      </c>
      <c r="AK235" s="158" t="str">
        <f>IFERROR(INDEX(V!$R:$R,MATCH(AL235,V!$L:$L,0)),"")</f>
        <v/>
      </c>
      <c r="AL235" s="159" t="str">
        <f t="shared" si="36"/>
        <v/>
      </c>
      <c r="AM235" s="158" t="str">
        <f>IFERROR(INDEX(V!$R:$R,MATCH(AN235,V!$L:$L,0)),"")</f>
        <v/>
      </c>
      <c r="AN235" s="159" t="str">
        <f t="shared" si="37"/>
        <v/>
      </c>
      <c r="AO235" s="158" t="str">
        <f>IFERROR(INDEX(V!$R:$R,MATCH(AP235,V!$L:$L,0)),"")</f>
        <v/>
      </c>
      <c r="AP235" s="159" t="str">
        <f t="shared" si="38"/>
        <v/>
      </c>
    </row>
    <row r="236" spans="2:42" hidden="1" x14ac:dyDescent="0.2">
      <c r="B236"/>
      <c r="AD236" s="157">
        <f t="shared" si="32"/>
        <v>0</v>
      </c>
      <c r="AE236" s="158" t="str">
        <f>IFERROR(INDEX(V!$R:$R,MATCH(AF236,V!$L:$L,0)),"")</f>
        <v/>
      </c>
      <c r="AF236" s="159" t="str">
        <f t="shared" si="33"/>
        <v/>
      </c>
      <c r="AG236" s="158" t="str">
        <f>IFERROR(INDEX(V!$R:$R,MATCH(AH236,V!$L:$L,0)),"")</f>
        <v/>
      </c>
      <c r="AH236" s="159" t="str">
        <f t="shared" si="34"/>
        <v/>
      </c>
      <c r="AI236" s="158" t="str">
        <f>IFERROR(INDEX(V!$R:$R,MATCH(AJ236,V!$L:$L,0)),"")</f>
        <v/>
      </c>
      <c r="AJ236" s="159" t="str">
        <f t="shared" si="35"/>
        <v/>
      </c>
      <c r="AK236" s="158" t="str">
        <f>IFERROR(INDEX(V!$R:$R,MATCH(AL236,V!$L:$L,0)),"")</f>
        <v/>
      </c>
      <c r="AL236" s="159" t="str">
        <f t="shared" si="36"/>
        <v/>
      </c>
      <c r="AM236" s="158" t="str">
        <f>IFERROR(INDEX(V!$R:$R,MATCH(AN236,V!$L:$L,0)),"")</f>
        <v/>
      </c>
      <c r="AN236" s="159" t="str">
        <f t="shared" si="37"/>
        <v/>
      </c>
      <c r="AO236" s="158" t="str">
        <f>IFERROR(INDEX(V!$R:$R,MATCH(AP236,V!$L:$L,0)),"")</f>
        <v/>
      </c>
      <c r="AP236" s="159" t="str">
        <f t="shared" si="38"/>
        <v/>
      </c>
    </row>
    <row r="237" spans="2:42" hidden="1" x14ac:dyDescent="0.2">
      <c r="B237"/>
      <c r="AD237" s="157">
        <f t="shared" si="32"/>
        <v>0</v>
      </c>
      <c r="AE237" s="158" t="str">
        <f>IFERROR(INDEX(V!$R:$R,MATCH(AF237,V!$L:$L,0)),"")</f>
        <v/>
      </c>
      <c r="AF237" s="159" t="str">
        <f t="shared" si="33"/>
        <v/>
      </c>
      <c r="AG237" s="158" t="str">
        <f>IFERROR(INDEX(V!$R:$R,MATCH(AH237,V!$L:$L,0)),"")</f>
        <v/>
      </c>
      <c r="AH237" s="159" t="str">
        <f t="shared" si="34"/>
        <v/>
      </c>
      <c r="AI237" s="158" t="str">
        <f>IFERROR(INDEX(V!$R:$R,MATCH(AJ237,V!$L:$L,0)),"")</f>
        <v/>
      </c>
      <c r="AJ237" s="159" t="str">
        <f t="shared" si="35"/>
        <v/>
      </c>
      <c r="AK237" s="158" t="str">
        <f>IFERROR(INDEX(V!$R:$R,MATCH(AL237,V!$L:$L,0)),"")</f>
        <v/>
      </c>
      <c r="AL237" s="159" t="str">
        <f t="shared" si="36"/>
        <v/>
      </c>
      <c r="AM237" s="158" t="str">
        <f>IFERROR(INDEX(V!$R:$R,MATCH(AN237,V!$L:$L,0)),"")</f>
        <v/>
      </c>
      <c r="AN237" s="159" t="str">
        <f t="shared" si="37"/>
        <v/>
      </c>
      <c r="AO237" s="158" t="str">
        <f>IFERROR(INDEX(V!$R:$R,MATCH(AP237,V!$L:$L,0)),"")</f>
        <v/>
      </c>
      <c r="AP237" s="159" t="str">
        <f t="shared" si="38"/>
        <v/>
      </c>
    </row>
    <row r="238" spans="2:42" hidden="1" x14ac:dyDescent="0.2">
      <c r="B238"/>
      <c r="AD238" s="157">
        <f t="shared" si="32"/>
        <v>0</v>
      </c>
      <c r="AE238" s="158" t="str">
        <f>IFERROR(INDEX(V!$R:$R,MATCH(AF238,V!$L:$L,0)),"")</f>
        <v/>
      </c>
      <c r="AF238" s="159" t="str">
        <f t="shared" si="33"/>
        <v/>
      </c>
      <c r="AG238" s="158" t="str">
        <f>IFERROR(INDEX(V!$R:$R,MATCH(AH238,V!$L:$L,0)),"")</f>
        <v/>
      </c>
      <c r="AH238" s="159" t="str">
        <f t="shared" si="34"/>
        <v/>
      </c>
      <c r="AI238" s="158" t="str">
        <f>IFERROR(INDEX(V!$R:$R,MATCH(AJ238,V!$L:$L,0)),"")</f>
        <v/>
      </c>
      <c r="AJ238" s="159" t="str">
        <f t="shared" si="35"/>
        <v/>
      </c>
      <c r="AK238" s="158" t="str">
        <f>IFERROR(INDEX(V!$R:$R,MATCH(AL238,V!$L:$L,0)),"")</f>
        <v/>
      </c>
      <c r="AL238" s="159" t="str">
        <f t="shared" si="36"/>
        <v/>
      </c>
      <c r="AM238" s="158" t="str">
        <f>IFERROR(INDEX(V!$R:$R,MATCH(AN238,V!$L:$L,0)),"")</f>
        <v/>
      </c>
      <c r="AN238" s="159" t="str">
        <f t="shared" si="37"/>
        <v/>
      </c>
      <c r="AO238" s="158" t="str">
        <f>IFERROR(INDEX(V!$R:$R,MATCH(AP238,V!$L:$L,0)),"")</f>
        <v/>
      </c>
      <c r="AP238" s="159" t="str">
        <f t="shared" si="38"/>
        <v/>
      </c>
    </row>
    <row r="239" spans="2:42" hidden="1" x14ac:dyDescent="0.2">
      <c r="B239"/>
      <c r="AD239" s="157">
        <f t="shared" si="32"/>
        <v>0</v>
      </c>
      <c r="AE239" s="158" t="str">
        <f>IFERROR(INDEX(V!$R:$R,MATCH(AF239,V!$L:$L,0)),"")</f>
        <v/>
      </c>
      <c r="AF239" s="159" t="str">
        <f t="shared" si="33"/>
        <v/>
      </c>
      <c r="AG239" s="158" t="str">
        <f>IFERROR(INDEX(V!$R:$R,MATCH(AH239,V!$L:$L,0)),"")</f>
        <v/>
      </c>
      <c r="AH239" s="159" t="str">
        <f t="shared" si="34"/>
        <v/>
      </c>
      <c r="AI239" s="158" t="str">
        <f>IFERROR(INDEX(V!$R:$R,MATCH(AJ239,V!$L:$L,0)),"")</f>
        <v/>
      </c>
      <c r="AJ239" s="159" t="str">
        <f t="shared" si="35"/>
        <v/>
      </c>
      <c r="AK239" s="158" t="str">
        <f>IFERROR(INDEX(V!$R:$R,MATCH(AL239,V!$L:$L,0)),"")</f>
        <v/>
      </c>
      <c r="AL239" s="159" t="str">
        <f t="shared" si="36"/>
        <v/>
      </c>
      <c r="AM239" s="158" t="str">
        <f>IFERROR(INDEX(V!$R:$R,MATCH(AN239,V!$L:$L,0)),"")</f>
        <v/>
      </c>
      <c r="AN239" s="159" t="str">
        <f t="shared" si="37"/>
        <v/>
      </c>
      <c r="AO239" s="158" t="str">
        <f>IFERROR(INDEX(V!$R:$R,MATCH(AP239,V!$L:$L,0)),"")</f>
        <v/>
      </c>
      <c r="AP239" s="159" t="str">
        <f t="shared" si="38"/>
        <v/>
      </c>
    </row>
    <row r="240" spans="2:42" hidden="1" x14ac:dyDescent="0.2">
      <c r="B240"/>
      <c r="AD240" s="157">
        <f t="shared" si="32"/>
        <v>0</v>
      </c>
      <c r="AE240" s="158" t="str">
        <f>IFERROR(INDEX(V!$R:$R,MATCH(AF240,V!$L:$L,0)),"")</f>
        <v/>
      </c>
      <c r="AF240" s="159" t="str">
        <f t="shared" si="33"/>
        <v/>
      </c>
      <c r="AG240" s="158" t="str">
        <f>IFERROR(INDEX(V!$R:$R,MATCH(AH240,V!$L:$L,0)),"")</f>
        <v/>
      </c>
      <c r="AH240" s="159" t="str">
        <f t="shared" si="34"/>
        <v/>
      </c>
      <c r="AI240" s="158" t="str">
        <f>IFERROR(INDEX(V!$R:$R,MATCH(AJ240,V!$L:$L,0)),"")</f>
        <v/>
      </c>
      <c r="AJ240" s="159" t="str">
        <f t="shared" si="35"/>
        <v/>
      </c>
      <c r="AK240" s="158" t="str">
        <f>IFERROR(INDEX(V!$R:$R,MATCH(AL240,V!$L:$L,0)),"")</f>
        <v/>
      </c>
      <c r="AL240" s="159" t="str">
        <f t="shared" si="36"/>
        <v/>
      </c>
      <c r="AM240" s="158" t="str">
        <f>IFERROR(INDEX(V!$R:$R,MATCH(AN240,V!$L:$L,0)),"")</f>
        <v/>
      </c>
      <c r="AN240" s="159" t="str">
        <f t="shared" si="37"/>
        <v/>
      </c>
      <c r="AO240" s="158" t="str">
        <f>IFERROR(INDEX(V!$R:$R,MATCH(AP240,V!$L:$L,0)),"")</f>
        <v/>
      </c>
      <c r="AP240" s="159" t="str">
        <f t="shared" si="38"/>
        <v/>
      </c>
    </row>
    <row r="241" spans="2:42" hidden="1" x14ac:dyDescent="0.2">
      <c r="B241"/>
      <c r="AD241" s="157">
        <f t="shared" si="32"/>
        <v>0</v>
      </c>
      <c r="AE241" s="158" t="str">
        <f>IFERROR(INDEX(V!$R:$R,MATCH(AF241,V!$L:$L,0)),"")</f>
        <v/>
      </c>
      <c r="AF241" s="159" t="str">
        <f t="shared" si="33"/>
        <v/>
      </c>
      <c r="AG241" s="158" t="str">
        <f>IFERROR(INDEX(V!$R:$R,MATCH(AH241,V!$L:$L,0)),"")</f>
        <v/>
      </c>
      <c r="AH241" s="159" t="str">
        <f t="shared" si="34"/>
        <v/>
      </c>
      <c r="AI241" s="158" t="str">
        <f>IFERROR(INDEX(V!$R:$R,MATCH(AJ241,V!$L:$L,0)),"")</f>
        <v/>
      </c>
      <c r="AJ241" s="159" t="str">
        <f t="shared" si="35"/>
        <v/>
      </c>
      <c r="AK241" s="158" t="str">
        <f>IFERROR(INDEX(V!$R:$R,MATCH(AL241,V!$L:$L,0)),"")</f>
        <v/>
      </c>
      <c r="AL241" s="159" t="str">
        <f t="shared" si="36"/>
        <v/>
      </c>
      <c r="AM241" s="158" t="str">
        <f>IFERROR(INDEX(V!$R:$R,MATCH(AN241,V!$L:$L,0)),"")</f>
        <v/>
      </c>
      <c r="AN241" s="159" t="str">
        <f t="shared" si="37"/>
        <v/>
      </c>
      <c r="AO241" s="158" t="str">
        <f>IFERROR(INDEX(V!$R:$R,MATCH(AP241,V!$L:$L,0)),"")</f>
        <v/>
      </c>
      <c r="AP241" s="159" t="str">
        <f t="shared" si="38"/>
        <v/>
      </c>
    </row>
    <row r="242" spans="2:42" hidden="1" x14ac:dyDescent="0.2">
      <c r="B242"/>
      <c r="AD242" s="157">
        <f t="shared" si="32"/>
        <v>0</v>
      </c>
      <c r="AE242" s="158" t="str">
        <f>IFERROR(INDEX(V!$R:$R,MATCH(AF242,V!$L:$L,0)),"")</f>
        <v/>
      </c>
      <c r="AF242" s="159" t="str">
        <f t="shared" si="33"/>
        <v/>
      </c>
      <c r="AG242" s="158" t="str">
        <f>IFERROR(INDEX(V!$R:$R,MATCH(AH242,V!$L:$L,0)),"")</f>
        <v/>
      </c>
      <c r="AH242" s="159" t="str">
        <f t="shared" si="34"/>
        <v/>
      </c>
      <c r="AI242" s="158" t="str">
        <f>IFERROR(INDEX(V!$R:$R,MATCH(AJ242,V!$L:$L,0)),"")</f>
        <v/>
      </c>
      <c r="AJ242" s="159" t="str">
        <f t="shared" si="35"/>
        <v/>
      </c>
      <c r="AK242" s="158" t="str">
        <f>IFERROR(INDEX(V!$R:$R,MATCH(AL242,V!$L:$L,0)),"")</f>
        <v/>
      </c>
      <c r="AL242" s="159" t="str">
        <f t="shared" si="36"/>
        <v/>
      </c>
      <c r="AM242" s="158" t="str">
        <f>IFERROR(INDEX(V!$R:$R,MATCH(AN242,V!$L:$L,0)),"")</f>
        <v/>
      </c>
      <c r="AN242" s="159" t="str">
        <f t="shared" si="37"/>
        <v/>
      </c>
      <c r="AO242" s="158" t="str">
        <f>IFERROR(INDEX(V!$R:$R,MATCH(AP242,V!$L:$L,0)),"")</f>
        <v/>
      </c>
      <c r="AP242" s="159" t="str">
        <f t="shared" si="38"/>
        <v/>
      </c>
    </row>
    <row r="243" spans="2:42" hidden="1" x14ac:dyDescent="0.2">
      <c r="B243"/>
      <c r="AD243" s="157">
        <f t="shared" si="32"/>
        <v>0</v>
      </c>
      <c r="AE243" s="158" t="str">
        <f>IFERROR(INDEX(V!$R:$R,MATCH(AF243,V!$L:$L,0)),"")</f>
        <v/>
      </c>
      <c r="AF243" s="159" t="str">
        <f t="shared" si="33"/>
        <v/>
      </c>
      <c r="AG243" s="158" t="str">
        <f>IFERROR(INDEX(V!$R:$R,MATCH(AH243,V!$L:$L,0)),"")</f>
        <v/>
      </c>
      <c r="AH243" s="159" t="str">
        <f t="shared" si="34"/>
        <v/>
      </c>
      <c r="AI243" s="158" t="str">
        <f>IFERROR(INDEX(V!$R:$R,MATCH(AJ243,V!$L:$L,0)),"")</f>
        <v/>
      </c>
      <c r="AJ243" s="159" t="str">
        <f t="shared" si="35"/>
        <v/>
      </c>
      <c r="AK243" s="158" t="str">
        <f>IFERROR(INDEX(V!$R:$R,MATCH(AL243,V!$L:$L,0)),"")</f>
        <v/>
      </c>
      <c r="AL243" s="159" t="str">
        <f t="shared" si="36"/>
        <v/>
      </c>
      <c r="AM243" s="158" t="str">
        <f>IFERROR(INDEX(V!$R:$R,MATCH(AN243,V!$L:$L,0)),"")</f>
        <v/>
      </c>
      <c r="AN243" s="159" t="str">
        <f t="shared" si="37"/>
        <v/>
      </c>
      <c r="AO243" s="158" t="str">
        <f>IFERROR(INDEX(V!$R:$R,MATCH(AP243,V!$L:$L,0)),"")</f>
        <v/>
      </c>
      <c r="AP243" s="159" t="str">
        <f t="shared" si="38"/>
        <v/>
      </c>
    </row>
    <row r="244" spans="2:42" hidden="1" x14ac:dyDescent="0.2">
      <c r="B244"/>
      <c r="AD244" s="157">
        <f t="shared" si="32"/>
        <v>0</v>
      </c>
      <c r="AE244" s="158" t="str">
        <f>IFERROR(INDEX(V!$R:$R,MATCH(AF244,V!$L:$L,0)),"")</f>
        <v/>
      </c>
      <c r="AF244" s="159" t="str">
        <f t="shared" si="33"/>
        <v/>
      </c>
      <c r="AG244" s="158" t="str">
        <f>IFERROR(INDEX(V!$R:$R,MATCH(AH244,V!$L:$L,0)),"")</f>
        <v/>
      </c>
      <c r="AH244" s="159" t="str">
        <f t="shared" si="34"/>
        <v/>
      </c>
      <c r="AI244" s="158" t="str">
        <f>IFERROR(INDEX(V!$R:$R,MATCH(AJ244,V!$L:$L,0)),"")</f>
        <v/>
      </c>
      <c r="AJ244" s="159" t="str">
        <f t="shared" si="35"/>
        <v/>
      </c>
      <c r="AK244" s="158" t="str">
        <f>IFERROR(INDEX(V!$R:$R,MATCH(AL244,V!$L:$L,0)),"")</f>
        <v/>
      </c>
      <c r="AL244" s="159" t="str">
        <f t="shared" si="36"/>
        <v/>
      </c>
      <c r="AM244" s="158" t="str">
        <f>IFERROR(INDEX(V!$R:$R,MATCH(AN244,V!$L:$L,0)),"")</f>
        <v/>
      </c>
      <c r="AN244" s="159" t="str">
        <f t="shared" si="37"/>
        <v/>
      </c>
      <c r="AO244" s="158" t="str">
        <f>IFERROR(INDEX(V!$R:$R,MATCH(AP244,V!$L:$L,0)),"")</f>
        <v/>
      </c>
      <c r="AP244" s="159" t="str">
        <f t="shared" si="38"/>
        <v/>
      </c>
    </row>
    <row r="245" spans="2:42" hidden="1" x14ac:dyDescent="0.2">
      <c r="B245"/>
      <c r="AD245" s="157">
        <f t="shared" si="32"/>
        <v>0</v>
      </c>
      <c r="AE245" s="158" t="str">
        <f>IFERROR(INDEX(V!$R:$R,MATCH(AF245,V!$L:$L,0)),"")</f>
        <v/>
      </c>
      <c r="AF245" s="159" t="str">
        <f t="shared" si="33"/>
        <v/>
      </c>
      <c r="AG245" s="158" t="str">
        <f>IFERROR(INDEX(V!$R:$R,MATCH(AH245,V!$L:$L,0)),"")</f>
        <v/>
      </c>
      <c r="AH245" s="159" t="str">
        <f t="shared" si="34"/>
        <v/>
      </c>
      <c r="AI245" s="158" t="str">
        <f>IFERROR(INDEX(V!$R:$R,MATCH(AJ245,V!$L:$L,0)),"")</f>
        <v/>
      </c>
      <c r="AJ245" s="159" t="str">
        <f t="shared" si="35"/>
        <v/>
      </c>
      <c r="AK245" s="158" t="str">
        <f>IFERROR(INDEX(V!$R:$R,MATCH(AL245,V!$L:$L,0)),"")</f>
        <v/>
      </c>
      <c r="AL245" s="159" t="str">
        <f t="shared" si="36"/>
        <v/>
      </c>
      <c r="AM245" s="158" t="str">
        <f>IFERROR(INDEX(V!$R:$R,MATCH(AN245,V!$L:$L,0)),"")</f>
        <v/>
      </c>
      <c r="AN245" s="159" t="str">
        <f t="shared" si="37"/>
        <v/>
      </c>
      <c r="AO245" s="158" t="str">
        <f>IFERROR(INDEX(V!$R:$R,MATCH(AP245,V!$L:$L,0)),"")</f>
        <v/>
      </c>
      <c r="AP245" s="159" t="str">
        <f t="shared" si="38"/>
        <v/>
      </c>
    </row>
    <row r="246" spans="2:42" hidden="1" x14ac:dyDescent="0.2">
      <c r="B246"/>
      <c r="AD246" s="157">
        <f t="shared" si="32"/>
        <v>0</v>
      </c>
      <c r="AE246" s="158" t="str">
        <f>IFERROR(INDEX(V!$R:$R,MATCH(AF246,V!$L:$L,0)),"")</f>
        <v/>
      </c>
      <c r="AF246" s="159" t="str">
        <f t="shared" si="33"/>
        <v/>
      </c>
      <c r="AG246" s="158" t="str">
        <f>IFERROR(INDEX(V!$R:$R,MATCH(AH246,V!$L:$L,0)),"")</f>
        <v/>
      </c>
      <c r="AH246" s="159" t="str">
        <f t="shared" si="34"/>
        <v/>
      </c>
      <c r="AI246" s="158" t="str">
        <f>IFERROR(INDEX(V!$R:$R,MATCH(AJ246,V!$L:$L,0)),"")</f>
        <v/>
      </c>
      <c r="AJ246" s="159" t="str">
        <f t="shared" si="35"/>
        <v/>
      </c>
      <c r="AK246" s="158" t="str">
        <f>IFERROR(INDEX(V!$R:$R,MATCH(AL246,V!$L:$L,0)),"")</f>
        <v/>
      </c>
      <c r="AL246" s="159" t="str">
        <f t="shared" si="36"/>
        <v/>
      </c>
      <c r="AM246" s="158" t="str">
        <f>IFERROR(INDEX(V!$R:$R,MATCH(AN246,V!$L:$L,0)),"")</f>
        <v/>
      </c>
      <c r="AN246" s="159" t="str">
        <f t="shared" si="37"/>
        <v/>
      </c>
      <c r="AO246" s="158" t="str">
        <f>IFERROR(INDEX(V!$R:$R,MATCH(AP246,V!$L:$L,0)),"")</f>
        <v/>
      </c>
      <c r="AP246" s="159" t="str">
        <f t="shared" si="38"/>
        <v/>
      </c>
    </row>
    <row r="247" spans="2:42" hidden="1" x14ac:dyDescent="0.2">
      <c r="B247"/>
      <c r="AD247" s="157">
        <f t="shared" si="32"/>
        <v>0</v>
      </c>
      <c r="AE247" s="158" t="str">
        <f>IFERROR(INDEX(V!$R:$R,MATCH(AF247,V!$L:$L,0)),"")</f>
        <v/>
      </c>
      <c r="AF247" s="159" t="str">
        <f t="shared" si="33"/>
        <v/>
      </c>
      <c r="AG247" s="158" t="str">
        <f>IFERROR(INDEX(V!$R:$R,MATCH(AH247,V!$L:$L,0)),"")</f>
        <v/>
      </c>
      <c r="AH247" s="159" t="str">
        <f t="shared" si="34"/>
        <v/>
      </c>
      <c r="AI247" s="158" t="str">
        <f>IFERROR(INDEX(V!$R:$R,MATCH(AJ247,V!$L:$L,0)),"")</f>
        <v/>
      </c>
      <c r="AJ247" s="159" t="str">
        <f t="shared" si="35"/>
        <v/>
      </c>
      <c r="AK247" s="158" t="str">
        <f>IFERROR(INDEX(V!$R:$R,MATCH(AL247,V!$L:$L,0)),"")</f>
        <v/>
      </c>
      <c r="AL247" s="159" t="str">
        <f t="shared" si="36"/>
        <v/>
      </c>
      <c r="AM247" s="158" t="str">
        <f>IFERROR(INDEX(V!$R:$R,MATCH(AN247,V!$L:$L,0)),"")</f>
        <v/>
      </c>
      <c r="AN247" s="159" t="str">
        <f t="shared" si="37"/>
        <v/>
      </c>
      <c r="AO247" s="158" t="str">
        <f>IFERROR(INDEX(V!$R:$R,MATCH(AP247,V!$L:$L,0)),"")</f>
        <v/>
      </c>
      <c r="AP247" s="159" t="str">
        <f t="shared" si="38"/>
        <v/>
      </c>
    </row>
    <row r="248" spans="2:42" hidden="1" x14ac:dyDescent="0.2">
      <c r="B248"/>
      <c r="AD248" s="157">
        <f t="shared" si="32"/>
        <v>0</v>
      </c>
      <c r="AE248" s="158" t="str">
        <f>IFERROR(INDEX(V!$R:$R,MATCH(AF248,V!$L:$L,0)),"")</f>
        <v/>
      </c>
      <c r="AF248" s="159" t="str">
        <f t="shared" si="33"/>
        <v/>
      </c>
      <c r="AG248" s="158" t="str">
        <f>IFERROR(INDEX(V!$R:$R,MATCH(AH248,V!$L:$L,0)),"")</f>
        <v/>
      </c>
      <c r="AH248" s="159" t="str">
        <f t="shared" si="34"/>
        <v/>
      </c>
      <c r="AI248" s="158" t="str">
        <f>IFERROR(INDEX(V!$R:$R,MATCH(AJ248,V!$L:$L,0)),"")</f>
        <v/>
      </c>
      <c r="AJ248" s="159" t="str">
        <f t="shared" si="35"/>
        <v/>
      </c>
      <c r="AK248" s="158" t="str">
        <f>IFERROR(INDEX(V!$R:$R,MATCH(AL248,V!$L:$L,0)),"")</f>
        <v/>
      </c>
      <c r="AL248" s="159" t="str">
        <f t="shared" si="36"/>
        <v/>
      </c>
      <c r="AM248" s="158" t="str">
        <f>IFERROR(INDEX(V!$R:$R,MATCH(AN248,V!$L:$L,0)),"")</f>
        <v/>
      </c>
      <c r="AN248" s="159" t="str">
        <f t="shared" si="37"/>
        <v/>
      </c>
      <c r="AO248" s="158" t="str">
        <f>IFERROR(INDEX(V!$R:$R,MATCH(AP248,V!$L:$L,0)),"")</f>
        <v/>
      </c>
      <c r="AP248" s="159" t="str">
        <f t="shared" si="38"/>
        <v/>
      </c>
    </row>
    <row r="249" spans="2:42" hidden="1" x14ac:dyDescent="0.2">
      <c r="B249"/>
      <c r="AD249" s="157">
        <f t="shared" si="32"/>
        <v>0</v>
      </c>
      <c r="AE249" s="158" t="str">
        <f>IFERROR(INDEX(V!$R:$R,MATCH(AF249,V!$L:$L,0)),"")</f>
        <v/>
      </c>
      <c r="AF249" s="159" t="str">
        <f t="shared" si="33"/>
        <v/>
      </c>
      <c r="AG249" s="158" t="str">
        <f>IFERROR(INDEX(V!$R:$R,MATCH(AH249,V!$L:$L,0)),"")</f>
        <v/>
      </c>
      <c r="AH249" s="159" t="str">
        <f t="shared" si="34"/>
        <v/>
      </c>
      <c r="AI249" s="158" t="str">
        <f>IFERROR(INDEX(V!$R:$R,MATCH(AJ249,V!$L:$L,0)),"")</f>
        <v/>
      </c>
      <c r="AJ249" s="159" t="str">
        <f t="shared" si="35"/>
        <v/>
      </c>
      <c r="AK249" s="158" t="str">
        <f>IFERROR(INDEX(V!$R:$R,MATCH(AL249,V!$L:$L,0)),"")</f>
        <v/>
      </c>
      <c r="AL249" s="159" t="str">
        <f t="shared" si="36"/>
        <v/>
      </c>
      <c r="AM249" s="158" t="str">
        <f>IFERROR(INDEX(V!$R:$R,MATCH(AN249,V!$L:$L,0)),"")</f>
        <v/>
      </c>
      <c r="AN249" s="159" t="str">
        <f t="shared" si="37"/>
        <v/>
      </c>
      <c r="AO249" s="158" t="str">
        <f>IFERROR(INDEX(V!$R:$R,MATCH(AP249,V!$L:$L,0)),"")</f>
        <v/>
      </c>
      <c r="AP249" s="159" t="str">
        <f t="shared" si="38"/>
        <v/>
      </c>
    </row>
    <row r="250" spans="2:42" hidden="1" x14ac:dyDescent="0.2">
      <c r="B250"/>
      <c r="AD250" s="157">
        <f t="shared" si="32"/>
        <v>0</v>
      </c>
      <c r="AE250" s="158" t="str">
        <f>IFERROR(INDEX(V!$R:$R,MATCH(AF250,V!$L:$L,0)),"")</f>
        <v/>
      </c>
      <c r="AF250" s="159" t="str">
        <f t="shared" si="33"/>
        <v/>
      </c>
      <c r="AG250" s="158" t="str">
        <f>IFERROR(INDEX(V!$R:$R,MATCH(AH250,V!$L:$L,0)),"")</f>
        <v/>
      </c>
      <c r="AH250" s="159" t="str">
        <f t="shared" si="34"/>
        <v/>
      </c>
      <c r="AI250" s="158" t="str">
        <f>IFERROR(INDEX(V!$R:$R,MATCH(AJ250,V!$L:$L,0)),"")</f>
        <v/>
      </c>
      <c r="AJ250" s="159" t="str">
        <f t="shared" si="35"/>
        <v/>
      </c>
      <c r="AK250" s="158" t="str">
        <f>IFERROR(INDEX(V!$R:$R,MATCH(AL250,V!$L:$L,0)),"")</f>
        <v/>
      </c>
      <c r="AL250" s="159" t="str">
        <f t="shared" si="36"/>
        <v/>
      </c>
      <c r="AM250" s="158" t="str">
        <f>IFERROR(INDEX(V!$R:$R,MATCH(AN250,V!$L:$L,0)),"")</f>
        <v/>
      </c>
      <c r="AN250" s="159" t="str">
        <f t="shared" si="37"/>
        <v/>
      </c>
      <c r="AO250" s="158" t="str">
        <f>IFERROR(INDEX(V!$R:$R,MATCH(AP250,V!$L:$L,0)),"")</f>
        <v/>
      </c>
      <c r="AP250" s="159" t="str">
        <f t="shared" si="38"/>
        <v/>
      </c>
    </row>
    <row r="251" spans="2:42" hidden="1" x14ac:dyDescent="0.2">
      <c r="B251"/>
      <c r="AD251" s="157">
        <f t="shared" si="32"/>
        <v>0</v>
      </c>
      <c r="AE251" s="158" t="str">
        <f>IFERROR(INDEX(V!$R:$R,MATCH(AF251,V!$L:$L,0)),"")</f>
        <v/>
      </c>
      <c r="AF251" s="159" t="str">
        <f t="shared" si="33"/>
        <v/>
      </c>
      <c r="AG251" s="158" t="str">
        <f>IFERROR(INDEX(V!$R:$R,MATCH(AH251,V!$L:$L,0)),"")</f>
        <v/>
      </c>
      <c r="AH251" s="159" t="str">
        <f t="shared" si="34"/>
        <v/>
      </c>
      <c r="AI251" s="158" t="str">
        <f>IFERROR(INDEX(V!$R:$R,MATCH(AJ251,V!$L:$L,0)),"")</f>
        <v/>
      </c>
      <c r="AJ251" s="159" t="str">
        <f t="shared" si="35"/>
        <v/>
      </c>
      <c r="AK251" s="158" t="str">
        <f>IFERROR(INDEX(V!$R:$R,MATCH(AL251,V!$L:$L,0)),"")</f>
        <v/>
      </c>
      <c r="AL251" s="159" t="str">
        <f t="shared" si="36"/>
        <v/>
      </c>
      <c r="AM251" s="158" t="str">
        <f>IFERROR(INDEX(V!$R:$R,MATCH(AN251,V!$L:$L,0)),"")</f>
        <v/>
      </c>
      <c r="AN251" s="159" t="str">
        <f t="shared" si="37"/>
        <v/>
      </c>
      <c r="AO251" s="158" t="str">
        <f>IFERROR(INDEX(V!$R:$R,MATCH(AP251,V!$L:$L,0)),"")</f>
        <v/>
      </c>
      <c r="AP251" s="159" t="str">
        <f t="shared" si="38"/>
        <v/>
      </c>
    </row>
    <row r="252" spans="2:42" hidden="1" x14ac:dyDescent="0.2">
      <c r="B252"/>
      <c r="AD252" s="157">
        <f t="shared" si="32"/>
        <v>0</v>
      </c>
      <c r="AE252" s="158" t="str">
        <f>IFERROR(INDEX(V!$R:$R,MATCH(AF252,V!$L:$L,0)),"")</f>
        <v/>
      </c>
      <c r="AF252" s="159" t="str">
        <f t="shared" si="33"/>
        <v/>
      </c>
      <c r="AG252" s="158" t="str">
        <f>IFERROR(INDEX(V!$R:$R,MATCH(AH252,V!$L:$L,0)),"")</f>
        <v/>
      </c>
      <c r="AH252" s="159" t="str">
        <f t="shared" si="34"/>
        <v/>
      </c>
      <c r="AI252" s="158" t="str">
        <f>IFERROR(INDEX(V!$R:$R,MATCH(AJ252,V!$L:$L,0)),"")</f>
        <v/>
      </c>
      <c r="AJ252" s="159" t="str">
        <f t="shared" si="35"/>
        <v/>
      </c>
      <c r="AK252" s="158" t="str">
        <f>IFERROR(INDEX(V!$R:$R,MATCH(AL252,V!$L:$L,0)),"")</f>
        <v/>
      </c>
      <c r="AL252" s="159" t="str">
        <f t="shared" si="36"/>
        <v/>
      </c>
      <c r="AM252" s="158" t="str">
        <f>IFERROR(INDEX(V!$R:$R,MATCH(AN252,V!$L:$L,0)),"")</f>
        <v/>
      </c>
      <c r="AN252" s="159" t="str">
        <f t="shared" si="37"/>
        <v/>
      </c>
      <c r="AO252" s="158" t="str">
        <f>IFERROR(INDEX(V!$R:$R,MATCH(AP252,V!$L:$L,0)),"")</f>
        <v/>
      </c>
      <c r="AP252" s="159" t="str">
        <f t="shared" si="38"/>
        <v/>
      </c>
    </row>
    <row r="253" spans="2:42" hidden="1" x14ac:dyDescent="0.2">
      <c r="B253"/>
      <c r="AD253" s="157">
        <f t="shared" si="32"/>
        <v>0</v>
      </c>
      <c r="AE253" s="158" t="str">
        <f>IFERROR(INDEX(V!$R:$R,MATCH(AF253,V!$L:$L,0)),"")</f>
        <v/>
      </c>
      <c r="AF253" s="159" t="str">
        <f t="shared" si="33"/>
        <v/>
      </c>
      <c r="AG253" s="158" t="str">
        <f>IFERROR(INDEX(V!$R:$R,MATCH(AH253,V!$L:$L,0)),"")</f>
        <v/>
      </c>
      <c r="AH253" s="159" t="str">
        <f t="shared" si="34"/>
        <v/>
      </c>
      <c r="AI253" s="158" t="str">
        <f>IFERROR(INDEX(V!$R:$R,MATCH(AJ253,V!$L:$L,0)),"")</f>
        <v/>
      </c>
      <c r="AJ253" s="159" t="str">
        <f t="shared" si="35"/>
        <v/>
      </c>
      <c r="AK253" s="158" t="str">
        <f>IFERROR(INDEX(V!$R:$R,MATCH(AL253,V!$L:$L,0)),"")</f>
        <v/>
      </c>
      <c r="AL253" s="159" t="str">
        <f t="shared" si="36"/>
        <v/>
      </c>
      <c r="AM253" s="158" t="str">
        <f>IFERROR(INDEX(V!$R:$R,MATCH(AN253,V!$L:$L,0)),"")</f>
        <v/>
      </c>
      <c r="AN253" s="159" t="str">
        <f t="shared" si="37"/>
        <v/>
      </c>
      <c r="AO253" s="158" t="str">
        <f>IFERROR(INDEX(V!$R:$R,MATCH(AP253,V!$L:$L,0)),"")</f>
        <v/>
      </c>
      <c r="AP253" s="159" t="str">
        <f t="shared" si="38"/>
        <v/>
      </c>
    </row>
    <row r="254" spans="2:42" hidden="1" x14ac:dyDescent="0.2">
      <c r="B254"/>
      <c r="AD254" s="157">
        <f t="shared" si="32"/>
        <v>0</v>
      </c>
      <c r="AE254" s="158" t="str">
        <f>IFERROR(INDEX(V!$R:$R,MATCH(AF254,V!$L:$L,0)),"")</f>
        <v/>
      </c>
      <c r="AF254" s="159" t="str">
        <f t="shared" si="33"/>
        <v/>
      </c>
      <c r="AG254" s="158" t="str">
        <f>IFERROR(INDEX(V!$R:$R,MATCH(AH254,V!$L:$L,0)),"")</f>
        <v/>
      </c>
      <c r="AH254" s="159" t="str">
        <f t="shared" si="34"/>
        <v/>
      </c>
      <c r="AI254" s="158" t="str">
        <f>IFERROR(INDEX(V!$R:$R,MATCH(AJ254,V!$L:$L,0)),"")</f>
        <v/>
      </c>
      <c r="AJ254" s="159" t="str">
        <f t="shared" si="35"/>
        <v/>
      </c>
      <c r="AK254" s="158" t="str">
        <f>IFERROR(INDEX(V!$R:$R,MATCH(AL254,V!$L:$L,0)),"")</f>
        <v/>
      </c>
      <c r="AL254" s="159" t="str">
        <f t="shared" si="36"/>
        <v/>
      </c>
      <c r="AM254" s="158" t="str">
        <f>IFERROR(INDEX(V!$R:$R,MATCH(AN254,V!$L:$L,0)),"")</f>
        <v/>
      </c>
      <c r="AN254" s="159" t="str">
        <f t="shared" si="37"/>
        <v/>
      </c>
      <c r="AO254" s="158" t="str">
        <f>IFERROR(INDEX(V!$R:$R,MATCH(AP254,V!$L:$L,0)),"")</f>
        <v/>
      </c>
      <c r="AP254" s="159" t="str">
        <f t="shared" si="38"/>
        <v/>
      </c>
    </row>
    <row r="255" spans="2:42" hidden="1" x14ac:dyDescent="0.2">
      <c r="B255"/>
      <c r="AD255" s="157">
        <f t="shared" si="32"/>
        <v>0</v>
      </c>
      <c r="AE255" s="158" t="str">
        <f>IFERROR(INDEX(V!$R:$R,MATCH(AF255,V!$L:$L,0)),"")</f>
        <v/>
      </c>
      <c r="AF255" s="159" t="str">
        <f t="shared" si="33"/>
        <v/>
      </c>
      <c r="AG255" s="158" t="str">
        <f>IFERROR(INDEX(V!$R:$R,MATCH(AH255,V!$L:$L,0)),"")</f>
        <v/>
      </c>
      <c r="AH255" s="159" t="str">
        <f t="shared" si="34"/>
        <v/>
      </c>
      <c r="AI255" s="158" t="str">
        <f>IFERROR(INDEX(V!$R:$R,MATCH(AJ255,V!$L:$L,0)),"")</f>
        <v/>
      </c>
      <c r="AJ255" s="159" t="str">
        <f t="shared" si="35"/>
        <v/>
      </c>
      <c r="AK255" s="158" t="str">
        <f>IFERROR(INDEX(V!$R:$R,MATCH(AL255,V!$L:$L,0)),"")</f>
        <v/>
      </c>
      <c r="AL255" s="159" t="str">
        <f t="shared" si="36"/>
        <v/>
      </c>
      <c r="AM255" s="158" t="str">
        <f>IFERROR(INDEX(V!$R:$R,MATCH(AN255,V!$L:$L,0)),"")</f>
        <v/>
      </c>
      <c r="AN255" s="159" t="str">
        <f t="shared" si="37"/>
        <v/>
      </c>
      <c r="AO255" s="158" t="str">
        <f>IFERROR(INDEX(V!$R:$R,MATCH(AP255,V!$L:$L,0)),"")</f>
        <v/>
      </c>
      <c r="AP255" s="159" t="str">
        <f t="shared" si="38"/>
        <v/>
      </c>
    </row>
    <row r="256" spans="2:42" hidden="1" x14ac:dyDescent="0.2">
      <c r="B256"/>
      <c r="AD256" s="157">
        <f t="shared" si="32"/>
        <v>0</v>
      </c>
      <c r="AE256" s="158" t="str">
        <f>IFERROR(INDEX(V!$R:$R,MATCH(AF256,V!$L:$L,0)),"")</f>
        <v/>
      </c>
      <c r="AF256" s="159" t="str">
        <f t="shared" si="33"/>
        <v/>
      </c>
      <c r="AG256" s="158" t="str">
        <f>IFERROR(INDEX(V!$R:$R,MATCH(AH256,V!$L:$L,0)),"")</f>
        <v/>
      </c>
      <c r="AH256" s="159" t="str">
        <f t="shared" si="34"/>
        <v/>
      </c>
      <c r="AI256" s="158" t="str">
        <f>IFERROR(INDEX(V!$R:$R,MATCH(AJ256,V!$L:$L,0)),"")</f>
        <v/>
      </c>
      <c r="AJ256" s="159" t="str">
        <f t="shared" si="35"/>
        <v/>
      </c>
      <c r="AK256" s="158" t="str">
        <f>IFERROR(INDEX(V!$R:$R,MATCH(AL256,V!$L:$L,0)),"")</f>
        <v/>
      </c>
      <c r="AL256" s="159" t="str">
        <f t="shared" si="36"/>
        <v/>
      </c>
      <c r="AM256" s="158" t="str">
        <f>IFERROR(INDEX(V!$R:$R,MATCH(AN256,V!$L:$L,0)),"")</f>
        <v/>
      </c>
      <c r="AN256" s="159" t="str">
        <f t="shared" si="37"/>
        <v/>
      </c>
      <c r="AO256" s="158" t="str">
        <f>IFERROR(INDEX(V!$R:$R,MATCH(AP256,V!$L:$L,0)),"")</f>
        <v/>
      </c>
      <c r="AP256" s="159" t="str">
        <f t="shared" si="38"/>
        <v/>
      </c>
    </row>
    <row r="257" spans="2:42" hidden="1" x14ac:dyDescent="0.2">
      <c r="B257"/>
      <c r="AD257" s="157">
        <f t="shared" si="32"/>
        <v>0</v>
      </c>
      <c r="AE257" s="158" t="str">
        <f>IFERROR(INDEX(V!$R:$R,MATCH(AF257,V!$L:$L,0)),"")</f>
        <v/>
      </c>
      <c r="AF257" s="159" t="str">
        <f t="shared" si="33"/>
        <v/>
      </c>
      <c r="AG257" s="158" t="str">
        <f>IFERROR(INDEX(V!$R:$R,MATCH(AH257,V!$L:$L,0)),"")</f>
        <v/>
      </c>
      <c r="AH257" s="159" t="str">
        <f t="shared" si="34"/>
        <v/>
      </c>
      <c r="AI257" s="158" t="str">
        <f>IFERROR(INDEX(V!$R:$R,MATCH(AJ257,V!$L:$L,0)),"")</f>
        <v/>
      </c>
      <c r="AJ257" s="159" t="str">
        <f t="shared" si="35"/>
        <v/>
      </c>
      <c r="AK257" s="158" t="str">
        <f>IFERROR(INDEX(V!$R:$R,MATCH(AL257,V!$L:$L,0)),"")</f>
        <v/>
      </c>
      <c r="AL257" s="159" t="str">
        <f t="shared" si="36"/>
        <v/>
      </c>
      <c r="AM257" s="158" t="str">
        <f>IFERROR(INDEX(V!$R:$R,MATCH(AN257,V!$L:$L,0)),"")</f>
        <v/>
      </c>
      <c r="AN257" s="159" t="str">
        <f t="shared" si="37"/>
        <v/>
      </c>
      <c r="AO257" s="158" t="str">
        <f>IFERROR(INDEX(V!$R:$R,MATCH(AP257,V!$L:$L,0)),"")</f>
        <v/>
      </c>
      <c r="AP257" s="159" t="str">
        <f t="shared" si="38"/>
        <v/>
      </c>
    </row>
    <row r="258" spans="2:42" hidden="1" x14ac:dyDescent="0.2">
      <c r="B258"/>
      <c r="AD258" s="157">
        <f t="shared" si="32"/>
        <v>0</v>
      </c>
      <c r="AE258" s="158" t="str">
        <f>IFERROR(INDEX(V!$R:$R,MATCH(AF258,V!$L:$L,0)),"")</f>
        <v/>
      </c>
      <c r="AF258" s="159" t="str">
        <f t="shared" si="33"/>
        <v/>
      </c>
      <c r="AG258" s="158" t="str">
        <f>IFERROR(INDEX(V!$R:$R,MATCH(AH258,V!$L:$L,0)),"")</f>
        <v/>
      </c>
      <c r="AH258" s="159" t="str">
        <f t="shared" si="34"/>
        <v/>
      </c>
      <c r="AI258" s="158" t="str">
        <f>IFERROR(INDEX(V!$R:$R,MATCH(AJ258,V!$L:$L,0)),"")</f>
        <v/>
      </c>
      <c r="AJ258" s="159" t="str">
        <f t="shared" si="35"/>
        <v/>
      </c>
      <c r="AK258" s="158" t="str">
        <f>IFERROR(INDEX(V!$R:$R,MATCH(AL258,V!$L:$L,0)),"")</f>
        <v/>
      </c>
      <c r="AL258" s="159" t="str">
        <f t="shared" si="36"/>
        <v/>
      </c>
      <c r="AM258" s="158" t="str">
        <f>IFERROR(INDEX(V!$R:$R,MATCH(AN258,V!$L:$L,0)),"")</f>
        <v/>
      </c>
      <c r="AN258" s="159" t="str">
        <f t="shared" si="37"/>
        <v/>
      </c>
      <c r="AO258" s="158" t="str">
        <f>IFERROR(INDEX(V!$R:$R,MATCH(AP258,V!$L:$L,0)),"")</f>
        <v/>
      </c>
      <c r="AP258" s="159" t="str">
        <f t="shared" si="38"/>
        <v/>
      </c>
    </row>
    <row r="259" spans="2:42" hidden="1" x14ac:dyDescent="0.2">
      <c r="B259"/>
      <c r="AD259" s="157">
        <f t="shared" si="32"/>
        <v>0</v>
      </c>
      <c r="AE259" s="158" t="str">
        <f>IFERROR(INDEX(V!$R:$R,MATCH(AF259,V!$L:$L,0)),"")</f>
        <v/>
      </c>
      <c r="AF259" s="159" t="str">
        <f t="shared" si="33"/>
        <v/>
      </c>
      <c r="AG259" s="158" t="str">
        <f>IFERROR(INDEX(V!$R:$R,MATCH(AH259,V!$L:$L,0)),"")</f>
        <v/>
      </c>
      <c r="AH259" s="159" t="str">
        <f t="shared" si="34"/>
        <v/>
      </c>
      <c r="AI259" s="158" t="str">
        <f>IFERROR(INDEX(V!$R:$R,MATCH(AJ259,V!$L:$L,0)),"")</f>
        <v/>
      </c>
      <c r="AJ259" s="159" t="str">
        <f t="shared" si="35"/>
        <v/>
      </c>
      <c r="AK259" s="158" t="str">
        <f>IFERROR(INDEX(V!$R:$R,MATCH(AL259,V!$L:$L,0)),"")</f>
        <v/>
      </c>
      <c r="AL259" s="159" t="str">
        <f t="shared" si="36"/>
        <v/>
      </c>
      <c r="AM259" s="158" t="str">
        <f>IFERROR(INDEX(V!$R:$R,MATCH(AN259,V!$L:$L,0)),"")</f>
        <v/>
      </c>
      <c r="AN259" s="159" t="str">
        <f t="shared" si="37"/>
        <v/>
      </c>
      <c r="AO259" s="158" t="str">
        <f>IFERROR(INDEX(V!$R:$R,MATCH(AP259,V!$L:$L,0)),"")</f>
        <v/>
      </c>
      <c r="AP259" s="159" t="str">
        <f t="shared" si="38"/>
        <v/>
      </c>
    </row>
    <row r="260" spans="2:42" hidden="1" x14ac:dyDescent="0.2">
      <c r="B260"/>
      <c r="AD260" s="157">
        <f t="shared" si="32"/>
        <v>0</v>
      </c>
      <c r="AE260" s="158" t="str">
        <f>IFERROR(INDEX(V!$R:$R,MATCH(AF260,V!$L:$L,0)),"")</f>
        <v/>
      </c>
      <c r="AF260" s="159" t="str">
        <f t="shared" si="33"/>
        <v/>
      </c>
      <c r="AG260" s="158" t="str">
        <f>IFERROR(INDEX(V!$R:$R,MATCH(AH260,V!$L:$L,0)),"")</f>
        <v/>
      </c>
      <c r="AH260" s="159" t="str">
        <f t="shared" si="34"/>
        <v/>
      </c>
      <c r="AI260" s="158" t="str">
        <f>IFERROR(INDEX(V!$R:$R,MATCH(AJ260,V!$L:$L,0)),"")</f>
        <v/>
      </c>
      <c r="AJ260" s="159" t="str">
        <f t="shared" si="35"/>
        <v/>
      </c>
      <c r="AK260" s="158" t="str">
        <f>IFERROR(INDEX(V!$R:$R,MATCH(AL260,V!$L:$L,0)),"")</f>
        <v/>
      </c>
      <c r="AL260" s="159" t="str">
        <f t="shared" si="36"/>
        <v/>
      </c>
      <c r="AM260" s="158" t="str">
        <f>IFERROR(INDEX(V!$R:$R,MATCH(AN260,V!$L:$L,0)),"")</f>
        <v/>
      </c>
      <c r="AN260" s="159" t="str">
        <f t="shared" si="37"/>
        <v/>
      </c>
      <c r="AO260" s="158" t="str">
        <f>IFERROR(INDEX(V!$R:$R,MATCH(AP260,V!$L:$L,0)),"")</f>
        <v/>
      </c>
      <c r="AP260" s="159" t="str">
        <f t="shared" si="38"/>
        <v/>
      </c>
    </row>
    <row r="261" spans="2:42" hidden="1" x14ac:dyDescent="0.2">
      <c r="B261"/>
      <c r="AD261" s="157">
        <f t="shared" si="32"/>
        <v>0</v>
      </c>
      <c r="AE261" s="158" t="str">
        <f>IFERROR(INDEX(V!$R:$R,MATCH(AF261,V!$L:$L,0)),"")</f>
        <v/>
      </c>
      <c r="AF261" s="159" t="str">
        <f t="shared" si="33"/>
        <v/>
      </c>
      <c r="AG261" s="158" t="str">
        <f>IFERROR(INDEX(V!$R:$R,MATCH(AH261,V!$L:$L,0)),"")</f>
        <v/>
      </c>
      <c r="AH261" s="159" t="str">
        <f t="shared" si="34"/>
        <v/>
      </c>
      <c r="AI261" s="158" t="str">
        <f>IFERROR(INDEX(V!$R:$R,MATCH(AJ261,V!$L:$L,0)),"")</f>
        <v/>
      </c>
      <c r="AJ261" s="159" t="str">
        <f t="shared" si="35"/>
        <v/>
      </c>
      <c r="AK261" s="158" t="str">
        <f>IFERROR(INDEX(V!$R:$R,MATCH(AL261,V!$L:$L,0)),"")</f>
        <v/>
      </c>
      <c r="AL261" s="159" t="str">
        <f t="shared" si="36"/>
        <v/>
      </c>
      <c r="AM261" s="158" t="str">
        <f>IFERROR(INDEX(V!$R:$R,MATCH(AN261,V!$L:$L,0)),"")</f>
        <v/>
      </c>
      <c r="AN261" s="159" t="str">
        <f t="shared" si="37"/>
        <v/>
      </c>
      <c r="AO261" s="158" t="str">
        <f>IFERROR(INDEX(V!$R:$R,MATCH(AP261,V!$L:$L,0)),"")</f>
        <v/>
      </c>
      <c r="AP261" s="159" t="str">
        <f t="shared" si="38"/>
        <v/>
      </c>
    </row>
    <row r="262" spans="2:42" hidden="1" x14ac:dyDescent="0.2">
      <c r="B262"/>
      <c r="AD262" s="157">
        <f t="shared" si="32"/>
        <v>0</v>
      </c>
      <c r="AE262" s="158" t="str">
        <f>IFERROR(INDEX(V!$R:$R,MATCH(AF262,V!$L:$L,0)),"")</f>
        <v/>
      </c>
      <c r="AF262" s="159" t="str">
        <f t="shared" si="33"/>
        <v/>
      </c>
      <c r="AG262" s="158" t="str">
        <f>IFERROR(INDEX(V!$R:$R,MATCH(AH262,V!$L:$L,0)),"")</f>
        <v/>
      </c>
      <c r="AH262" s="159" t="str">
        <f t="shared" si="34"/>
        <v/>
      </c>
      <c r="AI262" s="158" t="str">
        <f>IFERROR(INDEX(V!$R:$R,MATCH(AJ262,V!$L:$L,0)),"")</f>
        <v/>
      </c>
      <c r="AJ262" s="159" t="str">
        <f t="shared" si="35"/>
        <v/>
      </c>
      <c r="AK262" s="158" t="str">
        <f>IFERROR(INDEX(V!$R:$R,MATCH(AL262,V!$L:$L,0)),"")</f>
        <v/>
      </c>
      <c r="AL262" s="159" t="str">
        <f t="shared" si="36"/>
        <v/>
      </c>
      <c r="AM262" s="158" t="str">
        <f>IFERROR(INDEX(V!$R:$R,MATCH(AN262,V!$L:$L,0)),"")</f>
        <v/>
      </c>
      <c r="AN262" s="159" t="str">
        <f t="shared" si="37"/>
        <v/>
      </c>
      <c r="AO262" s="158" t="str">
        <f>IFERROR(INDEX(V!$R:$R,MATCH(AP262,V!$L:$L,0)),"")</f>
        <v/>
      </c>
      <c r="AP262" s="159" t="str">
        <f t="shared" si="38"/>
        <v/>
      </c>
    </row>
    <row r="263" spans="2:42" hidden="1" x14ac:dyDescent="0.2">
      <c r="B263"/>
      <c r="AD263" s="157">
        <f t="shared" si="32"/>
        <v>0</v>
      </c>
      <c r="AE263" s="158" t="str">
        <f>IFERROR(INDEX(V!$R:$R,MATCH(AF263,V!$L:$L,0)),"")</f>
        <v/>
      </c>
      <c r="AF263" s="159" t="str">
        <f t="shared" si="33"/>
        <v/>
      </c>
      <c r="AG263" s="158" t="str">
        <f>IFERROR(INDEX(V!$R:$R,MATCH(AH263,V!$L:$L,0)),"")</f>
        <v/>
      </c>
      <c r="AH263" s="159" t="str">
        <f t="shared" si="34"/>
        <v/>
      </c>
      <c r="AI263" s="158" t="str">
        <f>IFERROR(INDEX(V!$R:$R,MATCH(AJ263,V!$L:$L,0)),"")</f>
        <v/>
      </c>
      <c r="AJ263" s="159" t="str">
        <f t="shared" si="35"/>
        <v/>
      </c>
      <c r="AK263" s="158" t="str">
        <f>IFERROR(INDEX(V!$R:$R,MATCH(AL263,V!$L:$L,0)),"")</f>
        <v/>
      </c>
      <c r="AL263" s="159" t="str">
        <f t="shared" si="36"/>
        <v/>
      </c>
      <c r="AM263" s="158" t="str">
        <f>IFERROR(INDEX(V!$R:$R,MATCH(AN263,V!$L:$L,0)),"")</f>
        <v/>
      </c>
      <c r="AN263" s="159" t="str">
        <f t="shared" si="37"/>
        <v/>
      </c>
      <c r="AO263" s="158" t="str">
        <f>IFERROR(INDEX(V!$R:$R,MATCH(AP263,V!$L:$L,0)),"")</f>
        <v/>
      </c>
      <c r="AP263" s="159" t="str">
        <f t="shared" si="38"/>
        <v/>
      </c>
    </row>
    <row r="264" spans="2:42" hidden="1" x14ac:dyDescent="0.2">
      <c r="B264"/>
      <c r="AD264" s="157">
        <f t="shared" ref="AD264:AD297" si="39">SUM(AE264:AP264)</f>
        <v>0</v>
      </c>
      <c r="AE264" s="158" t="str">
        <f>IFERROR(INDEX(V!$R:$R,MATCH(AF264,V!$L:$L,0)),"")</f>
        <v/>
      </c>
      <c r="AF264" s="159" t="str">
        <f t="shared" ref="AF264:AF297" si="40">IFERROR(LEFT($B264,(FIND(",",$B264,1)-1)),"")</f>
        <v/>
      </c>
      <c r="AG264" s="158" t="str">
        <f>IFERROR(INDEX(V!$R:$R,MATCH(AH264,V!$L:$L,0)),"")</f>
        <v/>
      </c>
      <c r="AH264" s="159" t="str">
        <f t="shared" ref="AH264:AH297" si="41">IFERROR(MID($B264,FIND(", ",$B264)+2,256),"")</f>
        <v/>
      </c>
      <c r="AI264" s="158" t="str">
        <f>IFERROR(INDEX(V!$R:$R,MATCH(AJ264,V!$L:$L,0)),"")</f>
        <v/>
      </c>
      <c r="AJ264" s="159" t="str">
        <f t="shared" ref="AJ264:AJ297" si="42">IFERROR(MID($B264,FIND("^",SUBSTITUTE($B264,", ","^",1))+2,FIND("^",SUBSTITUTE($B264,", ","^",2))-FIND("^",SUBSTITUTE($B264,", ","^",1))-2),"")</f>
        <v/>
      </c>
      <c r="AK264" s="158" t="str">
        <f>IFERROR(INDEX(V!$R:$R,MATCH(AL264,V!$L:$L,0)),"")</f>
        <v/>
      </c>
      <c r="AL264" s="159" t="str">
        <f t="shared" ref="AL264:AL297" si="43">IFERROR(MID($B264,FIND(", ",$B264,FIND(", ",$B264,FIND(", ",$B264))+1)+2,30000),"")</f>
        <v/>
      </c>
      <c r="AM264" s="158" t="str">
        <f>IFERROR(INDEX(V!$R:$R,MATCH(AN264,V!$L:$L,0)),"")</f>
        <v/>
      </c>
      <c r="AN264" s="159" t="str">
        <f t="shared" ref="AN264:AN297" si="44">IFERROR(MID($B264,FIND(", ",$B264,FIND(", ",$B264)+1)+2,FIND(", ",$B264,FIND(", ",$B264,FIND(", ",$B264)+1)+1)-FIND(", ",$B264,FIND(", ",$B264)+1)-2),"")</f>
        <v/>
      </c>
      <c r="AO264" s="158" t="str">
        <f>IFERROR(INDEX(V!$R:$R,MATCH(AP264,V!$L:$L,0)),"")</f>
        <v/>
      </c>
      <c r="AP264" s="159" t="str">
        <f t="shared" ref="AP264:AP297" si="45">IFERROR(MID($B264,FIND(", ",$B264,FIND(", ",$B264,FIND(", ",$B264)+1)+1)+2,30000),"")</f>
        <v/>
      </c>
    </row>
    <row r="265" spans="2:42" hidden="1" x14ac:dyDescent="0.2">
      <c r="B265"/>
      <c r="AD265" s="157">
        <f t="shared" si="39"/>
        <v>0</v>
      </c>
      <c r="AE265" s="158" t="str">
        <f>IFERROR(INDEX(V!$R:$R,MATCH(AF265,V!$L:$L,0)),"")</f>
        <v/>
      </c>
      <c r="AF265" s="159" t="str">
        <f t="shared" si="40"/>
        <v/>
      </c>
      <c r="AG265" s="158" t="str">
        <f>IFERROR(INDEX(V!$R:$R,MATCH(AH265,V!$L:$L,0)),"")</f>
        <v/>
      </c>
      <c r="AH265" s="159" t="str">
        <f t="shared" si="41"/>
        <v/>
      </c>
      <c r="AI265" s="158" t="str">
        <f>IFERROR(INDEX(V!$R:$R,MATCH(AJ265,V!$L:$L,0)),"")</f>
        <v/>
      </c>
      <c r="AJ265" s="159" t="str">
        <f t="shared" si="42"/>
        <v/>
      </c>
      <c r="AK265" s="158" t="str">
        <f>IFERROR(INDEX(V!$R:$R,MATCH(AL265,V!$L:$L,0)),"")</f>
        <v/>
      </c>
      <c r="AL265" s="159" t="str">
        <f t="shared" si="43"/>
        <v/>
      </c>
      <c r="AM265" s="158" t="str">
        <f>IFERROR(INDEX(V!$R:$R,MATCH(AN265,V!$L:$L,0)),"")</f>
        <v/>
      </c>
      <c r="AN265" s="159" t="str">
        <f t="shared" si="44"/>
        <v/>
      </c>
      <c r="AO265" s="158" t="str">
        <f>IFERROR(INDEX(V!$R:$R,MATCH(AP265,V!$L:$L,0)),"")</f>
        <v/>
      </c>
      <c r="AP265" s="159" t="str">
        <f t="shared" si="45"/>
        <v/>
      </c>
    </row>
    <row r="266" spans="2:42" hidden="1" x14ac:dyDescent="0.2">
      <c r="B266"/>
      <c r="AD266" s="157">
        <f t="shared" si="39"/>
        <v>0</v>
      </c>
      <c r="AE266" s="158" t="str">
        <f>IFERROR(INDEX(V!$R:$R,MATCH(AF266,V!$L:$L,0)),"")</f>
        <v/>
      </c>
      <c r="AF266" s="159" t="str">
        <f t="shared" si="40"/>
        <v/>
      </c>
      <c r="AG266" s="158" t="str">
        <f>IFERROR(INDEX(V!$R:$R,MATCH(AH266,V!$L:$L,0)),"")</f>
        <v/>
      </c>
      <c r="AH266" s="159" t="str">
        <f t="shared" si="41"/>
        <v/>
      </c>
      <c r="AI266" s="158" t="str">
        <f>IFERROR(INDEX(V!$R:$R,MATCH(AJ266,V!$L:$L,0)),"")</f>
        <v/>
      </c>
      <c r="AJ266" s="159" t="str">
        <f t="shared" si="42"/>
        <v/>
      </c>
      <c r="AK266" s="158" t="str">
        <f>IFERROR(INDEX(V!$R:$R,MATCH(AL266,V!$L:$L,0)),"")</f>
        <v/>
      </c>
      <c r="AL266" s="159" t="str">
        <f t="shared" si="43"/>
        <v/>
      </c>
      <c r="AM266" s="158" t="str">
        <f>IFERROR(INDEX(V!$R:$R,MATCH(AN266,V!$L:$L,0)),"")</f>
        <v/>
      </c>
      <c r="AN266" s="159" t="str">
        <f t="shared" si="44"/>
        <v/>
      </c>
      <c r="AO266" s="158" t="str">
        <f>IFERROR(INDEX(V!$R:$R,MATCH(AP266,V!$L:$L,0)),"")</f>
        <v/>
      </c>
      <c r="AP266" s="159" t="str">
        <f t="shared" si="45"/>
        <v/>
      </c>
    </row>
    <row r="267" spans="2:42" hidden="1" x14ac:dyDescent="0.2">
      <c r="B267"/>
      <c r="AD267" s="157">
        <f t="shared" si="39"/>
        <v>0</v>
      </c>
      <c r="AE267" s="158" t="str">
        <f>IFERROR(INDEX(V!$R:$R,MATCH(AF267,V!$L:$L,0)),"")</f>
        <v/>
      </c>
      <c r="AF267" s="159" t="str">
        <f t="shared" si="40"/>
        <v/>
      </c>
      <c r="AG267" s="158" t="str">
        <f>IFERROR(INDEX(V!$R:$R,MATCH(AH267,V!$L:$L,0)),"")</f>
        <v/>
      </c>
      <c r="AH267" s="159" t="str">
        <f t="shared" si="41"/>
        <v/>
      </c>
      <c r="AI267" s="158" t="str">
        <f>IFERROR(INDEX(V!$R:$R,MATCH(AJ267,V!$L:$L,0)),"")</f>
        <v/>
      </c>
      <c r="AJ267" s="159" t="str">
        <f t="shared" si="42"/>
        <v/>
      </c>
      <c r="AK267" s="158" t="str">
        <f>IFERROR(INDEX(V!$R:$R,MATCH(AL267,V!$L:$L,0)),"")</f>
        <v/>
      </c>
      <c r="AL267" s="159" t="str">
        <f t="shared" si="43"/>
        <v/>
      </c>
      <c r="AM267" s="158" t="str">
        <f>IFERROR(INDEX(V!$R:$R,MATCH(AN267,V!$L:$L,0)),"")</f>
        <v/>
      </c>
      <c r="AN267" s="159" t="str">
        <f t="shared" si="44"/>
        <v/>
      </c>
      <c r="AO267" s="158" t="str">
        <f>IFERROR(INDEX(V!$R:$R,MATCH(AP267,V!$L:$L,0)),"")</f>
        <v/>
      </c>
      <c r="AP267" s="159" t="str">
        <f t="shared" si="45"/>
        <v/>
      </c>
    </row>
    <row r="268" spans="2:42" hidden="1" x14ac:dyDescent="0.2">
      <c r="B268"/>
      <c r="AD268" s="157">
        <f t="shared" si="39"/>
        <v>0</v>
      </c>
      <c r="AE268" s="158" t="str">
        <f>IFERROR(INDEX(V!$R:$R,MATCH(AF268,V!$L:$L,0)),"")</f>
        <v/>
      </c>
      <c r="AF268" s="159" t="str">
        <f t="shared" si="40"/>
        <v/>
      </c>
      <c r="AG268" s="158" t="str">
        <f>IFERROR(INDEX(V!$R:$R,MATCH(AH268,V!$L:$L,0)),"")</f>
        <v/>
      </c>
      <c r="AH268" s="159" t="str">
        <f t="shared" si="41"/>
        <v/>
      </c>
      <c r="AI268" s="158" t="str">
        <f>IFERROR(INDEX(V!$R:$R,MATCH(AJ268,V!$L:$L,0)),"")</f>
        <v/>
      </c>
      <c r="AJ268" s="159" t="str">
        <f t="shared" si="42"/>
        <v/>
      </c>
      <c r="AK268" s="158" t="str">
        <f>IFERROR(INDEX(V!$R:$R,MATCH(AL268,V!$L:$L,0)),"")</f>
        <v/>
      </c>
      <c r="AL268" s="159" t="str">
        <f t="shared" si="43"/>
        <v/>
      </c>
      <c r="AM268" s="158" t="str">
        <f>IFERROR(INDEX(V!$R:$R,MATCH(AN268,V!$L:$L,0)),"")</f>
        <v/>
      </c>
      <c r="AN268" s="159" t="str">
        <f t="shared" si="44"/>
        <v/>
      </c>
      <c r="AO268" s="158" t="str">
        <f>IFERROR(INDEX(V!$R:$R,MATCH(AP268,V!$L:$L,0)),"")</f>
        <v/>
      </c>
      <c r="AP268" s="159" t="str">
        <f t="shared" si="45"/>
        <v/>
      </c>
    </row>
    <row r="269" spans="2:42" hidden="1" x14ac:dyDescent="0.2">
      <c r="B269"/>
      <c r="AD269" s="157">
        <f t="shared" si="39"/>
        <v>0</v>
      </c>
      <c r="AE269" s="158" t="str">
        <f>IFERROR(INDEX(V!$R:$R,MATCH(AF269,V!$L:$L,0)),"")</f>
        <v/>
      </c>
      <c r="AF269" s="159" t="str">
        <f t="shared" si="40"/>
        <v/>
      </c>
      <c r="AG269" s="158" t="str">
        <f>IFERROR(INDEX(V!$R:$R,MATCH(AH269,V!$L:$L,0)),"")</f>
        <v/>
      </c>
      <c r="AH269" s="159" t="str">
        <f t="shared" si="41"/>
        <v/>
      </c>
      <c r="AI269" s="158" t="str">
        <f>IFERROR(INDEX(V!$R:$R,MATCH(AJ269,V!$L:$L,0)),"")</f>
        <v/>
      </c>
      <c r="AJ269" s="159" t="str">
        <f t="shared" si="42"/>
        <v/>
      </c>
      <c r="AK269" s="158" t="str">
        <f>IFERROR(INDEX(V!$R:$R,MATCH(AL269,V!$L:$L,0)),"")</f>
        <v/>
      </c>
      <c r="AL269" s="159" t="str">
        <f t="shared" si="43"/>
        <v/>
      </c>
      <c r="AM269" s="158" t="str">
        <f>IFERROR(INDEX(V!$R:$R,MATCH(AN269,V!$L:$L,0)),"")</f>
        <v/>
      </c>
      <c r="AN269" s="159" t="str">
        <f t="shared" si="44"/>
        <v/>
      </c>
      <c r="AO269" s="158" t="str">
        <f>IFERROR(INDEX(V!$R:$R,MATCH(AP269,V!$L:$L,0)),"")</f>
        <v/>
      </c>
      <c r="AP269" s="159" t="str">
        <f t="shared" si="45"/>
        <v/>
      </c>
    </row>
    <row r="270" spans="2:42" hidden="1" x14ac:dyDescent="0.2">
      <c r="B270"/>
      <c r="AD270" s="157">
        <f t="shared" si="39"/>
        <v>0</v>
      </c>
      <c r="AE270" s="158" t="str">
        <f>IFERROR(INDEX(V!$R:$R,MATCH(AF270,V!$L:$L,0)),"")</f>
        <v/>
      </c>
      <c r="AF270" s="159" t="str">
        <f t="shared" si="40"/>
        <v/>
      </c>
      <c r="AG270" s="158" t="str">
        <f>IFERROR(INDEX(V!$R:$R,MATCH(AH270,V!$L:$L,0)),"")</f>
        <v/>
      </c>
      <c r="AH270" s="159" t="str">
        <f t="shared" si="41"/>
        <v/>
      </c>
      <c r="AI270" s="158" t="str">
        <f>IFERROR(INDEX(V!$R:$R,MATCH(AJ270,V!$L:$L,0)),"")</f>
        <v/>
      </c>
      <c r="AJ270" s="159" t="str">
        <f t="shared" si="42"/>
        <v/>
      </c>
      <c r="AK270" s="158" t="str">
        <f>IFERROR(INDEX(V!$R:$R,MATCH(AL270,V!$L:$L,0)),"")</f>
        <v/>
      </c>
      <c r="AL270" s="159" t="str">
        <f t="shared" si="43"/>
        <v/>
      </c>
      <c r="AM270" s="158" t="str">
        <f>IFERROR(INDEX(V!$R:$R,MATCH(AN270,V!$L:$L,0)),"")</f>
        <v/>
      </c>
      <c r="AN270" s="159" t="str">
        <f t="shared" si="44"/>
        <v/>
      </c>
      <c r="AO270" s="158" t="str">
        <f>IFERROR(INDEX(V!$R:$R,MATCH(AP270,V!$L:$L,0)),"")</f>
        <v/>
      </c>
      <c r="AP270" s="159" t="str">
        <f t="shared" si="45"/>
        <v/>
      </c>
    </row>
    <row r="271" spans="2:42" hidden="1" x14ac:dyDescent="0.2">
      <c r="B271"/>
      <c r="AD271" s="157">
        <f t="shared" si="39"/>
        <v>0</v>
      </c>
      <c r="AE271" s="158" t="str">
        <f>IFERROR(INDEX(V!$R:$R,MATCH(AF271,V!$L:$L,0)),"")</f>
        <v/>
      </c>
      <c r="AF271" s="159" t="str">
        <f t="shared" si="40"/>
        <v/>
      </c>
      <c r="AG271" s="158" t="str">
        <f>IFERROR(INDEX(V!$R:$R,MATCH(AH271,V!$L:$L,0)),"")</f>
        <v/>
      </c>
      <c r="AH271" s="159" t="str">
        <f t="shared" si="41"/>
        <v/>
      </c>
      <c r="AI271" s="158" t="str">
        <f>IFERROR(INDEX(V!$R:$R,MATCH(AJ271,V!$L:$L,0)),"")</f>
        <v/>
      </c>
      <c r="AJ271" s="159" t="str">
        <f t="shared" si="42"/>
        <v/>
      </c>
      <c r="AK271" s="158" t="str">
        <f>IFERROR(INDEX(V!$R:$R,MATCH(AL271,V!$L:$L,0)),"")</f>
        <v/>
      </c>
      <c r="AL271" s="159" t="str">
        <f t="shared" si="43"/>
        <v/>
      </c>
      <c r="AM271" s="158" t="str">
        <f>IFERROR(INDEX(V!$R:$R,MATCH(AN271,V!$L:$L,0)),"")</f>
        <v/>
      </c>
      <c r="AN271" s="159" t="str">
        <f t="shared" si="44"/>
        <v/>
      </c>
      <c r="AO271" s="158" t="str">
        <f>IFERROR(INDEX(V!$R:$R,MATCH(AP271,V!$L:$L,0)),"")</f>
        <v/>
      </c>
      <c r="AP271" s="159" t="str">
        <f t="shared" si="45"/>
        <v/>
      </c>
    </row>
    <row r="272" spans="2:42" hidden="1" x14ac:dyDescent="0.2">
      <c r="B272"/>
      <c r="AD272" s="157">
        <f t="shared" si="39"/>
        <v>0</v>
      </c>
      <c r="AE272" s="158" t="str">
        <f>IFERROR(INDEX(V!$R:$R,MATCH(AF272,V!$L:$L,0)),"")</f>
        <v/>
      </c>
      <c r="AF272" s="159" t="str">
        <f t="shared" si="40"/>
        <v/>
      </c>
      <c r="AG272" s="158" t="str">
        <f>IFERROR(INDEX(V!$R:$R,MATCH(AH272,V!$L:$L,0)),"")</f>
        <v/>
      </c>
      <c r="AH272" s="159" t="str">
        <f t="shared" si="41"/>
        <v/>
      </c>
      <c r="AI272" s="158" t="str">
        <f>IFERROR(INDEX(V!$R:$R,MATCH(AJ272,V!$L:$L,0)),"")</f>
        <v/>
      </c>
      <c r="AJ272" s="159" t="str">
        <f t="shared" si="42"/>
        <v/>
      </c>
      <c r="AK272" s="158" t="str">
        <f>IFERROR(INDEX(V!$R:$R,MATCH(AL272,V!$L:$L,0)),"")</f>
        <v/>
      </c>
      <c r="AL272" s="159" t="str">
        <f t="shared" si="43"/>
        <v/>
      </c>
      <c r="AM272" s="158" t="str">
        <f>IFERROR(INDEX(V!$R:$R,MATCH(AN272,V!$L:$L,0)),"")</f>
        <v/>
      </c>
      <c r="AN272" s="159" t="str">
        <f t="shared" si="44"/>
        <v/>
      </c>
      <c r="AO272" s="158" t="str">
        <f>IFERROR(INDEX(V!$R:$R,MATCH(AP272,V!$L:$L,0)),"")</f>
        <v/>
      </c>
      <c r="AP272" s="159" t="str">
        <f t="shared" si="45"/>
        <v/>
      </c>
    </row>
    <row r="273" spans="2:42" hidden="1" x14ac:dyDescent="0.2">
      <c r="B273"/>
      <c r="AD273" s="157">
        <f t="shared" si="39"/>
        <v>0</v>
      </c>
      <c r="AE273" s="158" t="str">
        <f>IFERROR(INDEX(V!$R:$R,MATCH(AF273,V!$L:$L,0)),"")</f>
        <v/>
      </c>
      <c r="AF273" s="159" t="str">
        <f t="shared" si="40"/>
        <v/>
      </c>
      <c r="AG273" s="158" t="str">
        <f>IFERROR(INDEX(V!$R:$R,MATCH(AH273,V!$L:$L,0)),"")</f>
        <v/>
      </c>
      <c r="AH273" s="159" t="str">
        <f t="shared" si="41"/>
        <v/>
      </c>
      <c r="AI273" s="158" t="str">
        <f>IFERROR(INDEX(V!$R:$R,MATCH(AJ273,V!$L:$L,0)),"")</f>
        <v/>
      </c>
      <c r="AJ273" s="159" t="str">
        <f t="shared" si="42"/>
        <v/>
      </c>
      <c r="AK273" s="158" t="str">
        <f>IFERROR(INDEX(V!$R:$R,MATCH(AL273,V!$L:$L,0)),"")</f>
        <v/>
      </c>
      <c r="AL273" s="159" t="str">
        <f t="shared" si="43"/>
        <v/>
      </c>
      <c r="AM273" s="158" t="str">
        <f>IFERROR(INDEX(V!$R:$R,MATCH(AN273,V!$L:$L,0)),"")</f>
        <v/>
      </c>
      <c r="AN273" s="159" t="str">
        <f t="shared" si="44"/>
        <v/>
      </c>
      <c r="AO273" s="158" t="str">
        <f>IFERROR(INDEX(V!$R:$R,MATCH(AP273,V!$L:$L,0)),"")</f>
        <v/>
      </c>
      <c r="AP273" s="159" t="str">
        <f t="shared" si="45"/>
        <v/>
      </c>
    </row>
    <row r="274" spans="2:42" hidden="1" x14ac:dyDescent="0.2">
      <c r="B274"/>
      <c r="AD274" s="157">
        <f t="shared" si="39"/>
        <v>0</v>
      </c>
      <c r="AE274" s="158" t="str">
        <f>IFERROR(INDEX(V!$R:$R,MATCH(AF274,V!$L:$L,0)),"")</f>
        <v/>
      </c>
      <c r="AF274" s="159" t="str">
        <f t="shared" si="40"/>
        <v/>
      </c>
      <c r="AG274" s="158" t="str">
        <f>IFERROR(INDEX(V!$R:$R,MATCH(AH274,V!$L:$L,0)),"")</f>
        <v/>
      </c>
      <c r="AH274" s="159" t="str">
        <f t="shared" si="41"/>
        <v/>
      </c>
      <c r="AI274" s="158" t="str">
        <f>IFERROR(INDEX(V!$R:$R,MATCH(AJ274,V!$L:$L,0)),"")</f>
        <v/>
      </c>
      <c r="AJ274" s="159" t="str">
        <f t="shared" si="42"/>
        <v/>
      </c>
      <c r="AK274" s="158" t="str">
        <f>IFERROR(INDEX(V!$R:$R,MATCH(AL274,V!$L:$L,0)),"")</f>
        <v/>
      </c>
      <c r="AL274" s="159" t="str">
        <f t="shared" si="43"/>
        <v/>
      </c>
      <c r="AM274" s="158" t="str">
        <f>IFERROR(INDEX(V!$R:$R,MATCH(AN274,V!$L:$L,0)),"")</f>
        <v/>
      </c>
      <c r="AN274" s="159" t="str">
        <f t="shared" si="44"/>
        <v/>
      </c>
      <c r="AO274" s="158" t="str">
        <f>IFERROR(INDEX(V!$R:$R,MATCH(AP274,V!$L:$L,0)),"")</f>
        <v/>
      </c>
      <c r="AP274" s="159" t="str">
        <f t="shared" si="45"/>
        <v/>
      </c>
    </row>
    <row r="275" spans="2:42" hidden="1" x14ac:dyDescent="0.2">
      <c r="B275"/>
      <c r="AD275" s="157">
        <f t="shared" si="39"/>
        <v>0</v>
      </c>
      <c r="AE275" s="158" t="str">
        <f>IFERROR(INDEX(V!$R:$R,MATCH(AF275,V!$L:$L,0)),"")</f>
        <v/>
      </c>
      <c r="AF275" s="159" t="str">
        <f t="shared" si="40"/>
        <v/>
      </c>
      <c r="AG275" s="158" t="str">
        <f>IFERROR(INDEX(V!$R:$R,MATCH(AH275,V!$L:$L,0)),"")</f>
        <v/>
      </c>
      <c r="AH275" s="159" t="str">
        <f t="shared" si="41"/>
        <v/>
      </c>
      <c r="AI275" s="158" t="str">
        <f>IFERROR(INDEX(V!$R:$R,MATCH(AJ275,V!$L:$L,0)),"")</f>
        <v/>
      </c>
      <c r="AJ275" s="159" t="str">
        <f t="shared" si="42"/>
        <v/>
      </c>
      <c r="AK275" s="158" t="str">
        <f>IFERROR(INDEX(V!$R:$R,MATCH(AL275,V!$L:$L,0)),"")</f>
        <v/>
      </c>
      <c r="AL275" s="159" t="str">
        <f t="shared" si="43"/>
        <v/>
      </c>
      <c r="AM275" s="158" t="str">
        <f>IFERROR(INDEX(V!$R:$R,MATCH(AN275,V!$L:$L,0)),"")</f>
        <v/>
      </c>
      <c r="AN275" s="159" t="str">
        <f t="shared" si="44"/>
        <v/>
      </c>
      <c r="AO275" s="158" t="str">
        <f>IFERROR(INDEX(V!$R:$R,MATCH(AP275,V!$L:$L,0)),"")</f>
        <v/>
      </c>
      <c r="AP275" s="159" t="str">
        <f t="shared" si="45"/>
        <v/>
      </c>
    </row>
    <row r="276" spans="2:42" hidden="1" x14ac:dyDescent="0.2">
      <c r="B276"/>
      <c r="AD276" s="157">
        <f t="shared" si="39"/>
        <v>0</v>
      </c>
      <c r="AE276" s="158" t="str">
        <f>IFERROR(INDEX(V!$R:$R,MATCH(AF276,V!$L:$L,0)),"")</f>
        <v/>
      </c>
      <c r="AF276" s="159" t="str">
        <f t="shared" si="40"/>
        <v/>
      </c>
      <c r="AG276" s="158" t="str">
        <f>IFERROR(INDEX(V!$R:$R,MATCH(AH276,V!$L:$L,0)),"")</f>
        <v/>
      </c>
      <c r="AH276" s="159" t="str">
        <f t="shared" si="41"/>
        <v/>
      </c>
      <c r="AI276" s="158" t="str">
        <f>IFERROR(INDEX(V!$R:$R,MATCH(AJ276,V!$L:$L,0)),"")</f>
        <v/>
      </c>
      <c r="AJ276" s="159" t="str">
        <f t="shared" si="42"/>
        <v/>
      </c>
      <c r="AK276" s="158" t="str">
        <f>IFERROR(INDEX(V!$R:$R,MATCH(AL276,V!$L:$L,0)),"")</f>
        <v/>
      </c>
      <c r="AL276" s="159" t="str">
        <f t="shared" si="43"/>
        <v/>
      </c>
      <c r="AM276" s="158" t="str">
        <f>IFERROR(INDEX(V!$R:$R,MATCH(AN276,V!$L:$L,0)),"")</f>
        <v/>
      </c>
      <c r="AN276" s="159" t="str">
        <f t="shared" si="44"/>
        <v/>
      </c>
      <c r="AO276" s="158" t="str">
        <f>IFERROR(INDEX(V!$R:$R,MATCH(AP276,V!$L:$L,0)),"")</f>
        <v/>
      </c>
      <c r="AP276" s="159" t="str">
        <f t="shared" si="45"/>
        <v/>
      </c>
    </row>
    <row r="277" spans="2:42" hidden="1" x14ac:dyDescent="0.2">
      <c r="B277"/>
      <c r="AD277" s="157">
        <f t="shared" si="39"/>
        <v>0</v>
      </c>
      <c r="AE277" s="158" t="str">
        <f>IFERROR(INDEX(V!$R:$R,MATCH(AF277,V!$L:$L,0)),"")</f>
        <v/>
      </c>
      <c r="AF277" s="159" t="str">
        <f t="shared" si="40"/>
        <v/>
      </c>
      <c r="AG277" s="158" t="str">
        <f>IFERROR(INDEX(V!$R:$R,MATCH(AH277,V!$L:$L,0)),"")</f>
        <v/>
      </c>
      <c r="AH277" s="159" t="str">
        <f t="shared" si="41"/>
        <v/>
      </c>
      <c r="AI277" s="158" t="str">
        <f>IFERROR(INDEX(V!$R:$R,MATCH(AJ277,V!$L:$L,0)),"")</f>
        <v/>
      </c>
      <c r="AJ277" s="159" t="str">
        <f t="shared" si="42"/>
        <v/>
      </c>
      <c r="AK277" s="158" t="str">
        <f>IFERROR(INDEX(V!$R:$R,MATCH(AL277,V!$L:$L,0)),"")</f>
        <v/>
      </c>
      <c r="AL277" s="159" t="str">
        <f t="shared" si="43"/>
        <v/>
      </c>
      <c r="AM277" s="158" t="str">
        <f>IFERROR(INDEX(V!$R:$R,MATCH(AN277,V!$L:$L,0)),"")</f>
        <v/>
      </c>
      <c r="AN277" s="159" t="str">
        <f t="shared" si="44"/>
        <v/>
      </c>
      <c r="AO277" s="158" t="str">
        <f>IFERROR(INDEX(V!$R:$R,MATCH(AP277,V!$L:$L,0)),"")</f>
        <v/>
      </c>
      <c r="AP277" s="159" t="str">
        <f t="shared" si="45"/>
        <v/>
      </c>
    </row>
    <row r="278" spans="2:42" hidden="1" x14ac:dyDescent="0.2">
      <c r="B278"/>
      <c r="AD278" s="157">
        <f t="shared" si="39"/>
        <v>0</v>
      </c>
      <c r="AE278" s="158" t="str">
        <f>IFERROR(INDEX(V!$R:$R,MATCH(AF278,V!$L:$L,0)),"")</f>
        <v/>
      </c>
      <c r="AF278" s="159" t="str">
        <f t="shared" si="40"/>
        <v/>
      </c>
      <c r="AG278" s="158" t="str">
        <f>IFERROR(INDEX(V!$R:$R,MATCH(AH278,V!$L:$L,0)),"")</f>
        <v/>
      </c>
      <c r="AH278" s="159" t="str">
        <f t="shared" si="41"/>
        <v/>
      </c>
      <c r="AI278" s="158" t="str">
        <f>IFERROR(INDEX(V!$R:$R,MATCH(AJ278,V!$L:$L,0)),"")</f>
        <v/>
      </c>
      <c r="AJ278" s="159" t="str">
        <f t="shared" si="42"/>
        <v/>
      </c>
      <c r="AK278" s="158" t="str">
        <f>IFERROR(INDEX(V!$R:$R,MATCH(AL278,V!$L:$L,0)),"")</f>
        <v/>
      </c>
      <c r="AL278" s="159" t="str">
        <f t="shared" si="43"/>
        <v/>
      </c>
      <c r="AM278" s="158" t="str">
        <f>IFERROR(INDEX(V!$R:$R,MATCH(AN278,V!$L:$L,0)),"")</f>
        <v/>
      </c>
      <c r="AN278" s="159" t="str">
        <f t="shared" si="44"/>
        <v/>
      </c>
      <c r="AO278" s="158" t="str">
        <f>IFERROR(INDEX(V!$R:$R,MATCH(AP278,V!$L:$L,0)),"")</f>
        <v/>
      </c>
      <c r="AP278" s="159" t="str">
        <f t="shared" si="45"/>
        <v/>
      </c>
    </row>
    <row r="279" spans="2:42" hidden="1" x14ac:dyDescent="0.2">
      <c r="B279"/>
      <c r="AD279" s="157">
        <f t="shared" si="39"/>
        <v>0</v>
      </c>
      <c r="AE279" s="158" t="str">
        <f>IFERROR(INDEX(V!$R:$R,MATCH(AF279,V!$L:$L,0)),"")</f>
        <v/>
      </c>
      <c r="AF279" s="159" t="str">
        <f t="shared" si="40"/>
        <v/>
      </c>
      <c r="AG279" s="158" t="str">
        <f>IFERROR(INDEX(V!$R:$R,MATCH(AH279,V!$L:$L,0)),"")</f>
        <v/>
      </c>
      <c r="AH279" s="159" t="str">
        <f t="shared" si="41"/>
        <v/>
      </c>
      <c r="AI279" s="158" t="str">
        <f>IFERROR(INDEX(V!$R:$R,MATCH(AJ279,V!$L:$L,0)),"")</f>
        <v/>
      </c>
      <c r="AJ279" s="159" t="str">
        <f t="shared" si="42"/>
        <v/>
      </c>
      <c r="AK279" s="158" t="str">
        <f>IFERROR(INDEX(V!$R:$R,MATCH(AL279,V!$L:$L,0)),"")</f>
        <v/>
      </c>
      <c r="AL279" s="159" t="str">
        <f t="shared" si="43"/>
        <v/>
      </c>
      <c r="AM279" s="158" t="str">
        <f>IFERROR(INDEX(V!$R:$R,MATCH(AN279,V!$L:$L,0)),"")</f>
        <v/>
      </c>
      <c r="AN279" s="159" t="str">
        <f t="shared" si="44"/>
        <v/>
      </c>
      <c r="AO279" s="158" t="str">
        <f>IFERROR(INDEX(V!$R:$R,MATCH(AP279,V!$L:$L,0)),"")</f>
        <v/>
      </c>
      <c r="AP279" s="159" t="str">
        <f t="shared" si="45"/>
        <v/>
      </c>
    </row>
    <row r="280" spans="2:42" hidden="1" x14ac:dyDescent="0.2">
      <c r="B280"/>
      <c r="AD280" s="157">
        <f t="shared" si="39"/>
        <v>0</v>
      </c>
      <c r="AE280" s="158" t="str">
        <f>IFERROR(INDEX(V!$R:$R,MATCH(AF280,V!$L:$L,0)),"")</f>
        <v/>
      </c>
      <c r="AF280" s="159" t="str">
        <f t="shared" si="40"/>
        <v/>
      </c>
      <c r="AG280" s="158" t="str">
        <f>IFERROR(INDEX(V!$R:$R,MATCH(AH280,V!$L:$L,0)),"")</f>
        <v/>
      </c>
      <c r="AH280" s="159" t="str">
        <f t="shared" si="41"/>
        <v/>
      </c>
      <c r="AI280" s="158" t="str">
        <f>IFERROR(INDEX(V!$R:$R,MATCH(AJ280,V!$L:$L,0)),"")</f>
        <v/>
      </c>
      <c r="AJ280" s="159" t="str">
        <f t="shared" si="42"/>
        <v/>
      </c>
      <c r="AK280" s="158" t="str">
        <f>IFERROR(INDEX(V!$R:$R,MATCH(AL280,V!$L:$L,0)),"")</f>
        <v/>
      </c>
      <c r="AL280" s="159" t="str">
        <f t="shared" si="43"/>
        <v/>
      </c>
      <c r="AM280" s="158" t="str">
        <f>IFERROR(INDEX(V!$R:$R,MATCH(AN280,V!$L:$L,0)),"")</f>
        <v/>
      </c>
      <c r="AN280" s="159" t="str">
        <f t="shared" si="44"/>
        <v/>
      </c>
      <c r="AO280" s="158" t="str">
        <f>IFERROR(INDEX(V!$R:$R,MATCH(AP280,V!$L:$L,0)),"")</f>
        <v/>
      </c>
      <c r="AP280" s="159" t="str">
        <f t="shared" si="45"/>
        <v/>
      </c>
    </row>
    <row r="281" spans="2:42" hidden="1" x14ac:dyDescent="0.2">
      <c r="B281"/>
      <c r="AD281" s="157">
        <f t="shared" si="39"/>
        <v>0</v>
      </c>
      <c r="AE281" s="158" t="str">
        <f>IFERROR(INDEX(V!$R:$R,MATCH(AF281,V!$L:$L,0)),"")</f>
        <v/>
      </c>
      <c r="AF281" s="159" t="str">
        <f t="shared" si="40"/>
        <v/>
      </c>
      <c r="AG281" s="158" t="str">
        <f>IFERROR(INDEX(V!$R:$R,MATCH(AH281,V!$L:$L,0)),"")</f>
        <v/>
      </c>
      <c r="AH281" s="159" t="str">
        <f t="shared" si="41"/>
        <v/>
      </c>
      <c r="AI281" s="158" t="str">
        <f>IFERROR(INDEX(V!$R:$R,MATCH(AJ281,V!$L:$L,0)),"")</f>
        <v/>
      </c>
      <c r="AJ281" s="159" t="str">
        <f t="shared" si="42"/>
        <v/>
      </c>
      <c r="AK281" s="158" t="str">
        <f>IFERROR(INDEX(V!$R:$R,MATCH(AL281,V!$L:$L,0)),"")</f>
        <v/>
      </c>
      <c r="AL281" s="159" t="str">
        <f t="shared" si="43"/>
        <v/>
      </c>
      <c r="AM281" s="158" t="str">
        <f>IFERROR(INDEX(V!$R:$R,MATCH(AN281,V!$L:$L,0)),"")</f>
        <v/>
      </c>
      <c r="AN281" s="159" t="str">
        <f t="shared" si="44"/>
        <v/>
      </c>
      <c r="AO281" s="158" t="str">
        <f>IFERROR(INDEX(V!$R:$R,MATCH(AP281,V!$L:$L,0)),"")</f>
        <v/>
      </c>
      <c r="AP281" s="159" t="str">
        <f t="shared" si="45"/>
        <v/>
      </c>
    </row>
    <row r="282" spans="2:42" hidden="1" x14ac:dyDescent="0.2">
      <c r="B282"/>
      <c r="AD282" s="157">
        <f t="shared" si="39"/>
        <v>0</v>
      </c>
      <c r="AE282" s="158" t="str">
        <f>IFERROR(INDEX(V!$R:$R,MATCH(AF282,V!$L:$L,0)),"")</f>
        <v/>
      </c>
      <c r="AF282" s="159" t="str">
        <f t="shared" si="40"/>
        <v/>
      </c>
      <c r="AG282" s="158" t="str">
        <f>IFERROR(INDEX(V!$R:$R,MATCH(AH282,V!$L:$L,0)),"")</f>
        <v/>
      </c>
      <c r="AH282" s="159" t="str">
        <f t="shared" si="41"/>
        <v/>
      </c>
      <c r="AI282" s="158" t="str">
        <f>IFERROR(INDEX(V!$R:$R,MATCH(AJ282,V!$L:$L,0)),"")</f>
        <v/>
      </c>
      <c r="AJ282" s="159" t="str">
        <f t="shared" si="42"/>
        <v/>
      </c>
      <c r="AK282" s="158" t="str">
        <f>IFERROR(INDEX(V!$R:$R,MATCH(AL282,V!$L:$L,0)),"")</f>
        <v/>
      </c>
      <c r="AL282" s="159" t="str">
        <f t="shared" si="43"/>
        <v/>
      </c>
      <c r="AM282" s="158" t="str">
        <f>IFERROR(INDEX(V!$R:$R,MATCH(AN282,V!$L:$L,0)),"")</f>
        <v/>
      </c>
      <c r="AN282" s="159" t="str">
        <f t="shared" si="44"/>
        <v/>
      </c>
      <c r="AO282" s="158" t="str">
        <f>IFERROR(INDEX(V!$R:$R,MATCH(AP282,V!$L:$L,0)),"")</f>
        <v/>
      </c>
      <c r="AP282" s="159" t="str">
        <f t="shared" si="45"/>
        <v/>
      </c>
    </row>
    <row r="283" spans="2:42" hidden="1" x14ac:dyDescent="0.2">
      <c r="B283"/>
      <c r="AD283" s="157">
        <f t="shared" si="39"/>
        <v>0</v>
      </c>
      <c r="AE283" s="158" t="str">
        <f>IFERROR(INDEX(V!$R:$R,MATCH(AF283,V!$L:$L,0)),"")</f>
        <v/>
      </c>
      <c r="AF283" s="159" t="str">
        <f t="shared" si="40"/>
        <v/>
      </c>
      <c r="AG283" s="158" t="str">
        <f>IFERROR(INDEX(V!$R:$R,MATCH(AH283,V!$L:$L,0)),"")</f>
        <v/>
      </c>
      <c r="AH283" s="159" t="str">
        <f t="shared" si="41"/>
        <v/>
      </c>
      <c r="AI283" s="158" t="str">
        <f>IFERROR(INDEX(V!$R:$R,MATCH(AJ283,V!$L:$L,0)),"")</f>
        <v/>
      </c>
      <c r="AJ283" s="159" t="str">
        <f t="shared" si="42"/>
        <v/>
      </c>
      <c r="AK283" s="158" t="str">
        <f>IFERROR(INDEX(V!$R:$R,MATCH(AL283,V!$L:$L,0)),"")</f>
        <v/>
      </c>
      <c r="AL283" s="159" t="str">
        <f t="shared" si="43"/>
        <v/>
      </c>
      <c r="AM283" s="158" t="str">
        <f>IFERROR(INDEX(V!$R:$R,MATCH(AN283,V!$L:$L,0)),"")</f>
        <v/>
      </c>
      <c r="AN283" s="159" t="str">
        <f t="shared" si="44"/>
        <v/>
      </c>
      <c r="AO283" s="158" t="str">
        <f>IFERROR(INDEX(V!$R:$R,MATCH(AP283,V!$L:$L,0)),"")</f>
        <v/>
      </c>
      <c r="AP283" s="159" t="str">
        <f t="shared" si="45"/>
        <v/>
      </c>
    </row>
    <row r="284" spans="2:42" hidden="1" x14ac:dyDescent="0.2">
      <c r="B284"/>
      <c r="AD284" s="157">
        <f t="shared" si="39"/>
        <v>0</v>
      </c>
      <c r="AE284" s="158" t="str">
        <f>IFERROR(INDEX(V!$R:$R,MATCH(AF284,V!$L:$L,0)),"")</f>
        <v/>
      </c>
      <c r="AF284" s="159" t="str">
        <f t="shared" si="40"/>
        <v/>
      </c>
      <c r="AG284" s="158" t="str">
        <f>IFERROR(INDEX(V!$R:$R,MATCH(AH284,V!$L:$L,0)),"")</f>
        <v/>
      </c>
      <c r="AH284" s="159" t="str">
        <f t="shared" si="41"/>
        <v/>
      </c>
      <c r="AI284" s="158" t="str">
        <f>IFERROR(INDEX(V!$R:$R,MATCH(AJ284,V!$L:$L,0)),"")</f>
        <v/>
      </c>
      <c r="AJ284" s="159" t="str">
        <f t="shared" si="42"/>
        <v/>
      </c>
      <c r="AK284" s="158" t="str">
        <f>IFERROR(INDEX(V!$R:$R,MATCH(AL284,V!$L:$L,0)),"")</f>
        <v/>
      </c>
      <c r="AL284" s="159" t="str">
        <f t="shared" si="43"/>
        <v/>
      </c>
      <c r="AM284" s="158" t="str">
        <f>IFERROR(INDEX(V!$R:$R,MATCH(AN284,V!$L:$L,0)),"")</f>
        <v/>
      </c>
      <c r="AN284" s="159" t="str">
        <f t="shared" si="44"/>
        <v/>
      </c>
      <c r="AO284" s="158" t="str">
        <f>IFERROR(INDEX(V!$R:$R,MATCH(AP284,V!$L:$L,0)),"")</f>
        <v/>
      </c>
      <c r="AP284" s="159" t="str">
        <f t="shared" si="45"/>
        <v/>
      </c>
    </row>
    <row r="285" spans="2:42" hidden="1" x14ac:dyDescent="0.2">
      <c r="B285"/>
      <c r="AD285" s="157">
        <f t="shared" si="39"/>
        <v>0</v>
      </c>
      <c r="AE285" s="158" t="str">
        <f>IFERROR(INDEX(V!$R:$R,MATCH(AF285,V!$L:$L,0)),"")</f>
        <v/>
      </c>
      <c r="AF285" s="159" t="str">
        <f t="shared" si="40"/>
        <v/>
      </c>
      <c r="AG285" s="158" t="str">
        <f>IFERROR(INDEX(V!$R:$R,MATCH(AH285,V!$L:$L,0)),"")</f>
        <v/>
      </c>
      <c r="AH285" s="159" t="str">
        <f t="shared" si="41"/>
        <v/>
      </c>
      <c r="AI285" s="158" t="str">
        <f>IFERROR(INDEX(V!$R:$R,MATCH(AJ285,V!$L:$L,0)),"")</f>
        <v/>
      </c>
      <c r="AJ285" s="159" t="str">
        <f t="shared" si="42"/>
        <v/>
      </c>
      <c r="AK285" s="158" t="str">
        <f>IFERROR(INDEX(V!$R:$R,MATCH(AL285,V!$L:$L,0)),"")</f>
        <v/>
      </c>
      <c r="AL285" s="159" t="str">
        <f t="shared" si="43"/>
        <v/>
      </c>
      <c r="AM285" s="158" t="str">
        <f>IFERROR(INDEX(V!$R:$R,MATCH(AN285,V!$L:$L,0)),"")</f>
        <v/>
      </c>
      <c r="AN285" s="159" t="str">
        <f t="shared" si="44"/>
        <v/>
      </c>
      <c r="AO285" s="158" t="str">
        <f>IFERROR(INDEX(V!$R:$R,MATCH(AP285,V!$L:$L,0)),"")</f>
        <v/>
      </c>
      <c r="AP285" s="159" t="str">
        <f t="shared" si="45"/>
        <v/>
      </c>
    </row>
    <row r="286" spans="2:42" hidden="1" x14ac:dyDescent="0.2">
      <c r="B286"/>
      <c r="AD286" s="157">
        <f t="shared" si="39"/>
        <v>0</v>
      </c>
      <c r="AE286" s="158" t="str">
        <f>IFERROR(INDEX(V!$R:$R,MATCH(AF286,V!$L:$L,0)),"")</f>
        <v/>
      </c>
      <c r="AF286" s="159" t="str">
        <f t="shared" si="40"/>
        <v/>
      </c>
      <c r="AG286" s="158" t="str">
        <f>IFERROR(INDEX(V!$R:$R,MATCH(AH286,V!$L:$L,0)),"")</f>
        <v/>
      </c>
      <c r="AH286" s="159" t="str">
        <f t="shared" si="41"/>
        <v/>
      </c>
      <c r="AI286" s="158" t="str">
        <f>IFERROR(INDEX(V!$R:$R,MATCH(AJ286,V!$L:$L,0)),"")</f>
        <v/>
      </c>
      <c r="AJ286" s="159" t="str">
        <f t="shared" si="42"/>
        <v/>
      </c>
      <c r="AK286" s="158" t="str">
        <f>IFERROR(INDEX(V!$R:$R,MATCH(AL286,V!$L:$L,0)),"")</f>
        <v/>
      </c>
      <c r="AL286" s="159" t="str">
        <f t="shared" si="43"/>
        <v/>
      </c>
      <c r="AM286" s="158" t="str">
        <f>IFERROR(INDEX(V!$R:$R,MATCH(AN286,V!$L:$L,0)),"")</f>
        <v/>
      </c>
      <c r="AN286" s="159" t="str">
        <f t="shared" si="44"/>
        <v/>
      </c>
      <c r="AO286" s="158" t="str">
        <f>IFERROR(INDEX(V!$R:$R,MATCH(AP286,V!$L:$L,0)),"")</f>
        <v/>
      </c>
      <c r="AP286" s="159" t="str">
        <f t="shared" si="45"/>
        <v/>
      </c>
    </row>
    <row r="287" spans="2:42" hidden="1" x14ac:dyDescent="0.2">
      <c r="B287"/>
      <c r="AD287" s="157">
        <f t="shared" si="39"/>
        <v>0</v>
      </c>
      <c r="AE287" s="158" t="str">
        <f>IFERROR(INDEX(V!$R:$R,MATCH(AF287,V!$L:$L,0)),"")</f>
        <v/>
      </c>
      <c r="AF287" s="159" t="str">
        <f t="shared" si="40"/>
        <v/>
      </c>
      <c r="AG287" s="158" t="str">
        <f>IFERROR(INDEX(V!$R:$R,MATCH(AH287,V!$L:$L,0)),"")</f>
        <v/>
      </c>
      <c r="AH287" s="159" t="str">
        <f t="shared" si="41"/>
        <v/>
      </c>
      <c r="AI287" s="158" t="str">
        <f>IFERROR(INDEX(V!$R:$R,MATCH(AJ287,V!$L:$L,0)),"")</f>
        <v/>
      </c>
      <c r="AJ287" s="159" t="str">
        <f t="shared" si="42"/>
        <v/>
      </c>
      <c r="AK287" s="158" t="str">
        <f>IFERROR(INDEX(V!$R:$R,MATCH(AL287,V!$L:$L,0)),"")</f>
        <v/>
      </c>
      <c r="AL287" s="159" t="str">
        <f t="shared" si="43"/>
        <v/>
      </c>
      <c r="AM287" s="158" t="str">
        <f>IFERROR(INDEX(V!$R:$R,MATCH(AN287,V!$L:$L,0)),"")</f>
        <v/>
      </c>
      <c r="AN287" s="159" t="str">
        <f t="shared" si="44"/>
        <v/>
      </c>
      <c r="AO287" s="158" t="str">
        <f>IFERROR(INDEX(V!$R:$R,MATCH(AP287,V!$L:$L,0)),"")</f>
        <v/>
      </c>
      <c r="AP287" s="159" t="str">
        <f t="shared" si="45"/>
        <v/>
      </c>
    </row>
    <row r="288" spans="2:42" hidden="1" x14ac:dyDescent="0.2">
      <c r="B288"/>
      <c r="AD288" s="157">
        <f t="shared" si="39"/>
        <v>0</v>
      </c>
      <c r="AE288" s="158" t="str">
        <f>IFERROR(INDEX(V!$R:$R,MATCH(AF288,V!$L:$L,0)),"")</f>
        <v/>
      </c>
      <c r="AF288" s="159" t="str">
        <f t="shared" si="40"/>
        <v/>
      </c>
      <c r="AG288" s="158" t="str">
        <f>IFERROR(INDEX(V!$R:$R,MATCH(AH288,V!$L:$L,0)),"")</f>
        <v/>
      </c>
      <c r="AH288" s="159" t="str">
        <f t="shared" si="41"/>
        <v/>
      </c>
      <c r="AI288" s="158" t="str">
        <f>IFERROR(INDEX(V!$R:$R,MATCH(AJ288,V!$L:$L,0)),"")</f>
        <v/>
      </c>
      <c r="AJ288" s="159" t="str">
        <f t="shared" si="42"/>
        <v/>
      </c>
      <c r="AK288" s="158" t="str">
        <f>IFERROR(INDEX(V!$R:$R,MATCH(AL288,V!$L:$L,0)),"")</f>
        <v/>
      </c>
      <c r="AL288" s="159" t="str">
        <f t="shared" si="43"/>
        <v/>
      </c>
      <c r="AM288" s="158" t="str">
        <f>IFERROR(INDEX(V!$R:$R,MATCH(AN288,V!$L:$L,0)),"")</f>
        <v/>
      </c>
      <c r="AN288" s="159" t="str">
        <f t="shared" si="44"/>
        <v/>
      </c>
      <c r="AO288" s="158" t="str">
        <f>IFERROR(INDEX(V!$R:$R,MATCH(AP288,V!$L:$L,0)),"")</f>
        <v/>
      </c>
      <c r="AP288" s="159" t="str">
        <f t="shared" si="45"/>
        <v/>
      </c>
    </row>
    <row r="289" spans="1:42" hidden="1" x14ac:dyDescent="0.2">
      <c r="B289"/>
      <c r="AD289" s="157">
        <f t="shared" si="39"/>
        <v>0</v>
      </c>
      <c r="AE289" s="158" t="str">
        <f>IFERROR(INDEX(V!$R:$R,MATCH(AF289,V!$L:$L,0)),"")</f>
        <v/>
      </c>
      <c r="AF289" s="159" t="str">
        <f t="shared" si="40"/>
        <v/>
      </c>
      <c r="AG289" s="158" t="str">
        <f>IFERROR(INDEX(V!$R:$R,MATCH(AH289,V!$L:$L,0)),"")</f>
        <v/>
      </c>
      <c r="AH289" s="159" t="str">
        <f t="shared" si="41"/>
        <v/>
      </c>
      <c r="AI289" s="158" t="str">
        <f>IFERROR(INDEX(V!$R:$R,MATCH(AJ289,V!$L:$L,0)),"")</f>
        <v/>
      </c>
      <c r="AJ289" s="159" t="str">
        <f t="shared" si="42"/>
        <v/>
      </c>
      <c r="AK289" s="158" t="str">
        <f>IFERROR(INDEX(V!$R:$R,MATCH(AL289,V!$L:$L,0)),"")</f>
        <v/>
      </c>
      <c r="AL289" s="159" t="str">
        <f t="shared" si="43"/>
        <v/>
      </c>
      <c r="AM289" s="158" t="str">
        <f>IFERROR(INDEX(V!$R:$R,MATCH(AN289,V!$L:$L,0)),"")</f>
        <v/>
      </c>
      <c r="AN289" s="159" t="str">
        <f t="shared" si="44"/>
        <v/>
      </c>
      <c r="AO289" s="158" t="str">
        <f>IFERROR(INDEX(V!$R:$R,MATCH(AP289,V!$L:$L,0)),"")</f>
        <v/>
      </c>
      <c r="AP289" s="159" t="str">
        <f t="shared" si="45"/>
        <v/>
      </c>
    </row>
    <row r="290" spans="1:42" hidden="1" x14ac:dyDescent="0.2">
      <c r="B290"/>
      <c r="AD290" s="157">
        <f t="shared" si="39"/>
        <v>0</v>
      </c>
      <c r="AE290" s="158" t="str">
        <f>IFERROR(INDEX(V!$R:$R,MATCH(AF290,V!$L:$L,0)),"")</f>
        <v/>
      </c>
      <c r="AF290" s="159" t="str">
        <f t="shared" si="40"/>
        <v/>
      </c>
      <c r="AG290" s="158" t="str">
        <f>IFERROR(INDEX(V!$R:$R,MATCH(AH290,V!$L:$L,0)),"")</f>
        <v/>
      </c>
      <c r="AH290" s="159" t="str">
        <f t="shared" si="41"/>
        <v/>
      </c>
      <c r="AI290" s="158" t="str">
        <f>IFERROR(INDEX(V!$R:$R,MATCH(AJ290,V!$L:$L,0)),"")</f>
        <v/>
      </c>
      <c r="AJ290" s="159" t="str">
        <f t="shared" si="42"/>
        <v/>
      </c>
      <c r="AK290" s="158" t="str">
        <f>IFERROR(INDEX(V!$R:$R,MATCH(AL290,V!$L:$L,0)),"")</f>
        <v/>
      </c>
      <c r="AL290" s="159" t="str">
        <f t="shared" si="43"/>
        <v/>
      </c>
      <c r="AM290" s="158" t="str">
        <f>IFERROR(INDEX(V!$R:$R,MATCH(AN290,V!$L:$L,0)),"")</f>
        <v/>
      </c>
      <c r="AN290" s="159" t="str">
        <f t="shared" si="44"/>
        <v/>
      </c>
      <c r="AO290" s="158" t="str">
        <f>IFERROR(INDEX(V!$R:$R,MATCH(AP290,V!$L:$L,0)),"")</f>
        <v/>
      </c>
      <c r="AP290" s="159" t="str">
        <f t="shared" si="45"/>
        <v/>
      </c>
    </row>
    <row r="291" spans="1:42" hidden="1" x14ac:dyDescent="0.2">
      <c r="B291"/>
      <c r="AD291" s="157">
        <f t="shared" si="39"/>
        <v>0</v>
      </c>
      <c r="AE291" s="158" t="str">
        <f>IFERROR(INDEX(V!$R:$R,MATCH(AF291,V!$L:$L,0)),"")</f>
        <v/>
      </c>
      <c r="AF291" s="159" t="str">
        <f t="shared" si="40"/>
        <v/>
      </c>
      <c r="AG291" s="158" t="str">
        <f>IFERROR(INDEX(V!$R:$R,MATCH(AH291,V!$L:$L,0)),"")</f>
        <v/>
      </c>
      <c r="AH291" s="159" t="str">
        <f t="shared" si="41"/>
        <v/>
      </c>
      <c r="AI291" s="158" t="str">
        <f>IFERROR(INDEX(V!$R:$R,MATCH(AJ291,V!$L:$L,0)),"")</f>
        <v/>
      </c>
      <c r="AJ291" s="159" t="str">
        <f t="shared" si="42"/>
        <v/>
      </c>
      <c r="AK291" s="158" t="str">
        <f>IFERROR(INDEX(V!$R:$R,MATCH(AL291,V!$L:$L,0)),"")</f>
        <v/>
      </c>
      <c r="AL291" s="159" t="str">
        <f t="shared" si="43"/>
        <v/>
      </c>
      <c r="AM291" s="158" t="str">
        <f>IFERROR(INDEX(V!$R:$R,MATCH(AN291,V!$L:$L,0)),"")</f>
        <v/>
      </c>
      <c r="AN291" s="159" t="str">
        <f t="shared" si="44"/>
        <v/>
      </c>
      <c r="AO291" s="158" t="str">
        <f>IFERROR(INDEX(V!$R:$R,MATCH(AP291,V!$L:$L,0)),"")</f>
        <v/>
      </c>
      <c r="AP291" s="159" t="str">
        <f t="shared" si="45"/>
        <v/>
      </c>
    </row>
    <row r="292" spans="1:42" hidden="1" x14ac:dyDescent="0.2">
      <c r="B292"/>
      <c r="AD292" s="157">
        <f t="shared" si="39"/>
        <v>0</v>
      </c>
      <c r="AE292" s="158" t="str">
        <f>IFERROR(INDEX(V!$R:$R,MATCH(AF292,V!$L:$L,0)),"")</f>
        <v/>
      </c>
      <c r="AF292" s="159" t="str">
        <f t="shared" si="40"/>
        <v/>
      </c>
      <c r="AG292" s="158" t="str">
        <f>IFERROR(INDEX(V!$R:$R,MATCH(AH292,V!$L:$L,0)),"")</f>
        <v/>
      </c>
      <c r="AH292" s="159" t="str">
        <f t="shared" si="41"/>
        <v/>
      </c>
      <c r="AI292" s="158" t="str">
        <f>IFERROR(INDEX(V!$R:$R,MATCH(AJ292,V!$L:$L,0)),"")</f>
        <v/>
      </c>
      <c r="AJ292" s="159" t="str">
        <f t="shared" si="42"/>
        <v/>
      </c>
      <c r="AK292" s="158" t="str">
        <f>IFERROR(INDEX(V!$R:$R,MATCH(AL292,V!$L:$L,0)),"")</f>
        <v/>
      </c>
      <c r="AL292" s="159" t="str">
        <f t="shared" si="43"/>
        <v/>
      </c>
      <c r="AM292" s="158" t="str">
        <f>IFERROR(INDEX(V!$R:$R,MATCH(AN292,V!$L:$L,0)),"")</f>
        <v/>
      </c>
      <c r="AN292" s="159" t="str">
        <f t="shared" si="44"/>
        <v/>
      </c>
      <c r="AO292" s="158" t="str">
        <f>IFERROR(INDEX(V!$R:$R,MATCH(AP292,V!$L:$L,0)),"")</f>
        <v/>
      </c>
      <c r="AP292" s="159" t="str">
        <f t="shared" si="45"/>
        <v/>
      </c>
    </row>
    <row r="293" spans="1:42" hidden="1" x14ac:dyDescent="0.2">
      <c r="B293"/>
      <c r="AD293" s="157">
        <f t="shared" si="39"/>
        <v>0</v>
      </c>
      <c r="AE293" s="158" t="str">
        <f>IFERROR(INDEX(V!$R:$R,MATCH(AF293,V!$L:$L,0)),"")</f>
        <v/>
      </c>
      <c r="AF293" s="159" t="str">
        <f t="shared" si="40"/>
        <v/>
      </c>
      <c r="AG293" s="158" t="str">
        <f>IFERROR(INDEX(V!$R:$R,MATCH(AH293,V!$L:$L,0)),"")</f>
        <v/>
      </c>
      <c r="AH293" s="159" t="str">
        <f t="shared" si="41"/>
        <v/>
      </c>
      <c r="AI293" s="158" t="str">
        <f>IFERROR(INDEX(V!$R:$R,MATCH(AJ293,V!$L:$L,0)),"")</f>
        <v/>
      </c>
      <c r="AJ293" s="159" t="str">
        <f t="shared" si="42"/>
        <v/>
      </c>
      <c r="AK293" s="158" t="str">
        <f>IFERROR(INDEX(V!$R:$R,MATCH(AL293,V!$L:$L,0)),"")</f>
        <v/>
      </c>
      <c r="AL293" s="159" t="str">
        <f t="shared" si="43"/>
        <v/>
      </c>
      <c r="AM293" s="158" t="str">
        <f>IFERROR(INDEX(V!$R:$R,MATCH(AN293,V!$L:$L,0)),"")</f>
        <v/>
      </c>
      <c r="AN293" s="159" t="str">
        <f t="shared" si="44"/>
        <v/>
      </c>
      <c r="AO293" s="158" t="str">
        <f>IFERROR(INDEX(V!$R:$R,MATCH(AP293,V!$L:$L,0)),"")</f>
        <v/>
      </c>
      <c r="AP293" s="159" t="str">
        <f t="shared" si="45"/>
        <v/>
      </c>
    </row>
    <row r="294" spans="1:42" hidden="1" x14ac:dyDescent="0.2">
      <c r="B294"/>
      <c r="AD294" s="157">
        <f t="shared" si="39"/>
        <v>0</v>
      </c>
      <c r="AE294" s="158" t="str">
        <f>IFERROR(INDEX(V!$R:$R,MATCH(AF294,V!$L:$L,0)),"")</f>
        <v/>
      </c>
      <c r="AF294" s="159" t="str">
        <f t="shared" si="40"/>
        <v/>
      </c>
      <c r="AG294" s="158" t="str">
        <f>IFERROR(INDEX(V!$R:$R,MATCH(AH294,V!$L:$L,0)),"")</f>
        <v/>
      </c>
      <c r="AH294" s="159" t="str">
        <f t="shared" si="41"/>
        <v/>
      </c>
      <c r="AI294" s="158" t="str">
        <f>IFERROR(INDEX(V!$R:$R,MATCH(AJ294,V!$L:$L,0)),"")</f>
        <v/>
      </c>
      <c r="AJ294" s="159" t="str">
        <f t="shared" si="42"/>
        <v/>
      </c>
      <c r="AK294" s="158" t="str">
        <f>IFERROR(INDEX(V!$R:$R,MATCH(AL294,V!$L:$L,0)),"")</f>
        <v/>
      </c>
      <c r="AL294" s="159" t="str">
        <f t="shared" si="43"/>
        <v/>
      </c>
      <c r="AM294" s="158" t="str">
        <f>IFERROR(INDEX(V!$R:$R,MATCH(AN294,V!$L:$L,0)),"")</f>
        <v/>
      </c>
      <c r="AN294" s="159" t="str">
        <f t="shared" si="44"/>
        <v/>
      </c>
      <c r="AO294" s="158" t="str">
        <f>IFERROR(INDEX(V!$R:$R,MATCH(AP294,V!$L:$L,0)),"")</f>
        <v/>
      </c>
      <c r="AP294" s="159" t="str">
        <f t="shared" si="45"/>
        <v/>
      </c>
    </row>
    <row r="295" spans="1:42" hidden="1" x14ac:dyDescent="0.2">
      <c r="B295"/>
      <c r="AD295" s="157">
        <f t="shared" si="39"/>
        <v>0</v>
      </c>
      <c r="AE295" s="158" t="str">
        <f>IFERROR(INDEX(V!$R:$R,MATCH(AF295,V!$L:$L,0)),"")</f>
        <v/>
      </c>
      <c r="AF295" s="159" t="str">
        <f t="shared" si="40"/>
        <v/>
      </c>
      <c r="AG295" s="158" t="str">
        <f>IFERROR(INDEX(V!$R:$R,MATCH(AH295,V!$L:$L,0)),"")</f>
        <v/>
      </c>
      <c r="AH295" s="159" t="str">
        <f t="shared" si="41"/>
        <v/>
      </c>
      <c r="AI295" s="158" t="str">
        <f>IFERROR(INDEX(V!$R:$R,MATCH(AJ295,V!$L:$L,0)),"")</f>
        <v/>
      </c>
      <c r="AJ295" s="159" t="str">
        <f t="shared" si="42"/>
        <v/>
      </c>
      <c r="AK295" s="158" t="str">
        <f>IFERROR(INDEX(V!$R:$R,MATCH(AL295,V!$L:$L,0)),"")</f>
        <v/>
      </c>
      <c r="AL295" s="159" t="str">
        <f t="shared" si="43"/>
        <v/>
      </c>
      <c r="AM295" s="158" t="str">
        <f>IFERROR(INDEX(V!$R:$R,MATCH(AN295,V!$L:$L,0)),"")</f>
        <v/>
      </c>
      <c r="AN295" s="159" t="str">
        <f t="shared" si="44"/>
        <v/>
      </c>
      <c r="AO295" s="158" t="str">
        <f>IFERROR(INDEX(V!$R:$R,MATCH(AP295,V!$L:$L,0)),"")</f>
        <v/>
      </c>
      <c r="AP295" s="159" t="str">
        <f t="shared" si="45"/>
        <v/>
      </c>
    </row>
    <row r="296" spans="1:42" hidden="1" x14ac:dyDescent="0.2">
      <c r="B296"/>
      <c r="AD296" s="157">
        <f t="shared" si="39"/>
        <v>0</v>
      </c>
      <c r="AE296" s="158" t="str">
        <f>IFERROR(INDEX(V!$R:$R,MATCH(AF296,V!$L:$L,0)),"")</f>
        <v/>
      </c>
      <c r="AF296" s="159" t="str">
        <f t="shared" si="40"/>
        <v/>
      </c>
      <c r="AG296" s="158" t="str">
        <f>IFERROR(INDEX(V!$R:$R,MATCH(AH296,V!$L:$L,0)),"")</f>
        <v/>
      </c>
      <c r="AH296" s="159" t="str">
        <f t="shared" si="41"/>
        <v/>
      </c>
      <c r="AI296" s="158" t="str">
        <f>IFERROR(INDEX(V!$R:$R,MATCH(AJ296,V!$L:$L,0)),"")</f>
        <v/>
      </c>
      <c r="AJ296" s="159" t="str">
        <f t="shared" si="42"/>
        <v/>
      </c>
      <c r="AK296" s="158" t="str">
        <f>IFERROR(INDEX(V!$R:$R,MATCH(AL296,V!$L:$L,0)),"")</f>
        <v/>
      </c>
      <c r="AL296" s="159" t="str">
        <f t="shared" si="43"/>
        <v/>
      </c>
      <c r="AM296" s="158" t="str">
        <f>IFERROR(INDEX(V!$R:$R,MATCH(AN296,V!$L:$L,0)),"")</f>
        <v/>
      </c>
      <c r="AN296" s="159" t="str">
        <f t="shared" si="44"/>
        <v/>
      </c>
      <c r="AO296" s="158" t="str">
        <f>IFERROR(INDEX(V!$R:$R,MATCH(AP296,V!$L:$L,0)),"")</f>
        <v/>
      </c>
      <c r="AP296" s="159" t="str">
        <f t="shared" si="45"/>
        <v/>
      </c>
    </row>
    <row r="297" spans="1:42" hidden="1" x14ac:dyDescent="0.2">
      <c r="B297"/>
      <c r="AD297" s="157">
        <f t="shared" si="39"/>
        <v>0</v>
      </c>
      <c r="AE297" s="158" t="str">
        <f>IFERROR(INDEX(V!$R:$R,MATCH(AF297,V!$L:$L,0)),"")</f>
        <v/>
      </c>
      <c r="AF297" s="159" t="str">
        <f t="shared" si="40"/>
        <v/>
      </c>
      <c r="AG297" s="158" t="str">
        <f>IFERROR(INDEX(V!$R:$R,MATCH(AH297,V!$L:$L,0)),"")</f>
        <v/>
      </c>
      <c r="AH297" s="159" t="str">
        <f t="shared" si="41"/>
        <v/>
      </c>
      <c r="AI297" s="158" t="str">
        <f>IFERROR(INDEX(V!$R:$R,MATCH(AJ297,V!$L:$L,0)),"")</f>
        <v/>
      </c>
      <c r="AJ297" s="159" t="str">
        <f t="shared" si="42"/>
        <v/>
      </c>
      <c r="AK297" s="158" t="str">
        <f>IFERROR(INDEX(V!$R:$R,MATCH(AL297,V!$L:$L,0)),"")</f>
        <v/>
      </c>
      <c r="AL297" s="159" t="str">
        <f t="shared" si="43"/>
        <v/>
      </c>
      <c r="AM297" s="158" t="str">
        <f>IFERROR(INDEX(V!$R:$R,MATCH(AN297,V!$L:$L,0)),"")</f>
        <v/>
      </c>
      <c r="AN297" s="159" t="str">
        <f t="shared" si="44"/>
        <v/>
      </c>
      <c r="AO297" s="158" t="str">
        <f>IFERROR(INDEX(V!$R:$R,MATCH(AP297,V!$L:$L,0)),"")</f>
        <v/>
      </c>
      <c r="AP297" s="159" t="str">
        <f t="shared" si="45"/>
        <v/>
      </c>
    </row>
    <row r="298" spans="1:42" x14ac:dyDescent="0.2">
      <c r="B298"/>
    </row>
    <row r="299" spans="1:42" x14ac:dyDescent="0.2">
      <c r="A299" s="105"/>
      <c r="B299" s="703"/>
      <c r="C299" s="151" t="s">
        <v>182</v>
      </c>
      <c r="F299" s="100" t="s">
        <v>27</v>
      </c>
    </row>
    <row r="300" spans="1:42" x14ac:dyDescent="0.2">
      <c r="A300" s="152">
        <v>1</v>
      </c>
      <c r="B300" s="704" t="str">
        <f>IFERROR(INDEX(B$1:B$100,MATCH(A300,A$1:A$100,0)),"")</f>
        <v>Ivar Viljaste, Kristo Viljaste</v>
      </c>
      <c r="C300" s="392">
        <f>IF(21-A300&gt;0,21-A300,1)</f>
        <v>20</v>
      </c>
      <c r="F300">
        <v>3</v>
      </c>
      <c r="G300" s="1067" t="s">
        <v>521</v>
      </c>
    </row>
    <row r="301" spans="1:42" x14ac:dyDescent="0.2">
      <c r="A301" s="152">
        <v>2</v>
      </c>
      <c r="B301" s="704" t="str">
        <f t="shared" ref="B301:B315" si="46">IFERROR(INDEX(B$1:B$100,MATCH(A301,A$1:A$100,0)),"")</f>
        <v>Kenneth Muusikus, Mait Metsla</v>
      </c>
      <c r="C301" s="392">
        <f t="shared" ref="C301:C315" si="47">IF(21-A301&gt;0,21-A301,1)</f>
        <v>19</v>
      </c>
      <c r="F301">
        <v>3</v>
      </c>
      <c r="G301" s="1067" t="s">
        <v>521</v>
      </c>
    </row>
    <row r="302" spans="1:42" x14ac:dyDescent="0.2">
      <c r="A302" s="152">
        <v>3</v>
      </c>
      <c r="B302" s="704" t="str">
        <f t="shared" si="46"/>
        <v>Andres Veski, Svetlana Veski</v>
      </c>
      <c r="C302" s="392">
        <f t="shared" si="47"/>
        <v>18</v>
      </c>
      <c r="F302">
        <v>3</v>
      </c>
    </row>
    <row r="303" spans="1:42" x14ac:dyDescent="0.2">
      <c r="A303" s="152">
        <v>4</v>
      </c>
      <c r="B303" s="704" t="str">
        <f t="shared" si="46"/>
        <v>Henri Mitt, Tõnis Neiland</v>
      </c>
      <c r="C303" s="392">
        <f t="shared" si="47"/>
        <v>17</v>
      </c>
      <c r="F303">
        <v>3</v>
      </c>
    </row>
    <row r="304" spans="1:42" x14ac:dyDescent="0.2">
      <c r="A304" s="152">
        <v>5</v>
      </c>
      <c r="B304" s="704" t="str">
        <f t="shared" si="46"/>
        <v>Kaspar Mänd, Matti Vinni</v>
      </c>
      <c r="C304" s="392">
        <f t="shared" si="47"/>
        <v>16</v>
      </c>
      <c r="F304">
        <v>3</v>
      </c>
    </row>
    <row r="305" spans="1:6" x14ac:dyDescent="0.2">
      <c r="A305" s="152">
        <v>6</v>
      </c>
      <c r="B305" s="704" t="str">
        <f t="shared" si="46"/>
        <v>Lemmit Toomra, Tõnu Kapper</v>
      </c>
      <c r="C305" s="392">
        <f t="shared" si="47"/>
        <v>15</v>
      </c>
      <c r="F305">
        <v>2</v>
      </c>
    </row>
    <row r="306" spans="1:6" x14ac:dyDescent="0.2">
      <c r="A306" s="152">
        <v>7</v>
      </c>
      <c r="B306" s="704" t="str">
        <f t="shared" si="46"/>
        <v>Oleg Rõndenkov, Urmas Randlaine</v>
      </c>
      <c r="C306" s="392">
        <f t="shared" si="47"/>
        <v>14</v>
      </c>
      <c r="F306">
        <v>2</v>
      </c>
    </row>
    <row r="307" spans="1:6" x14ac:dyDescent="0.2">
      <c r="A307" s="152">
        <v>8</v>
      </c>
      <c r="B307" s="704" t="str">
        <f t="shared" si="46"/>
        <v>Meelis Luud, Sander Rose</v>
      </c>
      <c r="C307" s="392">
        <f t="shared" si="47"/>
        <v>13</v>
      </c>
      <c r="F307">
        <v>2</v>
      </c>
    </row>
    <row r="308" spans="1:6" x14ac:dyDescent="0.2">
      <c r="A308" s="152">
        <v>9</v>
      </c>
      <c r="B308" s="704" t="str">
        <f t="shared" si="46"/>
        <v>Jaan Sepp, Oskar Sepp</v>
      </c>
      <c r="C308" s="392">
        <f t="shared" si="47"/>
        <v>12</v>
      </c>
      <c r="F308">
        <v>2</v>
      </c>
    </row>
    <row r="309" spans="1:6" x14ac:dyDescent="0.2">
      <c r="A309" s="152">
        <v>10</v>
      </c>
      <c r="B309" s="704" t="str">
        <f t="shared" si="46"/>
        <v>Aigi Orro, Kalle Orro</v>
      </c>
      <c r="C309" s="392">
        <f t="shared" si="47"/>
        <v>11</v>
      </c>
      <c r="F309">
        <v>2</v>
      </c>
    </row>
    <row r="310" spans="1:6" x14ac:dyDescent="0.2">
      <c r="A310" s="152">
        <v>11</v>
      </c>
      <c r="B310" s="704" t="str">
        <f t="shared" si="46"/>
        <v>Jaan Saar, Liidia Põllu, Mikk Rooden</v>
      </c>
      <c r="C310" s="392">
        <f t="shared" si="47"/>
        <v>10</v>
      </c>
      <c r="F310">
        <v>2</v>
      </c>
    </row>
    <row r="311" spans="1:6" x14ac:dyDescent="0.2">
      <c r="A311" s="152">
        <v>12</v>
      </c>
      <c r="B311" s="704" t="str">
        <f t="shared" si="46"/>
        <v>Imre Meller, Marko Rooden</v>
      </c>
      <c r="C311" s="392">
        <f t="shared" si="47"/>
        <v>9</v>
      </c>
      <c r="F311">
        <v>1</v>
      </c>
    </row>
    <row r="312" spans="1:6" x14ac:dyDescent="0.2">
      <c r="A312" s="152">
        <v>13</v>
      </c>
      <c r="B312" s="704" t="str">
        <f t="shared" si="46"/>
        <v>Olav Türk, Urmas Jõeäär</v>
      </c>
      <c r="C312" s="392">
        <f t="shared" si="47"/>
        <v>8</v>
      </c>
      <c r="F312">
        <v>1</v>
      </c>
    </row>
    <row r="313" spans="1:6" x14ac:dyDescent="0.2">
      <c r="A313" s="152">
        <v>14</v>
      </c>
      <c r="B313" s="704" t="str">
        <f t="shared" si="46"/>
        <v>Ljudmila Varendi, Viktor Švarõgin</v>
      </c>
      <c r="C313" s="392">
        <f t="shared" si="47"/>
        <v>7</v>
      </c>
      <c r="F313">
        <v>1</v>
      </c>
    </row>
    <row r="314" spans="1:6" x14ac:dyDescent="0.2">
      <c r="A314" s="152">
        <v>15</v>
      </c>
      <c r="B314" s="704" t="str">
        <f t="shared" si="46"/>
        <v>Elmo Lageda, Vladimir Ogneštšikov</v>
      </c>
      <c r="C314" s="392">
        <f t="shared" si="47"/>
        <v>6</v>
      </c>
      <c r="F314">
        <v>1</v>
      </c>
    </row>
    <row r="315" spans="1:6" x14ac:dyDescent="0.2">
      <c r="A315" s="152">
        <v>16</v>
      </c>
      <c r="B315" s="704" t="str">
        <f t="shared" si="46"/>
        <v>Illar Tõnurist, Sirje Maala</v>
      </c>
      <c r="C315" s="392">
        <f t="shared" si="47"/>
        <v>5</v>
      </c>
      <c r="F315">
        <v>0</v>
      </c>
    </row>
    <row r="316" spans="1:6" x14ac:dyDescent="0.2">
      <c r="B316"/>
    </row>
  </sheetData>
  <conditionalFormatting sqref="C7:C22 G7:G22 K7:K22 O7:O22 S7:S22">
    <cfRule type="expression" dxfId="380" priority="12">
      <formula>AND(C7=0,E7=13)</formula>
    </cfRule>
  </conditionalFormatting>
  <conditionalFormatting sqref="C7:C22">
    <cfRule type="expression" dxfId="379" priority="26">
      <formula>IF($C7&gt;$E7,TRUE)</formula>
    </cfRule>
  </conditionalFormatting>
  <conditionalFormatting sqref="E7:E22">
    <cfRule type="expression" dxfId="378" priority="27">
      <formula>IF($C7&lt;$E7,TRUE)</formula>
    </cfRule>
  </conditionalFormatting>
  <conditionalFormatting sqref="K7:K22">
    <cfRule type="expression" dxfId="377" priority="34">
      <formula>IF($K7&gt;$M7,TRUE)</formula>
    </cfRule>
  </conditionalFormatting>
  <conditionalFormatting sqref="M7:M22">
    <cfRule type="expression" dxfId="376" priority="35">
      <formula>IF($K7&lt;$M7,TRUE)</formula>
    </cfRule>
  </conditionalFormatting>
  <conditionalFormatting sqref="O7:O22">
    <cfRule type="expression" dxfId="375" priority="38">
      <formula>IF($O7&gt;$Q7,TRUE)</formula>
    </cfRule>
  </conditionalFormatting>
  <conditionalFormatting sqref="Q7:Q22">
    <cfRule type="expression" dxfId="374" priority="39">
      <formula>IF($O7&lt;$Q7,TRUE)</formula>
    </cfRule>
  </conditionalFormatting>
  <conditionalFormatting sqref="S7:S22">
    <cfRule type="expression" dxfId="373" priority="42">
      <formula>IF($S7&gt;$U7,TRUE)</formula>
    </cfRule>
  </conditionalFormatting>
  <conditionalFormatting sqref="U7:U22">
    <cfRule type="expression" dxfId="372" priority="43">
      <formula>IF($S7&lt;$U7,TRUE)</formula>
    </cfRule>
  </conditionalFormatting>
  <conditionalFormatting sqref="G7:G22">
    <cfRule type="expression" dxfId="371" priority="30">
      <formula>IF($G7&gt;$I7,TRUE)</formula>
    </cfRule>
  </conditionalFormatting>
  <conditionalFormatting sqref="I7:I22">
    <cfRule type="expression" dxfId="370" priority="31">
      <formula>IF($G7&lt;$I7,TRUE)</formula>
    </cfRule>
  </conditionalFormatting>
  <conditionalFormatting sqref="F7:F22">
    <cfRule type="containsText" dxfId="369" priority="17" operator="containsText" text="vaba voor">
      <formula>NOT(ISERROR(SEARCH("vaba voor",F7)))</formula>
    </cfRule>
  </conditionalFormatting>
  <conditionalFormatting sqref="N7:N22">
    <cfRule type="containsText" dxfId="368" priority="15" operator="containsText" text="vaba voor">
      <formula>NOT(ISERROR(SEARCH("vaba voor",N7)))</formula>
    </cfRule>
  </conditionalFormatting>
  <conditionalFormatting sqref="R7:R22">
    <cfRule type="containsText" dxfId="367" priority="18" operator="containsText" text="vaba voor">
      <formula>NOT(ISERROR(SEARCH("vaba voor",R7)))</formula>
    </cfRule>
  </conditionalFormatting>
  <conditionalFormatting sqref="V7:V22">
    <cfRule type="containsText" dxfId="366" priority="14" operator="containsText" text="vaba voor">
      <formula>NOT(ISERROR(SEARCH("vaba voor",V7)))</formula>
    </cfRule>
  </conditionalFormatting>
  <conditionalFormatting sqref="J7:J22">
    <cfRule type="containsText" dxfId="365" priority="16" operator="containsText" text="vaba voor">
      <formula>NOT(ISERROR(SEARCH("vaba voor",J7)))</formula>
    </cfRule>
  </conditionalFormatting>
  <conditionalFormatting sqref="C7:F22">
    <cfRule type="expression" dxfId="364" priority="22">
      <formula>IF(AND(ISNUMBER($C7),$C7=$E7),TRUE)</formula>
    </cfRule>
    <cfRule type="expression" dxfId="363" priority="24">
      <formula>IF($C7&gt;$E7,TRUE)</formula>
    </cfRule>
    <cfRule type="expression" dxfId="362" priority="25">
      <formula>IF($C7&lt;$E7,TRUE)</formula>
    </cfRule>
  </conditionalFormatting>
  <conditionalFormatting sqref="G7:J22">
    <cfRule type="expression" dxfId="361" priority="23">
      <formula>IF(AND(ISNUMBER($G7),$G7=$I7),TRUE)</formula>
    </cfRule>
    <cfRule type="expression" dxfId="360" priority="28">
      <formula>IF($G7&gt;$I7,TRUE)</formula>
    </cfRule>
    <cfRule type="expression" dxfId="359" priority="29">
      <formula>IF($G7&lt;$I7,TRUE)</formula>
    </cfRule>
  </conditionalFormatting>
  <conditionalFormatting sqref="K7:N22">
    <cfRule type="expression" dxfId="358" priority="21">
      <formula>IF(AND(ISNUMBER($K7),$K7=$M7),TRUE)</formula>
    </cfRule>
    <cfRule type="expression" dxfId="357" priority="32">
      <formula>IF($K7&gt;$M7,TRUE)</formula>
    </cfRule>
    <cfRule type="expression" dxfId="356" priority="33">
      <formula>IF($K7&lt;$M7,TRUE)</formula>
    </cfRule>
  </conditionalFormatting>
  <conditionalFormatting sqref="O7:R22">
    <cfRule type="expression" dxfId="355" priority="20">
      <formula>IF(AND(ISNUMBER($O7),$O7=$Q7),TRUE)</formula>
    </cfRule>
    <cfRule type="expression" dxfId="354" priority="36">
      <formula>IF($O7&gt;$Q7,TRUE)</formula>
    </cfRule>
    <cfRule type="expression" dxfId="353" priority="37">
      <formula>IF($O7&lt;$Q7,TRUE)</formula>
    </cfRule>
  </conditionalFormatting>
  <conditionalFormatting sqref="S7:V22">
    <cfRule type="expression" dxfId="352" priority="19">
      <formula>IF(AND(ISNUMBER($S7),$S7=$U7),TRUE)</formula>
    </cfRule>
    <cfRule type="expression" dxfId="351" priority="40">
      <formula>IF($S7&gt;$U7,TRUE)</formula>
    </cfRule>
    <cfRule type="expression" dxfId="350" priority="41">
      <formula>IF($S7&lt;$U7,TRUE)</formula>
    </cfRule>
  </conditionalFormatting>
  <conditionalFormatting sqref="E7:E22 I7:I22 M7:M22 Q7:Q22 U7:U22">
    <cfRule type="expression" dxfId="349" priority="13">
      <formula>AND(E7=0,C7=13)</formula>
    </cfRule>
  </conditionalFormatting>
  <conditionalFormatting sqref="A7:A22">
    <cfRule type="duplicateValues" dxfId="348" priority="44"/>
  </conditionalFormatting>
  <conditionalFormatting sqref="AJ7:AJ297">
    <cfRule type="expression" dxfId="347" priority="5">
      <formula>AND(AI7="",FIND(",",AJ7))</formula>
    </cfRule>
    <cfRule type="expression" dxfId="346" priority="7">
      <formula>AND(AI7="",COUNTIF(AJ7,"*,*")=0)</formula>
    </cfRule>
  </conditionalFormatting>
  <conditionalFormatting sqref="AH7:AH297">
    <cfRule type="expression" dxfId="345" priority="8">
      <formula>AND(AG7="",FIND(",",AH7))</formula>
    </cfRule>
    <cfRule type="expression" dxfId="344" priority="9">
      <formula>AND(AG7="",COUNTIF(AH7,"*,*")=0)</formula>
    </cfRule>
  </conditionalFormatting>
  <conditionalFormatting sqref="AL7:AL297">
    <cfRule type="expression" dxfId="343" priority="10">
      <formula>AND(AK7="",FIND(",",AL7))</formula>
    </cfRule>
    <cfRule type="expression" dxfId="342" priority="11">
      <formula>AND(AK7="",COUNTIF(AL7,"*,*")=0)</formula>
    </cfRule>
  </conditionalFormatting>
  <conditionalFormatting sqref="AF7:AF297">
    <cfRule type="expression" dxfId="341" priority="6">
      <formula>AND(AE7="",COUNTIF(AF7,"*,*")=0)</formula>
    </cfRule>
  </conditionalFormatting>
  <conditionalFormatting sqref="AN7:AN297">
    <cfRule type="expression" dxfId="340" priority="2">
      <formula>AND(AM7="",COUNTIF(AN7,"*,*")=0)</formula>
    </cfRule>
    <cfRule type="expression" dxfId="339" priority="4">
      <formula>AND(AM7="",FIND(",",AN7))</formula>
    </cfRule>
  </conditionalFormatting>
  <conditionalFormatting sqref="AP7:AP297">
    <cfRule type="expression" dxfId="338" priority="1">
      <formula>AND(AO7="",COUNTIF(AP7,"*,*")=0)</formula>
    </cfRule>
    <cfRule type="expression" dxfId="337" priority="3">
      <formula>AND(AO7="",FIND(",",AP7))</formula>
    </cfRule>
  </conditionalFormatting>
  <conditionalFormatting sqref="B300:B315">
    <cfRule type="expression" dxfId="336" priority="45">
      <formula>A300=3</formula>
    </cfRule>
    <cfRule type="expression" dxfId="335" priority="46">
      <formula>A300=2</formula>
    </cfRule>
    <cfRule type="expression" dxfId="334" priority="47">
      <formula>A300=1</formula>
    </cfRule>
    <cfRule type="containsBlanks" dxfId="333" priority="48">
      <formula>LEN(TRIM(B300))=0</formula>
    </cfRule>
    <cfRule type="duplicateValues" dxfId="332" priority="49"/>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6"/>
  <sheetViews>
    <sheetView showGridLines="0" showRowColHeaders="0" zoomScaleNormal="100" workbookViewId="0">
      <pane ySplit="1" topLeftCell="A2" activePane="bottomLeft" state="frozen"/>
      <selection activeCell="B9" sqref="B9"/>
      <selection pane="bottomLeft" activeCell="A5" sqref="A5"/>
    </sheetView>
  </sheetViews>
  <sheetFormatPr defaultRowHeight="12.75" x14ac:dyDescent="0.2"/>
  <cols>
    <col min="1" max="1" width="3.28515625" customWidth="1"/>
    <col min="2" max="2" width="45.140625" style="382"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2" max="24" width="5.7109375" customWidth="1"/>
    <col min="25" max="25" width="2.7109375" customWidth="1"/>
    <col min="26" max="26" width="1.140625" customWidth="1"/>
    <col min="27" max="27" width="2.7109375" customWidth="1"/>
    <col min="28" max="28" width="4.7109375" customWidth="1"/>
    <col min="30" max="31" width="9.140625" hidden="1" customWidth="1"/>
    <col min="32" max="32" width="16.5703125" hidden="1" customWidth="1"/>
    <col min="33" max="33" width="9.140625" hidden="1" customWidth="1"/>
    <col min="34" max="34" width="24.28515625" hidden="1" customWidth="1"/>
    <col min="35" max="35" width="9.140625" hidden="1" customWidth="1"/>
    <col min="36" max="36" width="17.2851562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1155" t="str">
        <f>UPPER((Kalend!E38)&amp;" - "&amp;(Kalend!C38))&amp;" - "&amp;LOWER(Kalend!D38)&amp;" - "&amp;(Kalend!A38)&amp;" kell "&amp;(Kalend!B38)&amp;" - "&amp;(Kalend!F38)</f>
        <v>V10 - VOKA VII KV 10. ETAPP - duo - P, 06.09.2020 kell 11:00 - Voka staadion</v>
      </c>
      <c r="O1" s="105"/>
      <c r="P1" s="105"/>
      <c r="Q1" s="108"/>
      <c r="R1" s="108"/>
      <c r="S1" s="108"/>
      <c r="T1" s="109"/>
      <c r="U1" s="109"/>
      <c r="V1" s="109"/>
      <c r="W1" s="105"/>
      <c r="X1" s="257"/>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694" t="s">
        <v>158</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8"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 t="shared" ref="AD7" si="1">SUM(AE7:AP7)</f>
        <v>338</v>
      </c>
      <c r="AE7" s="158">
        <f>IFERROR(INDEX(V!$R:$R,MATCH(AF7,V!$L:$L,0)),"")</f>
        <v>169</v>
      </c>
      <c r="AF7" s="159" t="str">
        <f t="shared" ref="AF7:AF71" si="2">IFERROR(LEFT($B7,(FIND(",",$B7,1)-1)),"")</f>
        <v>Kenneth Muusikus</v>
      </c>
      <c r="AG7" s="158">
        <f>IFERROR(INDEX(V!$R:$R,MATCH(AH7,V!$L:$L,0)),"")</f>
        <v>169</v>
      </c>
      <c r="AH7" s="159" t="str">
        <f t="shared" ref="AH7:AH71" si="3">IFERROR(MID($B7,FIND(", ",$B7)+2,256),"")</f>
        <v>Mait Metsla</v>
      </c>
      <c r="AI7" s="158" t="str">
        <f>IFERROR(INDEX(V!$R:$R,MATCH(AJ7,V!$L:$L,0)),"")</f>
        <v/>
      </c>
      <c r="AJ7" s="159" t="str">
        <f t="shared" ref="AJ7:AJ71" si="4">IFERROR(MID($B7,FIND("^",SUBSTITUTE($B7,", ","^",1))+2,FIND("^",SUBSTITUTE($B7,", ","^",2))-FIND("^",SUBSTITUTE($B7,", ","^",1))-2),"")</f>
        <v/>
      </c>
      <c r="AK7" s="158" t="str">
        <f>IFERROR(INDEX(V!$R:$R,MATCH(AL7,V!$L:$L,0)),"")</f>
        <v/>
      </c>
      <c r="AL7" s="159" t="str">
        <f t="shared" ref="AL7:AL71" si="5">IFERROR(MID($B7,FIND(", ",$B7,FIND(", ",$B7,FIND(", ",$B7))+1)+2,30000),"")</f>
        <v/>
      </c>
      <c r="AM7" s="158" t="str">
        <f>IFERROR(INDEX(V!$R:$R,MATCH(AN7,V!$L:$L,0)),"")</f>
        <v/>
      </c>
      <c r="AN7" s="159" t="str">
        <f t="shared" ref="AN7:AN71" si="6">IFERROR(MID($B7,FIND(", ",$B7,FIND(", ",$B7)+1)+2,FIND(", ",$B7,FIND(", ",$B7,FIND(", ",$B7)+1)+1)-FIND(", ",$B7,FIND(", ",$B7)+1)-2),"")</f>
        <v/>
      </c>
      <c r="AO7" s="158" t="str">
        <f>IFERROR(INDEX(V!$R:$R,MATCH(AP7,V!$L:$L,0)),"")</f>
        <v/>
      </c>
      <c r="AP7" s="159" t="str">
        <f t="shared" ref="AP7:AP71" si="7">IFERROR(MID($B7,FIND(", ",$B7,FIND(", ",$B7,FIND(", ",$B7)+1)+1)+2,30000),"")</f>
        <v/>
      </c>
    </row>
    <row r="8" spans="1:42" x14ac:dyDescent="0.2">
      <c r="A8" s="138">
        <v>2</v>
      </c>
      <c r="B8" s="856" t="s">
        <v>517</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8" si="8">C8+G8+K8+O8+S8</f>
        <v>0</v>
      </c>
      <c r="Z8" s="141" t="s">
        <v>79</v>
      </c>
      <c r="AA8" s="146">
        <f t="shared" ref="AA8:AA18" si="9">E8+I8+M8+Q8+U8</f>
        <v>0</v>
      </c>
      <c r="AB8" s="147">
        <f t="shared" ref="AB8:AB18" si="10">Y8-AA8</f>
        <v>0</v>
      </c>
      <c r="AC8" s="148"/>
      <c r="AD8" s="157">
        <f t="shared" ref="AD8:AD18" si="11">SUM(AE8:AP8)</f>
        <v>225</v>
      </c>
      <c r="AE8" s="158">
        <f>IFERROR(INDEX(V!$R:$R,MATCH(AF8,V!$L:$L,0)),"")</f>
        <v>167</v>
      </c>
      <c r="AF8" s="159" t="str">
        <f t="shared" si="2"/>
        <v>Ivar Viljaste</v>
      </c>
      <c r="AG8" s="158">
        <f>IFERROR(INDEX(V!$R:$R,MATCH(AH8,V!$L:$L,0)),"")</f>
        <v>58</v>
      </c>
      <c r="AH8" s="159" t="str">
        <f t="shared" si="3"/>
        <v>Kristo Viljaste</v>
      </c>
      <c r="AI8" s="158" t="str">
        <f>IFERROR(INDEX(V!$R:$R,MATCH(AJ8,V!$L:$L,0)),"")</f>
        <v/>
      </c>
      <c r="AJ8" s="159" t="str">
        <f t="shared" si="4"/>
        <v/>
      </c>
      <c r="AK8" s="158" t="str">
        <f>IFERROR(INDEX(V!$R:$R,MATCH(AL8,V!$L:$L,0)),"")</f>
        <v/>
      </c>
      <c r="AL8" s="159" t="str">
        <f t="shared" si="5"/>
        <v/>
      </c>
      <c r="AM8" s="158" t="str">
        <f>IFERROR(INDEX(V!$R:$R,MATCH(AN8,V!$L:$L,0)),"")</f>
        <v/>
      </c>
      <c r="AN8" s="159" t="str">
        <f t="shared" si="6"/>
        <v/>
      </c>
      <c r="AO8" s="158" t="str">
        <f>IFERROR(INDEX(V!$R:$R,MATCH(AP8,V!$L:$L,0)),"")</f>
        <v/>
      </c>
      <c r="AP8" s="159" t="str">
        <f t="shared" si="7"/>
        <v/>
      </c>
    </row>
    <row r="9" spans="1:42" x14ac:dyDescent="0.2">
      <c r="A9" s="138">
        <v>3</v>
      </c>
      <c r="B9" s="693" t="s">
        <v>505</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8"/>
        <v>0</v>
      </c>
      <c r="Z9" s="141" t="s">
        <v>79</v>
      </c>
      <c r="AA9" s="146">
        <f t="shared" si="9"/>
        <v>0</v>
      </c>
      <c r="AB9" s="147">
        <f t="shared" si="10"/>
        <v>0</v>
      </c>
      <c r="AC9" s="148"/>
      <c r="AD9" s="157">
        <f t="shared" si="11"/>
        <v>236</v>
      </c>
      <c r="AE9" s="158">
        <f>IFERROR(INDEX(V!$R:$R,MATCH(AF9,V!$L:$L,0)),"")</f>
        <v>115</v>
      </c>
      <c r="AF9" s="159" t="str">
        <f t="shared" si="2"/>
        <v>Henri Mitt</v>
      </c>
      <c r="AG9" s="158">
        <f>IFERROR(INDEX(V!$R:$R,MATCH(AH9,V!$L:$L,0)),"")</f>
        <v>121</v>
      </c>
      <c r="AH9" s="159" t="str">
        <f t="shared" si="3"/>
        <v>Urmas Randlaine</v>
      </c>
      <c r="AI9" s="158" t="str">
        <f>IFERROR(INDEX(V!$R:$R,MATCH(AJ9,V!$L:$L,0)),"")</f>
        <v/>
      </c>
      <c r="AJ9" s="159" t="str">
        <f t="shared" si="4"/>
        <v/>
      </c>
      <c r="AK9" s="158" t="str">
        <f>IFERROR(INDEX(V!$R:$R,MATCH(AL9,V!$L:$L,0)),"")</f>
        <v/>
      </c>
      <c r="AL9" s="159" t="str">
        <f t="shared" si="5"/>
        <v/>
      </c>
      <c r="AM9" s="158" t="str">
        <f>IFERROR(INDEX(V!$R:$R,MATCH(AN9,V!$L:$L,0)),"")</f>
        <v/>
      </c>
      <c r="AN9" s="159" t="str">
        <f t="shared" si="6"/>
        <v/>
      </c>
      <c r="AO9" s="158" t="str">
        <f>IFERROR(INDEX(V!$R:$R,MATCH(AP9,V!$L:$L,0)),"")</f>
        <v/>
      </c>
      <c r="AP9" s="159" t="str">
        <f t="shared" si="7"/>
        <v/>
      </c>
    </row>
    <row r="10" spans="1:42" x14ac:dyDescent="0.2">
      <c r="A10" s="138">
        <v>4</v>
      </c>
      <c r="B10" s="695" t="s">
        <v>541</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8"/>
        <v>0</v>
      </c>
      <c r="Z10" s="141" t="s">
        <v>79</v>
      </c>
      <c r="AA10" s="146">
        <f t="shared" si="9"/>
        <v>0</v>
      </c>
      <c r="AB10" s="147">
        <f t="shared" si="10"/>
        <v>0</v>
      </c>
      <c r="AC10" s="148"/>
      <c r="AD10" s="157">
        <f t="shared" si="11"/>
        <v>218</v>
      </c>
      <c r="AE10" s="158">
        <f>IFERROR(INDEX(V!$R:$R,MATCH(AF10,V!$L:$L,0)),"")</f>
        <v>160</v>
      </c>
      <c r="AF10" s="159" t="str">
        <f t="shared" si="2"/>
        <v>Matti Vinni</v>
      </c>
      <c r="AG10" s="158">
        <f>IFERROR(INDEX(V!$R:$R,MATCH(AH10,V!$L:$L,0)),"")</f>
        <v>58</v>
      </c>
      <c r="AH10" s="159" t="str">
        <f t="shared" si="3"/>
        <v>Oskar Sepp</v>
      </c>
      <c r="AI10" s="158" t="str">
        <f>IFERROR(INDEX(V!$R:$R,MATCH(AJ10,V!$L:$L,0)),"")</f>
        <v/>
      </c>
      <c r="AJ10" s="159" t="str">
        <f t="shared" si="4"/>
        <v/>
      </c>
      <c r="AK10" s="158" t="str">
        <f>IFERROR(INDEX(V!$R:$R,MATCH(AL10,V!$L:$L,0)),"")</f>
        <v/>
      </c>
      <c r="AL10" s="159" t="str">
        <f t="shared" si="5"/>
        <v/>
      </c>
      <c r="AM10" s="158" t="str">
        <f>IFERROR(INDEX(V!$R:$R,MATCH(AN10,V!$L:$L,0)),"")</f>
        <v/>
      </c>
      <c r="AN10" s="159" t="str">
        <f t="shared" si="6"/>
        <v/>
      </c>
      <c r="AO10" s="158" t="str">
        <f>IFERROR(INDEX(V!$R:$R,MATCH(AP10,V!$L:$L,0)),"")</f>
        <v/>
      </c>
      <c r="AP10" s="159" t="str">
        <f t="shared" si="7"/>
        <v/>
      </c>
    </row>
    <row r="11" spans="1:42" x14ac:dyDescent="0.2">
      <c r="A11" s="138">
        <v>5</v>
      </c>
      <c r="B11" s="694" t="s">
        <v>296</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8"/>
        <v>0</v>
      </c>
      <c r="Z11" s="141" t="s">
        <v>79</v>
      </c>
      <c r="AA11" s="146">
        <f t="shared" si="9"/>
        <v>0</v>
      </c>
      <c r="AB11" s="147">
        <f t="shared" si="10"/>
        <v>0</v>
      </c>
      <c r="AC11" s="148"/>
      <c r="AD11" s="157">
        <f t="shared" si="11"/>
        <v>154</v>
      </c>
      <c r="AE11" s="158">
        <f>IFERROR(INDEX(V!$R:$R,MATCH(AF11,V!$L:$L,0)),"")</f>
        <v>79</v>
      </c>
      <c r="AF11" s="159" t="str">
        <f t="shared" si="2"/>
        <v>Jaan Saar</v>
      </c>
      <c r="AG11" s="158">
        <f>IFERROR(INDEX(V!$R:$R,MATCH(AH11,V!$L:$L,0)),"")</f>
        <v>75</v>
      </c>
      <c r="AH11" s="159" t="str">
        <f t="shared" si="3"/>
        <v>Liidia Põllu</v>
      </c>
      <c r="AI11" s="158" t="str">
        <f>IFERROR(INDEX(V!$R:$R,MATCH(AJ11,V!$L:$L,0)),"")</f>
        <v/>
      </c>
      <c r="AJ11" s="159" t="str">
        <f t="shared" si="4"/>
        <v/>
      </c>
      <c r="AK11" s="158" t="str">
        <f>IFERROR(INDEX(V!$R:$R,MATCH(AL11,V!$L:$L,0)),"")</f>
        <v/>
      </c>
      <c r="AL11" s="159" t="str">
        <f t="shared" si="5"/>
        <v/>
      </c>
      <c r="AM11" s="158" t="str">
        <f>IFERROR(INDEX(V!$R:$R,MATCH(AN11,V!$L:$L,0)),"")</f>
        <v/>
      </c>
      <c r="AN11" s="159" t="str">
        <f t="shared" si="6"/>
        <v/>
      </c>
      <c r="AO11" s="158" t="str">
        <f>IFERROR(INDEX(V!$R:$R,MATCH(AP11,V!$L:$L,0)),"")</f>
        <v/>
      </c>
      <c r="AP11" s="159" t="str">
        <f t="shared" si="7"/>
        <v/>
      </c>
    </row>
    <row r="12" spans="1:42" x14ac:dyDescent="0.2">
      <c r="A12" s="138">
        <v>6</v>
      </c>
      <c r="B12" s="695" t="s">
        <v>539</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8"/>
        <v>0</v>
      </c>
      <c r="Z12" s="141" t="s">
        <v>79</v>
      </c>
      <c r="AA12" s="146">
        <f t="shared" si="9"/>
        <v>0</v>
      </c>
      <c r="AB12" s="147">
        <f t="shared" si="10"/>
        <v>0</v>
      </c>
      <c r="AC12" s="148"/>
      <c r="AD12" s="157">
        <f t="shared" si="11"/>
        <v>137</v>
      </c>
      <c r="AE12" s="158">
        <f>IFERROR(INDEX(V!$R:$R,MATCH(AF12,V!$L:$L,0)),"")</f>
        <v>122</v>
      </c>
      <c r="AF12" s="159" t="str">
        <f t="shared" si="2"/>
        <v>Andres Veski</v>
      </c>
      <c r="AG12" s="158">
        <f>IFERROR(INDEX(V!$R:$R,MATCH(AH12,V!$L:$L,0)),"")</f>
        <v>15</v>
      </c>
      <c r="AH12" s="159" t="str">
        <f t="shared" si="3"/>
        <v>Peep Peenema</v>
      </c>
      <c r="AI12" s="158" t="str">
        <f>IFERROR(INDEX(V!$R:$R,MATCH(AJ12,V!$L:$L,0)),"")</f>
        <v/>
      </c>
      <c r="AJ12" s="159" t="str">
        <f t="shared" si="4"/>
        <v/>
      </c>
      <c r="AK12" s="158" t="str">
        <f>IFERROR(INDEX(V!$R:$R,MATCH(AL12,V!$L:$L,0)),"")</f>
        <v/>
      </c>
      <c r="AL12" s="159" t="str">
        <f t="shared" si="5"/>
        <v/>
      </c>
      <c r="AM12" s="158" t="str">
        <f>IFERROR(INDEX(V!$R:$R,MATCH(AN12,V!$L:$L,0)),"")</f>
        <v/>
      </c>
      <c r="AN12" s="159" t="str">
        <f t="shared" si="6"/>
        <v/>
      </c>
      <c r="AO12" s="158" t="str">
        <f>IFERROR(INDEX(V!$R:$R,MATCH(AP12,V!$L:$L,0)),"")</f>
        <v/>
      </c>
      <c r="AP12" s="159" t="str">
        <f t="shared" si="7"/>
        <v/>
      </c>
    </row>
    <row r="13" spans="1:42" x14ac:dyDescent="0.2">
      <c r="A13" s="138">
        <v>7</v>
      </c>
      <c r="B13" s="693" t="s">
        <v>540</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8"/>
        <v>0</v>
      </c>
      <c r="Z13" s="141" t="s">
        <v>79</v>
      </c>
      <c r="AA13" s="146">
        <f t="shared" si="9"/>
        <v>0</v>
      </c>
      <c r="AB13" s="147">
        <f t="shared" si="10"/>
        <v>0</v>
      </c>
      <c r="AC13" s="148"/>
      <c r="AD13" s="157">
        <f t="shared" si="11"/>
        <v>217</v>
      </c>
      <c r="AE13" s="158">
        <f>IFERROR(INDEX(V!$R:$R,MATCH(AF13,V!$L:$L,0)),"")</f>
        <v>76</v>
      </c>
      <c r="AF13" s="159" t="str">
        <f t="shared" si="2"/>
        <v>Jaan Sepp</v>
      </c>
      <c r="AG13" s="158">
        <f>IFERROR(INDEX(V!$R:$R,MATCH(AH13,V!$L:$L,0)),"")</f>
        <v>141</v>
      </c>
      <c r="AH13" s="159" t="str">
        <f t="shared" si="3"/>
        <v>Kaspar Mänd</v>
      </c>
      <c r="AI13" s="158" t="str">
        <f>IFERROR(INDEX(V!$R:$R,MATCH(AJ13,V!$L:$L,0)),"")</f>
        <v/>
      </c>
      <c r="AJ13" s="159" t="str">
        <f t="shared" si="4"/>
        <v/>
      </c>
      <c r="AK13" s="158" t="str">
        <f>IFERROR(INDEX(V!$R:$R,MATCH(AL13,V!$L:$L,0)),"")</f>
        <v/>
      </c>
      <c r="AL13" s="159" t="str">
        <f t="shared" si="5"/>
        <v/>
      </c>
      <c r="AM13" s="158" t="str">
        <f>IFERROR(INDEX(V!$R:$R,MATCH(AN13,V!$L:$L,0)),"")</f>
        <v/>
      </c>
      <c r="AN13" s="159" t="str">
        <f t="shared" si="6"/>
        <v/>
      </c>
      <c r="AO13" s="158" t="str">
        <f>IFERROR(INDEX(V!$R:$R,MATCH(AP13,V!$L:$L,0)),"")</f>
        <v/>
      </c>
      <c r="AP13" s="159" t="str">
        <f t="shared" si="7"/>
        <v/>
      </c>
    </row>
    <row r="14" spans="1:42" x14ac:dyDescent="0.2">
      <c r="A14" s="138">
        <v>8</v>
      </c>
      <c r="B14" s="693" t="s">
        <v>531</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8"/>
        <v>0</v>
      </c>
      <c r="Z14" s="141" t="s">
        <v>79</v>
      </c>
      <c r="AA14" s="146">
        <f t="shared" si="9"/>
        <v>0</v>
      </c>
      <c r="AB14" s="147">
        <f t="shared" si="10"/>
        <v>0</v>
      </c>
      <c r="AC14" s="148"/>
      <c r="AD14" s="157">
        <f t="shared" si="11"/>
        <v>206</v>
      </c>
      <c r="AE14" s="158">
        <f>IFERROR(INDEX(V!$R:$R,MATCH(AF14,V!$L:$L,0)),"")</f>
        <v>108</v>
      </c>
      <c r="AF14" s="159" t="str">
        <f t="shared" si="2"/>
        <v>Elmo Lageda</v>
      </c>
      <c r="AG14" s="158">
        <f>IFERROR(INDEX(V!$R:$R,MATCH(AH14,V!$L:$L,0)),"")</f>
        <v>98</v>
      </c>
      <c r="AH14" s="159" t="str">
        <f t="shared" si="3"/>
        <v>Vladimir Ogneštšikov</v>
      </c>
      <c r="AI14" s="158" t="str">
        <f>IFERROR(INDEX(V!$R:$R,MATCH(AJ14,V!$L:$L,0)),"")</f>
        <v/>
      </c>
      <c r="AJ14" s="159" t="str">
        <f t="shared" si="4"/>
        <v/>
      </c>
      <c r="AK14" s="158" t="str">
        <f>IFERROR(INDEX(V!$R:$R,MATCH(AL14,V!$L:$L,0)),"")</f>
        <v/>
      </c>
      <c r="AL14" s="159" t="str">
        <f t="shared" si="5"/>
        <v/>
      </c>
      <c r="AM14" s="158" t="str">
        <f>IFERROR(INDEX(V!$R:$R,MATCH(AN14,V!$L:$L,0)),"")</f>
        <v/>
      </c>
      <c r="AN14" s="159" t="str">
        <f t="shared" si="6"/>
        <v/>
      </c>
      <c r="AO14" s="158" t="str">
        <f>IFERROR(INDEX(V!$R:$R,MATCH(AP14,V!$L:$L,0)),"")</f>
        <v/>
      </c>
      <c r="AP14" s="159" t="str">
        <f t="shared" si="7"/>
        <v/>
      </c>
    </row>
    <row r="15" spans="1:42" x14ac:dyDescent="0.2">
      <c r="A15" s="138">
        <v>9</v>
      </c>
      <c r="B15" s="693" t="s">
        <v>286</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8"/>
        <v>0</v>
      </c>
      <c r="Z15" s="141" t="s">
        <v>79</v>
      </c>
      <c r="AA15" s="146">
        <f t="shared" si="9"/>
        <v>0</v>
      </c>
      <c r="AB15" s="147">
        <f t="shared" si="10"/>
        <v>0</v>
      </c>
      <c r="AC15" s="148"/>
      <c r="AD15" s="157">
        <f t="shared" si="11"/>
        <v>203</v>
      </c>
      <c r="AE15" s="158">
        <f>IFERROR(INDEX(V!$R:$R,MATCH(AF15,V!$L:$L,0)),"")</f>
        <v>84</v>
      </c>
      <c r="AF15" s="159" t="str">
        <f t="shared" si="2"/>
        <v>Heili Vasser</v>
      </c>
      <c r="AG15" s="158">
        <f>IFERROR(INDEX(V!$R:$R,MATCH(AH15,V!$L:$L,0)),"")</f>
        <v>119</v>
      </c>
      <c r="AH15" s="159" t="str">
        <f t="shared" si="3"/>
        <v>Vello Vasser</v>
      </c>
      <c r="AI15" s="158" t="str">
        <f>IFERROR(INDEX(V!$R:$R,MATCH(AJ15,V!$L:$L,0)),"")</f>
        <v/>
      </c>
      <c r="AJ15" s="159" t="str">
        <f t="shared" si="4"/>
        <v/>
      </c>
      <c r="AK15" s="158" t="str">
        <f>IFERROR(INDEX(V!$R:$R,MATCH(AL15,V!$L:$L,0)),"")</f>
        <v/>
      </c>
      <c r="AL15" s="159" t="str">
        <f t="shared" si="5"/>
        <v/>
      </c>
      <c r="AM15" s="158" t="str">
        <f>IFERROR(INDEX(V!$R:$R,MATCH(AN15,V!$L:$L,0)),"")</f>
        <v/>
      </c>
      <c r="AN15" s="159" t="str">
        <f t="shared" si="6"/>
        <v/>
      </c>
      <c r="AO15" s="158" t="str">
        <f>IFERROR(INDEX(V!$R:$R,MATCH(AP15,V!$L:$L,0)),"")</f>
        <v/>
      </c>
      <c r="AP15" s="159" t="str">
        <f t="shared" si="7"/>
        <v/>
      </c>
    </row>
    <row r="16" spans="1:42" x14ac:dyDescent="0.2">
      <c r="A16" s="138">
        <v>10</v>
      </c>
      <c r="B16" s="335" t="s">
        <v>542</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8"/>
        <v>0</v>
      </c>
      <c r="Z16" s="141" t="s">
        <v>79</v>
      </c>
      <c r="AA16" s="146">
        <f t="shared" si="9"/>
        <v>0</v>
      </c>
      <c r="AB16" s="147">
        <f t="shared" si="10"/>
        <v>0</v>
      </c>
      <c r="AC16" s="148"/>
      <c r="AD16" s="157">
        <f t="shared" si="11"/>
        <v>127</v>
      </c>
      <c r="AE16" s="158">
        <f>IFERROR(INDEX(V!$R:$R,MATCH(AF16,V!$L:$L,0)),"")</f>
        <v>62</v>
      </c>
      <c r="AF16" s="159" t="str">
        <f t="shared" si="2"/>
        <v>Enn Tokman</v>
      </c>
      <c r="AG16" s="158">
        <f>IFERROR(INDEX(V!$R:$R,MATCH(AH16,V!$L:$L,0)),"")</f>
        <v>65</v>
      </c>
      <c r="AH16" s="159" t="str">
        <f t="shared" si="3"/>
        <v>Sander Rose</v>
      </c>
      <c r="AI16" s="158" t="str">
        <f>IFERROR(INDEX(V!$R:$R,MATCH(AJ16,V!$L:$L,0)),"")</f>
        <v/>
      </c>
      <c r="AJ16" s="159" t="str">
        <f t="shared" si="4"/>
        <v/>
      </c>
      <c r="AK16" s="158" t="str">
        <f>IFERROR(INDEX(V!$R:$R,MATCH(AL16,V!$L:$L,0)),"")</f>
        <v/>
      </c>
      <c r="AL16" s="159" t="str">
        <f t="shared" si="5"/>
        <v/>
      </c>
      <c r="AM16" s="158" t="str">
        <f>IFERROR(INDEX(V!$R:$R,MATCH(AN16,V!$L:$L,0)),"")</f>
        <v/>
      </c>
      <c r="AN16" s="159" t="str">
        <f t="shared" si="6"/>
        <v/>
      </c>
      <c r="AO16" s="158" t="str">
        <f>IFERROR(INDEX(V!$R:$R,MATCH(AP16,V!$L:$L,0)),"")</f>
        <v/>
      </c>
      <c r="AP16" s="159" t="str">
        <f t="shared" si="7"/>
        <v/>
      </c>
    </row>
    <row r="17" spans="1:42" x14ac:dyDescent="0.2">
      <c r="A17" s="138">
        <v>11</v>
      </c>
      <c r="B17" s="694" t="s">
        <v>543</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8"/>
        <v>0</v>
      </c>
      <c r="Z17" s="141" t="s">
        <v>79</v>
      </c>
      <c r="AA17" s="146">
        <f t="shared" si="9"/>
        <v>0</v>
      </c>
      <c r="AB17" s="147">
        <f t="shared" si="10"/>
        <v>0</v>
      </c>
      <c r="AC17" s="148"/>
      <c r="AD17" s="157">
        <f t="shared" si="11"/>
        <v>201</v>
      </c>
      <c r="AE17" s="158">
        <f>IFERROR(INDEX(V!$R:$R,MATCH(AF17,V!$L:$L,0)),"")</f>
        <v>43</v>
      </c>
      <c r="AF17" s="159" t="str">
        <f t="shared" si="2"/>
        <v>Illar Tõnurist</v>
      </c>
      <c r="AG17" s="158" t="str">
        <f>IFERROR(INDEX(V!$R:$R,MATCH(AH17,V!$L:$L,0)),"")</f>
        <v/>
      </c>
      <c r="AH17" s="159" t="str">
        <f t="shared" si="3"/>
        <v>Karla Purgats, Tõnu Kapper</v>
      </c>
      <c r="AI17" s="158">
        <f>IFERROR(INDEX(V!$R:$R,MATCH(AJ17,V!$L:$L,0)),"")</f>
        <v>80</v>
      </c>
      <c r="AJ17" s="159" t="str">
        <f t="shared" si="4"/>
        <v>Karla Purgats</v>
      </c>
      <c r="AK17" s="158">
        <f>IFERROR(INDEX(V!$R:$R,MATCH(AL17,V!$L:$L,0)),"")</f>
        <v>78</v>
      </c>
      <c r="AL17" s="159" t="str">
        <f t="shared" si="5"/>
        <v>Tõnu Kapper</v>
      </c>
      <c r="AM17" s="158" t="str">
        <f>IFERROR(INDEX(V!$R:$R,MATCH(AN17,V!$L:$L,0)),"")</f>
        <v/>
      </c>
      <c r="AN17" s="159" t="str">
        <f t="shared" si="6"/>
        <v/>
      </c>
      <c r="AO17" s="158" t="str">
        <f>IFERROR(INDEX(V!$R:$R,MATCH(AP17,V!$L:$L,0)),"")</f>
        <v/>
      </c>
      <c r="AP17" s="159" t="str">
        <f t="shared" si="7"/>
        <v/>
      </c>
    </row>
    <row r="18" spans="1:42" x14ac:dyDescent="0.2">
      <c r="A18" s="138">
        <v>12</v>
      </c>
      <c r="B18" s="694" t="s">
        <v>532</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8"/>
        <v>0</v>
      </c>
      <c r="Z18" s="141" t="s">
        <v>79</v>
      </c>
      <c r="AA18" s="146">
        <f t="shared" si="9"/>
        <v>0</v>
      </c>
      <c r="AB18" s="147">
        <f t="shared" si="10"/>
        <v>0</v>
      </c>
      <c r="AC18" s="148"/>
      <c r="AD18" s="157">
        <f t="shared" si="11"/>
        <v>59</v>
      </c>
      <c r="AE18" s="158">
        <f>IFERROR(INDEX(V!$R:$R,MATCH(AF18,V!$L:$L,0)),"")</f>
        <v>35</v>
      </c>
      <c r="AF18" s="159" t="str">
        <f t="shared" si="2"/>
        <v>Olav Türk</v>
      </c>
      <c r="AG18" s="158">
        <f>IFERROR(INDEX(V!$R:$R,MATCH(AH18,V!$L:$L,0)),"")</f>
        <v>24</v>
      </c>
      <c r="AH18" s="159" t="str">
        <f t="shared" si="3"/>
        <v>Sirje Maala</v>
      </c>
      <c r="AI18" s="158" t="str">
        <f>IFERROR(INDEX(V!$R:$R,MATCH(AJ18,V!$L:$L,0)),"")</f>
        <v/>
      </c>
      <c r="AJ18" s="159" t="str">
        <f t="shared" si="4"/>
        <v/>
      </c>
      <c r="AK18" s="158" t="str">
        <f>IFERROR(INDEX(V!$R:$R,MATCH(AL18,V!$L:$L,0)),"")</f>
        <v/>
      </c>
      <c r="AL18" s="159" t="str">
        <f t="shared" si="5"/>
        <v/>
      </c>
      <c r="AM18" s="158" t="str">
        <f>IFERROR(INDEX(V!$R:$R,MATCH(AN18,V!$L:$L,0)),"")</f>
        <v/>
      </c>
      <c r="AN18" s="159" t="str">
        <f t="shared" si="6"/>
        <v/>
      </c>
      <c r="AO18" s="158" t="str">
        <f>IFERROR(INDEX(V!$R:$R,MATCH(AP18,V!$L:$L,0)),"")</f>
        <v/>
      </c>
      <c r="AP18" s="159" t="str">
        <f t="shared" si="7"/>
        <v/>
      </c>
    </row>
    <row r="19" spans="1:42" hidden="1" x14ac:dyDescent="0.2">
      <c r="B19"/>
      <c r="AD19" s="157">
        <f t="shared" ref="AD19:AD73" si="12">SUM(AE19:AP19)</f>
        <v>0</v>
      </c>
      <c r="AE19" s="158" t="str">
        <f>IFERROR(INDEX(V!$R:$R,MATCH(AF19,V!$L:$L,0)),"")</f>
        <v/>
      </c>
      <c r="AF19" s="159" t="str">
        <f t="shared" si="2"/>
        <v/>
      </c>
      <c r="AG19" s="158" t="str">
        <f>IFERROR(INDEX(V!$R:$R,MATCH(AH19,V!$L:$L,0)),"")</f>
        <v/>
      </c>
      <c r="AH19" s="159" t="str">
        <f t="shared" si="3"/>
        <v/>
      </c>
      <c r="AI19" s="158" t="str">
        <f>IFERROR(INDEX(V!$R:$R,MATCH(AJ19,V!$L:$L,0)),"")</f>
        <v/>
      </c>
      <c r="AJ19" s="159" t="str">
        <f t="shared" si="4"/>
        <v/>
      </c>
      <c r="AK19" s="158" t="str">
        <f>IFERROR(INDEX(V!$R:$R,MATCH(AL19,V!$L:$L,0)),"")</f>
        <v/>
      </c>
      <c r="AL19" s="159" t="str">
        <f t="shared" si="5"/>
        <v/>
      </c>
      <c r="AM19" s="158" t="str">
        <f>IFERROR(INDEX(V!$R:$R,MATCH(AN19,V!$L:$L,0)),"")</f>
        <v/>
      </c>
      <c r="AN19" s="159" t="str">
        <f t="shared" si="6"/>
        <v/>
      </c>
      <c r="AO19" s="158" t="str">
        <f>IFERROR(INDEX(V!$R:$R,MATCH(AP19,V!$L:$L,0)),"")</f>
        <v/>
      </c>
      <c r="AP19" s="159" t="str">
        <f t="shared" si="7"/>
        <v/>
      </c>
    </row>
    <row r="20" spans="1:42" hidden="1" x14ac:dyDescent="0.2">
      <c r="B20"/>
      <c r="AD20" s="157">
        <f t="shared" si="12"/>
        <v>0</v>
      </c>
      <c r="AE20" s="158" t="str">
        <f>IFERROR(INDEX(V!$R:$R,MATCH(AF20,V!$L:$L,0)),"")</f>
        <v/>
      </c>
      <c r="AF20" s="159" t="str">
        <f t="shared" si="2"/>
        <v/>
      </c>
      <c r="AG20" s="158" t="str">
        <f>IFERROR(INDEX(V!$R:$R,MATCH(AH20,V!$L:$L,0)),"")</f>
        <v/>
      </c>
      <c r="AH20" s="159" t="str">
        <f t="shared" si="3"/>
        <v/>
      </c>
      <c r="AI20" s="158" t="str">
        <f>IFERROR(INDEX(V!$R:$R,MATCH(AJ20,V!$L:$L,0)),"")</f>
        <v/>
      </c>
      <c r="AJ20" s="159" t="str">
        <f t="shared" si="4"/>
        <v/>
      </c>
      <c r="AK20" s="158" t="str">
        <f>IFERROR(INDEX(V!$R:$R,MATCH(AL20,V!$L:$L,0)),"")</f>
        <v/>
      </c>
      <c r="AL20" s="159" t="str">
        <f t="shared" si="5"/>
        <v/>
      </c>
      <c r="AM20" s="158" t="str">
        <f>IFERROR(INDEX(V!$R:$R,MATCH(AN20,V!$L:$L,0)),"")</f>
        <v/>
      </c>
      <c r="AN20" s="159" t="str">
        <f t="shared" si="6"/>
        <v/>
      </c>
      <c r="AO20" s="158" t="str">
        <f>IFERROR(INDEX(V!$R:$R,MATCH(AP20,V!$L:$L,0)),"")</f>
        <v/>
      </c>
      <c r="AP20" s="159" t="str">
        <f t="shared" si="7"/>
        <v/>
      </c>
    </row>
    <row r="21" spans="1:42" hidden="1" x14ac:dyDescent="0.2">
      <c r="B21"/>
      <c r="AD21" s="157">
        <f t="shared" si="12"/>
        <v>0</v>
      </c>
      <c r="AE21" s="158" t="str">
        <f>IFERROR(INDEX(V!$R:$R,MATCH(AF21,V!$L:$L,0)),"")</f>
        <v/>
      </c>
      <c r="AF21" s="159" t="str">
        <f t="shared" si="2"/>
        <v/>
      </c>
      <c r="AG21" s="158" t="str">
        <f>IFERROR(INDEX(V!$R:$R,MATCH(AH21,V!$L:$L,0)),"")</f>
        <v/>
      </c>
      <c r="AH21" s="159" t="str">
        <f t="shared" si="3"/>
        <v/>
      </c>
      <c r="AI21" s="158" t="str">
        <f>IFERROR(INDEX(V!$R:$R,MATCH(AJ21,V!$L:$L,0)),"")</f>
        <v/>
      </c>
      <c r="AJ21" s="159" t="str">
        <f t="shared" si="4"/>
        <v/>
      </c>
      <c r="AK21" s="158" t="str">
        <f>IFERROR(INDEX(V!$R:$R,MATCH(AL21,V!$L:$L,0)),"")</f>
        <v/>
      </c>
      <c r="AL21" s="159" t="str">
        <f t="shared" si="5"/>
        <v/>
      </c>
      <c r="AM21" s="158" t="str">
        <f>IFERROR(INDEX(V!$R:$R,MATCH(AN21,V!$L:$L,0)),"")</f>
        <v/>
      </c>
      <c r="AN21" s="159" t="str">
        <f t="shared" si="6"/>
        <v/>
      </c>
      <c r="AO21" s="158" t="str">
        <f>IFERROR(INDEX(V!$R:$R,MATCH(AP21,V!$L:$L,0)),"")</f>
        <v/>
      </c>
      <c r="AP21" s="159" t="str">
        <f t="shared" si="7"/>
        <v/>
      </c>
    </row>
    <row r="22" spans="1:42" hidden="1" x14ac:dyDescent="0.2">
      <c r="B22"/>
      <c r="AD22" s="157">
        <f t="shared" si="12"/>
        <v>0</v>
      </c>
      <c r="AE22" s="158" t="str">
        <f>IFERROR(INDEX(V!$R:$R,MATCH(AF22,V!$L:$L,0)),"")</f>
        <v/>
      </c>
      <c r="AF22" s="159" t="str">
        <f t="shared" si="2"/>
        <v/>
      </c>
      <c r="AG22" s="158" t="str">
        <f>IFERROR(INDEX(V!$R:$R,MATCH(AH22,V!$L:$L,0)),"")</f>
        <v/>
      </c>
      <c r="AH22" s="159" t="str">
        <f t="shared" si="3"/>
        <v/>
      </c>
      <c r="AI22" s="158" t="str">
        <f>IFERROR(INDEX(V!$R:$R,MATCH(AJ22,V!$L:$L,0)),"")</f>
        <v/>
      </c>
      <c r="AJ22" s="159" t="str">
        <f t="shared" si="4"/>
        <v/>
      </c>
      <c r="AK22" s="158" t="str">
        <f>IFERROR(INDEX(V!$R:$R,MATCH(AL22,V!$L:$L,0)),"")</f>
        <v/>
      </c>
      <c r="AL22" s="159" t="str">
        <f t="shared" si="5"/>
        <v/>
      </c>
      <c r="AM22" s="158" t="str">
        <f>IFERROR(INDEX(V!$R:$R,MATCH(AN22,V!$L:$L,0)),"")</f>
        <v/>
      </c>
      <c r="AN22" s="159" t="str">
        <f t="shared" si="6"/>
        <v/>
      </c>
      <c r="AO22" s="158" t="str">
        <f>IFERROR(INDEX(V!$R:$R,MATCH(AP22,V!$L:$L,0)),"")</f>
        <v/>
      </c>
      <c r="AP22" s="159" t="str">
        <f t="shared" si="7"/>
        <v/>
      </c>
    </row>
    <row r="23" spans="1:42" hidden="1" x14ac:dyDescent="0.2">
      <c r="B23"/>
      <c r="AD23" s="157">
        <f t="shared" si="12"/>
        <v>0</v>
      </c>
      <c r="AE23" s="158" t="str">
        <f>IFERROR(INDEX(V!$R:$R,MATCH(AF23,V!$L:$L,0)),"")</f>
        <v/>
      </c>
      <c r="AF23" s="159" t="str">
        <f t="shared" si="2"/>
        <v/>
      </c>
      <c r="AG23" s="158" t="str">
        <f>IFERROR(INDEX(V!$R:$R,MATCH(AH23,V!$L:$L,0)),"")</f>
        <v/>
      </c>
      <c r="AH23" s="159" t="str">
        <f t="shared" si="3"/>
        <v/>
      </c>
      <c r="AI23" s="158" t="str">
        <f>IFERROR(INDEX(V!$R:$R,MATCH(AJ23,V!$L:$L,0)),"")</f>
        <v/>
      </c>
      <c r="AJ23" s="159" t="str">
        <f t="shared" si="4"/>
        <v/>
      </c>
      <c r="AK23" s="158" t="str">
        <f>IFERROR(INDEX(V!$R:$R,MATCH(AL23,V!$L:$L,0)),"")</f>
        <v/>
      </c>
      <c r="AL23" s="159" t="str">
        <f t="shared" si="5"/>
        <v/>
      </c>
      <c r="AM23" s="158" t="str">
        <f>IFERROR(INDEX(V!$R:$R,MATCH(AN23,V!$L:$L,0)),"")</f>
        <v/>
      </c>
      <c r="AN23" s="159" t="str">
        <f t="shared" si="6"/>
        <v/>
      </c>
      <c r="AO23" s="158" t="str">
        <f>IFERROR(INDEX(V!$R:$R,MATCH(AP23,V!$L:$L,0)),"")</f>
        <v/>
      </c>
      <c r="AP23" s="159" t="str">
        <f t="shared" si="7"/>
        <v/>
      </c>
    </row>
    <row r="24" spans="1:42" hidden="1" x14ac:dyDescent="0.2">
      <c r="B24"/>
      <c r="AD24" s="157">
        <f t="shared" si="12"/>
        <v>0</v>
      </c>
      <c r="AE24" s="158" t="str">
        <f>IFERROR(INDEX(V!$R:$R,MATCH(AF24,V!$L:$L,0)),"")</f>
        <v/>
      </c>
      <c r="AF24" s="159" t="str">
        <f t="shared" si="2"/>
        <v/>
      </c>
      <c r="AG24" s="158" t="str">
        <f>IFERROR(INDEX(V!$R:$R,MATCH(AH24,V!$L:$L,0)),"")</f>
        <v/>
      </c>
      <c r="AH24" s="159" t="str">
        <f t="shared" si="3"/>
        <v/>
      </c>
      <c r="AI24" s="158" t="str">
        <f>IFERROR(INDEX(V!$R:$R,MATCH(AJ24,V!$L:$L,0)),"")</f>
        <v/>
      </c>
      <c r="AJ24" s="159" t="str">
        <f t="shared" si="4"/>
        <v/>
      </c>
      <c r="AK24" s="158" t="str">
        <f>IFERROR(INDEX(V!$R:$R,MATCH(AL24,V!$L:$L,0)),"")</f>
        <v/>
      </c>
      <c r="AL24" s="159" t="str">
        <f t="shared" si="5"/>
        <v/>
      </c>
      <c r="AM24" s="158" t="str">
        <f>IFERROR(INDEX(V!$R:$R,MATCH(AN24,V!$L:$L,0)),"")</f>
        <v/>
      </c>
      <c r="AN24" s="159" t="str">
        <f t="shared" si="6"/>
        <v/>
      </c>
      <c r="AO24" s="158" t="str">
        <f>IFERROR(INDEX(V!$R:$R,MATCH(AP24,V!$L:$L,0)),"")</f>
        <v/>
      </c>
      <c r="AP24" s="159" t="str">
        <f t="shared" si="7"/>
        <v/>
      </c>
    </row>
    <row r="25" spans="1:42" hidden="1" x14ac:dyDescent="0.2">
      <c r="B25"/>
      <c r="AD25" s="157">
        <f t="shared" si="12"/>
        <v>0</v>
      </c>
      <c r="AE25" s="158" t="str">
        <f>IFERROR(INDEX(V!$R:$R,MATCH(AF25,V!$L:$L,0)),"")</f>
        <v/>
      </c>
      <c r="AF25" s="159" t="str">
        <f t="shared" si="2"/>
        <v/>
      </c>
      <c r="AG25" s="158" t="str">
        <f>IFERROR(INDEX(V!$R:$R,MATCH(AH25,V!$L:$L,0)),"")</f>
        <v/>
      </c>
      <c r="AH25" s="159" t="str">
        <f t="shared" si="3"/>
        <v/>
      </c>
      <c r="AI25" s="158" t="str">
        <f>IFERROR(INDEX(V!$R:$R,MATCH(AJ25,V!$L:$L,0)),"")</f>
        <v/>
      </c>
      <c r="AJ25" s="159" t="str">
        <f t="shared" si="4"/>
        <v/>
      </c>
      <c r="AK25" s="158" t="str">
        <f>IFERROR(INDEX(V!$R:$R,MATCH(AL25,V!$L:$L,0)),"")</f>
        <v/>
      </c>
      <c r="AL25" s="159" t="str">
        <f t="shared" si="5"/>
        <v/>
      </c>
      <c r="AM25" s="158" t="str">
        <f>IFERROR(INDEX(V!$R:$R,MATCH(AN25,V!$L:$L,0)),"")</f>
        <v/>
      </c>
      <c r="AN25" s="159" t="str">
        <f t="shared" si="6"/>
        <v/>
      </c>
      <c r="AO25" s="158" t="str">
        <f>IFERROR(INDEX(V!$R:$R,MATCH(AP25,V!$L:$L,0)),"")</f>
        <v/>
      </c>
      <c r="AP25" s="159" t="str">
        <f t="shared" si="7"/>
        <v/>
      </c>
    </row>
    <row r="26" spans="1:42" hidden="1" x14ac:dyDescent="0.2">
      <c r="B26"/>
      <c r="AD26" s="157">
        <f t="shared" si="12"/>
        <v>0</v>
      </c>
      <c r="AE26" s="158" t="str">
        <f>IFERROR(INDEX(V!$R:$R,MATCH(AF26,V!$L:$L,0)),"")</f>
        <v/>
      </c>
      <c r="AF26" s="159" t="str">
        <f t="shared" si="2"/>
        <v/>
      </c>
      <c r="AG26" s="158" t="str">
        <f>IFERROR(INDEX(V!$R:$R,MATCH(AH26,V!$L:$L,0)),"")</f>
        <v/>
      </c>
      <c r="AH26" s="159" t="str">
        <f t="shared" si="3"/>
        <v/>
      </c>
      <c r="AI26" s="158" t="str">
        <f>IFERROR(INDEX(V!$R:$R,MATCH(AJ26,V!$L:$L,0)),"")</f>
        <v/>
      </c>
      <c r="AJ26" s="159" t="str">
        <f t="shared" si="4"/>
        <v/>
      </c>
      <c r="AK26" s="158" t="str">
        <f>IFERROR(INDEX(V!$R:$R,MATCH(AL26,V!$L:$L,0)),"")</f>
        <v/>
      </c>
      <c r="AL26" s="159" t="str">
        <f t="shared" si="5"/>
        <v/>
      </c>
      <c r="AM26" s="158" t="str">
        <f>IFERROR(INDEX(V!$R:$R,MATCH(AN26,V!$L:$L,0)),"")</f>
        <v/>
      </c>
      <c r="AN26" s="159" t="str">
        <f t="shared" si="6"/>
        <v/>
      </c>
      <c r="AO26" s="158" t="str">
        <f>IFERROR(INDEX(V!$R:$R,MATCH(AP26,V!$L:$L,0)),"")</f>
        <v/>
      </c>
      <c r="AP26" s="159" t="str">
        <f t="shared" si="7"/>
        <v/>
      </c>
    </row>
    <row r="27" spans="1:42" hidden="1" x14ac:dyDescent="0.2">
      <c r="B27"/>
      <c r="AD27" s="157">
        <f t="shared" si="12"/>
        <v>0</v>
      </c>
      <c r="AE27" s="158" t="str">
        <f>IFERROR(INDEX(V!$R:$R,MATCH(AF27,V!$L:$L,0)),"")</f>
        <v/>
      </c>
      <c r="AF27" s="159" t="str">
        <f t="shared" si="2"/>
        <v/>
      </c>
      <c r="AG27" s="158" t="str">
        <f>IFERROR(INDEX(V!$R:$R,MATCH(AH27,V!$L:$L,0)),"")</f>
        <v/>
      </c>
      <c r="AH27" s="159" t="str">
        <f t="shared" si="3"/>
        <v/>
      </c>
      <c r="AI27" s="158" t="str">
        <f>IFERROR(INDEX(V!$R:$R,MATCH(AJ27,V!$L:$L,0)),"")</f>
        <v/>
      </c>
      <c r="AJ27" s="159" t="str">
        <f t="shared" si="4"/>
        <v/>
      </c>
      <c r="AK27" s="158" t="str">
        <f>IFERROR(INDEX(V!$R:$R,MATCH(AL27,V!$L:$L,0)),"")</f>
        <v/>
      </c>
      <c r="AL27" s="159" t="str">
        <f t="shared" si="5"/>
        <v/>
      </c>
      <c r="AM27" s="158" t="str">
        <f>IFERROR(INDEX(V!$R:$R,MATCH(AN27,V!$L:$L,0)),"")</f>
        <v/>
      </c>
      <c r="AN27" s="159" t="str">
        <f t="shared" si="6"/>
        <v/>
      </c>
      <c r="AO27" s="158" t="str">
        <f>IFERROR(INDEX(V!$R:$R,MATCH(AP27,V!$L:$L,0)),"")</f>
        <v/>
      </c>
      <c r="AP27" s="159" t="str">
        <f t="shared" si="7"/>
        <v/>
      </c>
    </row>
    <row r="28" spans="1:42" hidden="1" x14ac:dyDescent="0.2">
      <c r="B28"/>
      <c r="AD28" s="157">
        <f t="shared" si="12"/>
        <v>0</v>
      </c>
      <c r="AE28" s="158" t="str">
        <f>IFERROR(INDEX(V!$R:$R,MATCH(AF28,V!$L:$L,0)),"")</f>
        <v/>
      </c>
      <c r="AF28" s="159" t="str">
        <f t="shared" si="2"/>
        <v/>
      </c>
      <c r="AG28" s="158" t="str">
        <f>IFERROR(INDEX(V!$R:$R,MATCH(AH28,V!$L:$L,0)),"")</f>
        <v/>
      </c>
      <c r="AH28" s="159" t="str">
        <f t="shared" si="3"/>
        <v/>
      </c>
      <c r="AI28" s="158" t="str">
        <f>IFERROR(INDEX(V!$R:$R,MATCH(AJ28,V!$L:$L,0)),"")</f>
        <v/>
      </c>
      <c r="AJ28" s="159" t="str">
        <f t="shared" si="4"/>
        <v/>
      </c>
      <c r="AK28" s="158" t="str">
        <f>IFERROR(INDEX(V!$R:$R,MATCH(AL28,V!$L:$L,0)),"")</f>
        <v/>
      </c>
      <c r="AL28" s="159" t="str">
        <f t="shared" si="5"/>
        <v/>
      </c>
      <c r="AM28" s="158" t="str">
        <f>IFERROR(INDEX(V!$R:$R,MATCH(AN28,V!$L:$L,0)),"")</f>
        <v/>
      </c>
      <c r="AN28" s="159" t="str">
        <f t="shared" si="6"/>
        <v/>
      </c>
      <c r="AO28" s="158" t="str">
        <f>IFERROR(INDEX(V!$R:$R,MATCH(AP28,V!$L:$L,0)),"")</f>
        <v/>
      </c>
      <c r="AP28" s="159" t="str">
        <f t="shared" si="7"/>
        <v/>
      </c>
    </row>
    <row r="29" spans="1:42" hidden="1" x14ac:dyDescent="0.2">
      <c r="B29"/>
      <c r="AD29" s="157">
        <f t="shared" si="12"/>
        <v>0</v>
      </c>
      <c r="AE29" s="158" t="str">
        <f>IFERROR(INDEX(V!$R:$R,MATCH(AF29,V!$L:$L,0)),"")</f>
        <v/>
      </c>
      <c r="AF29" s="159" t="str">
        <f t="shared" si="2"/>
        <v/>
      </c>
      <c r="AG29" s="158" t="str">
        <f>IFERROR(INDEX(V!$R:$R,MATCH(AH29,V!$L:$L,0)),"")</f>
        <v/>
      </c>
      <c r="AH29" s="159" t="str">
        <f t="shared" si="3"/>
        <v/>
      </c>
      <c r="AI29" s="158" t="str">
        <f>IFERROR(INDEX(V!$R:$R,MATCH(AJ29,V!$L:$L,0)),"")</f>
        <v/>
      </c>
      <c r="AJ29" s="159" t="str">
        <f t="shared" si="4"/>
        <v/>
      </c>
      <c r="AK29" s="158" t="str">
        <f>IFERROR(INDEX(V!$R:$R,MATCH(AL29,V!$L:$L,0)),"")</f>
        <v/>
      </c>
      <c r="AL29" s="159" t="str">
        <f t="shared" si="5"/>
        <v/>
      </c>
      <c r="AM29" s="158" t="str">
        <f>IFERROR(INDEX(V!$R:$R,MATCH(AN29,V!$L:$L,0)),"")</f>
        <v/>
      </c>
      <c r="AN29" s="159" t="str">
        <f t="shared" si="6"/>
        <v/>
      </c>
      <c r="AO29" s="158" t="str">
        <f>IFERROR(INDEX(V!$R:$R,MATCH(AP29,V!$L:$L,0)),"")</f>
        <v/>
      </c>
      <c r="AP29" s="159" t="str">
        <f t="shared" si="7"/>
        <v/>
      </c>
    </row>
    <row r="30" spans="1:42" hidden="1" x14ac:dyDescent="0.2">
      <c r="B30"/>
      <c r="AD30" s="157">
        <f t="shared" si="12"/>
        <v>0</v>
      </c>
      <c r="AE30" s="158" t="str">
        <f>IFERROR(INDEX(V!$R:$R,MATCH(AF30,V!$L:$L,0)),"")</f>
        <v/>
      </c>
      <c r="AF30" s="159" t="str">
        <f t="shared" si="2"/>
        <v/>
      </c>
      <c r="AG30" s="158" t="str">
        <f>IFERROR(INDEX(V!$R:$R,MATCH(AH30,V!$L:$L,0)),"")</f>
        <v/>
      </c>
      <c r="AH30" s="159" t="str">
        <f t="shared" si="3"/>
        <v/>
      </c>
      <c r="AI30" s="158" t="str">
        <f>IFERROR(INDEX(V!$R:$R,MATCH(AJ30,V!$L:$L,0)),"")</f>
        <v/>
      </c>
      <c r="AJ30" s="159" t="str">
        <f t="shared" si="4"/>
        <v/>
      </c>
      <c r="AK30" s="158" t="str">
        <f>IFERROR(INDEX(V!$R:$R,MATCH(AL30,V!$L:$L,0)),"")</f>
        <v/>
      </c>
      <c r="AL30" s="159" t="str">
        <f t="shared" si="5"/>
        <v/>
      </c>
      <c r="AM30" s="158" t="str">
        <f>IFERROR(INDEX(V!$R:$R,MATCH(AN30,V!$L:$L,0)),"")</f>
        <v/>
      </c>
      <c r="AN30" s="159" t="str">
        <f t="shared" si="6"/>
        <v/>
      </c>
      <c r="AO30" s="158" t="str">
        <f>IFERROR(INDEX(V!$R:$R,MATCH(AP30,V!$L:$L,0)),"")</f>
        <v/>
      </c>
      <c r="AP30" s="159" t="str">
        <f t="shared" si="7"/>
        <v/>
      </c>
    </row>
    <row r="31" spans="1:42" hidden="1" x14ac:dyDescent="0.2">
      <c r="B31"/>
      <c r="AD31" s="157">
        <f t="shared" si="12"/>
        <v>0</v>
      </c>
      <c r="AE31" s="158" t="str">
        <f>IFERROR(INDEX(V!$R:$R,MATCH(AF31,V!$L:$L,0)),"")</f>
        <v/>
      </c>
      <c r="AF31" s="159" t="str">
        <f t="shared" si="2"/>
        <v/>
      </c>
      <c r="AG31" s="158" t="str">
        <f>IFERROR(INDEX(V!$R:$R,MATCH(AH31,V!$L:$L,0)),"")</f>
        <v/>
      </c>
      <c r="AH31" s="159" t="str">
        <f t="shared" si="3"/>
        <v/>
      </c>
      <c r="AI31" s="158" t="str">
        <f>IFERROR(INDEX(V!$R:$R,MATCH(AJ31,V!$L:$L,0)),"")</f>
        <v/>
      </c>
      <c r="AJ31" s="159" t="str">
        <f t="shared" si="4"/>
        <v/>
      </c>
      <c r="AK31" s="158" t="str">
        <f>IFERROR(INDEX(V!$R:$R,MATCH(AL31,V!$L:$L,0)),"")</f>
        <v/>
      </c>
      <c r="AL31" s="159" t="str">
        <f t="shared" si="5"/>
        <v/>
      </c>
      <c r="AM31" s="158" t="str">
        <f>IFERROR(INDEX(V!$R:$R,MATCH(AN31,V!$L:$L,0)),"")</f>
        <v/>
      </c>
      <c r="AN31" s="159" t="str">
        <f t="shared" si="6"/>
        <v/>
      </c>
      <c r="AO31" s="158" t="str">
        <f>IFERROR(INDEX(V!$R:$R,MATCH(AP31,V!$L:$L,0)),"")</f>
        <v/>
      </c>
      <c r="AP31" s="159" t="str">
        <f t="shared" si="7"/>
        <v/>
      </c>
    </row>
    <row r="32" spans="1:42" hidden="1" x14ac:dyDescent="0.2">
      <c r="B32"/>
      <c r="AD32" s="157">
        <f t="shared" si="12"/>
        <v>0</v>
      </c>
      <c r="AE32" s="158" t="str">
        <f>IFERROR(INDEX(V!$R:$R,MATCH(AF32,V!$L:$L,0)),"")</f>
        <v/>
      </c>
      <c r="AF32" s="159" t="str">
        <f t="shared" si="2"/>
        <v/>
      </c>
      <c r="AG32" s="158" t="str">
        <f>IFERROR(INDEX(V!$R:$R,MATCH(AH32,V!$L:$L,0)),"")</f>
        <v/>
      </c>
      <c r="AH32" s="159" t="str">
        <f t="shared" si="3"/>
        <v/>
      </c>
      <c r="AI32" s="158" t="str">
        <f>IFERROR(INDEX(V!$R:$R,MATCH(AJ32,V!$L:$L,0)),"")</f>
        <v/>
      </c>
      <c r="AJ32" s="159" t="str">
        <f t="shared" si="4"/>
        <v/>
      </c>
      <c r="AK32" s="158" t="str">
        <f>IFERROR(INDEX(V!$R:$R,MATCH(AL32,V!$L:$L,0)),"")</f>
        <v/>
      </c>
      <c r="AL32" s="159" t="str">
        <f t="shared" si="5"/>
        <v/>
      </c>
      <c r="AM32" s="158" t="str">
        <f>IFERROR(INDEX(V!$R:$R,MATCH(AN32,V!$L:$L,0)),"")</f>
        <v/>
      </c>
      <c r="AN32" s="159" t="str">
        <f t="shared" si="6"/>
        <v/>
      </c>
      <c r="AO32" s="158" t="str">
        <f>IFERROR(INDEX(V!$R:$R,MATCH(AP32,V!$L:$L,0)),"")</f>
        <v/>
      </c>
      <c r="AP32" s="159" t="str">
        <f t="shared" si="7"/>
        <v/>
      </c>
    </row>
    <row r="33" spans="2:42" hidden="1" x14ac:dyDescent="0.2">
      <c r="B33"/>
      <c r="AD33" s="157">
        <f t="shared" si="12"/>
        <v>0</v>
      </c>
      <c r="AE33" s="158" t="str">
        <f>IFERROR(INDEX(V!$R:$R,MATCH(AF33,V!$L:$L,0)),"")</f>
        <v/>
      </c>
      <c r="AF33" s="159" t="str">
        <f t="shared" si="2"/>
        <v/>
      </c>
      <c r="AG33" s="158" t="str">
        <f>IFERROR(INDEX(V!$R:$R,MATCH(AH33,V!$L:$L,0)),"")</f>
        <v/>
      </c>
      <c r="AH33" s="159" t="str">
        <f t="shared" si="3"/>
        <v/>
      </c>
      <c r="AI33" s="158" t="str">
        <f>IFERROR(INDEX(V!$R:$R,MATCH(AJ33,V!$L:$L,0)),"")</f>
        <v/>
      </c>
      <c r="AJ33" s="159" t="str">
        <f t="shared" si="4"/>
        <v/>
      </c>
      <c r="AK33" s="158" t="str">
        <f>IFERROR(INDEX(V!$R:$R,MATCH(AL33,V!$L:$L,0)),"")</f>
        <v/>
      </c>
      <c r="AL33" s="159" t="str">
        <f t="shared" si="5"/>
        <v/>
      </c>
      <c r="AM33" s="158" t="str">
        <f>IFERROR(INDEX(V!$R:$R,MATCH(AN33,V!$L:$L,0)),"")</f>
        <v/>
      </c>
      <c r="AN33" s="159" t="str">
        <f t="shared" si="6"/>
        <v/>
      </c>
      <c r="AO33" s="158" t="str">
        <f>IFERROR(INDEX(V!$R:$R,MATCH(AP33,V!$L:$L,0)),"")</f>
        <v/>
      </c>
      <c r="AP33" s="159" t="str">
        <f t="shared" si="7"/>
        <v/>
      </c>
    </row>
    <row r="34" spans="2:42" hidden="1" x14ac:dyDescent="0.2">
      <c r="B34"/>
      <c r="AD34" s="157">
        <f t="shared" si="12"/>
        <v>0</v>
      </c>
      <c r="AE34" s="158" t="str">
        <f>IFERROR(INDEX(V!$R:$R,MATCH(AF34,V!$L:$L,0)),"")</f>
        <v/>
      </c>
      <c r="AF34" s="159" t="str">
        <f t="shared" si="2"/>
        <v/>
      </c>
      <c r="AG34" s="158" t="str">
        <f>IFERROR(INDEX(V!$R:$R,MATCH(AH34,V!$L:$L,0)),"")</f>
        <v/>
      </c>
      <c r="AH34" s="159" t="str">
        <f t="shared" si="3"/>
        <v/>
      </c>
      <c r="AI34" s="158" t="str">
        <f>IFERROR(INDEX(V!$R:$R,MATCH(AJ34,V!$L:$L,0)),"")</f>
        <v/>
      </c>
      <c r="AJ34" s="159" t="str">
        <f t="shared" si="4"/>
        <v/>
      </c>
      <c r="AK34" s="158" t="str">
        <f>IFERROR(INDEX(V!$R:$R,MATCH(AL34,V!$L:$L,0)),"")</f>
        <v/>
      </c>
      <c r="AL34" s="159" t="str">
        <f t="shared" si="5"/>
        <v/>
      </c>
      <c r="AM34" s="158" t="str">
        <f>IFERROR(INDEX(V!$R:$R,MATCH(AN34,V!$L:$L,0)),"")</f>
        <v/>
      </c>
      <c r="AN34" s="159" t="str">
        <f t="shared" si="6"/>
        <v/>
      </c>
      <c r="AO34" s="158" t="str">
        <f>IFERROR(INDEX(V!$R:$R,MATCH(AP34,V!$L:$L,0)),"")</f>
        <v/>
      </c>
      <c r="AP34" s="159" t="str">
        <f t="shared" si="7"/>
        <v/>
      </c>
    </row>
    <row r="35" spans="2:42" hidden="1" x14ac:dyDescent="0.2">
      <c r="B35"/>
      <c r="AD35" s="157">
        <f t="shared" si="12"/>
        <v>0</v>
      </c>
      <c r="AE35" s="158" t="str">
        <f>IFERROR(INDEX(V!$R:$R,MATCH(AF35,V!$L:$L,0)),"")</f>
        <v/>
      </c>
      <c r="AF35" s="159" t="str">
        <f t="shared" si="2"/>
        <v/>
      </c>
      <c r="AG35" s="158" t="str">
        <f>IFERROR(INDEX(V!$R:$R,MATCH(AH35,V!$L:$L,0)),"")</f>
        <v/>
      </c>
      <c r="AH35" s="159" t="str">
        <f t="shared" si="3"/>
        <v/>
      </c>
      <c r="AI35" s="158" t="str">
        <f>IFERROR(INDEX(V!$R:$R,MATCH(AJ35,V!$L:$L,0)),"")</f>
        <v/>
      </c>
      <c r="AJ35" s="159" t="str">
        <f t="shared" si="4"/>
        <v/>
      </c>
      <c r="AK35" s="158" t="str">
        <f>IFERROR(INDEX(V!$R:$R,MATCH(AL35,V!$L:$L,0)),"")</f>
        <v/>
      </c>
      <c r="AL35" s="159" t="str">
        <f t="shared" si="5"/>
        <v/>
      </c>
      <c r="AM35" s="158" t="str">
        <f>IFERROR(INDEX(V!$R:$R,MATCH(AN35,V!$L:$L,0)),"")</f>
        <v/>
      </c>
      <c r="AN35" s="159" t="str">
        <f t="shared" si="6"/>
        <v/>
      </c>
      <c r="AO35" s="158" t="str">
        <f>IFERROR(INDEX(V!$R:$R,MATCH(AP35,V!$L:$L,0)),"")</f>
        <v/>
      </c>
      <c r="AP35" s="159" t="str">
        <f t="shared" si="7"/>
        <v/>
      </c>
    </row>
    <row r="36" spans="2:42" hidden="1" x14ac:dyDescent="0.2">
      <c r="B36"/>
      <c r="AD36" s="157">
        <f t="shared" si="12"/>
        <v>0</v>
      </c>
      <c r="AE36" s="158" t="str">
        <f>IFERROR(INDEX(V!$R:$R,MATCH(AF36,V!$L:$L,0)),"")</f>
        <v/>
      </c>
      <c r="AF36" s="159" t="str">
        <f t="shared" si="2"/>
        <v/>
      </c>
      <c r="AG36" s="158" t="str">
        <f>IFERROR(INDEX(V!$R:$R,MATCH(AH36,V!$L:$L,0)),"")</f>
        <v/>
      </c>
      <c r="AH36" s="159" t="str">
        <f t="shared" si="3"/>
        <v/>
      </c>
      <c r="AI36" s="158" t="str">
        <f>IFERROR(INDEX(V!$R:$R,MATCH(AJ36,V!$L:$L,0)),"")</f>
        <v/>
      </c>
      <c r="AJ36" s="159" t="str">
        <f t="shared" si="4"/>
        <v/>
      </c>
      <c r="AK36" s="158" t="str">
        <f>IFERROR(INDEX(V!$R:$R,MATCH(AL36,V!$L:$L,0)),"")</f>
        <v/>
      </c>
      <c r="AL36" s="159" t="str">
        <f t="shared" si="5"/>
        <v/>
      </c>
      <c r="AM36" s="158" t="str">
        <f>IFERROR(INDEX(V!$R:$R,MATCH(AN36,V!$L:$L,0)),"")</f>
        <v/>
      </c>
      <c r="AN36" s="159" t="str">
        <f t="shared" si="6"/>
        <v/>
      </c>
      <c r="AO36" s="158" t="str">
        <f>IFERROR(INDEX(V!$R:$R,MATCH(AP36,V!$L:$L,0)),"")</f>
        <v/>
      </c>
      <c r="AP36" s="159" t="str">
        <f t="shared" si="7"/>
        <v/>
      </c>
    </row>
    <row r="37" spans="2:42" hidden="1" x14ac:dyDescent="0.2">
      <c r="B37"/>
      <c r="AD37" s="157">
        <f t="shared" si="12"/>
        <v>0</v>
      </c>
      <c r="AE37" s="158" t="str">
        <f>IFERROR(INDEX(V!$R:$R,MATCH(AF37,V!$L:$L,0)),"")</f>
        <v/>
      </c>
      <c r="AF37" s="159" t="str">
        <f t="shared" si="2"/>
        <v/>
      </c>
      <c r="AG37" s="158" t="str">
        <f>IFERROR(INDEX(V!$R:$R,MATCH(AH37,V!$L:$L,0)),"")</f>
        <v/>
      </c>
      <c r="AH37" s="159" t="str">
        <f t="shared" si="3"/>
        <v/>
      </c>
      <c r="AI37" s="158" t="str">
        <f>IFERROR(INDEX(V!$R:$R,MATCH(AJ37,V!$L:$L,0)),"")</f>
        <v/>
      </c>
      <c r="AJ37" s="159" t="str">
        <f t="shared" si="4"/>
        <v/>
      </c>
      <c r="AK37" s="158" t="str">
        <f>IFERROR(INDEX(V!$R:$R,MATCH(AL37,V!$L:$L,0)),"")</f>
        <v/>
      </c>
      <c r="AL37" s="159" t="str">
        <f t="shared" si="5"/>
        <v/>
      </c>
      <c r="AM37" s="158" t="str">
        <f>IFERROR(INDEX(V!$R:$R,MATCH(AN37,V!$L:$L,0)),"")</f>
        <v/>
      </c>
      <c r="AN37" s="159" t="str">
        <f t="shared" si="6"/>
        <v/>
      </c>
      <c r="AO37" s="158" t="str">
        <f>IFERROR(INDEX(V!$R:$R,MATCH(AP37,V!$L:$L,0)),"")</f>
        <v/>
      </c>
      <c r="AP37" s="159" t="str">
        <f t="shared" si="7"/>
        <v/>
      </c>
    </row>
    <row r="38" spans="2:42" hidden="1" x14ac:dyDescent="0.2">
      <c r="B38"/>
      <c r="AD38" s="157">
        <f t="shared" si="12"/>
        <v>0</v>
      </c>
      <c r="AE38" s="158" t="str">
        <f>IFERROR(INDEX(V!$R:$R,MATCH(AF38,V!$L:$L,0)),"")</f>
        <v/>
      </c>
      <c r="AF38" s="159" t="str">
        <f t="shared" si="2"/>
        <v/>
      </c>
      <c r="AG38" s="158" t="str">
        <f>IFERROR(INDEX(V!$R:$R,MATCH(AH38,V!$L:$L,0)),"")</f>
        <v/>
      </c>
      <c r="AH38" s="159" t="str">
        <f t="shared" si="3"/>
        <v/>
      </c>
      <c r="AI38" s="158" t="str">
        <f>IFERROR(INDEX(V!$R:$R,MATCH(AJ38,V!$L:$L,0)),"")</f>
        <v/>
      </c>
      <c r="AJ38" s="159" t="str">
        <f t="shared" si="4"/>
        <v/>
      </c>
      <c r="AK38" s="158" t="str">
        <f>IFERROR(INDEX(V!$R:$R,MATCH(AL38,V!$L:$L,0)),"")</f>
        <v/>
      </c>
      <c r="AL38" s="159" t="str">
        <f t="shared" si="5"/>
        <v/>
      </c>
      <c r="AM38" s="158" t="str">
        <f>IFERROR(INDEX(V!$R:$R,MATCH(AN38,V!$L:$L,0)),"")</f>
        <v/>
      </c>
      <c r="AN38" s="159" t="str">
        <f t="shared" si="6"/>
        <v/>
      </c>
      <c r="AO38" s="158" t="str">
        <f>IFERROR(INDEX(V!$R:$R,MATCH(AP38,V!$L:$L,0)),"")</f>
        <v/>
      </c>
      <c r="AP38" s="159" t="str">
        <f t="shared" si="7"/>
        <v/>
      </c>
    </row>
    <row r="39" spans="2:42" hidden="1" x14ac:dyDescent="0.2">
      <c r="B39"/>
      <c r="AD39" s="157">
        <f t="shared" si="12"/>
        <v>0</v>
      </c>
      <c r="AE39" s="158" t="str">
        <f>IFERROR(INDEX(V!$R:$R,MATCH(AF39,V!$L:$L,0)),"")</f>
        <v/>
      </c>
      <c r="AF39" s="159" t="str">
        <f t="shared" si="2"/>
        <v/>
      </c>
      <c r="AG39" s="158" t="str">
        <f>IFERROR(INDEX(V!$R:$R,MATCH(AH39,V!$L:$L,0)),"")</f>
        <v/>
      </c>
      <c r="AH39" s="159" t="str">
        <f t="shared" si="3"/>
        <v/>
      </c>
      <c r="AI39" s="158" t="str">
        <f>IFERROR(INDEX(V!$R:$R,MATCH(AJ39,V!$L:$L,0)),"")</f>
        <v/>
      </c>
      <c r="AJ39" s="159" t="str">
        <f t="shared" si="4"/>
        <v/>
      </c>
      <c r="AK39" s="158" t="str">
        <f>IFERROR(INDEX(V!$R:$R,MATCH(AL39,V!$L:$L,0)),"")</f>
        <v/>
      </c>
      <c r="AL39" s="159" t="str">
        <f t="shared" si="5"/>
        <v/>
      </c>
      <c r="AM39" s="158" t="str">
        <f>IFERROR(INDEX(V!$R:$R,MATCH(AN39,V!$L:$L,0)),"")</f>
        <v/>
      </c>
      <c r="AN39" s="159" t="str">
        <f t="shared" si="6"/>
        <v/>
      </c>
      <c r="AO39" s="158" t="str">
        <f>IFERROR(INDEX(V!$R:$R,MATCH(AP39,V!$L:$L,0)),"")</f>
        <v/>
      </c>
      <c r="AP39" s="159" t="str">
        <f t="shared" si="7"/>
        <v/>
      </c>
    </row>
    <row r="40" spans="2:42" hidden="1" x14ac:dyDescent="0.2">
      <c r="B40"/>
      <c r="AD40" s="157">
        <f t="shared" si="12"/>
        <v>0</v>
      </c>
      <c r="AE40" s="158" t="str">
        <f>IFERROR(INDEX(V!$R:$R,MATCH(AF40,V!$L:$L,0)),"")</f>
        <v/>
      </c>
      <c r="AF40" s="159" t="str">
        <f t="shared" si="2"/>
        <v/>
      </c>
      <c r="AG40" s="158" t="str">
        <f>IFERROR(INDEX(V!$R:$R,MATCH(AH40,V!$L:$L,0)),"")</f>
        <v/>
      </c>
      <c r="AH40" s="159" t="str">
        <f t="shared" si="3"/>
        <v/>
      </c>
      <c r="AI40" s="158" t="str">
        <f>IFERROR(INDEX(V!$R:$R,MATCH(AJ40,V!$L:$L,0)),"")</f>
        <v/>
      </c>
      <c r="AJ40" s="159" t="str">
        <f t="shared" si="4"/>
        <v/>
      </c>
      <c r="AK40" s="158" t="str">
        <f>IFERROR(INDEX(V!$R:$R,MATCH(AL40,V!$L:$L,0)),"")</f>
        <v/>
      </c>
      <c r="AL40" s="159" t="str">
        <f t="shared" si="5"/>
        <v/>
      </c>
      <c r="AM40" s="158" t="str">
        <f>IFERROR(INDEX(V!$R:$R,MATCH(AN40,V!$L:$L,0)),"")</f>
        <v/>
      </c>
      <c r="AN40" s="159" t="str">
        <f t="shared" si="6"/>
        <v/>
      </c>
      <c r="AO40" s="158" t="str">
        <f>IFERROR(INDEX(V!$R:$R,MATCH(AP40,V!$L:$L,0)),"")</f>
        <v/>
      </c>
      <c r="AP40" s="159" t="str">
        <f t="shared" si="7"/>
        <v/>
      </c>
    </row>
    <row r="41" spans="2:42" hidden="1" x14ac:dyDescent="0.2">
      <c r="B41"/>
      <c r="AD41" s="157">
        <f t="shared" si="12"/>
        <v>0</v>
      </c>
      <c r="AE41" s="158" t="str">
        <f>IFERROR(INDEX(V!$R:$R,MATCH(AF41,V!$L:$L,0)),"")</f>
        <v/>
      </c>
      <c r="AF41" s="159" t="str">
        <f t="shared" si="2"/>
        <v/>
      </c>
      <c r="AG41" s="158" t="str">
        <f>IFERROR(INDEX(V!$R:$R,MATCH(AH41,V!$L:$L,0)),"")</f>
        <v/>
      </c>
      <c r="AH41" s="159" t="str">
        <f t="shared" si="3"/>
        <v/>
      </c>
      <c r="AI41" s="158" t="str">
        <f>IFERROR(INDEX(V!$R:$R,MATCH(AJ41,V!$L:$L,0)),"")</f>
        <v/>
      </c>
      <c r="AJ41" s="159" t="str">
        <f t="shared" si="4"/>
        <v/>
      </c>
      <c r="AK41" s="158" t="str">
        <f>IFERROR(INDEX(V!$R:$R,MATCH(AL41,V!$L:$L,0)),"")</f>
        <v/>
      </c>
      <c r="AL41" s="159" t="str">
        <f t="shared" si="5"/>
        <v/>
      </c>
      <c r="AM41" s="158" t="str">
        <f>IFERROR(INDEX(V!$R:$R,MATCH(AN41,V!$L:$L,0)),"")</f>
        <v/>
      </c>
      <c r="AN41" s="159" t="str">
        <f t="shared" si="6"/>
        <v/>
      </c>
      <c r="AO41" s="158" t="str">
        <f>IFERROR(INDEX(V!$R:$R,MATCH(AP41,V!$L:$L,0)),"")</f>
        <v/>
      </c>
      <c r="AP41" s="159" t="str">
        <f t="shared" si="7"/>
        <v/>
      </c>
    </row>
    <row r="42" spans="2:42" hidden="1" x14ac:dyDescent="0.2">
      <c r="B42"/>
      <c r="AD42" s="157">
        <f t="shared" si="12"/>
        <v>0</v>
      </c>
      <c r="AE42" s="158" t="str">
        <f>IFERROR(INDEX(V!$R:$R,MATCH(AF42,V!$L:$L,0)),"")</f>
        <v/>
      </c>
      <c r="AF42" s="159" t="str">
        <f t="shared" si="2"/>
        <v/>
      </c>
      <c r="AG42" s="158" t="str">
        <f>IFERROR(INDEX(V!$R:$R,MATCH(AH42,V!$L:$L,0)),"")</f>
        <v/>
      </c>
      <c r="AH42" s="159" t="str">
        <f t="shared" si="3"/>
        <v/>
      </c>
      <c r="AI42" s="158" t="str">
        <f>IFERROR(INDEX(V!$R:$R,MATCH(AJ42,V!$L:$L,0)),"")</f>
        <v/>
      </c>
      <c r="AJ42" s="159" t="str">
        <f t="shared" si="4"/>
        <v/>
      </c>
      <c r="AK42" s="158" t="str">
        <f>IFERROR(INDEX(V!$R:$R,MATCH(AL42,V!$L:$L,0)),"")</f>
        <v/>
      </c>
      <c r="AL42" s="159" t="str">
        <f t="shared" si="5"/>
        <v/>
      </c>
      <c r="AM42" s="158" t="str">
        <f>IFERROR(INDEX(V!$R:$R,MATCH(AN42,V!$L:$L,0)),"")</f>
        <v/>
      </c>
      <c r="AN42" s="159" t="str">
        <f t="shared" si="6"/>
        <v/>
      </c>
      <c r="AO42" s="158" t="str">
        <f>IFERROR(INDEX(V!$R:$R,MATCH(AP42,V!$L:$L,0)),"")</f>
        <v/>
      </c>
      <c r="AP42" s="159" t="str">
        <f t="shared" si="7"/>
        <v/>
      </c>
    </row>
    <row r="43" spans="2:42" hidden="1" x14ac:dyDescent="0.2">
      <c r="B43"/>
      <c r="AD43" s="157">
        <f t="shared" si="12"/>
        <v>0</v>
      </c>
      <c r="AE43" s="158" t="str">
        <f>IFERROR(INDEX(V!$R:$R,MATCH(AF43,V!$L:$L,0)),"")</f>
        <v/>
      </c>
      <c r="AF43" s="159" t="str">
        <f t="shared" si="2"/>
        <v/>
      </c>
      <c r="AG43" s="158" t="str">
        <f>IFERROR(INDEX(V!$R:$R,MATCH(AH43,V!$L:$L,0)),"")</f>
        <v/>
      </c>
      <c r="AH43" s="159" t="str">
        <f t="shared" si="3"/>
        <v/>
      </c>
      <c r="AI43" s="158" t="str">
        <f>IFERROR(INDEX(V!$R:$R,MATCH(AJ43,V!$L:$L,0)),"")</f>
        <v/>
      </c>
      <c r="AJ43" s="159" t="str">
        <f t="shared" si="4"/>
        <v/>
      </c>
      <c r="AK43" s="158" t="str">
        <f>IFERROR(INDEX(V!$R:$R,MATCH(AL43,V!$L:$L,0)),"")</f>
        <v/>
      </c>
      <c r="AL43" s="159" t="str">
        <f t="shared" si="5"/>
        <v/>
      </c>
      <c r="AM43" s="158" t="str">
        <f>IFERROR(INDEX(V!$R:$R,MATCH(AN43,V!$L:$L,0)),"")</f>
        <v/>
      </c>
      <c r="AN43" s="159" t="str">
        <f t="shared" si="6"/>
        <v/>
      </c>
      <c r="AO43" s="158" t="str">
        <f>IFERROR(INDEX(V!$R:$R,MATCH(AP43,V!$L:$L,0)),"")</f>
        <v/>
      </c>
      <c r="AP43" s="159" t="str">
        <f t="shared" si="7"/>
        <v/>
      </c>
    </row>
    <row r="44" spans="2:42" hidden="1" x14ac:dyDescent="0.2">
      <c r="B44"/>
      <c r="AD44" s="157">
        <f t="shared" si="12"/>
        <v>0</v>
      </c>
      <c r="AE44" s="158" t="str">
        <f>IFERROR(INDEX(V!$R:$R,MATCH(AF44,V!$L:$L,0)),"")</f>
        <v/>
      </c>
      <c r="AF44" s="159" t="str">
        <f t="shared" si="2"/>
        <v/>
      </c>
      <c r="AG44" s="158" t="str">
        <f>IFERROR(INDEX(V!$R:$R,MATCH(AH44,V!$L:$L,0)),"")</f>
        <v/>
      </c>
      <c r="AH44" s="159" t="str">
        <f t="shared" si="3"/>
        <v/>
      </c>
      <c r="AI44" s="158" t="str">
        <f>IFERROR(INDEX(V!$R:$R,MATCH(AJ44,V!$L:$L,0)),"")</f>
        <v/>
      </c>
      <c r="AJ44" s="159" t="str">
        <f t="shared" si="4"/>
        <v/>
      </c>
      <c r="AK44" s="158" t="str">
        <f>IFERROR(INDEX(V!$R:$R,MATCH(AL44,V!$L:$L,0)),"")</f>
        <v/>
      </c>
      <c r="AL44" s="159" t="str">
        <f t="shared" si="5"/>
        <v/>
      </c>
      <c r="AM44" s="158" t="str">
        <f>IFERROR(INDEX(V!$R:$R,MATCH(AN44,V!$L:$L,0)),"")</f>
        <v/>
      </c>
      <c r="AN44" s="159" t="str">
        <f t="shared" si="6"/>
        <v/>
      </c>
      <c r="AO44" s="158" t="str">
        <f>IFERROR(INDEX(V!$R:$R,MATCH(AP44,V!$L:$L,0)),"")</f>
        <v/>
      </c>
      <c r="AP44" s="159" t="str">
        <f t="shared" si="7"/>
        <v/>
      </c>
    </row>
    <row r="45" spans="2:42" hidden="1" x14ac:dyDescent="0.2">
      <c r="B45"/>
      <c r="AD45" s="157">
        <f t="shared" si="12"/>
        <v>0</v>
      </c>
      <c r="AE45" s="158" t="str">
        <f>IFERROR(INDEX(V!$R:$R,MATCH(AF45,V!$L:$L,0)),"")</f>
        <v/>
      </c>
      <c r="AF45" s="159" t="str">
        <f t="shared" si="2"/>
        <v/>
      </c>
      <c r="AG45" s="158" t="str">
        <f>IFERROR(INDEX(V!$R:$R,MATCH(AH45,V!$L:$L,0)),"")</f>
        <v/>
      </c>
      <c r="AH45" s="159" t="str">
        <f t="shared" si="3"/>
        <v/>
      </c>
      <c r="AI45" s="158" t="str">
        <f>IFERROR(INDEX(V!$R:$R,MATCH(AJ45,V!$L:$L,0)),"")</f>
        <v/>
      </c>
      <c r="AJ45" s="159" t="str">
        <f t="shared" si="4"/>
        <v/>
      </c>
      <c r="AK45" s="158" t="str">
        <f>IFERROR(INDEX(V!$R:$R,MATCH(AL45,V!$L:$L,0)),"")</f>
        <v/>
      </c>
      <c r="AL45" s="159" t="str">
        <f t="shared" si="5"/>
        <v/>
      </c>
      <c r="AM45" s="158" t="str">
        <f>IFERROR(INDEX(V!$R:$R,MATCH(AN45,V!$L:$L,0)),"")</f>
        <v/>
      </c>
      <c r="AN45" s="159" t="str">
        <f t="shared" si="6"/>
        <v/>
      </c>
      <c r="AO45" s="158" t="str">
        <f>IFERROR(INDEX(V!$R:$R,MATCH(AP45,V!$L:$L,0)),"")</f>
        <v/>
      </c>
      <c r="AP45" s="159" t="str">
        <f t="shared" si="7"/>
        <v/>
      </c>
    </row>
    <row r="46" spans="2:42" hidden="1" x14ac:dyDescent="0.2">
      <c r="B46"/>
      <c r="AD46" s="157">
        <f t="shared" si="12"/>
        <v>0</v>
      </c>
      <c r="AE46" s="158" t="str">
        <f>IFERROR(INDEX(V!$R:$R,MATCH(AF46,V!$L:$L,0)),"")</f>
        <v/>
      </c>
      <c r="AF46" s="159" t="str">
        <f t="shared" si="2"/>
        <v/>
      </c>
      <c r="AG46" s="158" t="str">
        <f>IFERROR(INDEX(V!$R:$R,MATCH(AH46,V!$L:$L,0)),"")</f>
        <v/>
      </c>
      <c r="AH46" s="159" t="str">
        <f t="shared" si="3"/>
        <v/>
      </c>
      <c r="AI46" s="158" t="str">
        <f>IFERROR(INDEX(V!$R:$R,MATCH(AJ46,V!$L:$L,0)),"")</f>
        <v/>
      </c>
      <c r="AJ46" s="159" t="str">
        <f t="shared" si="4"/>
        <v/>
      </c>
      <c r="AK46" s="158" t="str">
        <f>IFERROR(INDEX(V!$R:$R,MATCH(AL46,V!$L:$L,0)),"")</f>
        <v/>
      </c>
      <c r="AL46" s="159" t="str">
        <f t="shared" si="5"/>
        <v/>
      </c>
      <c r="AM46" s="158" t="str">
        <f>IFERROR(INDEX(V!$R:$R,MATCH(AN46,V!$L:$L,0)),"")</f>
        <v/>
      </c>
      <c r="AN46" s="159" t="str">
        <f t="shared" si="6"/>
        <v/>
      </c>
      <c r="AO46" s="158" t="str">
        <f>IFERROR(INDEX(V!$R:$R,MATCH(AP46,V!$L:$L,0)),"")</f>
        <v/>
      </c>
      <c r="AP46" s="159" t="str">
        <f t="shared" si="7"/>
        <v/>
      </c>
    </row>
    <row r="47" spans="2:42" hidden="1" x14ac:dyDescent="0.2">
      <c r="B47"/>
      <c r="AD47" s="157">
        <f t="shared" si="12"/>
        <v>0</v>
      </c>
      <c r="AE47" s="158" t="str">
        <f>IFERROR(INDEX(V!$R:$R,MATCH(AF47,V!$L:$L,0)),"")</f>
        <v/>
      </c>
      <c r="AF47" s="159" t="str">
        <f t="shared" si="2"/>
        <v/>
      </c>
      <c r="AG47" s="158" t="str">
        <f>IFERROR(INDEX(V!$R:$R,MATCH(AH47,V!$L:$L,0)),"")</f>
        <v/>
      </c>
      <c r="AH47" s="159" t="str">
        <f t="shared" si="3"/>
        <v/>
      </c>
      <c r="AI47" s="158" t="str">
        <f>IFERROR(INDEX(V!$R:$R,MATCH(AJ47,V!$L:$L,0)),"")</f>
        <v/>
      </c>
      <c r="AJ47" s="159" t="str">
        <f t="shared" si="4"/>
        <v/>
      </c>
      <c r="AK47" s="158" t="str">
        <f>IFERROR(INDEX(V!$R:$R,MATCH(AL47,V!$L:$L,0)),"")</f>
        <v/>
      </c>
      <c r="AL47" s="159" t="str">
        <f t="shared" si="5"/>
        <v/>
      </c>
      <c r="AM47" s="158" t="str">
        <f>IFERROR(INDEX(V!$R:$R,MATCH(AN47,V!$L:$L,0)),"")</f>
        <v/>
      </c>
      <c r="AN47" s="159" t="str">
        <f t="shared" si="6"/>
        <v/>
      </c>
      <c r="AO47" s="158" t="str">
        <f>IFERROR(INDEX(V!$R:$R,MATCH(AP47,V!$L:$L,0)),"")</f>
        <v/>
      </c>
      <c r="AP47" s="159" t="str">
        <f t="shared" si="7"/>
        <v/>
      </c>
    </row>
    <row r="48" spans="2:42" hidden="1" x14ac:dyDescent="0.2">
      <c r="B48"/>
      <c r="AD48" s="157">
        <f t="shared" si="12"/>
        <v>0</v>
      </c>
      <c r="AE48" s="158" t="str">
        <f>IFERROR(INDEX(V!$R:$R,MATCH(AF48,V!$L:$L,0)),"")</f>
        <v/>
      </c>
      <c r="AF48" s="159" t="str">
        <f t="shared" si="2"/>
        <v/>
      </c>
      <c r="AG48" s="158" t="str">
        <f>IFERROR(INDEX(V!$R:$R,MATCH(AH48,V!$L:$L,0)),"")</f>
        <v/>
      </c>
      <c r="AH48" s="159" t="str">
        <f t="shared" si="3"/>
        <v/>
      </c>
      <c r="AI48" s="158" t="str">
        <f>IFERROR(INDEX(V!$R:$R,MATCH(AJ48,V!$L:$L,0)),"")</f>
        <v/>
      </c>
      <c r="AJ48" s="159" t="str">
        <f t="shared" si="4"/>
        <v/>
      </c>
      <c r="AK48" s="158" t="str">
        <f>IFERROR(INDEX(V!$R:$R,MATCH(AL48,V!$L:$L,0)),"")</f>
        <v/>
      </c>
      <c r="AL48" s="159" t="str">
        <f t="shared" si="5"/>
        <v/>
      </c>
      <c r="AM48" s="158" t="str">
        <f>IFERROR(INDEX(V!$R:$R,MATCH(AN48,V!$L:$L,0)),"")</f>
        <v/>
      </c>
      <c r="AN48" s="159" t="str">
        <f t="shared" si="6"/>
        <v/>
      </c>
      <c r="AO48" s="158" t="str">
        <f>IFERROR(INDEX(V!$R:$R,MATCH(AP48,V!$L:$L,0)),"")</f>
        <v/>
      </c>
      <c r="AP48" s="159" t="str">
        <f t="shared" si="7"/>
        <v/>
      </c>
    </row>
    <row r="49" spans="2:42" hidden="1" x14ac:dyDescent="0.2">
      <c r="B49"/>
      <c r="AD49" s="157">
        <f t="shared" si="12"/>
        <v>0</v>
      </c>
      <c r="AE49" s="158" t="str">
        <f>IFERROR(INDEX(V!$R:$R,MATCH(AF49,V!$L:$L,0)),"")</f>
        <v/>
      </c>
      <c r="AF49" s="159" t="str">
        <f t="shared" si="2"/>
        <v/>
      </c>
      <c r="AG49" s="158" t="str">
        <f>IFERROR(INDEX(V!$R:$R,MATCH(AH49,V!$L:$L,0)),"")</f>
        <v/>
      </c>
      <c r="AH49" s="159" t="str">
        <f t="shared" si="3"/>
        <v/>
      </c>
      <c r="AI49" s="158" t="str">
        <f>IFERROR(INDEX(V!$R:$R,MATCH(AJ49,V!$L:$L,0)),"")</f>
        <v/>
      </c>
      <c r="AJ49" s="159" t="str">
        <f t="shared" si="4"/>
        <v/>
      </c>
      <c r="AK49" s="158" t="str">
        <f>IFERROR(INDEX(V!$R:$R,MATCH(AL49,V!$L:$L,0)),"")</f>
        <v/>
      </c>
      <c r="AL49" s="159" t="str">
        <f t="shared" si="5"/>
        <v/>
      </c>
      <c r="AM49" s="158" t="str">
        <f>IFERROR(INDEX(V!$R:$R,MATCH(AN49,V!$L:$L,0)),"")</f>
        <v/>
      </c>
      <c r="AN49" s="159" t="str">
        <f t="shared" si="6"/>
        <v/>
      </c>
      <c r="AO49" s="158" t="str">
        <f>IFERROR(INDEX(V!$R:$R,MATCH(AP49,V!$L:$L,0)),"")</f>
        <v/>
      </c>
      <c r="AP49" s="159" t="str">
        <f t="shared" si="7"/>
        <v/>
      </c>
    </row>
    <row r="50" spans="2:42" hidden="1" x14ac:dyDescent="0.2">
      <c r="B50"/>
      <c r="AD50" s="157">
        <f t="shared" si="12"/>
        <v>0</v>
      </c>
      <c r="AE50" s="158" t="str">
        <f>IFERROR(INDEX(V!$R:$R,MATCH(AF50,V!$L:$L,0)),"")</f>
        <v/>
      </c>
      <c r="AF50" s="159" t="str">
        <f t="shared" si="2"/>
        <v/>
      </c>
      <c r="AG50" s="158" t="str">
        <f>IFERROR(INDEX(V!$R:$R,MATCH(AH50,V!$L:$L,0)),"")</f>
        <v/>
      </c>
      <c r="AH50" s="159" t="str">
        <f t="shared" si="3"/>
        <v/>
      </c>
      <c r="AI50" s="158" t="str">
        <f>IFERROR(INDEX(V!$R:$R,MATCH(AJ50,V!$L:$L,0)),"")</f>
        <v/>
      </c>
      <c r="AJ50" s="159" t="str">
        <f t="shared" si="4"/>
        <v/>
      </c>
      <c r="AK50" s="158" t="str">
        <f>IFERROR(INDEX(V!$R:$R,MATCH(AL50,V!$L:$L,0)),"")</f>
        <v/>
      </c>
      <c r="AL50" s="159" t="str">
        <f t="shared" si="5"/>
        <v/>
      </c>
      <c r="AM50" s="158" t="str">
        <f>IFERROR(INDEX(V!$R:$R,MATCH(AN50,V!$L:$L,0)),"")</f>
        <v/>
      </c>
      <c r="AN50" s="159" t="str">
        <f t="shared" si="6"/>
        <v/>
      </c>
      <c r="AO50" s="158" t="str">
        <f>IFERROR(INDEX(V!$R:$R,MATCH(AP50,V!$L:$L,0)),"")</f>
        <v/>
      </c>
      <c r="AP50" s="159" t="str">
        <f t="shared" si="7"/>
        <v/>
      </c>
    </row>
    <row r="51" spans="2:42" hidden="1" x14ac:dyDescent="0.2">
      <c r="B51"/>
      <c r="AD51" s="157">
        <f t="shared" si="12"/>
        <v>0</v>
      </c>
      <c r="AE51" s="158" t="str">
        <f>IFERROR(INDEX(V!$R:$R,MATCH(AF51,V!$L:$L,0)),"")</f>
        <v/>
      </c>
      <c r="AF51" s="159" t="str">
        <f t="shared" si="2"/>
        <v/>
      </c>
      <c r="AG51" s="158" t="str">
        <f>IFERROR(INDEX(V!$R:$R,MATCH(AH51,V!$L:$L,0)),"")</f>
        <v/>
      </c>
      <c r="AH51" s="159" t="str">
        <f t="shared" si="3"/>
        <v/>
      </c>
      <c r="AI51" s="158" t="str">
        <f>IFERROR(INDEX(V!$R:$R,MATCH(AJ51,V!$L:$L,0)),"")</f>
        <v/>
      </c>
      <c r="AJ51" s="159" t="str">
        <f t="shared" si="4"/>
        <v/>
      </c>
      <c r="AK51" s="158" t="str">
        <f>IFERROR(INDEX(V!$R:$R,MATCH(AL51,V!$L:$L,0)),"")</f>
        <v/>
      </c>
      <c r="AL51" s="159" t="str">
        <f t="shared" si="5"/>
        <v/>
      </c>
      <c r="AM51" s="158" t="str">
        <f>IFERROR(INDEX(V!$R:$R,MATCH(AN51,V!$L:$L,0)),"")</f>
        <v/>
      </c>
      <c r="AN51" s="159" t="str">
        <f t="shared" si="6"/>
        <v/>
      </c>
      <c r="AO51" s="158" t="str">
        <f>IFERROR(INDEX(V!$R:$R,MATCH(AP51,V!$L:$L,0)),"")</f>
        <v/>
      </c>
      <c r="AP51" s="159" t="str">
        <f t="shared" si="7"/>
        <v/>
      </c>
    </row>
    <row r="52" spans="2:42" hidden="1" x14ac:dyDescent="0.2">
      <c r="B52"/>
      <c r="AD52" s="157">
        <f t="shared" si="12"/>
        <v>0</v>
      </c>
      <c r="AE52" s="158" t="str">
        <f>IFERROR(INDEX(V!$R:$R,MATCH(AF52,V!$L:$L,0)),"")</f>
        <v/>
      </c>
      <c r="AF52" s="159" t="str">
        <f t="shared" si="2"/>
        <v/>
      </c>
      <c r="AG52" s="158" t="str">
        <f>IFERROR(INDEX(V!$R:$R,MATCH(AH52,V!$L:$L,0)),"")</f>
        <v/>
      </c>
      <c r="AH52" s="159" t="str">
        <f t="shared" si="3"/>
        <v/>
      </c>
      <c r="AI52" s="158" t="str">
        <f>IFERROR(INDEX(V!$R:$R,MATCH(AJ52,V!$L:$L,0)),"")</f>
        <v/>
      </c>
      <c r="AJ52" s="159" t="str">
        <f t="shared" si="4"/>
        <v/>
      </c>
      <c r="AK52" s="158" t="str">
        <f>IFERROR(INDEX(V!$R:$R,MATCH(AL52,V!$L:$L,0)),"")</f>
        <v/>
      </c>
      <c r="AL52" s="159" t="str">
        <f t="shared" si="5"/>
        <v/>
      </c>
      <c r="AM52" s="158" t="str">
        <f>IFERROR(INDEX(V!$R:$R,MATCH(AN52,V!$L:$L,0)),"")</f>
        <v/>
      </c>
      <c r="AN52" s="159" t="str">
        <f t="shared" si="6"/>
        <v/>
      </c>
      <c r="AO52" s="158" t="str">
        <f>IFERROR(INDEX(V!$R:$R,MATCH(AP52,V!$L:$L,0)),"")</f>
        <v/>
      </c>
      <c r="AP52" s="159" t="str">
        <f t="shared" si="7"/>
        <v/>
      </c>
    </row>
    <row r="53" spans="2:42" hidden="1" x14ac:dyDescent="0.2">
      <c r="B53"/>
      <c r="AD53" s="157">
        <f t="shared" si="12"/>
        <v>0</v>
      </c>
      <c r="AE53" s="158" t="str">
        <f>IFERROR(INDEX(V!$R:$R,MATCH(AF53,V!$L:$L,0)),"")</f>
        <v/>
      </c>
      <c r="AF53" s="159" t="str">
        <f t="shared" si="2"/>
        <v/>
      </c>
      <c r="AG53" s="158" t="str">
        <f>IFERROR(INDEX(V!$R:$R,MATCH(AH53,V!$L:$L,0)),"")</f>
        <v/>
      </c>
      <c r="AH53" s="159" t="str">
        <f t="shared" si="3"/>
        <v/>
      </c>
      <c r="AI53" s="158" t="str">
        <f>IFERROR(INDEX(V!$R:$R,MATCH(AJ53,V!$L:$L,0)),"")</f>
        <v/>
      </c>
      <c r="AJ53" s="159" t="str">
        <f t="shared" si="4"/>
        <v/>
      </c>
      <c r="AK53" s="158" t="str">
        <f>IFERROR(INDEX(V!$R:$R,MATCH(AL53,V!$L:$L,0)),"")</f>
        <v/>
      </c>
      <c r="AL53" s="159" t="str">
        <f t="shared" si="5"/>
        <v/>
      </c>
      <c r="AM53" s="158" t="str">
        <f>IFERROR(INDEX(V!$R:$R,MATCH(AN53,V!$L:$L,0)),"")</f>
        <v/>
      </c>
      <c r="AN53" s="159" t="str">
        <f t="shared" si="6"/>
        <v/>
      </c>
      <c r="AO53" s="158" t="str">
        <f>IFERROR(INDEX(V!$R:$R,MATCH(AP53,V!$L:$L,0)),"")</f>
        <v/>
      </c>
      <c r="AP53" s="159" t="str">
        <f t="shared" si="7"/>
        <v/>
      </c>
    </row>
    <row r="54" spans="2:42" hidden="1" x14ac:dyDescent="0.2">
      <c r="B54"/>
      <c r="AD54" s="157">
        <f t="shared" si="12"/>
        <v>0</v>
      </c>
      <c r="AE54" s="158" t="str">
        <f>IFERROR(INDEX(V!$R:$R,MATCH(AF54,V!$L:$L,0)),"")</f>
        <v/>
      </c>
      <c r="AF54" s="159" t="str">
        <f t="shared" si="2"/>
        <v/>
      </c>
      <c r="AG54" s="158" t="str">
        <f>IFERROR(INDEX(V!$R:$R,MATCH(AH54,V!$L:$L,0)),"")</f>
        <v/>
      </c>
      <c r="AH54" s="159" t="str">
        <f t="shared" si="3"/>
        <v/>
      </c>
      <c r="AI54" s="158" t="str">
        <f>IFERROR(INDEX(V!$R:$R,MATCH(AJ54,V!$L:$L,0)),"")</f>
        <v/>
      </c>
      <c r="AJ54" s="159" t="str">
        <f t="shared" si="4"/>
        <v/>
      </c>
      <c r="AK54" s="158" t="str">
        <f>IFERROR(INDEX(V!$R:$R,MATCH(AL54,V!$L:$L,0)),"")</f>
        <v/>
      </c>
      <c r="AL54" s="159" t="str">
        <f t="shared" si="5"/>
        <v/>
      </c>
      <c r="AM54" s="158" t="str">
        <f>IFERROR(INDEX(V!$R:$R,MATCH(AN54,V!$L:$L,0)),"")</f>
        <v/>
      </c>
      <c r="AN54" s="159" t="str">
        <f t="shared" si="6"/>
        <v/>
      </c>
      <c r="AO54" s="158" t="str">
        <f>IFERROR(INDEX(V!$R:$R,MATCH(AP54,V!$L:$L,0)),"")</f>
        <v/>
      </c>
      <c r="AP54" s="159" t="str">
        <f t="shared" si="7"/>
        <v/>
      </c>
    </row>
    <row r="55" spans="2:42" hidden="1" x14ac:dyDescent="0.2">
      <c r="B55"/>
      <c r="AD55" s="157">
        <f t="shared" si="12"/>
        <v>0</v>
      </c>
      <c r="AE55" s="158" t="str">
        <f>IFERROR(INDEX(V!$R:$R,MATCH(AF55,V!$L:$L,0)),"")</f>
        <v/>
      </c>
      <c r="AF55" s="159" t="str">
        <f t="shared" si="2"/>
        <v/>
      </c>
      <c r="AG55" s="158" t="str">
        <f>IFERROR(INDEX(V!$R:$R,MATCH(AH55,V!$L:$L,0)),"")</f>
        <v/>
      </c>
      <c r="AH55" s="159" t="str">
        <f t="shared" si="3"/>
        <v/>
      </c>
      <c r="AI55" s="158" t="str">
        <f>IFERROR(INDEX(V!$R:$R,MATCH(AJ55,V!$L:$L,0)),"")</f>
        <v/>
      </c>
      <c r="AJ55" s="159" t="str">
        <f t="shared" si="4"/>
        <v/>
      </c>
      <c r="AK55" s="158" t="str">
        <f>IFERROR(INDEX(V!$R:$R,MATCH(AL55,V!$L:$L,0)),"")</f>
        <v/>
      </c>
      <c r="AL55" s="159" t="str">
        <f t="shared" si="5"/>
        <v/>
      </c>
      <c r="AM55" s="158" t="str">
        <f>IFERROR(INDEX(V!$R:$R,MATCH(AN55,V!$L:$L,0)),"")</f>
        <v/>
      </c>
      <c r="AN55" s="159" t="str">
        <f t="shared" si="6"/>
        <v/>
      </c>
      <c r="AO55" s="158" t="str">
        <f>IFERROR(INDEX(V!$R:$R,MATCH(AP55,V!$L:$L,0)),"")</f>
        <v/>
      </c>
      <c r="AP55" s="159" t="str">
        <f t="shared" si="7"/>
        <v/>
      </c>
    </row>
    <row r="56" spans="2:42" hidden="1" x14ac:dyDescent="0.2">
      <c r="B56"/>
      <c r="AD56" s="157">
        <f t="shared" si="12"/>
        <v>0</v>
      </c>
      <c r="AE56" s="158" t="str">
        <f>IFERROR(INDEX(V!$R:$R,MATCH(AF56,V!$L:$L,0)),"")</f>
        <v/>
      </c>
      <c r="AF56" s="159" t="str">
        <f t="shared" si="2"/>
        <v/>
      </c>
      <c r="AG56" s="158" t="str">
        <f>IFERROR(INDEX(V!$R:$R,MATCH(AH56,V!$L:$L,0)),"")</f>
        <v/>
      </c>
      <c r="AH56" s="159" t="str">
        <f t="shared" si="3"/>
        <v/>
      </c>
      <c r="AI56" s="158" t="str">
        <f>IFERROR(INDEX(V!$R:$R,MATCH(AJ56,V!$L:$L,0)),"")</f>
        <v/>
      </c>
      <c r="AJ56" s="159" t="str">
        <f t="shared" si="4"/>
        <v/>
      </c>
      <c r="AK56" s="158" t="str">
        <f>IFERROR(INDEX(V!$R:$R,MATCH(AL56,V!$L:$L,0)),"")</f>
        <v/>
      </c>
      <c r="AL56" s="159" t="str">
        <f t="shared" si="5"/>
        <v/>
      </c>
      <c r="AM56" s="158" t="str">
        <f>IFERROR(INDEX(V!$R:$R,MATCH(AN56,V!$L:$L,0)),"")</f>
        <v/>
      </c>
      <c r="AN56" s="159" t="str">
        <f t="shared" si="6"/>
        <v/>
      </c>
      <c r="AO56" s="158" t="str">
        <f>IFERROR(INDEX(V!$R:$R,MATCH(AP56,V!$L:$L,0)),"")</f>
        <v/>
      </c>
      <c r="AP56" s="159" t="str">
        <f t="shared" si="7"/>
        <v/>
      </c>
    </row>
    <row r="57" spans="2:42" hidden="1" x14ac:dyDescent="0.2">
      <c r="B57"/>
      <c r="AD57" s="157">
        <f t="shared" si="12"/>
        <v>0</v>
      </c>
      <c r="AE57" s="158" t="str">
        <f>IFERROR(INDEX(V!$R:$R,MATCH(AF57,V!$L:$L,0)),"")</f>
        <v/>
      </c>
      <c r="AF57" s="159" t="str">
        <f t="shared" si="2"/>
        <v/>
      </c>
      <c r="AG57" s="158" t="str">
        <f>IFERROR(INDEX(V!$R:$R,MATCH(AH57,V!$L:$L,0)),"")</f>
        <v/>
      </c>
      <c r="AH57" s="159" t="str">
        <f t="shared" si="3"/>
        <v/>
      </c>
      <c r="AI57" s="158" t="str">
        <f>IFERROR(INDEX(V!$R:$R,MATCH(AJ57,V!$L:$L,0)),"")</f>
        <v/>
      </c>
      <c r="AJ57" s="159" t="str">
        <f t="shared" si="4"/>
        <v/>
      </c>
      <c r="AK57" s="158" t="str">
        <f>IFERROR(INDEX(V!$R:$R,MATCH(AL57,V!$L:$L,0)),"")</f>
        <v/>
      </c>
      <c r="AL57" s="159" t="str">
        <f t="shared" si="5"/>
        <v/>
      </c>
      <c r="AM57" s="158" t="str">
        <f>IFERROR(INDEX(V!$R:$R,MATCH(AN57,V!$L:$L,0)),"")</f>
        <v/>
      </c>
      <c r="AN57" s="159" t="str">
        <f t="shared" si="6"/>
        <v/>
      </c>
      <c r="AO57" s="158" t="str">
        <f>IFERROR(INDEX(V!$R:$R,MATCH(AP57,V!$L:$L,0)),"")</f>
        <v/>
      </c>
      <c r="AP57" s="159" t="str">
        <f t="shared" si="7"/>
        <v/>
      </c>
    </row>
    <row r="58" spans="2:42" hidden="1" x14ac:dyDescent="0.2">
      <c r="B58"/>
      <c r="AD58" s="157">
        <f t="shared" si="12"/>
        <v>0</v>
      </c>
      <c r="AE58" s="158" t="str">
        <f>IFERROR(INDEX(V!$R:$R,MATCH(AF58,V!$L:$L,0)),"")</f>
        <v/>
      </c>
      <c r="AF58" s="159" t="str">
        <f t="shared" si="2"/>
        <v/>
      </c>
      <c r="AG58" s="158" t="str">
        <f>IFERROR(INDEX(V!$R:$R,MATCH(AH58,V!$L:$L,0)),"")</f>
        <v/>
      </c>
      <c r="AH58" s="159" t="str">
        <f t="shared" si="3"/>
        <v/>
      </c>
      <c r="AI58" s="158" t="str">
        <f>IFERROR(INDEX(V!$R:$R,MATCH(AJ58,V!$L:$L,0)),"")</f>
        <v/>
      </c>
      <c r="AJ58" s="159" t="str">
        <f t="shared" si="4"/>
        <v/>
      </c>
      <c r="AK58" s="158" t="str">
        <f>IFERROR(INDEX(V!$R:$R,MATCH(AL58,V!$L:$L,0)),"")</f>
        <v/>
      </c>
      <c r="AL58" s="159" t="str">
        <f t="shared" si="5"/>
        <v/>
      </c>
      <c r="AM58" s="158" t="str">
        <f>IFERROR(INDEX(V!$R:$R,MATCH(AN58,V!$L:$L,0)),"")</f>
        <v/>
      </c>
      <c r="AN58" s="159" t="str">
        <f t="shared" si="6"/>
        <v/>
      </c>
      <c r="AO58" s="158" t="str">
        <f>IFERROR(INDEX(V!$R:$R,MATCH(AP58,V!$L:$L,0)),"")</f>
        <v/>
      </c>
      <c r="AP58" s="159" t="str">
        <f t="shared" si="7"/>
        <v/>
      </c>
    </row>
    <row r="59" spans="2:42" hidden="1" x14ac:dyDescent="0.2">
      <c r="B59"/>
      <c r="AD59" s="157">
        <f t="shared" si="12"/>
        <v>0</v>
      </c>
      <c r="AE59" s="158" t="str">
        <f>IFERROR(INDEX(V!$R:$R,MATCH(AF59,V!$L:$L,0)),"")</f>
        <v/>
      </c>
      <c r="AF59" s="159" t="str">
        <f t="shared" si="2"/>
        <v/>
      </c>
      <c r="AG59" s="158" t="str">
        <f>IFERROR(INDEX(V!$R:$R,MATCH(AH59,V!$L:$L,0)),"")</f>
        <v/>
      </c>
      <c r="AH59" s="159" t="str">
        <f t="shared" si="3"/>
        <v/>
      </c>
      <c r="AI59" s="158" t="str">
        <f>IFERROR(INDEX(V!$R:$R,MATCH(AJ59,V!$L:$L,0)),"")</f>
        <v/>
      </c>
      <c r="AJ59" s="159" t="str">
        <f t="shared" si="4"/>
        <v/>
      </c>
      <c r="AK59" s="158" t="str">
        <f>IFERROR(INDEX(V!$R:$R,MATCH(AL59,V!$L:$L,0)),"")</f>
        <v/>
      </c>
      <c r="AL59" s="159" t="str">
        <f t="shared" si="5"/>
        <v/>
      </c>
      <c r="AM59" s="158" t="str">
        <f>IFERROR(INDEX(V!$R:$R,MATCH(AN59,V!$L:$L,0)),"")</f>
        <v/>
      </c>
      <c r="AN59" s="159" t="str">
        <f t="shared" si="6"/>
        <v/>
      </c>
      <c r="AO59" s="158" t="str">
        <f>IFERROR(INDEX(V!$R:$R,MATCH(AP59,V!$L:$L,0)),"")</f>
        <v/>
      </c>
      <c r="AP59" s="159" t="str">
        <f t="shared" si="7"/>
        <v/>
      </c>
    </row>
    <row r="60" spans="2:42" hidden="1" x14ac:dyDescent="0.2">
      <c r="B60"/>
      <c r="AD60" s="157">
        <f t="shared" si="12"/>
        <v>0</v>
      </c>
      <c r="AE60" s="158" t="str">
        <f>IFERROR(INDEX(V!$R:$R,MATCH(AF60,V!$L:$L,0)),"")</f>
        <v/>
      </c>
      <c r="AF60" s="159" t="str">
        <f t="shared" si="2"/>
        <v/>
      </c>
      <c r="AG60" s="158" t="str">
        <f>IFERROR(INDEX(V!$R:$R,MATCH(AH60,V!$L:$L,0)),"")</f>
        <v/>
      </c>
      <c r="AH60" s="159" t="str">
        <f t="shared" si="3"/>
        <v/>
      </c>
      <c r="AI60" s="158" t="str">
        <f>IFERROR(INDEX(V!$R:$R,MATCH(AJ60,V!$L:$L,0)),"")</f>
        <v/>
      </c>
      <c r="AJ60" s="159" t="str">
        <f t="shared" si="4"/>
        <v/>
      </c>
      <c r="AK60" s="158" t="str">
        <f>IFERROR(INDEX(V!$R:$R,MATCH(AL60,V!$L:$L,0)),"")</f>
        <v/>
      </c>
      <c r="AL60" s="159" t="str">
        <f t="shared" si="5"/>
        <v/>
      </c>
      <c r="AM60" s="158" t="str">
        <f>IFERROR(INDEX(V!$R:$R,MATCH(AN60,V!$L:$L,0)),"")</f>
        <v/>
      </c>
      <c r="AN60" s="159" t="str">
        <f t="shared" si="6"/>
        <v/>
      </c>
      <c r="AO60" s="158" t="str">
        <f>IFERROR(INDEX(V!$R:$R,MATCH(AP60,V!$L:$L,0)),"")</f>
        <v/>
      </c>
      <c r="AP60" s="159" t="str">
        <f t="shared" si="7"/>
        <v/>
      </c>
    </row>
    <row r="61" spans="2:42" hidden="1" x14ac:dyDescent="0.2">
      <c r="B61"/>
      <c r="AD61" s="157">
        <f t="shared" si="12"/>
        <v>0</v>
      </c>
      <c r="AE61" s="158" t="str">
        <f>IFERROR(INDEX(V!$R:$R,MATCH(AF61,V!$L:$L,0)),"")</f>
        <v/>
      </c>
      <c r="AF61" s="159" t="str">
        <f t="shared" si="2"/>
        <v/>
      </c>
      <c r="AG61" s="158" t="str">
        <f>IFERROR(INDEX(V!$R:$R,MATCH(AH61,V!$L:$L,0)),"")</f>
        <v/>
      </c>
      <c r="AH61" s="159" t="str">
        <f t="shared" si="3"/>
        <v/>
      </c>
      <c r="AI61" s="158" t="str">
        <f>IFERROR(INDEX(V!$R:$R,MATCH(AJ61,V!$L:$L,0)),"")</f>
        <v/>
      </c>
      <c r="AJ61" s="159" t="str">
        <f t="shared" si="4"/>
        <v/>
      </c>
      <c r="AK61" s="158" t="str">
        <f>IFERROR(INDEX(V!$R:$R,MATCH(AL61,V!$L:$L,0)),"")</f>
        <v/>
      </c>
      <c r="AL61" s="159" t="str">
        <f t="shared" si="5"/>
        <v/>
      </c>
      <c r="AM61" s="158" t="str">
        <f>IFERROR(INDEX(V!$R:$R,MATCH(AN61,V!$L:$L,0)),"")</f>
        <v/>
      </c>
      <c r="AN61" s="159" t="str">
        <f t="shared" si="6"/>
        <v/>
      </c>
      <c r="AO61" s="158" t="str">
        <f>IFERROR(INDEX(V!$R:$R,MATCH(AP61,V!$L:$L,0)),"")</f>
        <v/>
      </c>
      <c r="AP61" s="159" t="str">
        <f t="shared" si="7"/>
        <v/>
      </c>
    </row>
    <row r="62" spans="2:42" hidden="1" x14ac:dyDescent="0.2">
      <c r="B62"/>
      <c r="AD62" s="157">
        <f t="shared" si="12"/>
        <v>0</v>
      </c>
      <c r="AE62" s="158" t="str">
        <f>IFERROR(INDEX(V!$R:$R,MATCH(AF62,V!$L:$L,0)),"")</f>
        <v/>
      </c>
      <c r="AF62" s="159" t="str">
        <f t="shared" si="2"/>
        <v/>
      </c>
      <c r="AG62" s="158" t="str">
        <f>IFERROR(INDEX(V!$R:$R,MATCH(AH62,V!$L:$L,0)),"")</f>
        <v/>
      </c>
      <c r="AH62" s="159" t="str">
        <f t="shared" si="3"/>
        <v/>
      </c>
      <c r="AI62" s="158" t="str">
        <f>IFERROR(INDEX(V!$R:$R,MATCH(AJ62,V!$L:$L,0)),"")</f>
        <v/>
      </c>
      <c r="AJ62" s="159" t="str">
        <f t="shared" si="4"/>
        <v/>
      </c>
      <c r="AK62" s="158" t="str">
        <f>IFERROR(INDEX(V!$R:$R,MATCH(AL62,V!$L:$L,0)),"")</f>
        <v/>
      </c>
      <c r="AL62" s="159" t="str">
        <f t="shared" si="5"/>
        <v/>
      </c>
      <c r="AM62" s="158" t="str">
        <f>IFERROR(INDEX(V!$R:$R,MATCH(AN62,V!$L:$L,0)),"")</f>
        <v/>
      </c>
      <c r="AN62" s="159" t="str">
        <f t="shared" si="6"/>
        <v/>
      </c>
      <c r="AO62" s="158" t="str">
        <f>IFERROR(INDEX(V!$R:$R,MATCH(AP62,V!$L:$L,0)),"")</f>
        <v/>
      </c>
      <c r="AP62" s="159" t="str">
        <f t="shared" si="7"/>
        <v/>
      </c>
    </row>
    <row r="63" spans="2:42" hidden="1" x14ac:dyDescent="0.2">
      <c r="B63"/>
      <c r="AD63" s="157">
        <f t="shared" si="12"/>
        <v>0</v>
      </c>
      <c r="AE63" s="158" t="str">
        <f>IFERROR(INDEX(V!$R:$R,MATCH(AF63,V!$L:$L,0)),"")</f>
        <v/>
      </c>
      <c r="AF63" s="159" t="str">
        <f t="shared" si="2"/>
        <v/>
      </c>
      <c r="AG63" s="158" t="str">
        <f>IFERROR(INDEX(V!$R:$R,MATCH(AH63,V!$L:$L,0)),"")</f>
        <v/>
      </c>
      <c r="AH63" s="159" t="str">
        <f t="shared" si="3"/>
        <v/>
      </c>
      <c r="AI63" s="158" t="str">
        <f>IFERROR(INDEX(V!$R:$R,MATCH(AJ63,V!$L:$L,0)),"")</f>
        <v/>
      </c>
      <c r="AJ63" s="159" t="str">
        <f t="shared" si="4"/>
        <v/>
      </c>
      <c r="AK63" s="158" t="str">
        <f>IFERROR(INDEX(V!$R:$R,MATCH(AL63,V!$L:$L,0)),"")</f>
        <v/>
      </c>
      <c r="AL63" s="159" t="str">
        <f t="shared" si="5"/>
        <v/>
      </c>
      <c r="AM63" s="158" t="str">
        <f>IFERROR(INDEX(V!$R:$R,MATCH(AN63,V!$L:$L,0)),"")</f>
        <v/>
      </c>
      <c r="AN63" s="159" t="str">
        <f t="shared" si="6"/>
        <v/>
      </c>
      <c r="AO63" s="158" t="str">
        <f>IFERROR(INDEX(V!$R:$R,MATCH(AP63,V!$L:$L,0)),"")</f>
        <v/>
      </c>
      <c r="AP63" s="159" t="str">
        <f t="shared" si="7"/>
        <v/>
      </c>
    </row>
    <row r="64" spans="2:42" hidden="1" x14ac:dyDescent="0.2">
      <c r="B64"/>
      <c r="AD64" s="157">
        <f t="shared" si="12"/>
        <v>0</v>
      </c>
      <c r="AE64" s="158" t="str">
        <f>IFERROR(INDEX(V!$R:$R,MATCH(AF64,V!$L:$L,0)),"")</f>
        <v/>
      </c>
      <c r="AF64" s="159" t="str">
        <f t="shared" si="2"/>
        <v/>
      </c>
      <c r="AG64" s="158" t="str">
        <f>IFERROR(INDEX(V!$R:$R,MATCH(AH64,V!$L:$L,0)),"")</f>
        <v/>
      </c>
      <c r="AH64" s="159" t="str">
        <f t="shared" si="3"/>
        <v/>
      </c>
      <c r="AI64" s="158" t="str">
        <f>IFERROR(INDEX(V!$R:$R,MATCH(AJ64,V!$L:$L,0)),"")</f>
        <v/>
      </c>
      <c r="AJ64" s="159" t="str">
        <f t="shared" si="4"/>
        <v/>
      </c>
      <c r="AK64" s="158" t="str">
        <f>IFERROR(INDEX(V!$R:$R,MATCH(AL64,V!$L:$L,0)),"")</f>
        <v/>
      </c>
      <c r="AL64" s="159" t="str">
        <f t="shared" si="5"/>
        <v/>
      </c>
      <c r="AM64" s="158" t="str">
        <f>IFERROR(INDEX(V!$R:$R,MATCH(AN64,V!$L:$L,0)),"")</f>
        <v/>
      </c>
      <c r="AN64" s="159" t="str">
        <f t="shared" si="6"/>
        <v/>
      </c>
      <c r="AO64" s="158" t="str">
        <f>IFERROR(INDEX(V!$R:$R,MATCH(AP64,V!$L:$L,0)),"")</f>
        <v/>
      </c>
      <c r="AP64" s="159" t="str">
        <f t="shared" si="7"/>
        <v/>
      </c>
    </row>
    <row r="65" spans="2:42" hidden="1" x14ac:dyDescent="0.2">
      <c r="B65"/>
      <c r="AD65" s="157">
        <f t="shared" si="12"/>
        <v>0</v>
      </c>
      <c r="AE65" s="158" t="str">
        <f>IFERROR(INDEX(V!$R:$R,MATCH(AF65,V!$L:$L,0)),"")</f>
        <v/>
      </c>
      <c r="AF65" s="159" t="str">
        <f t="shared" si="2"/>
        <v/>
      </c>
      <c r="AG65" s="158" t="str">
        <f>IFERROR(INDEX(V!$R:$R,MATCH(AH65,V!$L:$L,0)),"")</f>
        <v/>
      </c>
      <c r="AH65" s="159" t="str">
        <f t="shared" si="3"/>
        <v/>
      </c>
      <c r="AI65" s="158" t="str">
        <f>IFERROR(INDEX(V!$R:$R,MATCH(AJ65,V!$L:$L,0)),"")</f>
        <v/>
      </c>
      <c r="AJ65" s="159" t="str">
        <f t="shared" si="4"/>
        <v/>
      </c>
      <c r="AK65" s="158" t="str">
        <f>IFERROR(INDEX(V!$R:$R,MATCH(AL65,V!$L:$L,0)),"")</f>
        <v/>
      </c>
      <c r="AL65" s="159" t="str">
        <f t="shared" si="5"/>
        <v/>
      </c>
      <c r="AM65" s="158" t="str">
        <f>IFERROR(INDEX(V!$R:$R,MATCH(AN65,V!$L:$L,0)),"")</f>
        <v/>
      </c>
      <c r="AN65" s="159" t="str">
        <f t="shared" si="6"/>
        <v/>
      </c>
      <c r="AO65" s="158" t="str">
        <f>IFERROR(INDEX(V!$R:$R,MATCH(AP65,V!$L:$L,0)),"")</f>
        <v/>
      </c>
      <c r="AP65" s="159" t="str">
        <f t="shared" si="7"/>
        <v/>
      </c>
    </row>
    <row r="66" spans="2:42" hidden="1" x14ac:dyDescent="0.2">
      <c r="B66"/>
      <c r="AD66" s="157">
        <f t="shared" si="12"/>
        <v>0</v>
      </c>
      <c r="AE66" s="158" t="str">
        <f>IFERROR(INDEX(V!$R:$R,MATCH(AF66,V!$L:$L,0)),"")</f>
        <v/>
      </c>
      <c r="AF66" s="159" t="str">
        <f t="shared" si="2"/>
        <v/>
      </c>
      <c r="AG66" s="158" t="str">
        <f>IFERROR(INDEX(V!$R:$R,MATCH(AH66,V!$L:$L,0)),"")</f>
        <v/>
      </c>
      <c r="AH66" s="159" t="str">
        <f t="shared" si="3"/>
        <v/>
      </c>
      <c r="AI66" s="158" t="str">
        <f>IFERROR(INDEX(V!$R:$R,MATCH(AJ66,V!$L:$L,0)),"")</f>
        <v/>
      </c>
      <c r="AJ66" s="159" t="str">
        <f t="shared" si="4"/>
        <v/>
      </c>
      <c r="AK66" s="158" t="str">
        <f>IFERROR(INDEX(V!$R:$R,MATCH(AL66,V!$L:$L,0)),"")</f>
        <v/>
      </c>
      <c r="AL66" s="159" t="str">
        <f t="shared" si="5"/>
        <v/>
      </c>
      <c r="AM66" s="158" t="str">
        <f>IFERROR(INDEX(V!$R:$R,MATCH(AN66,V!$L:$L,0)),"")</f>
        <v/>
      </c>
      <c r="AN66" s="159" t="str">
        <f t="shared" si="6"/>
        <v/>
      </c>
      <c r="AO66" s="158" t="str">
        <f>IFERROR(INDEX(V!$R:$R,MATCH(AP66,V!$L:$L,0)),"")</f>
        <v/>
      </c>
      <c r="AP66" s="159" t="str">
        <f t="shared" si="7"/>
        <v/>
      </c>
    </row>
    <row r="67" spans="2:42" hidden="1" x14ac:dyDescent="0.2">
      <c r="B67"/>
      <c r="AD67" s="157">
        <f t="shared" si="12"/>
        <v>0</v>
      </c>
      <c r="AE67" s="158" t="str">
        <f>IFERROR(INDEX(V!$R:$R,MATCH(AF67,V!$L:$L,0)),"")</f>
        <v/>
      </c>
      <c r="AF67" s="159" t="str">
        <f t="shared" si="2"/>
        <v/>
      </c>
      <c r="AG67" s="158" t="str">
        <f>IFERROR(INDEX(V!$R:$R,MATCH(AH67,V!$L:$L,0)),"")</f>
        <v/>
      </c>
      <c r="AH67" s="159" t="str">
        <f t="shared" si="3"/>
        <v/>
      </c>
      <c r="AI67" s="158" t="str">
        <f>IFERROR(INDEX(V!$R:$R,MATCH(AJ67,V!$L:$L,0)),"")</f>
        <v/>
      </c>
      <c r="AJ67" s="159" t="str">
        <f t="shared" si="4"/>
        <v/>
      </c>
      <c r="AK67" s="158" t="str">
        <f>IFERROR(INDEX(V!$R:$R,MATCH(AL67,V!$L:$L,0)),"")</f>
        <v/>
      </c>
      <c r="AL67" s="159" t="str">
        <f t="shared" si="5"/>
        <v/>
      </c>
      <c r="AM67" s="158" t="str">
        <f>IFERROR(INDEX(V!$R:$R,MATCH(AN67,V!$L:$L,0)),"")</f>
        <v/>
      </c>
      <c r="AN67" s="159" t="str">
        <f t="shared" si="6"/>
        <v/>
      </c>
      <c r="AO67" s="158" t="str">
        <f>IFERROR(INDEX(V!$R:$R,MATCH(AP67,V!$L:$L,0)),"")</f>
        <v/>
      </c>
      <c r="AP67" s="159" t="str">
        <f t="shared" si="7"/>
        <v/>
      </c>
    </row>
    <row r="68" spans="2:42" hidden="1" x14ac:dyDescent="0.2">
      <c r="B68"/>
      <c r="AD68" s="157">
        <f t="shared" si="12"/>
        <v>0</v>
      </c>
      <c r="AE68" s="158" t="str">
        <f>IFERROR(INDEX(V!$R:$R,MATCH(AF68,V!$L:$L,0)),"")</f>
        <v/>
      </c>
      <c r="AF68" s="159" t="str">
        <f t="shared" si="2"/>
        <v/>
      </c>
      <c r="AG68" s="158" t="str">
        <f>IFERROR(INDEX(V!$R:$R,MATCH(AH68,V!$L:$L,0)),"")</f>
        <v/>
      </c>
      <c r="AH68" s="159" t="str">
        <f t="shared" si="3"/>
        <v/>
      </c>
      <c r="AI68" s="158" t="str">
        <f>IFERROR(INDEX(V!$R:$R,MATCH(AJ68,V!$L:$L,0)),"")</f>
        <v/>
      </c>
      <c r="AJ68" s="159" t="str">
        <f t="shared" si="4"/>
        <v/>
      </c>
      <c r="AK68" s="158" t="str">
        <f>IFERROR(INDEX(V!$R:$R,MATCH(AL68,V!$L:$L,0)),"")</f>
        <v/>
      </c>
      <c r="AL68" s="159" t="str">
        <f t="shared" si="5"/>
        <v/>
      </c>
      <c r="AM68" s="158" t="str">
        <f>IFERROR(INDEX(V!$R:$R,MATCH(AN68,V!$L:$L,0)),"")</f>
        <v/>
      </c>
      <c r="AN68" s="159" t="str">
        <f t="shared" si="6"/>
        <v/>
      </c>
      <c r="AO68" s="158" t="str">
        <f>IFERROR(INDEX(V!$R:$R,MATCH(AP68,V!$L:$L,0)),"")</f>
        <v/>
      </c>
      <c r="AP68" s="159" t="str">
        <f t="shared" si="7"/>
        <v/>
      </c>
    </row>
    <row r="69" spans="2:42" hidden="1" x14ac:dyDescent="0.2">
      <c r="B69"/>
      <c r="AD69" s="157">
        <f t="shared" si="12"/>
        <v>0</v>
      </c>
      <c r="AE69" s="158" t="str">
        <f>IFERROR(INDEX(V!$R:$R,MATCH(AF69,V!$L:$L,0)),"")</f>
        <v/>
      </c>
      <c r="AF69" s="159" t="str">
        <f t="shared" si="2"/>
        <v/>
      </c>
      <c r="AG69" s="158" t="str">
        <f>IFERROR(INDEX(V!$R:$R,MATCH(AH69,V!$L:$L,0)),"")</f>
        <v/>
      </c>
      <c r="AH69" s="159" t="str">
        <f t="shared" si="3"/>
        <v/>
      </c>
      <c r="AI69" s="158" t="str">
        <f>IFERROR(INDEX(V!$R:$R,MATCH(AJ69,V!$L:$L,0)),"")</f>
        <v/>
      </c>
      <c r="AJ69" s="159" t="str">
        <f t="shared" si="4"/>
        <v/>
      </c>
      <c r="AK69" s="158" t="str">
        <f>IFERROR(INDEX(V!$R:$R,MATCH(AL69,V!$L:$L,0)),"")</f>
        <v/>
      </c>
      <c r="AL69" s="159" t="str">
        <f t="shared" si="5"/>
        <v/>
      </c>
      <c r="AM69" s="158" t="str">
        <f>IFERROR(INDEX(V!$R:$R,MATCH(AN69,V!$L:$L,0)),"")</f>
        <v/>
      </c>
      <c r="AN69" s="159" t="str">
        <f t="shared" si="6"/>
        <v/>
      </c>
      <c r="AO69" s="158" t="str">
        <f>IFERROR(INDEX(V!$R:$R,MATCH(AP69,V!$L:$L,0)),"")</f>
        <v/>
      </c>
      <c r="AP69" s="159" t="str">
        <f t="shared" si="7"/>
        <v/>
      </c>
    </row>
    <row r="70" spans="2:42" hidden="1" x14ac:dyDescent="0.2">
      <c r="B70"/>
      <c r="AD70" s="157">
        <f t="shared" si="12"/>
        <v>0</v>
      </c>
      <c r="AE70" s="158" t="str">
        <f>IFERROR(INDEX(V!$R:$R,MATCH(AF70,V!$L:$L,0)),"")</f>
        <v/>
      </c>
      <c r="AF70" s="159" t="str">
        <f t="shared" si="2"/>
        <v/>
      </c>
      <c r="AG70" s="158" t="str">
        <f>IFERROR(INDEX(V!$R:$R,MATCH(AH70,V!$L:$L,0)),"")</f>
        <v/>
      </c>
      <c r="AH70" s="159" t="str">
        <f t="shared" si="3"/>
        <v/>
      </c>
      <c r="AI70" s="158" t="str">
        <f>IFERROR(INDEX(V!$R:$R,MATCH(AJ70,V!$L:$L,0)),"")</f>
        <v/>
      </c>
      <c r="AJ70" s="159" t="str">
        <f t="shared" si="4"/>
        <v/>
      </c>
      <c r="AK70" s="158" t="str">
        <f>IFERROR(INDEX(V!$R:$R,MATCH(AL70,V!$L:$L,0)),"")</f>
        <v/>
      </c>
      <c r="AL70" s="159" t="str">
        <f t="shared" si="5"/>
        <v/>
      </c>
      <c r="AM70" s="158" t="str">
        <f>IFERROR(INDEX(V!$R:$R,MATCH(AN70,V!$L:$L,0)),"")</f>
        <v/>
      </c>
      <c r="AN70" s="159" t="str">
        <f t="shared" si="6"/>
        <v/>
      </c>
      <c r="AO70" s="158" t="str">
        <f>IFERROR(INDEX(V!$R:$R,MATCH(AP70,V!$L:$L,0)),"")</f>
        <v/>
      </c>
      <c r="AP70" s="159" t="str">
        <f t="shared" si="7"/>
        <v/>
      </c>
    </row>
    <row r="71" spans="2:42" hidden="1" x14ac:dyDescent="0.2">
      <c r="B71"/>
      <c r="AD71" s="157">
        <f t="shared" si="12"/>
        <v>0</v>
      </c>
      <c r="AE71" s="158" t="str">
        <f>IFERROR(INDEX(V!$R:$R,MATCH(AF71,V!$L:$L,0)),"")</f>
        <v/>
      </c>
      <c r="AF71" s="159" t="str">
        <f t="shared" si="2"/>
        <v/>
      </c>
      <c r="AG71" s="158" t="str">
        <f>IFERROR(INDEX(V!$R:$R,MATCH(AH71,V!$L:$L,0)),"")</f>
        <v/>
      </c>
      <c r="AH71" s="159" t="str">
        <f t="shared" si="3"/>
        <v/>
      </c>
      <c r="AI71" s="158" t="str">
        <f>IFERROR(INDEX(V!$R:$R,MATCH(AJ71,V!$L:$L,0)),"")</f>
        <v/>
      </c>
      <c r="AJ71" s="159" t="str">
        <f t="shared" si="4"/>
        <v/>
      </c>
      <c r="AK71" s="158" t="str">
        <f>IFERROR(INDEX(V!$R:$R,MATCH(AL71,V!$L:$L,0)),"")</f>
        <v/>
      </c>
      <c r="AL71" s="159" t="str">
        <f t="shared" si="5"/>
        <v/>
      </c>
      <c r="AM71" s="158" t="str">
        <f>IFERROR(INDEX(V!$R:$R,MATCH(AN71,V!$L:$L,0)),"")</f>
        <v/>
      </c>
      <c r="AN71" s="159" t="str">
        <f t="shared" si="6"/>
        <v/>
      </c>
      <c r="AO71" s="158" t="str">
        <f>IFERROR(INDEX(V!$R:$R,MATCH(AP71,V!$L:$L,0)),"")</f>
        <v/>
      </c>
      <c r="AP71" s="159" t="str">
        <f t="shared" si="7"/>
        <v/>
      </c>
    </row>
    <row r="72" spans="2:42" hidden="1" x14ac:dyDescent="0.2">
      <c r="B72"/>
      <c r="AD72" s="157">
        <f t="shared" si="12"/>
        <v>0</v>
      </c>
      <c r="AE72" s="158" t="str">
        <f>IFERROR(INDEX(V!$R:$R,MATCH(AF72,V!$L:$L,0)),"")</f>
        <v/>
      </c>
      <c r="AF72" s="159" t="str">
        <f t="shared" ref="AF72:AF135" si="13">IFERROR(LEFT($B72,(FIND(",",$B72,1)-1)),"")</f>
        <v/>
      </c>
      <c r="AG72" s="158" t="str">
        <f>IFERROR(INDEX(V!$R:$R,MATCH(AH72,V!$L:$L,0)),"")</f>
        <v/>
      </c>
      <c r="AH72" s="159" t="str">
        <f t="shared" ref="AH72:AH135" si="14">IFERROR(MID($B72,FIND(", ",$B72)+2,256),"")</f>
        <v/>
      </c>
      <c r="AI72" s="158" t="str">
        <f>IFERROR(INDEX(V!$R:$R,MATCH(AJ72,V!$L:$L,0)),"")</f>
        <v/>
      </c>
      <c r="AJ72" s="159" t="str">
        <f t="shared" ref="AJ72:AJ135" si="15">IFERROR(MID($B72,FIND("^",SUBSTITUTE($B72,", ","^",1))+2,FIND("^",SUBSTITUTE($B72,", ","^",2))-FIND("^",SUBSTITUTE($B72,", ","^",1))-2),"")</f>
        <v/>
      </c>
      <c r="AK72" s="158" t="str">
        <f>IFERROR(INDEX(V!$R:$R,MATCH(AL72,V!$L:$L,0)),"")</f>
        <v/>
      </c>
      <c r="AL72" s="159" t="str">
        <f t="shared" ref="AL72:AL135" si="16">IFERROR(MID($B72,FIND(", ",$B72,FIND(", ",$B72,FIND(", ",$B72))+1)+2,30000),"")</f>
        <v/>
      </c>
      <c r="AM72" s="158" t="str">
        <f>IFERROR(INDEX(V!$R:$R,MATCH(AN72,V!$L:$L,0)),"")</f>
        <v/>
      </c>
      <c r="AN72" s="159" t="str">
        <f t="shared" ref="AN72:AN135" si="17">IFERROR(MID($B72,FIND(", ",$B72,FIND(", ",$B72)+1)+2,FIND(", ",$B72,FIND(", ",$B72,FIND(", ",$B72)+1)+1)-FIND(", ",$B72,FIND(", ",$B72)+1)-2),"")</f>
        <v/>
      </c>
      <c r="AO72" s="158" t="str">
        <f>IFERROR(INDEX(V!$R:$R,MATCH(AP72,V!$L:$L,0)),"")</f>
        <v/>
      </c>
      <c r="AP72" s="159" t="str">
        <f t="shared" ref="AP72:AP135" si="18">IFERROR(MID($B72,FIND(", ",$B72,FIND(", ",$B72,FIND(", ",$B72)+1)+1)+2,30000),"")</f>
        <v/>
      </c>
    </row>
    <row r="73" spans="2:42" hidden="1" x14ac:dyDescent="0.2">
      <c r="B73"/>
      <c r="AD73" s="157">
        <f t="shared" si="12"/>
        <v>0</v>
      </c>
      <c r="AE73" s="158" t="str">
        <f>IFERROR(INDEX(V!$R:$R,MATCH(AF73,V!$L:$L,0)),"")</f>
        <v/>
      </c>
      <c r="AF73" s="159" t="str">
        <f t="shared" si="13"/>
        <v/>
      </c>
      <c r="AG73" s="158" t="str">
        <f>IFERROR(INDEX(V!$R:$R,MATCH(AH73,V!$L:$L,0)),"")</f>
        <v/>
      </c>
      <c r="AH73" s="159" t="str">
        <f t="shared" si="14"/>
        <v/>
      </c>
      <c r="AI73" s="158" t="str">
        <f>IFERROR(INDEX(V!$R:$R,MATCH(AJ73,V!$L:$L,0)),"")</f>
        <v/>
      </c>
      <c r="AJ73" s="159" t="str">
        <f t="shared" si="15"/>
        <v/>
      </c>
      <c r="AK73" s="158" t="str">
        <f>IFERROR(INDEX(V!$R:$R,MATCH(AL73,V!$L:$L,0)),"")</f>
        <v/>
      </c>
      <c r="AL73" s="159" t="str">
        <f t="shared" si="16"/>
        <v/>
      </c>
      <c r="AM73" s="158" t="str">
        <f>IFERROR(INDEX(V!$R:$R,MATCH(AN73,V!$L:$L,0)),"")</f>
        <v/>
      </c>
      <c r="AN73" s="159" t="str">
        <f t="shared" si="17"/>
        <v/>
      </c>
      <c r="AO73" s="158" t="str">
        <f>IFERROR(INDEX(V!$R:$R,MATCH(AP73,V!$L:$L,0)),"")</f>
        <v/>
      </c>
      <c r="AP73" s="159" t="str">
        <f t="shared" si="18"/>
        <v/>
      </c>
    </row>
    <row r="74" spans="2:42" hidden="1" x14ac:dyDescent="0.2">
      <c r="B74"/>
      <c r="AD74" s="157">
        <f t="shared" ref="AD74:AD137" si="19">SUM(AE74:AP74)</f>
        <v>0</v>
      </c>
      <c r="AE74" s="158" t="str">
        <f>IFERROR(INDEX(V!$R:$R,MATCH(AF74,V!$L:$L,0)),"")</f>
        <v/>
      </c>
      <c r="AF74" s="159" t="str">
        <f t="shared" si="13"/>
        <v/>
      </c>
      <c r="AG74" s="158" t="str">
        <f>IFERROR(INDEX(V!$R:$R,MATCH(AH74,V!$L:$L,0)),"")</f>
        <v/>
      </c>
      <c r="AH74" s="159" t="str">
        <f t="shared" si="14"/>
        <v/>
      </c>
      <c r="AI74" s="158" t="str">
        <f>IFERROR(INDEX(V!$R:$R,MATCH(AJ74,V!$L:$L,0)),"")</f>
        <v/>
      </c>
      <c r="AJ74" s="159" t="str">
        <f t="shared" si="15"/>
        <v/>
      </c>
      <c r="AK74" s="158" t="str">
        <f>IFERROR(INDEX(V!$R:$R,MATCH(AL74,V!$L:$L,0)),"")</f>
        <v/>
      </c>
      <c r="AL74" s="159" t="str">
        <f t="shared" si="16"/>
        <v/>
      </c>
      <c r="AM74" s="158" t="str">
        <f>IFERROR(INDEX(V!$R:$R,MATCH(AN74,V!$L:$L,0)),"")</f>
        <v/>
      </c>
      <c r="AN74" s="159" t="str">
        <f t="shared" si="17"/>
        <v/>
      </c>
      <c r="AO74" s="158" t="str">
        <f>IFERROR(INDEX(V!$R:$R,MATCH(AP74,V!$L:$L,0)),"")</f>
        <v/>
      </c>
      <c r="AP74" s="159" t="str">
        <f t="shared" si="18"/>
        <v/>
      </c>
    </row>
    <row r="75" spans="2:42" hidden="1" x14ac:dyDescent="0.2">
      <c r="B75"/>
      <c r="AD75" s="157">
        <f t="shared" si="19"/>
        <v>0</v>
      </c>
      <c r="AE75" s="158" t="str">
        <f>IFERROR(INDEX(V!$R:$R,MATCH(AF75,V!$L:$L,0)),"")</f>
        <v/>
      </c>
      <c r="AF75" s="159" t="str">
        <f t="shared" si="13"/>
        <v/>
      </c>
      <c r="AG75" s="158" t="str">
        <f>IFERROR(INDEX(V!$R:$R,MATCH(AH75,V!$L:$L,0)),"")</f>
        <v/>
      </c>
      <c r="AH75" s="159" t="str">
        <f t="shared" si="14"/>
        <v/>
      </c>
      <c r="AI75" s="158" t="str">
        <f>IFERROR(INDEX(V!$R:$R,MATCH(AJ75,V!$L:$L,0)),"")</f>
        <v/>
      </c>
      <c r="AJ75" s="159" t="str">
        <f t="shared" si="15"/>
        <v/>
      </c>
      <c r="AK75" s="158" t="str">
        <f>IFERROR(INDEX(V!$R:$R,MATCH(AL75,V!$L:$L,0)),"")</f>
        <v/>
      </c>
      <c r="AL75" s="159" t="str">
        <f t="shared" si="16"/>
        <v/>
      </c>
      <c r="AM75" s="158" t="str">
        <f>IFERROR(INDEX(V!$R:$R,MATCH(AN75,V!$L:$L,0)),"")</f>
        <v/>
      </c>
      <c r="AN75" s="159" t="str">
        <f t="shared" si="17"/>
        <v/>
      </c>
      <c r="AO75" s="158" t="str">
        <f>IFERROR(INDEX(V!$R:$R,MATCH(AP75,V!$L:$L,0)),"")</f>
        <v/>
      </c>
      <c r="AP75" s="159" t="str">
        <f t="shared" si="18"/>
        <v/>
      </c>
    </row>
    <row r="76" spans="2:42" hidden="1" x14ac:dyDescent="0.2">
      <c r="B76"/>
      <c r="AD76" s="157">
        <f t="shared" si="19"/>
        <v>0</v>
      </c>
      <c r="AE76" s="158" t="str">
        <f>IFERROR(INDEX(V!$R:$R,MATCH(AF76,V!$L:$L,0)),"")</f>
        <v/>
      </c>
      <c r="AF76" s="159" t="str">
        <f t="shared" si="13"/>
        <v/>
      </c>
      <c r="AG76" s="158" t="str">
        <f>IFERROR(INDEX(V!$R:$R,MATCH(AH76,V!$L:$L,0)),"")</f>
        <v/>
      </c>
      <c r="AH76" s="159" t="str">
        <f t="shared" si="14"/>
        <v/>
      </c>
      <c r="AI76" s="158" t="str">
        <f>IFERROR(INDEX(V!$R:$R,MATCH(AJ76,V!$L:$L,0)),"")</f>
        <v/>
      </c>
      <c r="AJ76" s="159" t="str">
        <f t="shared" si="15"/>
        <v/>
      </c>
      <c r="AK76" s="158" t="str">
        <f>IFERROR(INDEX(V!$R:$R,MATCH(AL76,V!$L:$L,0)),"")</f>
        <v/>
      </c>
      <c r="AL76" s="159" t="str">
        <f t="shared" si="16"/>
        <v/>
      </c>
      <c r="AM76" s="158" t="str">
        <f>IFERROR(INDEX(V!$R:$R,MATCH(AN76,V!$L:$L,0)),"")</f>
        <v/>
      </c>
      <c r="AN76" s="159" t="str">
        <f t="shared" si="17"/>
        <v/>
      </c>
      <c r="AO76" s="158" t="str">
        <f>IFERROR(INDEX(V!$R:$R,MATCH(AP76,V!$L:$L,0)),"")</f>
        <v/>
      </c>
      <c r="AP76" s="159" t="str">
        <f t="shared" si="18"/>
        <v/>
      </c>
    </row>
    <row r="77" spans="2:42" hidden="1" x14ac:dyDescent="0.2">
      <c r="B77"/>
      <c r="AD77" s="157">
        <f t="shared" si="19"/>
        <v>0</v>
      </c>
      <c r="AE77" s="158" t="str">
        <f>IFERROR(INDEX(V!$R:$R,MATCH(AF77,V!$L:$L,0)),"")</f>
        <v/>
      </c>
      <c r="AF77" s="159" t="str">
        <f t="shared" si="13"/>
        <v/>
      </c>
      <c r="AG77" s="158" t="str">
        <f>IFERROR(INDEX(V!$R:$R,MATCH(AH77,V!$L:$L,0)),"")</f>
        <v/>
      </c>
      <c r="AH77" s="159" t="str">
        <f t="shared" si="14"/>
        <v/>
      </c>
      <c r="AI77" s="158" t="str">
        <f>IFERROR(INDEX(V!$R:$R,MATCH(AJ77,V!$L:$L,0)),"")</f>
        <v/>
      </c>
      <c r="AJ77" s="159" t="str">
        <f t="shared" si="15"/>
        <v/>
      </c>
      <c r="AK77" s="158" t="str">
        <f>IFERROR(INDEX(V!$R:$R,MATCH(AL77,V!$L:$L,0)),"")</f>
        <v/>
      </c>
      <c r="AL77" s="159" t="str">
        <f t="shared" si="16"/>
        <v/>
      </c>
      <c r="AM77" s="158" t="str">
        <f>IFERROR(INDEX(V!$R:$R,MATCH(AN77,V!$L:$L,0)),"")</f>
        <v/>
      </c>
      <c r="AN77" s="159" t="str">
        <f t="shared" si="17"/>
        <v/>
      </c>
      <c r="AO77" s="158" t="str">
        <f>IFERROR(INDEX(V!$R:$R,MATCH(AP77,V!$L:$L,0)),"")</f>
        <v/>
      </c>
      <c r="AP77" s="159" t="str">
        <f t="shared" si="18"/>
        <v/>
      </c>
    </row>
    <row r="78" spans="2:42" hidden="1" x14ac:dyDescent="0.2">
      <c r="B78"/>
      <c r="AD78" s="157">
        <f t="shared" si="19"/>
        <v>0</v>
      </c>
      <c r="AE78" s="158" t="str">
        <f>IFERROR(INDEX(V!$R:$R,MATCH(AF78,V!$L:$L,0)),"")</f>
        <v/>
      </c>
      <c r="AF78" s="159" t="str">
        <f t="shared" si="13"/>
        <v/>
      </c>
      <c r="AG78" s="158" t="str">
        <f>IFERROR(INDEX(V!$R:$R,MATCH(AH78,V!$L:$L,0)),"")</f>
        <v/>
      </c>
      <c r="AH78" s="159" t="str">
        <f t="shared" si="14"/>
        <v/>
      </c>
      <c r="AI78" s="158" t="str">
        <f>IFERROR(INDEX(V!$R:$R,MATCH(AJ78,V!$L:$L,0)),"")</f>
        <v/>
      </c>
      <c r="AJ78" s="159" t="str">
        <f t="shared" si="15"/>
        <v/>
      </c>
      <c r="AK78" s="158" t="str">
        <f>IFERROR(INDEX(V!$R:$R,MATCH(AL78,V!$L:$L,0)),"")</f>
        <v/>
      </c>
      <c r="AL78" s="159" t="str">
        <f t="shared" si="16"/>
        <v/>
      </c>
      <c r="AM78" s="158" t="str">
        <f>IFERROR(INDEX(V!$R:$R,MATCH(AN78,V!$L:$L,0)),"")</f>
        <v/>
      </c>
      <c r="AN78" s="159" t="str">
        <f t="shared" si="17"/>
        <v/>
      </c>
      <c r="AO78" s="158" t="str">
        <f>IFERROR(INDEX(V!$R:$R,MATCH(AP78,V!$L:$L,0)),"")</f>
        <v/>
      </c>
      <c r="AP78" s="159" t="str">
        <f t="shared" si="18"/>
        <v/>
      </c>
    </row>
    <row r="79" spans="2:42" hidden="1" x14ac:dyDescent="0.2">
      <c r="B79"/>
      <c r="AD79" s="157">
        <f t="shared" si="19"/>
        <v>0</v>
      </c>
      <c r="AE79" s="158" t="str">
        <f>IFERROR(INDEX(V!$R:$R,MATCH(AF79,V!$L:$L,0)),"")</f>
        <v/>
      </c>
      <c r="AF79" s="159" t="str">
        <f t="shared" si="13"/>
        <v/>
      </c>
      <c r="AG79" s="158" t="str">
        <f>IFERROR(INDEX(V!$R:$R,MATCH(AH79,V!$L:$L,0)),"")</f>
        <v/>
      </c>
      <c r="AH79" s="159" t="str">
        <f t="shared" si="14"/>
        <v/>
      </c>
      <c r="AI79" s="158" t="str">
        <f>IFERROR(INDEX(V!$R:$R,MATCH(AJ79,V!$L:$L,0)),"")</f>
        <v/>
      </c>
      <c r="AJ79" s="159" t="str">
        <f t="shared" si="15"/>
        <v/>
      </c>
      <c r="AK79" s="158" t="str">
        <f>IFERROR(INDEX(V!$R:$R,MATCH(AL79,V!$L:$L,0)),"")</f>
        <v/>
      </c>
      <c r="AL79" s="159" t="str">
        <f t="shared" si="16"/>
        <v/>
      </c>
      <c r="AM79" s="158" t="str">
        <f>IFERROR(INDEX(V!$R:$R,MATCH(AN79,V!$L:$L,0)),"")</f>
        <v/>
      </c>
      <c r="AN79" s="159" t="str">
        <f t="shared" si="17"/>
        <v/>
      </c>
      <c r="AO79" s="158" t="str">
        <f>IFERROR(INDEX(V!$R:$R,MATCH(AP79,V!$L:$L,0)),"")</f>
        <v/>
      </c>
      <c r="AP79" s="159" t="str">
        <f t="shared" si="18"/>
        <v/>
      </c>
    </row>
    <row r="80" spans="2:42" hidden="1" x14ac:dyDescent="0.2">
      <c r="B80"/>
      <c r="AD80" s="157">
        <f t="shared" si="19"/>
        <v>0</v>
      </c>
      <c r="AE80" s="158" t="str">
        <f>IFERROR(INDEX(V!$R:$R,MATCH(AF80,V!$L:$L,0)),"")</f>
        <v/>
      </c>
      <c r="AF80" s="159" t="str">
        <f t="shared" si="13"/>
        <v/>
      </c>
      <c r="AG80" s="158" t="str">
        <f>IFERROR(INDEX(V!$R:$R,MATCH(AH80,V!$L:$L,0)),"")</f>
        <v/>
      </c>
      <c r="AH80" s="159" t="str">
        <f t="shared" si="14"/>
        <v/>
      </c>
      <c r="AI80" s="158" t="str">
        <f>IFERROR(INDEX(V!$R:$R,MATCH(AJ80,V!$L:$L,0)),"")</f>
        <v/>
      </c>
      <c r="AJ80" s="159" t="str">
        <f t="shared" si="15"/>
        <v/>
      </c>
      <c r="AK80" s="158" t="str">
        <f>IFERROR(INDEX(V!$R:$R,MATCH(AL80,V!$L:$L,0)),"")</f>
        <v/>
      </c>
      <c r="AL80" s="159" t="str">
        <f t="shared" si="16"/>
        <v/>
      </c>
      <c r="AM80" s="158" t="str">
        <f>IFERROR(INDEX(V!$R:$R,MATCH(AN80,V!$L:$L,0)),"")</f>
        <v/>
      </c>
      <c r="AN80" s="159" t="str">
        <f t="shared" si="17"/>
        <v/>
      </c>
      <c r="AO80" s="158" t="str">
        <f>IFERROR(INDEX(V!$R:$R,MATCH(AP80,V!$L:$L,0)),"")</f>
        <v/>
      </c>
      <c r="AP80" s="159" t="str">
        <f t="shared" si="18"/>
        <v/>
      </c>
    </row>
    <row r="81" spans="2:42" hidden="1" x14ac:dyDescent="0.2">
      <c r="B81"/>
      <c r="AD81" s="157">
        <f t="shared" si="19"/>
        <v>0</v>
      </c>
      <c r="AE81" s="158" t="str">
        <f>IFERROR(INDEX(V!$R:$R,MATCH(AF81,V!$L:$L,0)),"")</f>
        <v/>
      </c>
      <c r="AF81" s="159" t="str">
        <f t="shared" si="13"/>
        <v/>
      </c>
      <c r="AG81" s="158" t="str">
        <f>IFERROR(INDEX(V!$R:$R,MATCH(AH81,V!$L:$L,0)),"")</f>
        <v/>
      </c>
      <c r="AH81" s="159" t="str">
        <f t="shared" si="14"/>
        <v/>
      </c>
      <c r="AI81" s="158" t="str">
        <f>IFERROR(INDEX(V!$R:$R,MATCH(AJ81,V!$L:$L,0)),"")</f>
        <v/>
      </c>
      <c r="AJ81" s="159" t="str">
        <f t="shared" si="15"/>
        <v/>
      </c>
      <c r="AK81" s="158" t="str">
        <f>IFERROR(INDEX(V!$R:$R,MATCH(AL81,V!$L:$L,0)),"")</f>
        <v/>
      </c>
      <c r="AL81" s="159" t="str">
        <f t="shared" si="16"/>
        <v/>
      </c>
      <c r="AM81" s="158" t="str">
        <f>IFERROR(INDEX(V!$R:$R,MATCH(AN81,V!$L:$L,0)),"")</f>
        <v/>
      </c>
      <c r="AN81" s="159" t="str">
        <f t="shared" si="17"/>
        <v/>
      </c>
      <c r="AO81" s="158" t="str">
        <f>IFERROR(INDEX(V!$R:$R,MATCH(AP81,V!$L:$L,0)),"")</f>
        <v/>
      </c>
      <c r="AP81" s="159" t="str">
        <f t="shared" si="18"/>
        <v/>
      </c>
    </row>
    <row r="82" spans="2:42" hidden="1" x14ac:dyDescent="0.2">
      <c r="B82"/>
      <c r="AD82" s="157">
        <f t="shared" si="19"/>
        <v>0</v>
      </c>
      <c r="AE82" s="158" t="str">
        <f>IFERROR(INDEX(V!$R:$R,MATCH(AF82,V!$L:$L,0)),"")</f>
        <v/>
      </c>
      <c r="AF82" s="159" t="str">
        <f t="shared" si="13"/>
        <v/>
      </c>
      <c r="AG82" s="158" t="str">
        <f>IFERROR(INDEX(V!$R:$R,MATCH(AH82,V!$L:$L,0)),"")</f>
        <v/>
      </c>
      <c r="AH82" s="159" t="str">
        <f t="shared" si="14"/>
        <v/>
      </c>
      <c r="AI82" s="158" t="str">
        <f>IFERROR(INDEX(V!$R:$R,MATCH(AJ82,V!$L:$L,0)),"")</f>
        <v/>
      </c>
      <c r="AJ82" s="159" t="str">
        <f t="shared" si="15"/>
        <v/>
      </c>
      <c r="AK82" s="158" t="str">
        <f>IFERROR(INDEX(V!$R:$R,MATCH(AL82,V!$L:$L,0)),"")</f>
        <v/>
      </c>
      <c r="AL82" s="159" t="str">
        <f t="shared" si="16"/>
        <v/>
      </c>
      <c r="AM82" s="158" t="str">
        <f>IFERROR(INDEX(V!$R:$R,MATCH(AN82,V!$L:$L,0)),"")</f>
        <v/>
      </c>
      <c r="AN82" s="159" t="str">
        <f t="shared" si="17"/>
        <v/>
      </c>
      <c r="AO82" s="158" t="str">
        <f>IFERROR(INDEX(V!$R:$R,MATCH(AP82,V!$L:$L,0)),"")</f>
        <v/>
      </c>
      <c r="AP82" s="159" t="str">
        <f t="shared" si="18"/>
        <v/>
      </c>
    </row>
    <row r="83" spans="2:42" hidden="1" x14ac:dyDescent="0.2">
      <c r="B83"/>
      <c r="AD83" s="157">
        <f t="shared" si="19"/>
        <v>0</v>
      </c>
      <c r="AE83" s="158" t="str">
        <f>IFERROR(INDEX(V!$R:$R,MATCH(AF83,V!$L:$L,0)),"")</f>
        <v/>
      </c>
      <c r="AF83" s="159" t="str">
        <f t="shared" si="13"/>
        <v/>
      </c>
      <c r="AG83" s="158" t="str">
        <f>IFERROR(INDEX(V!$R:$R,MATCH(AH83,V!$L:$L,0)),"")</f>
        <v/>
      </c>
      <c r="AH83" s="159" t="str">
        <f t="shared" si="14"/>
        <v/>
      </c>
      <c r="AI83" s="158" t="str">
        <f>IFERROR(INDEX(V!$R:$R,MATCH(AJ83,V!$L:$L,0)),"")</f>
        <v/>
      </c>
      <c r="AJ83" s="159" t="str">
        <f t="shared" si="15"/>
        <v/>
      </c>
      <c r="AK83" s="158" t="str">
        <f>IFERROR(INDEX(V!$R:$R,MATCH(AL83,V!$L:$L,0)),"")</f>
        <v/>
      </c>
      <c r="AL83" s="159" t="str">
        <f t="shared" si="16"/>
        <v/>
      </c>
      <c r="AM83" s="158" t="str">
        <f>IFERROR(INDEX(V!$R:$R,MATCH(AN83,V!$L:$L,0)),"")</f>
        <v/>
      </c>
      <c r="AN83" s="159" t="str">
        <f t="shared" si="17"/>
        <v/>
      </c>
      <c r="AO83" s="158" t="str">
        <f>IFERROR(INDEX(V!$R:$R,MATCH(AP83,V!$L:$L,0)),"")</f>
        <v/>
      </c>
      <c r="AP83" s="159" t="str">
        <f t="shared" si="18"/>
        <v/>
      </c>
    </row>
    <row r="84" spans="2:42" hidden="1" x14ac:dyDescent="0.2">
      <c r="B84"/>
      <c r="AD84" s="157">
        <f t="shared" si="19"/>
        <v>0</v>
      </c>
      <c r="AE84" s="158" t="str">
        <f>IFERROR(INDEX(V!$R:$R,MATCH(AF84,V!$L:$L,0)),"")</f>
        <v/>
      </c>
      <c r="AF84" s="159" t="str">
        <f t="shared" si="13"/>
        <v/>
      </c>
      <c r="AG84" s="158" t="str">
        <f>IFERROR(INDEX(V!$R:$R,MATCH(AH84,V!$L:$L,0)),"")</f>
        <v/>
      </c>
      <c r="AH84" s="159" t="str">
        <f t="shared" si="14"/>
        <v/>
      </c>
      <c r="AI84" s="158" t="str">
        <f>IFERROR(INDEX(V!$R:$R,MATCH(AJ84,V!$L:$L,0)),"")</f>
        <v/>
      </c>
      <c r="AJ84" s="159" t="str">
        <f t="shared" si="15"/>
        <v/>
      </c>
      <c r="AK84" s="158" t="str">
        <f>IFERROR(INDEX(V!$R:$R,MATCH(AL84,V!$L:$L,0)),"")</f>
        <v/>
      </c>
      <c r="AL84" s="159" t="str">
        <f t="shared" si="16"/>
        <v/>
      </c>
      <c r="AM84" s="158" t="str">
        <f>IFERROR(INDEX(V!$R:$R,MATCH(AN84,V!$L:$L,0)),"")</f>
        <v/>
      </c>
      <c r="AN84" s="159" t="str">
        <f t="shared" si="17"/>
        <v/>
      </c>
      <c r="AO84" s="158" t="str">
        <f>IFERROR(INDEX(V!$R:$R,MATCH(AP84,V!$L:$L,0)),"")</f>
        <v/>
      </c>
      <c r="AP84" s="159" t="str">
        <f t="shared" si="18"/>
        <v/>
      </c>
    </row>
    <row r="85" spans="2:42" hidden="1" x14ac:dyDescent="0.2">
      <c r="B85"/>
      <c r="AD85" s="157">
        <f t="shared" si="19"/>
        <v>0</v>
      </c>
      <c r="AE85" s="158" t="str">
        <f>IFERROR(INDEX(V!$R:$R,MATCH(AF85,V!$L:$L,0)),"")</f>
        <v/>
      </c>
      <c r="AF85" s="159" t="str">
        <f t="shared" si="13"/>
        <v/>
      </c>
      <c r="AG85" s="158" t="str">
        <f>IFERROR(INDEX(V!$R:$R,MATCH(AH85,V!$L:$L,0)),"")</f>
        <v/>
      </c>
      <c r="AH85" s="159" t="str">
        <f t="shared" si="14"/>
        <v/>
      </c>
      <c r="AI85" s="158" t="str">
        <f>IFERROR(INDEX(V!$R:$R,MATCH(AJ85,V!$L:$L,0)),"")</f>
        <v/>
      </c>
      <c r="AJ85" s="159" t="str">
        <f t="shared" si="15"/>
        <v/>
      </c>
      <c r="AK85" s="158" t="str">
        <f>IFERROR(INDEX(V!$R:$R,MATCH(AL85,V!$L:$L,0)),"")</f>
        <v/>
      </c>
      <c r="AL85" s="159" t="str">
        <f t="shared" si="16"/>
        <v/>
      </c>
      <c r="AM85" s="158" t="str">
        <f>IFERROR(INDEX(V!$R:$R,MATCH(AN85,V!$L:$L,0)),"")</f>
        <v/>
      </c>
      <c r="AN85" s="159" t="str">
        <f t="shared" si="17"/>
        <v/>
      </c>
      <c r="AO85" s="158" t="str">
        <f>IFERROR(INDEX(V!$R:$R,MATCH(AP85,V!$L:$L,0)),"")</f>
        <v/>
      </c>
      <c r="AP85" s="159" t="str">
        <f t="shared" si="18"/>
        <v/>
      </c>
    </row>
    <row r="86" spans="2:42" hidden="1" x14ac:dyDescent="0.2">
      <c r="B86"/>
      <c r="AD86" s="157">
        <f t="shared" si="19"/>
        <v>0</v>
      </c>
      <c r="AE86" s="158" t="str">
        <f>IFERROR(INDEX(V!$R:$R,MATCH(AF86,V!$L:$L,0)),"")</f>
        <v/>
      </c>
      <c r="AF86" s="159" t="str">
        <f t="shared" si="13"/>
        <v/>
      </c>
      <c r="AG86" s="158" t="str">
        <f>IFERROR(INDEX(V!$R:$R,MATCH(AH86,V!$L:$L,0)),"")</f>
        <v/>
      </c>
      <c r="AH86" s="159" t="str">
        <f t="shared" si="14"/>
        <v/>
      </c>
      <c r="AI86" s="158" t="str">
        <f>IFERROR(INDEX(V!$R:$R,MATCH(AJ86,V!$L:$L,0)),"")</f>
        <v/>
      </c>
      <c r="AJ86" s="159" t="str">
        <f t="shared" si="15"/>
        <v/>
      </c>
      <c r="AK86" s="158" t="str">
        <f>IFERROR(INDEX(V!$R:$R,MATCH(AL86,V!$L:$L,0)),"")</f>
        <v/>
      </c>
      <c r="AL86" s="159" t="str">
        <f t="shared" si="16"/>
        <v/>
      </c>
      <c r="AM86" s="158" t="str">
        <f>IFERROR(INDEX(V!$R:$R,MATCH(AN86,V!$L:$L,0)),"")</f>
        <v/>
      </c>
      <c r="AN86" s="159" t="str">
        <f t="shared" si="17"/>
        <v/>
      </c>
      <c r="AO86" s="158" t="str">
        <f>IFERROR(INDEX(V!$R:$R,MATCH(AP86,V!$L:$L,0)),"")</f>
        <v/>
      </c>
      <c r="AP86" s="159" t="str">
        <f t="shared" si="18"/>
        <v/>
      </c>
    </row>
    <row r="87" spans="2:42" hidden="1" x14ac:dyDescent="0.2">
      <c r="B87"/>
      <c r="AD87" s="157">
        <f t="shared" si="19"/>
        <v>0</v>
      </c>
      <c r="AE87" s="158" t="str">
        <f>IFERROR(INDEX(V!$R:$R,MATCH(AF87,V!$L:$L,0)),"")</f>
        <v/>
      </c>
      <c r="AF87" s="159" t="str">
        <f t="shared" si="13"/>
        <v/>
      </c>
      <c r="AG87" s="158" t="str">
        <f>IFERROR(INDEX(V!$R:$R,MATCH(AH87,V!$L:$L,0)),"")</f>
        <v/>
      </c>
      <c r="AH87" s="159" t="str">
        <f t="shared" si="14"/>
        <v/>
      </c>
      <c r="AI87" s="158" t="str">
        <f>IFERROR(INDEX(V!$R:$R,MATCH(AJ87,V!$L:$L,0)),"")</f>
        <v/>
      </c>
      <c r="AJ87" s="159" t="str">
        <f t="shared" si="15"/>
        <v/>
      </c>
      <c r="AK87" s="158" t="str">
        <f>IFERROR(INDEX(V!$R:$R,MATCH(AL87,V!$L:$L,0)),"")</f>
        <v/>
      </c>
      <c r="AL87" s="159" t="str">
        <f t="shared" si="16"/>
        <v/>
      </c>
      <c r="AM87" s="158" t="str">
        <f>IFERROR(INDEX(V!$R:$R,MATCH(AN87,V!$L:$L,0)),"")</f>
        <v/>
      </c>
      <c r="AN87" s="159" t="str">
        <f t="shared" si="17"/>
        <v/>
      </c>
      <c r="AO87" s="158" t="str">
        <f>IFERROR(INDEX(V!$R:$R,MATCH(AP87,V!$L:$L,0)),"")</f>
        <v/>
      </c>
      <c r="AP87" s="159" t="str">
        <f t="shared" si="18"/>
        <v/>
      </c>
    </row>
    <row r="88" spans="2:42" hidden="1" x14ac:dyDescent="0.2">
      <c r="B88"/>
      <c r="AD88" s="157">
        <f t="shared" si="19"/>
        <v>0</v>
      </c>
      <c r="AE88" s="158" t="str">
        <f>IFERROR(INDEX(V!$R:$R,MATCH(AF88,V!$L:$L,0)),"")</f>
        <v/>
      </c>
      <c r="AF88" s="159" t="str">
        <f t="shared" si="13"/>
        <v/>
      </c>
      <c r="AG88" s="158" t="str">
        <f>IFERROR(INDEX(V!$R:$R,MATCH(AH88,V!$L:$L,0)),"")</f>
        <v/>
      </c>
      <c r="AH88" s="159" t="str">
        <f t="shared" si="14"/>
        <v/>
      </c>
      <c r="AI88" s="158" t="str">
        <f>IFERROR(INDEX(V!$R:$R,MATCH(AJ88,V!$L:$L,0)),"")</f>
        <v/>
      </c>
      <c r="AJ88" s="159" t="str">
        <f t="shared" si="15"/>
        <v/>
      </c>
      <c r="AK88" s="158" t="str">
        <f>IFERROR(INDEX(V!$R:$R,MATCH(AL88,V!$L:$L,0)),"")</f>
        <v/>
      </c>
      <c r="AL88" s="159" t="str">
        <f t="shared" si="16"/>
        <v/>
      </c>
      <c r="AM88" s="158" t="str">
        <f>IFERROR(INDEX(V!$R:$R,MATCH(AN88,V!$L:$L,0)),"")</f>
        <v/>
      </c>
      <c r="AN88" s="159" t="str">
        <f t="shared" si="17"/>
        <v/>
      </c>
      <c r="AO88" s="158" t="str">
        <f>IFERROR(INDEX(V!$R:$R,MATCH(AP88,V!$L:$L,0)),"")</f>
        <v/>
      </c>
      <c r="AP88" s="159" t="str">
        <f t="shared" si="18"/>
        <v/>
      </c>
    </row>
    <row r="89" spans="2:42" hidden="1" x14ac:dyDescent="0.2">
      <c r="B89"/>
      <c r="AD89" s="157">
        <f t="shared" si="19"/>
        <v>0</v>
      </c>
      <c r="AE89" s="158" t="str">
        <f>IFERROR(INDEX(V!$R:$R,MATCH(AF89,V!$L:$L,0)),"")</f>
        <v/>
      </c>
      <c r="AF89" s="159" t="str">
        <f t="shared" si="13"/>
        <v/>
      </c>
      <c r="AG89" s="158" t="str">
        <f>IFERROR(INDEX(V!$R:$R,MATCH(AH89,V!$L:$L,0)),"")</f>
        <v/>
      </c>
      <c r="AH89" s="159" t="str">
        <f t="shared" si="14"/>
        <v/>
      </c>
      <c r="AI89" s="158" t="str">
        <f>IFERROR(INDEX(V!$R:$R,MATCH(AJ89,V!$L:$L,0)),"")</f>
        <v/>
      </c>
      <c r="AJ89" s="159" t="str">
        <f t="shared" si="15"/>
        <v/>
      </c>
      <c r="AK89" s="158" t="str">
        <f>IFERROR(INDEX(V!$R:$R,MATCH(AL89,V!$L:$L,0)),"")</f>
        <v/>
      </c>
      <c r="AL89" s="159" t="str">
        <f t="shared" si="16"/>
        <v/>
      </c>
      <c r="AM89" s="158" t="str">
        <f>IFERROR(INDEX(V!$R:$R,MATCH(AN89,V!$L:$L,0)),"")</f>
        <v/>
      </c>
      <c r="AN89" s="159" t="str">
        <f t="shared" si="17"/>
        <v/>
      </c>
      <c r="AO89" s="158" t="str">
        <f>IFERROR(INDEX(V!$R:$R,MATCH(AP89,V!$L:$L,0)),"")</f>
        <v/>
      </c>
      <c r="AP89" s="159" t="str">
        <f t="shared" si="18"/>
        <v/>
      </c>
    </row>
    <row r="90" spans="2:42" hidden="1" x14ac:dyDescent="0.2">
      <c r="B90"/>
      <c r="AD90" s="157">
        <f t="shared" si="19"/>
        <v>0</v>
      </c>
      <c r="AE90" s="158" t="str">
        <f>IFERROR(INDEX(V!$R:$R,MATCH(AF90,V!$L:$L,0)),"")</f>
        <v/>
      </c>
      <c r="AF90" s="159" t="str">
        <f t="shared" si="13"/>
        <v/>
      </c>
      <c r="AG90" s="158" t="str">
        <f>IFERROR(INDEX(V!$R:$R,MATCH(AH90,V!$L:$L,0)),"")</f>
        <v/>
      </c>
      <c r="AH90" s="159" t="str">
        <f t="shared" si="14"/>
        <v/>
      </c>
      <c r="AI90" s="158" t="str">
        <f>IFERROR(INDEX(V!$R:$R,MATCH(AJ90,V!$L:$L,0)),"")</f>
        <v/>
      </c>
      <c r="AJ90" s="159" t="str">
        <f t="shared" si="15"/>
        <v/>
      </c>
      <c r="AK90" s="158" t="str">
        <f>IFERROR(INDEX(V!$R:$R,MATCH(AL90,V!$L:$L,0)),"")</f>
        <v/>
      </c>
      <c r="AL90" s="159" t="str">
        <f t="shared" si="16"/>
        <v/>
      </c>
      <c r="AM90" s="158" t="str">
        <f>IFERROR(INDEX(V!$R:$R,MATCH(AN90,V!$L:$L,0)),"")</f>
        <v/>
      </c>
      <c r="AN90" s="159" t="str">
        <f t="shared" si="17"/>
        <v/>
      </c>
      <c r="AO90" s="158" t="str">
        <f>IFERROR(INDEX(V!$R:$R,MATCH(AP90,V!$L:$L,0)),"")</f>
        <v/>
      </c>
      <c r="AP90" s="159" t="str">
        <f t="shared" si="18"/>
        <v/>
      </c>
    </row>
    <row r="91" spans="2:42" hidden="1" x14ac:dyDescent="0.2">
      <c r="B91"/>
      <c r="AD91" s="157">
        <f t="shared" si="19"/>
        <v>0</v>
      </c>
      <c r="AE91" s="158" t="str">
        <f>IFERROR(INDEX(V!$R:$R,MATCH(AF91,V!$L:$L,0)),"")</f>
        <v/>
      </c>
      <c r="AF91" s="159" t="str">
        <f t="shared" si="13"/>
        <v/>
      </c>
      <c r="AG91" s="158" t="str">
        <f>IFERROR(INDEX(V!$R:$R,MATCH(AH91,V!$L:$L,0)),"")</f>
        <v/>
      </c>
      <c r="AH91" s="159" t="str">
        <f t="shared" si="14"/>
        <v/>
      </c>
      <c r="AI91" s="158" t="str">
        <f>IFERROR(INDEX(V!$R:$R,MATCH(AJ91,V!$L:$L,0)),"")</f>
        <v/>
      </c>
      <c r="AJ91" s="159" t="str">
        <f t="shared" si="15"/>
        <v/>
      </c>
      <c r="AK91" s="158" t="str">
        <f>IFERROR(INDEX(V!$R:$R,MATCH(AL91,V!$L:$L,0)),"")</f>
        <v/>
      </c>
      <c r="AL91" s="159" t="str">
        <f t="shared" si="16"/>
        <v/>
      </c>
      <c r="AM91" s="158" t="str">
        <f>IFERROR(INDEX(V!$R:$R,MATCH(AN91,V!$L:$L,0)),"")</f>
        <v/>
      </c>
      <c r="AN91" s="159" t="str">
        <f t="shared" si="17"/>
        <v/>
      </c>
      <c r="AO91" s="158" t="str">
        <f>IFERROR(INDEX(V!$R:$R,MATCH(AP91,V!$L:$L,0)),"")</f>
        <v/>
      </c>
      <c r="AP91" s="159" t="str">
        <f t="shared" si="18"/>
        <v/>
      </c>
    </row>
    <row r="92" spans="2:42" hidden="1" x14ac:dyDescent="0.2">
      <c r="B92"/>
      <c r="AD92" s="157">
        <f t="shared" si="19"/>
        <v>0</v>
      </c>
      <c r="AE92" s="158" t="str">
        <f>IFERROR(INDEX(V!$R:$R,MATCH(AF92,V!$L:$L,0)),"")</f>
        <v/>
      </c>
      <c r="AF92" s="159" t="str">
        <f t="shared" si="13"/>
        <v/>
      </c>
      <c r="AG92" s="158" t="str">
        <f>IFERROR(INDEX(V!$R:$R,MATCH(AH92,V!$L:$L,0)),"")</f>
        <v/>
      </c>
      <c r="AH92" s="159" t="str">
        <f t="shared" si="14"/>
        <v/>
      </c>
      <c r="AI92" s="158" t="str">
        <f>IFERROR(INDEX(V!$R:$R,MATCH(AJ92,V!$L:$L,0)),"")</f>
        <v/>
      </c>
      <c r="AJ92" s="159" t="str">
        <f t="shared" si="15"/>
        <v/>
      </c>
      <c r="AK92" s="158" t="str">
        <f>IFERROR(INDEX(V!$R:$R,MATCH(AL92,V!$L:$L,0)),"")</f>
        <v/>
      </c>
      <c r="AL92" s="159" t="str">
        <f t="shared" si="16"/>
        <v/>
      </c>
      <c r="AM92" s="158" t="str">
        <f>IFERROR(INDEX(V!$R:$R,MATCH(AN92,V!$L:$L,0)),"")</f>
        <v/>
      </c>
      <c r="AN92" s="159" t="str">
        <f t="shared" si="17"/>
        <v/>
      </c>
      <c r="AO92" s="158" t="str">
        <f>IFERROR(INDEX(V!$R:$R,MATCH(AP92,V!$L:$L,0)),"")</f>
        <v/>
      </c>
      <c r="AP92" s="159" t="str">
        <f t="shared" si="18"/>
        <v/>
      </c>
    </row>
    <row r="93" spans="2:42" hidden="1" x14ac:dyDescent="0.2">
      <c r="B93"/>
      <c r="AD93" s="157">
        <f t="shared" si="19"/>
        <v>0</v>
      </c>
      <c r="AE93" s="158" t="str">
        <f>IFERROR(INDEX(V!$R:$R,MATCH(AF93,V!$L:$L,0)),"")</f>
        <v/>
      </c>
      <c r="AF93" s="159" t="str">
        <f t="shared" si="13"/>
        <v/>
      </c>
      <c r="AG93" s="158" t="str">
        <f>IFERROR(INDEX(V!$R:$R,MATCH(AH93,V!$L:$L,0)),"")</f>
        <v/>
      </c>
      <c r="AH93" s="159" t="str">
        <f t="shared" si="14"/>
        <v/>
      </c>
      <c r="AI93" s="158" t="str">
        <f>IFERROR(INDEX(V!$R:$R,MATCH(AJ93,V!$L:$L,0)),"")</f>
        <v/>
      </c>
      <c r="AJ93" s="159" t="str">
        <f t="shared" si="15"/>
        <v/>
      </c>
      <c r="AK93" s="158" t="str">
        <f>IFERROR(INDEX(V!$R:$R,MATCH(AL93,V!$L:$L,0)),"")</f>
        <v/>
      </c>
      <c r="AL93" s="159" t="str">
        <f t="shared" si="16"/>
        <v/>
      </c>
      <c r="AM93" s="158" t="str">
        <f>IFERROR(INDEX(V!$R:$R,MATCH(AN93,V!$L:$L,0)),"")</f>
        <v/>
      </c>
      <c r="AN93" s="159" t="str">
        <f t="shared" si="17"/>
        <v/>
      </c>
      <c r="AO93" s="158" t="str">
        <f>IFERROR(INDEX(V!$R:$R,MATCH(AP93,V!$L:$L,0)),"")</f>
        <v/>
      </c>
      <c r="AP93" s="159" t="str">
        <f t="shared" si="18"/>
        <v/>
      </c>
    </row>
    <row r="94" spans="2:42" hidden="1" x14ac:dyDescent="0.2">
      <c r="B94"/>
      <c r="AD94" s="157">
        <f t="shared" si="19"/>
        <v>0</v>
      </c>
      <c r="AE94" s="158" t="str">
        <f>IFERROR(INDEX(V!$R:$R,MATCH(AF94,V!$L:$L,0)),"")</f>
        <v/>
      </c>
      <c r="AF94" s="159" t="str">
        <f t="shared" si="13"/>
        <v/>
      </c>
      <c r="AG94" s="158" t="str">
        <f>IFERROR(INDEX(V!$R:$R,MATCH(AH94,V!$L:$L,0)),"")</f>
        <v/>
      </c>
      <c r="AH94" s="159" t="str">
        <f t="shared" si="14"/>
        <v/>
      </c>
      <c r="AI94" s="158" t="str">
        <f>IFERROR(INDEX(V!$R:$R,MATCH(AJ94,V!$L:$L,0)),"")</f>
        <v/>
      </c>
      <c r="AJ94" s="159" t="str">
        <f t="shared" si="15"/>
        <v/>
      </c>
      <c r="AK94" s="158" t="str">
        <f>IFERROR(INDEX(V!$R:$R,MATCH(AL94,V!$L:$L,0)),"")</f>
        <v/>
      </c>
      <c r="AL94" s="159" t="str">
        <f t="shared" si="16"/>
        <v/>
      </c>
      <c r="AM94" s="158" t="str">
        <f>IFERROR(INDEX(V!$R:$R,MATCH(AN94,V!$L:$L,0)),"")</f>
        <v/>
      </c>
      <c r="AN94" s="159" t="str">
        <f t="shared" si="17"/>
        <v/>
      </c>
      <c r="AO94" s="158" t="str">
        <f>IFERROR(INDEX(V!$R:$R,MATCH(AP94,V!$L:$L,0)),"")</f>
        <v/>
      </c>
      <c r="AP94" s="159" t="str">
        <f t="shared" si="18"/>
        <v/>
      </c>
    </row>
    <row r="95" spans="2:42" hidden="1" x14ac:dyDescent="0.2">
      <c r="B95"/>
      <c r="AD95" s="157">
        <f t="shared" si="19"/>
        <v>0</v>
      </c>
      <c r="AE95" s="158" t="str">
        <f>IFERROR(INDEX(V!$R:$R,MATCH(AF95,V!$L:$L,0)),"")</f>
        <v/>
      </c>
      <c r="AF95" s="159" t="str">
        <f t="shared" si="13"/>
        <v/>
      </c>
      <c r="AG95" s="158" t="str">
        <f>IFERROR(INDEX(V!$R:$R,MATCH(AH95,V!$L:$L,0)),"")</f>
        <v/>
      </c>
      <c r="AH95" s="159" t="str">
        <f t="shared" si="14"/>
        <v/>
      </c>
      <c r="AI95" s="158" t="str">
        <f>IFERROR(INDEX(V!$R:$R,MATCH(AJ95,V!$L:$L,0)),"")</f>
        <v/>
      </c>
      <c r="AJ95" s="159" t="str">
        <f t="shared" si="15"/>
        <v/>
      </c>
      <c r="AK95" s="158" t="str">
        <f>IFERROR(INDEX(V!$R:$R,MATCH(AL95,V!$L:$L,0)),"")</f>
        <v/>
      </c>
      <c r="AL95" s="159" t="str">
        <f t="shared" si="16"/>
        <v/>
      </c>
      <c r="AM95" s="158" t="str">
        <f>IFERROR(INDEX(V!$R:$R,MATCH(AN95,V!$L:$L,0)),"")</f>
        <v/>
      </c>
      <c r="AN95" s="159" t="str">
        <f t="shared" si="17"/>
        <v/>
      </c>
      <c r="AO95" s="158" t="str">
        <f>IFERROR(INDEX(V!$R:$R,MATCH(AP95,V!$L:$L,0)),"")</f>
        <v/>
      </c>
      <c r="AP95" s="159" t="str">
        <f t="shared" si="18"/>
        <v/>
      </c>
    </row>
    <row r="96" spans="2:42" hidden="1" x14ac:dyDescent="0.2">
      <c r="B96"/>
      <c r="AD96" s="157">
        <f t="shared" si="19"/>
        <v>0</v>
      </c>
      <c r="AE96" s="158" t="str">
        <f>IFERROR(INDEX(V!$R:$R,MATCH(AF96,V!$L:$L,0)),"")</f>
        <v/>
      </c>
      <c r="AF96" s="159" t="str">
        <f t="shared" si="13"/>
        <v/>
      </c>
      <c r="AG96" s="158" t="str">
        <f>IFERROR(INDEX(V!$R:$R,MATCH(AH96,V!$L:$L,0)),"")</f>
        <v/>
      </c>
      <c r="AH96" s="159" t="str">
        <f t="shared" si="14"/>
        <v/>
      </c>
      <c r="AI96" s="158" t="str">
        <f>IFERROR(INDEX(V!$R:$R,MATCH(AJ96,V!$L:$L,0)),"")</f>
        <v/>
      </c>
      <c r="AJ96" s="159" t="str">
        <f t="shared" si="15"/>
        <v/>
      </c>
      <c r="AK96" s="158" t="str">
        <f>IFERROR(INDEX(V!$R:$R,MATCH(AL96,V!$L:$L,0)),"")</f>
        <v/>
      </c>
      <c r="AL96" s="159" t="str">
        <f t="shared" si="16"/>
        <v/>
      </c>
      <c r="AM96" s="158" t="str">
        <f>IFERROR(INDEX(V!$R:$R,MATCH(AN96,V!$L:$L,0)),"")</f>
        <v/>
      </c>
      <c r="AN96" s="159" t="str">
        <f t="shared" si="17"/>
        <v/>
      </c>
      <c r="AO96" s="158" t="str">
        <f>IFERROR(INDEX(V!$R:$R,MATCH(AP96,V!$L:$L,0)),"")</f>
        <v/>
      </c>
      <c r="AP96" s="159" t="str">
        <f t="shared" si="18"/>
        <v/>
      </c>
    </row>
    <row r="97" spans="2:42" hidden="1" x14ac:dyDescent="0.2">
      <c r="B97"/>
      <c r="AD97" s="157">
        <f t="shared" si="19"/>
        <v>0</v>
      </c>
      <c r="AE97" s="158" t="str">
        <f>IFERROR(INDEX(V!$R:$R,MATCH(AF97,V!$L:$L,0)),"")</f>
        <v/>
      </c>
      <c r="AF97" s="159" t="str">
        <f t="shared" si="13"/>
        <v/>
      </c>
      <c r="AG97" s="158" t="str">
        <f>IFERROR(INDEX(V!$R:$R,MATCH(AH97,V!$L:$L,0)),"")</f>
        <v/>
      </c>
      <c r="AH97" s="159" t="str">
        <f t="shared" si="14"/>
        <v/>
      </c>
      <c r="AI97" s="158" t="str">
        <f>IFERROR(INDEX(V!$R:$R,MATCH(AJ97,V!$L:$L,0)),"")</f>
        <v/>
      </c>
      <c r="AJ97" s="159" t="str">
        <f t="shared" si="15"/>
        <v/>
      </c>
      <c r="AK97" s="158" t="str">
        <f>IFERROR(INDEX(V!$R:$R,MATCH(AL97,V!$L:$L,0)),"")</f>
        <v/>
      </c>
      <c r="AL97" s="159" t="str">
        <f t="shared" si="16"/>
        <v/>
      </c>
      <c r="AM97" s="158" t="str">
        <f>IFERROR(INDEX(V!$R:$R,MATCH(AN97,V!$L:$L,0)),"")</f>
        <v/>
      </c>
      <c r="AN97" s="159" t="str">
        <f t="shared" si="17"/>
        <v/>
      </c>
      <c r="AO97" s="158" t="str">
        <f>IFERROR(INDEX(V!$R:$R,MATCH(AP97,V!$L:$L,0)),"")</f>
        <v/>
      </c>
      <c r="AP97" s="159" t="str">
        <f t="shared" si="18"/>
        <v/>
      </c>
    </row>
    <row r="98" spans="2:42" hidden="1" x14ac:dyDescent="0.2">
      <c r="B98"/>
      <c r="AD98" s="157">
        <f t="shared" si="19"/>
        <v>0</v>
      </c>
      <c r="AE98" s="158" t="str">
        <f>IFERROR(INDEX(V!$R:$R,MATCH(AF98,V!$L:$L,0)),"")</f>
        <v/>
      </c>
      <c r="AF98" s="159" t="str">
        <f t="shared" si="13"/>
        <v/>
      </c>
      <c r="AG98" s="158" t="str">
        <f>IFERROR(INDEX(V!$R:$R,MATCH(AH98,V!$L:$L,0)),"")</f>
        <v/>
      </c>
      <c r="AH98" s="159" t="str">
        <f t="shared" si="14"/>
        <v/>
      </c>
      <c r="AI98" s="158" t="str">
        <f>IFERROR(INDEX(V!$R:$R,MATCH(AJ98,V!$L:$L,0)),"")</f>
        <v/>
      </c>
      <c r="AJ98" s="159" t="str">
        <f t="shared" si="15"/>
        <v/>
      </c>
      <c r="AK98" s="158" t="str">
        <f>IFERROR(INDEX(V!$R:$R,MATCH(AL98,V!$L:$L,0)),"")</f>
        <v/>
      </c>
      <c r="AL98" s="159" t="str">
        <f t="shared" si="16"/>
        <v/>
      </c>
      <c r="AM98" s="158" t="str">
        <f>IFERROR(INDEX(V!$R:$R,MATCH(AN98,V!$L:$L,0)),"")</f>
        <v/>
      </c>
      <c r="AN98" s="159" t="str">
        <f t="shared" si="17"/>
        <v/>
      </c>
      <c r="AO98" s="158" t="str">
        <f>IFERROR(INDEX(V!$R:$R,MATCH(AP98,V!$L:$L,0)),"")</f>
        <v/>
      </c>
      <c r="AP98" s="159" t="str">
        <f t="shared" si="18"/>
        <v/>
      </c>
    </row>
    <row r="99" spans="2:42" hidden="1" x14ac:dyDescent="0.2">
      <c r="B99"/>
      <c r="AD99" s="157">
        <f t="shared" si="19"/>
        <v>0</v>
      </c>
      <c r="AE99" s="158" t="str">
        <f>IFERROR(INDEX(V!$R:$R,MATCH(AF99,V!$L:$L,0)),"")</f>
        <v/>
      </c>
      <c r="AF99" s="159" t="str">
        <f t="shared" si="13"/>
        <v/>
      </c>
      <c r="AG99" s="158" t="str">
        <f>IFERROR(INDEX(V!$R:$R,MATCH(AH99,V!$L:$L,0)),"")</f>
        <v/>
      </c>
      <c r="AH99" s="159" t="str">
        <f t="shared" si="14"/>
        <v/>
      </c>
      <c r="AI99" s="158" t="str">
        <f>IFERROR(INDEX(V!$R:$R,MATCH(AJ99,V!$L:$L,0)),"")</f>
        <v/>
      </c>
      <c r="AJ99" s="159" t="str">
        <f t="shared" si="15"/>
        <v/>
      </c>
      <c r="AK99" s="158" t="str">
        <f>IFERROR(INDEX(V!$R:$R,MATCH(AL99,V!$L:$L,0)),"")</f>
        <v/>
      </c>
      <c r="AL99" s="159" t="str">
        <f t="shared" si="16"/>
        <v/>
      </c>
      <c r="AM99" s="158" t="str">
        <f>IFERROR(INDEX(V!$R:$R,MATCH(AN99,V!$L:$L,0)),"")</f>
        <v/>
      </c>
      <c r="AN99" s="159" t="str">
        <f t="shared" si="17"/>
        <v/>
      </c>
      <c r="AO99" s="158" t="str">
        <f>IFERROR(INDEX(V!$R:$R,MATCH(AP99,V!$L:$L,0)),"")</f>
        <v/>
      </c>
      <c r="AP99" s="159" t="str">
        <f t="shared" si="18"/>
        <v/>
      </c>
    </row>
    <row r="100" spans="2:42" hidden="1" x14ac:dyDescent="0.2">
      <c r="B100"/>
      <c r="AD100" s="157">
        <f t="shared" si="19"/>
        <v>0</v>
      </c>
      <c r="AE100" s="158" t="str">
        <f>IFERROR(INDEX(V!$R:$R,MATCH(AF100,V!$L:$L,0)),"")</f>
        <v/>
      </c>
      <c r="AF100" s="159" t="str">
        <f t="shared" si="13"/>
        <v/>
      </c>
      <c r="AG100" s="158" t="str">
        <f>IFERROR(INDEX(V!$R:$R,MATCH(AH100,V!$L:$L,0)),"")</f>
        <v/>
      </c>
      <c r="AH100" s="159" t="str">
        <f t="shared" si="14"/>
        <v/>
      </c>
      <c r="AI100" s="158" t="str">
        <f>IFERROR(INDEX(V!$R:$R,MATCH(AJ100,V!$L:$L,0)),"")</f>
        <v/>
      </c>
      <c r="AJ100" s="159" t="str">
        <f t="shared" si="15"/>
        <v/>
      </c>
      <c r="AK100" s="158" t="str">
        <f>IFERROR(INDEX(V!$R:$R,MATCH(AL100,V!$L:$L,0)),"")</f>
        <v/>
      </c>
      <c r="AL100" s="159" t="str">
        <f t="shared" si="16"/>
        <v/>
      </c>
      <c r="AM100" s="158" t="str">
        <f>IFERROR(INDEX(V!$R:$R,MATCH(AN100,V!$L:$L,0)),"")</f>
        <v/>
      </c>
      <c r="AN100" s="159" t="str">
        <f t="shared" si="17"/>
        <v/>
      </c>
      <c r="AO100" s="158" t="str">
        <f>IFERROR(INDEX(V!$R:$R,MATCH(AP100,V!$L:$L,0)),"")</f>
        <v/>
      </c>
      <c r="AP100" s="159" t="str">
        <f t="shared" si="18"/>
        <v/>
      </c>
    </row>
    <row r="101" spans="2:42" hidden="1" x14ac:dyDescent="0.2">
      <c r="B101"/>
      <c r="AD101" s="157">
        <f t="shared" si="19"/>
        <v>0</v>
      </c>
      <c r="AE101" s="158" t="str">
        <f>IFERROR(INDEX(V!$R:$R,MATCH(AF101,V!$L:$L,0)),"")</f>
        <v/>
      </c>
      <c r="AF101" s="159" t="str">
        <f t="shared" si="13"/>
        <v/>
      </c>
      <c r="AG101" s="158" t="str">
        <f>IFERROR(INDEX(V!$R:$R,MATCH(AH101,V!$L:$L,0)),"")</f>
        <v/>
      </c>
      <c r="AH101" s="159" t="str">
        <f t="shared" si="14"/>
        <v/>
      </c>
      <c r="AI101" s="158" t="str">
        <f>IFERROR(INDEX(V!$R:$R,MATCH(AJ101,V!$L:$L,0)),"")</f>
        <v/>
      </c>
      <c r="AJ101" s="159" t="str">
        <f t="shared" si="15"/>
        <v/>
      </c>
      <c r="AK101" s="158" t="str">
        <f>IFERROR(INDEX(V!$R:$R,MATCH(AL101,V!$L:$L,0)),"")</f>
        <v/>
      </c>
      <c r="AL101" s="159" t="str">
        <f t="shared" si="16"/>
        <v/>
      </c>
      <c r="AM101" s="158" t="str">
        <f>IFERROR(INDEX(V!$R:$R,MATCH(AN101,V!$L:$L,0)),"")</f>
        <v/>
      </c>
      <c r="AN101" s="159" t="str">
        <f t="shared" si="17"/>
        <v/>
      </c>
      <c r="AO101" s="158" t="str">
        <f>IFERROR(INDEX(V!$R:$R,MATCH(AP101,V!$L:$L,0)),"")</f>
        <v/>
      </c>
      <c r="AP101" s="159" t="str">
        <f t="shared" si="18"/>
        <v/>
      </c>
    </row>
    <row r="102" spans="2:42" hidden="1" x14ac:dyDescent="0.2">
      <c r="B102"/>
      <c r="AD102" s="157">
        <f t="shared" si="19"/>
        <v>0</v>
      </c>
      <c r="AE102" s="158" t="str">
        <f>IFERROR(INDEX(V!$R:$R,MATCH(AF102,V!$L:$L,0)),"")</f>
        <v/>
      </c>
      <c r="AF102" s="159" t="str">
        <f t="shared" si="13"/>
        <v/>
      </c>
      <c r="AG102" s="158" t="str">
        <f>IFERROR(INDEX(V!$R:$R,MATCH(AH102,V!$L:$L,0)),"")</f>
        <v/>
      </c>
      <c r="AH102" s="159" t="str">
        <f t="shared" si="14"/>
        <v/>
      </c>
      <c r="AI102" s="158" t="str">
        <f>IFERROR(INDEX(V!$R:$R,MATCH(AJ102,V!$L:$L,0)),"")</f>
        <v/>
      </c>
      <c r="AJ102" s="159" t="str">
        <f t="shared" si="15"/>
        <v/>
      </c>
      <c r="AK102" s="158" t="str">
        <f>IFERROR(INDEX(V!$R:$R,MATCH(AL102,V!$L:$L,0)),"")</f>
        <v/>
      </c>
      <c r="AL102" s="159" t="str">
        <f t="shared" si="16"/>
        <v/>
      </c>
      <c r="AM102" s="158" t="str">
        <f>IFERROR(INDEX(V!$R:$R,MATCH(AN102,V!$L:$L,0)),"")</f>
        <v/>
      </c>
      <c r="AN102" s="159" t="str">
        <f t="shared" si="17"/>
        <v/>
      </c>
      <c r="AO102" s="158" t="str">
        <f>IFERROR(INDEX(V!$R:$R,MATCH(AP102,V!$L:$L,0)),"")</f>
        <v/>
      </c>
      <c r="AP102" s="159" t="str">
        <f t="shared" si="18"/>
        <v/>
      </c>
    </row>
    <row r="103" spans="2:42" hidden="1" x14ac:dyDescent="0.2">
      <c r="B103"/>
      <c r="AD103" s="157">
        <f t="shared" si="19"/>
        <v>0</v>
      </c>
      <c r="AE103" s="158" t="str">
        <f>IFERROR(INDEX(V!$R:$R,MATCH(AF103,V!$L:$L,0)),"")</f>
        <v/>
      </c>
      <c r="AF103" s="159" t="str">
        <f t="shared" si="13"/>
        <v/>
      </c>
      <c r="AG103" s="158" t="str">
        <f>IFERROR(INDEX(V!$R:$R,MATCH(AH103,V!$L:$L,0)),"")</f>
        <v/>
      </c>
      <c r="AH103" s="159" t="str">
        <f t="shared" si="14"/>
        <v/>
      </c>
      <c r="AI103" s="158" t="str">
        <f>IFERROR(INDEX(V!$R:$R,MATCH(AJ103,V!$L:$L,0)),"")</f>
        <v/>
      </c>
      <c r="AJ103" s="159" t="str">
        <f t="shared" si="15"/>
        <v/>
      </c>
      <c r="AK103" s="158" t="str">
        <f>IFERROR(INDEX(V!$R:$R,MATCH(AL103,V!$L:$L,0)),"")</f>
        <v/>
      </c>
      <c r="AL103" s="159" t="str">
        <f t="shared" si="16"/>
        <v/>
      </c>
      <c r="AM103" s="158" t="str">
        <f>IFERROR(INDEX(V!$R:$R,MATCH(AN103,V!$L:$L,0)),"")</f>
        <v/>
      </c>
      <c r="AN103" s="159" t="str">
        <f t="shared" si="17"/>
        <v/>
      </c>
      <c r="AO103" s="158" t="str">
        <f>IFERROR(INDEX(V!$R:$R,MATCH(AP103,V!$L:$L,0)),"")</f>
        <v/>
      </c>
      <c r="AP103" s="159" t="str">
        <f t="shared" si="18"/>
        <v/>
      </c>
    </row>
    <row r="104" spans="2:42" hidden="1" x14ac:dyDescent="0.2">
      <c r="B104"/>
      <c r="AD104" s="157">
        <f t="shared" si="19"/>
        <v>0</v>
      </c>
      <c r="AE104" s="158" t="str">
        <f>IFERROR(INDEX(V!$R:$R,MATCH(AF104,V!$L:$L,0)),"")</f>
        <v/>
      </c>
      <c r="AF104" s="159" t="str">
        <f t="shared" si="13"/>
        <v/>
      </c>
      <c r="AG104" s="158" t="str">
        <f>IFERROR(INDEX(V!$R:$R,MATCH(AH104,V!$L:$L,0)),"")</f>
        <v/>
      </c>
      <c r="AH104" s="159" t="str">
        <f t="shared" si="14"/>
        <v/>
      </c>
      <c r="AI104" s="158" t="str">
        <f>IFERROR(INDEX(V!$R:$R,MATCH(AJ104,V!$L:$L,0)),"")</f>
        <v/>
      </c>
      <c r="AJ104" s="159" t="str">
        <f t="shared" si="15"/>
        <v/>
      </c>
      <c r="AK104" s="158" t="str">
        <f>IFERROR(INDEX(V!$R:$R,MATCH(AL104,V!$L:$L,0)),"")</f>
        <v/>
      </c>
      <c r="AL104" s="159" t="str">
        <f t="shared" si="16"/>
        <v/>
      </c>
      <c r="AM104" s="158" t="str">
        <f>IFERROR(INDEX(V!$R:$R,MATCH(AN104,V!$L:$L,0)),"")</f>
        <v/>
      </c>
      <c r="AN104" s="159" t="str">
        <f t="shared" si="17"/>
        <v/>
      </c>
      <c r="AO104" s="158" t="str">
        <f>IFERROR(INDEX(V!$R:$R,MATCH(AP104,V!$L:$L,0)),"")</f>
        <v/>
      </c>
      <c r="AP104" s="159" t="str">
        <f t="shared" si="18"/>
        <v/>
      </c>
    </row>
    <row r="105" spans="2:42" hidden="1" x14ac:dyDescent="0.2">
      <c r="B105"/>
      <c r="AD105" s="157">
        <f t="shared" si="19"/>
        <v>0</v>
      </c>
      <c r="AE105" s="158" t="str">
        <f>IFERROR(INDEX(V!$R:$R,MATCH(AF105,V!$L:$L,0)),"")</f>
        <v/>
      </c>
      <c r="AF105" s="159" t="str">
        <f t="shared" si="13"/>
        <v/>
      </c>
      <c r="AG105" s="158" t="str">
        <f>IFERROR(INDEX(V!$R:$R,MATCH(AH105,V!$L:$L,0)),"")</f>
        <v/>
      </c>
      <c r="AH105" s="159" t="str">
        <f t="shared" si="14"/>
        <v/>
      </c>
      <c r="AI105" s="158" t="str">
        <f>IFERROR(INDEX(V!$R:$R,MATCH(AJ105,V!$L:$L,0)),"")</f>
        <v/>
      </c>
      <c r="AJ105" s="159" t="str">
        <f t="shared" si="15"/>
        <v/>
      </c>
      <c r="AK105" s="158" t="str">
        <f>IFERROR(INDEX(V!$R:$R,MATCH(AL105,V!$L:$L,0)),"")</f>
        <v/>
      </c>
      <c r="AL105" s="159" t="str">
        <f t="shared" si="16"/>
        <v/>
      </c>
      <c r="AM105" s="158" t="str">
        <f>IFERROR(INDEX(V!$R:$R,MATCH(AN105,V!$L:$L,0)),"")</f>
        <v/>
      </c>
      <c r="AN105" s="159" t="str">
        <f t="shared" si="17"/>
        <v/>
      </c>
      <c r="AO105" s="158" t="str">
        <f>IFERROR(INDEX(V!$R:$R,MATCH(AP105,V!$L:$L,0)),"")</f>
        <v/>
      </c>
      <c r="AP105" s="159" t="str">
        <f t="shared" si="18"/>
        <v/>
      </c>
    </row>
    <row r="106" spans="2:42" hidden="1" x14ac:dyDescent="0.2">
      <c r="B106"/>
      <c r="AD106" s="157">
        <f t="shared" si="19"/>
        <v>0</v>
      </c>
      <c r="AE106" s="158" t="str">
        <f>IFERROR(INDEX(V!$R:$R,MATCH(AF106,V!$L:$L,0)),"")</f>
        <v/>
      </c>
      <c r="AF106" s="159" t="str">
        <f t="shared" si="13"/>
        <v/>
      </c>
      <c r="AG106" s="158" t="str">
        <f>IFERROR(INDEX(V!$R:$R,MATCH(AH106,V!$L:$L,0)),"")</f>
        <v/>
      </c>
      <c r="AH106" s="159" t="str">
        <f t="shared" si="14"/>
        <v/>
      </c>
      <c r="AI106" s="158" t="str">
        <f>IFERROR(INDEX(V!$R:$R,MATCH(AJ106,V!$L:$L,0)),"")</f>
        <v/>
      </c>
      <c r="AJ106" s="159" t="str">
        <f t="shared" si="15"/>
        <v/>
      </c>
      <c r="AK106" s="158" t="str">
        <f>IFERROR(INDEX(V!$R:$R,MATCH(AL106,V!$L:$L,0)),"")</f>
        <v/>
      </c>
      <c r="AL106" s="159" t="str">
        <f t="shared" si="16"/>
        <v/>
      </c>
      <c r="AM106" s="158" t="str">
        <f>IFERROR(INDEX(V!$R:$R,MATCH(AN106,V!$L:$L,0)),"")</f>
        <v/>
      </c>
      <c r="AN106" s="159" t="str">
        <f t="shared" si="17"/>
        <v/>
      </c>
      <c r="AO106" s="158" t="str">
        <f>IFERROR(INDEX(V!$R:$R,MATCH(AP106,V!$L:$L,0)),"")</f>
        <v/>
      </c>
      <c r="AP106" s="159" t="str">
        <f t="shared" si="18"/>
        <v/>
      </c>
    </row>
    <row r="107" spans="2:42" hidden="1" x14ac:dyDescent="0.2">
      <c r="B107"/>
      <c r="AD107" s="157">
        <f t="shared" si="19"/>
        <v>0</v>
      </c>
      <c r="AE107" s="158" t="str">
        <f>IFERROR(INDEX(V!$R:$R,MATCH(AF107,V!$L:$L,0)),"")</f>
        <v/>
      </c>
      <c r="AF107" s="159" t="str">
        <f t="shared" si="13"/>
        <v/>
      </c>
      <c r="AG107" s="158" t="str">
        <f>IFERROR(INDEX(V!$R:$R,MATCH(AH107,V!$L:$L,0)),"")</f>
        <v/>
      </c>
      <c r="AH107" s="159" t="str">
        <f t="shared" si="14"/>
        <v/>
      </c>
      <c r="AI107" s="158" t="str">
        <f>IFERROR(INDEX(V!$R:$R,MATCH(AJ107,V!$L:$L,0)),"")</f>
        <v/>
      </c>
      <c r="AJ107" s="159" t="str">
        <f t="shared" si="15"/>
        <v/>
      </c>
      <c r="AK107" s="158" t="str">
        <f>IFERROR(INDEX(V!$R:$R,MATCH(AL107,V!$L:$L,0)),"")</f>
        <v/>
      </c>
      <c r="AL107" s="159" t="str">
        <f t="shared" si="16"/>
        <v/>
      </c>
      <c r="AM107" s="158" t="str">
        <f>IFERROR(INDEX(V!$R:$R,MATCH(AN107,V!$L:$L,0)),"")</f>
        <v/>
      </c>
      <c r="AN107" s="159" t="str">
        <f t="shared" si="17"/>
        <v/>
      </c>
      <c r="AO107" s="158" t="str">
        <f>IFERROR(INDEX(V!$R:$R,MATCH(AP107,V!$L:$L,0)),"")</f>
        <v/>
      </c>
      <c r="AP107" s="159" t="str">
        <f t="shared" si="18"/>
        <v/>
      </c>
    </row>
    <row r="108" spans="2:42" hidden="1" x14ac:dyDescent="0.2">
      <c r="B108"/>
      <c r="AD108" s="157">
        <f t="shared" si="19"/>
        <v>0</v>
      </c>
      <c r="AE108" s="158" t="str">
        <f>IFERROR(INDEX(V!$R:$R,MATCH(AF108,V!$L:$L,0)),"")</f>
        <v/>
      </c>
      <c r="AF108" s="159" t="str">
        <f t="shared" si="13"/>
        <v/>
      </c>
      <c r="AG108" s="158" t="str">
        <f>IFERROR(INDEX(V!$R:$R,MATCH(AH108,V!$L:$L,0)),"")</f>
        <v/>
      </c>
      <c r="AH108" s="159" t="str">
        <f t="shared" si="14"/>
        <v/>
      </c>
      <c r="AI108" s="158" t="str">
        <f>IFERROR(INDEX(V!$R:$R,MATCH(AJ108,V!$L:$L,0)),"")</f>
        <v/>
      </c>
      <c r="AJ108" s="159" t="str">
        <f t="shared" si="15"/>
        <v/>
      </c>
      <c r="AK108" s="158" t="str">
        <f>IFERROR(INDEX(V!$R:$R,MATCH(AL108,V!$L:$L,0)),"")</f>
        <v/>
      </c>
      <c r="AL108" s="159" t="str">
        <f t="shared" si="16"/>
        <v/>
      </c>
      <c r="AM108" s="158" t="str">
        <f>IFERROR(INDEX(V!$R:$R,MATCH(AN108,V!$L:$L,0)),"")</f>
        <v/>
      </c>
      <c r="AN108" s="159" t="str">
        <f t="shared" si="17"/>
        <v/>
      </c>
      <c r="AO108" s="158" t="str">
        <f>IFERROR(INDEX(V!$R:$R,MATCH(AP108,V!$L:$L,0)),"")</f>
        <v/>
      </c>
      <c r="AP108" s="159" t="str">
        <f t="shared" si="18"/>
        <v/>
      </c>
    </row>
    <row r="109" spans="2:42" hidden="1" x14ac:dyDescent="0.2">
      <c r="B109"/>
      <c r="AD109" s="157">
        <f t="shared" si="19"/>
        <v>0</v>
      </c>
      <c r="AE109" s="158" t="str">
        <f>IFERROR(INDEX(V!$R:$R,MATCH(AF109,V!$L:$L,0)),"")</f>
        <v/>
      </c>
      <c r="AF109" s="159" t="str">
        <f t="shared" si="13"/>
        <v/>
      </c>
      <c r="AG109" s="158" t="str">
        <f>IFERROR(INDEX(V!$R:$R,MATCH(AH109,V!$L:$L,0)),"")</f>
        <v/>
      </c>
      <c r="AH109" s="159" t="str">
        <f t="shared" si="14"/>
        <v/>
      </c>
      <c r="AI109" s="158" t="str">
        <f>IFERROR(INDEX(V!$R:$R,MATCH(AJ109,V!$L:$L,0)),"")</f>
        <v/>
      </c>
      <c r="AJ109" s="159" t="str">
        <f t="shared" si="15"/>
        <v/>
      </c>
      <c r="AK109" s="158" t="str">
        <f>IFERROR(INDEX(V!$R:$R,MATCH(AL109,V!$L:$L,0)),"")</f>
        <v/>
      </c>
      <c r="AL109" s="159" t="str">
        <f t="shared" si="16"/>
        <v/>
      </c>
      <c r="AM109" s="158" t="str">
        <f>IFERROR(INDEX(V!$R:$R,MATCH(AN109,V!$L:$L,0)),"")</f>
        <v/>
      </c>
      <c r="AN109" s="159" t="str">
        <f t="shared" si="17"/>
        <v/>
      </c>
      <c r="AO109" s="158" t="str">
        <f>IFERROR(INDEX(V!$R:$R,MATCH(AP109,V!$L:$L,0)),"")</f>
        <v/>
      </c>
      <c r="AP109" s="159" t="str">
        <f t="shared" si="18"/>
        <v/>
      </c>
    </row>
    <row r="110" spans="2:42" hidden="1" x14ac:dyDescent="0.2">
      <c r="B110"/>
      <c r="AD110" s="157">
        <f t="shared" si="19"/>
        <v>0</v>
      </c>
      <c r="AE110" s="158" t="str">
        <f>IFERROR(INDEX(V!$R:$R,MATCH(AF110,V!$L:$L,0)),"")</f>
        <v/>
      </c>
      <c r="AF110" s="159" t="str">
        <f t="shared" si="13"/>
        <v/>
      </c>
      <c r="AG110" s="158" t="str">
        <f>IFERROR(INDEX(V!$R:$R,MATCH(AH110,V!$L:$L,0)),"")</f>
        <v/>
      </c>
      <c r="AH110" s="159" t="str">
        <f t="shared" si="14"/>
        <v/>
      </c>
      <c r="AI110" s="158" t="str">
        <f>IFERROR(INDEX(V!$R:$R,MATCH(AJ110,V!$L:$L,0)),"")</f>
        <v/>
      </c>
      <c r="AJ110" s="159" t="str">
        <f t="shared" si="15"/>
        <v/>
      </c>
      <c r="AK110" s="158" t="str">
        <f>IFERROR(INDEX(V!$R:$R,MATCH(AL110,V!$L:$L,0)),"")</f>
        <v/>
      </c>
      <c r="AL110" s="159" t="str">
        <f t="shared" si="16"/>
        <v/>
      </c>
      <c r="AM110" s="158" t="str">
        <f>IFERROR(INDEX(V!$R:$R,MATCH(AN110,V!$L:$L,0)),"")</f>
        <v/>
      </c>
      <c r="AN110" s="159" t="str">
        <f t="shared" si="17"/>
        <v/>
      </c>
      <c r="AO110" s="158" t="str">
        <f>IFERROR(INDEX(V!$R:$R,MATCH(AP110,V!$L:$L,0)),"")</f>
        <v/>
      </c>
      <c r="AP110" s="159" t="str">
        <f t="shared" si="18"/>
        <v/>
      </c>
    </row>
    <row r="111" spans="2:42" hidden="1" x14ac:dyDescent="0.2">
      <c r="B111"/>
      <c r="AD111" s="157">
        <f t="shared" si="19"/>
        <v>0</v>
      </c>
      <c r="AE111" s="158" t="str">
        <f>IFERROR(INDEX(V!$R:$R,MATCH(AF111,V!$L:$L,0)),"")</f>
        <v/>
      </c>
      <c r="AF111" s="159" t="str">
        <f t="shared" si="13"/>
        <v/>
      </c>
      <c r="AG111" s="158" t="str">
        <f>IFERROR(INDEX(V!$R:$R,MATCH(AH111,V!$L:$L,0)),"")</f>
        <v/>
      </c>
      <c r="AH111" s="159" t="str">
        <f t="shared" si="14"/>
        <v/>
      </c>
      <c r="AI111" s="158" t="str">
        <f>IFERROR(INDEX(V!$R:$R,MATCH(AJ111,V!$L:$L,0)),"")</f>
        <v/>
      </c>
      <c r="AJ111" s="159" t="str">
        <f t="shared" si="15"/>
        <v/>
      </c>
      <c r="AK111" s="158" t="str">
        <f>IFERROR(INDEX(V!$R:$R,MATCH(AL111,V!$L:$L,0)),"")</f>
        <v/>
      </c>
      <c r="AL111" s="159" t="str">
        <f t="shared" si="16"/>
        <v/>
      </c>
      <c r="AM111" s="158" t="str">
        <f>IFERROR(INDEX(V!$R:$R,MATCH(AN111,V!$L:$L,0)),"")</f>
        <v/>
      </c>
      <c r="AN111" s="159" t="str">
        <f t="shared" si="17"/>
        <v/>
      </c>
      <c r="AO111" s="158" t="str">
        <f>IFERROR(INDEX(V!$R:$R,MATCH(AP111,V!$L:$L,0)),"")</f>
        <v/>
      </c>
      <c r="AP111" s="159" t="str">
        <f t="shared" si="18"/>
        <v/>
      </c>
    </row>
    <row r="112" spans="2:42" hidden="1" x14ac:dyDescent="0.2">
      <c r="B112"/>
      <c r="AD112" s="157">
        <f t="shared" si="19"/>
        <v>0</v>
      </c>
      <c r="AE112" s="158" t="str">
        <f>IFERROR(INDEX(V!$R:$R,MATCH(AF112,V!$L:$L,0)),"")</f>
        <v/>
      </c>
      <c r="AF112" s="159" t="str">
        <f t="shared" si="13"/>
        <v/>
      </c>
      <c r="AG112" s="158" t="str">
        <f>IFERROR(INDEX(V!$R:$R,MATCH(AH112,V!$L:$L,0)),"")</f>
        <v/>
      </c>
      <c r="AH112" s="159" t="str">
        <f t="shared" si="14"/>
        <v/>
      </c>
      <c r="AI112" s="158" t="str">
        <f>IFERROR(INDEX(V!$R:$R,MATCH(AJ112,V!$L:$L,0)),"")</f>
        <v/>
      </c>
      <c r="AJ112" s="159" t="str">
        <f t="shared" si="15"/>
        <v/>
      </c>
      <c r="AK112" s="158" t="str">
        <f>IFERROR(INDEX(V!$R:$R,MATCH(AL112,V!$L:$L,0)),"")</f>
        <v/>
      </c>
      <c r="AL112" s="159" t="str">
        <f t="shared" si="16"/>
        <v/>
      </c>
      <c r="AM112" s="158" t="str">
        <f>IFERROR(INDEX(V!$R:$R,MATCH(AN112,V!$L:$L,0)),"")</f>
        <v/>
      </c>
      <c r="AN112" s="159" t="str">
        <f t="shared" si="17"/>
        <v/>
      </c>
      <c r="AO112" s="158" t="str">
        <f>IFERROR(INDEX(V!$R:$R,MATCH(AP112,V!$L:$L,0)),"")</f>
        <v/>
      </c>
      <c r="AP112" s="159" t="str">
        <f t="shared" si="18"/>
        <v/>
      </c>
    </row>
    <row r="113" spans="2:42" hidden="1" x14ac:dyDescent="0.2">
      <c r="B113"/>
      <c r="AD113" s="157">
        <f t="shared" si="19"/>
        <v>0</v>
      </c>
      <c r="AE113" s="158" t="str">
        <f>IFERROR(INDEX(V!$R:$R,MATCH(AF113,V!$L:$L,0)),"")</f>
        <v/>
      </c>
      <c r="AF113" s="159" t="str">
        <f t="shared" si="13"/>
        <v/>
      </c>
      <c r="AG113" s="158" t="str">
        <f>IFERROR(INDEX(V!$R:$R,MATCH(AH113,V!$L:$L,0)),"")</f>
        <v/>
      </c>
      <c r="AH113" s="159" t="str">
        <f t="shared" si="14"/>
        <v/>
      </c>
      <c r="AI113" s="158" t="str">
        <f>IFERROR(INDEX(V!$R:$R,MATCH(AJ113,V!$L:$L,0)),"")</f>
        <v/>
      </c>
      <c r="AJ113" s="159" t="str">
        <f t="shared" si="15"/>
        <v/>
      </c>
      <c r="AK113" s="158" t="str">
        <f>IFERROR(INDEX(V!$R:$R,MATCH(AL113,V!$L:$L,0)),"")</f>
        <v/>
      </c>
      <c r="AL113" s="159" t="str">
        <f t="shared" si="16"/>
        <v/>
      </c>
      <c r="AM113" s="158" t="str">
        <f>IFERROR(INDEX(V!$R:$R,MATCH(AN113,V!$L:$L,0)),"")</f>
        <v/>
      </c>
      <c r="AN113" s="159" t="str">
        <f t="shared" si="17"/>
        <v/>
      </c>
      <c r="AO113" s="158" t="str">
        <f>IFERROR(INDEX(V!$R:$R,MATCH(AP113,V!$L:$L,0)),"")</f>
        <v/>
      </c>
      <c r="AP113" s="159" t="str">
        <f t="shared" si="18"/>
        <v/>
      </c>
    </row>
    <row r="114" spans="2:42" hidden="1" x14ac:dyDescent="0.2">
      <c r="B114"/>
      <c r="AD114" s="157">
        <f t="shared" si="19"/>
        <v>0</v>
      </c>
      <c r="AE114" s="158" t="str">
        <f>IFERROR(INDEX(V!$R:$R,MATCH(AF114,V!$L:$L,0)),"")</f>
        <v/>
      </c>
      <c r="AF114" s="159" t="str">
        <f t="shared" si="13"/>
        <v/>
      </c>
      <c r="AG114" s="158" t="str">
        <f>IFERROR(INDEX(V!$R:$R,MATCH(AH114,V!$L:$L,0)),"")</f>
        <v/>
      </c>
      <c r="AH114" s="159" t="str">
        <f t="shared" si="14"/>
        <v/>
      </c>
      <c r="AI114" s="158" t="str">
        <f>IFERROR(INDEX(V!$R:$R,MATCH(AJ114,V!$L:$L,0)),"")</f>
        <v/>
      </c>
      <c r="AJ114" s="159" t="str">
        <f t="shared" si="15"/>
        <v/>
      </c>
      <c r="AK114" s="158" t="str">
        <f>IFERROR(INDEX(V!$R:$R,MATCH(AL114,V!$L:$L,0)),"")</f>
        <v/>
      </c>
      <c r="AL114" s="159" t="str">
        <f t="shared" si="16"/>
        <v/>
      </c>
      <c r="AM114" s="158" t="str">
        <f>IFERROR(INDEX(V!$R:$R,MATCH(AN114,V!$L:$L,0)),"")</f>
        <v/>
      </c>
      <c r="AN114" s="159" t="str">
        <f t="shared" si="17"/>
        <v/>
      </c>
      <c r="AO114" s="158" t="str">
        <f>IFERROR(INDEX(V!$R:$R,MATCH(AP114,V!$L:$L,0)),"")</f>
        <v/>
      </c>
      <c r="AP114" s="159" t="str">
        <f t="shared" si="18"/>
        <v/>
      </c>
    </row>
    <row r="115" spans="2:42" hidden="1" x14ac:dyDescent="0.2">
      <c r="B115"/>
      <c r="AD115" s="157">
        <f t="shared" si="19"/>
        <v>0</v>
      </c>
      <c r="AE115" s="158" t="str">
        <f>IFERROR(INDEX(V!$R:$R,MATCH(AF115,V!$L:$L,0)),"")</f>
        <v/>
      </c>
      <c r="AF115" s="159" t="str">
        <f t="shared" si="13"/>
        <v/>
      </c>
      <c r="AG115" s="158" t="str">
        <f>IFERROR(INDEX(V!$R:$R,MATCH(AH115,V!$L:$L,0)),"")</f>
        <v/>
      </c>
      <c r="AH115" s="159" t="str">
        <f t="shared" si="14"/>
        <v/>
      </c>
      <c r="AI115" s="158" t="str">
        <f>IFERROR(INDEX(V!$R:$R,MATCH(AJ115,V!$L:$L,0)),"")</f>
        <v/>
      </c>
      <c r="AJ115" s="159" t="str">
        <f t="shared" si="15"/>
        <v/>
      </c>
      <c r="AK115" s="158" t="str">
        <f>IFERROR(INDEX(V!$R:$R,MATCH(AL115,V!$L:$L,0)),"")</f>
        <v/>
      </c>
      <c r="AL115" s="159" t="str">
        <f t="shared" si="16"/>
        <v/>
      </c>
      <c r="AM115" s="158" t="str">
        <f>IFERROR(INDEX(V!$R:$R,MATCH(AN115,V!$L:$L,0)),"")</f>
        <v/>
      </c>
      <c r="AN115" s="159" t="str">
        <f t="shared" si="17"/>
        <v/>
      </c>
      <c r="AO115" s="158" t="str">
        <f>IFERROR(INDEX(V!$R:$R,MATCH(AP115,V!$L:$L,0)),"")</f>
        <v/>
      </c>
      <c r="AP115" s="159" t="str">
        <f t="shared" si="18"/>
        <v/>
      </c>
    </row>
    <row r="116" spans="2:42" hidden="1" x14ac:dyDescent="0.2">
      <c r="B116"/>
      <c r="AD116" s="157">
        <f t="shared" si="19"/>
        <v>0</v>
      </c>
      <c r="AE116" s="158" t="str">
        <f>IFERROR(INDEX(V!$R:$R,MATCH(AF116,V!$L:$L,0)),"")</f>
        <v/>
      </c>
      <c r="AF116" s="159" t="str">
        <f t="shared" si="13"/>
        <v/>
      </c>
      <c r="AG116" s="158" t="str">
        <f>IFERROR(INDEX(V!$R:$R,MATCH(AH116,V!$L:$L,0)),"")</f>
        <v/>
      </c>
      <c r="AH116" s="159" t="str">
        <f t="shared" si="14"/>
        <v/>
      </c>
      <c r="AI116" s="158" t="str">
        <f>IFERROR(INDEX(V!$R:$R,MATCH(AJ116,V!$L:$L,0)),"")</f>
        <v/>
      </c>
      <c r="AJ116" s="159" t="str">
        <f t="shared" si="15"/>
        <v/>
      </c>
      <c r="AK116" s="158" t="str">
        <f>IFERROR(INDEX(V!$R:$R,MATCH(AL116,V!$L:$L,0)),"")</f>
        <v/>
      </c>
      <c r="AL116" s="159" t="str">
        <f t="shared" si="16"/>
        <v/>
      </c>
      <c r="AM116" s="158" t="str">
        <f>IFERROR(INDEX(V!$R:$R,MATCH(AN116,V!$L:$L,0)),"")</f>
        <v/>
      </c>
      <c r="AN116" s="159" t="str">
        <f t="shared" si="17"/>
        <v/>
      </c>
      <c r="AO116" s="158" t="str">
        <f>IFERROR(INDEX(V!$R:$R,MATCH(AP116,V!$L:$L,0)),"")</f>
        <v/>
      </c>
      <c r="AP116" s="159" t="str">
        <f t="shared" si="18"/>
        <v/>
      </c>
    </row>
    <row r="117" spans="2:42" hidden="1" x14ac:dyDescent="0.2">
      <c r="B117"/>
      <c r="AD117" s="157">
        <f t="shared" si="19"/>
        <v>0</v>
      </c>
      <c r="AE117" s="158" t="str">
        <f>IFERROR(INDEX(V!$R:$R,MATCH(AF117,V!$L:$L,0)),"")</f>
        <v/>
      </c>
      <c r="AF117" s="159" t="str">
        <f t="shared" si="13"/>
        <v/>
      </c>
      <c r="AG117" s="158" t="str">
        <f>IFERROR(INDEX(V!$R:$R,MATCH(AH117,V!$L:$L,0)),"")</f>
        <v/>
      </c>
      <c r="AH117" s="159" t="str">
        <f t="shared" si="14"/>
        <v/>
      </c>
      <c r="AI117" s="158" t="str">
        <f>IFERROR(INDEX(V!$R:$R,MATCH(AJ117,V!$L:$L,0)),"")</f>
        <v/>
      </c>
      <c r="AJ117" s="159" t="str">
        <f t="shared" si="15"/>
        <v/>
      </c>
      <c r="AK117" s="158" t="str">
        <f>IFERROR(INDEX(V!$R:$R,MATCH(AL117,V!$L:$L,0)),"")</f>
        <v/>
      </c>
      <c r="AL117" s="159" t="str">
        <f t="shared" si="16"/>
        <v/>
      </c>
      <c r="AM117" s="158" t="str">
        <f>IFERROR(INDEX(V!$R:$R,MATCH(AN117,V!$L:$L,0)),"")</f>
        <v/>
      </c>
      <c r="AN117" s="159" t="str">
        <f t="shared" si="17"/>
        <v/>
      </c>
      <c r="AO117" s="158" t="str">
        <f>IFERROR(INDEX(V!$R:$R,MATCH(AP117,V!$L:$L,0)),"")</f>
        <v/>
      </c>
      <c r="AP117" s="159" t="str">
        <f t="shared" si="18"/>
        <v/>
      </c>
    </row>
    <row r="118" spans="2:42" hidden="1" x14ac:dyDescent="0.2">
      <c r="B118"/>
      <c r="AD118" s="157">
        <f t="shared" si="19"/>
        <v>0</v>
      </c>
      <c r="AE118" s="158" t="str">
        <f>IFERROR(INDEX(V!$R:$R,MATCH(AF118,V!$L:$L,0)),"")</f>
        <v/>
      </c>
      <c r="AF118" s="159" t="str">
        <f t="shared" si="13"/>
        <v/>
      </c>
      <c r="AG118" s="158" t="str">
        <f>IFERROR(INDEX(V!$R:$R,MATCH(AH118,V!$L:$L,0)),"")</f>
        <v/>
      </c>
      <c r="AH118" s="159" t="str">
        <f t="shared" si="14"/>
        <v/>
      </c>
      <c r="AI118" s="158" t="str">
        <f>IFERROR(INDEX(V!$R:$R,MATCH(AJ118,V!$L:$L,0)),"")</f>
        <v/>
      </c>
      <c r="AJ118" s="159" t="str">
        <f t="shared" si="15"/>
        <v/>
      </c>
      <c r="AK118" s="158" t="str">
        <f>IFERROR(INDEX(V!$R:$R,MATCH(AL118,V!$L:$L,0)),"")</f>
        <v/>
      </c>
      <c r="AL118" s="159" t="str">
        <f t="shared" si="16"/>
        <v/>
      </c>
      <c r="AM118" s="158" t="str">
        <f>IFERROR(INDEX(V!$R:$R,MATCH(AN118,V!$L:$L,0)),"")</f>
        <v/>
      </c>
      <c r="AN118" s="159" t="str">
        <f t="shared" si="17"/>
        <v/>
      </c>
      <c r="AO118" s="158" t="str">
        <f>IFERROR(INDEX(V!$R:$R,MATCH(AP118,V!$L:$L,0)),"")</f>
        <v/>
      </c>
      <c r="AP118" s="159" t="str">
        <f t="shared" si="18"/>
        <v/>
      </c>
    </row>
    <row r="119" spans="2:42" hidden="1" x14ac:dyDescent="0.2">
      <c r="B119"/>
      <c r="AD119" s="157">
        <f t="shared" si="19"/>
        <v>0</v>
      </c>
      <c r="AE119" s="158" t="str">
        <f>IFERROR(INDEX(V!$R:$R,MATCH(AF119,V!$L:$L,0)),"")</f>
        <v/>
      </c>
      <c r="AF119" s="159" t="str">
        <f t="shared" si="13"/>
        <v/>
      </c>
      <c r="AG119" s="158" t="str">
        <f>IFERROR(INDEX(V!$R:$R,MATCH(AH119,V!$L:$L,0)),"")</f>
        <v/>
      </c>
      <c r="AH119" s="159" t="str">
        <f t="shared" si="14"/>
        <v/>
      </c>
      <c r="AI119" s="158" t="str">
        <f>IFERROR(INDEX(V!$R:$R,MATCH(AJ119,V!$L:$L,0)),"")</f>
        <v/>
      </c>
      <c r="AJ119" s="159" t="str">
        <f t="shared" si="15"/>
        <v/>
      </c>
      <c r="AK119" s="158" t="str">
        <f>IFERROR(INDEX(V!$R:$R,MATCH(AL119,V!$L:$L,0)),"")</f>
        <v/>
      </c>
      <c r="AL119" s="159" t="str">
        <f t="shared" si="16"/>
        <v/>
      </c>
      <c r="AM119" s="158" t="str">
        <f>IFERROR(INDEX(V!$R:$R,MATCH(AN119,V!$L:$L,0)),"")</f>
        <v/>
      </c>
      <c r="AN119" s="159" t="str">
        <f t="shared" si="17"/>
        <v/>
      </c>
      <c r="AO119" s="158" t="str">
        <f>IFERROR(INDEX(V!$R:$R,MATCH(AP119,V!$L:$L,0)),"")</f>
        <v/>
      </c>
      <c r="AP119" s="159" t="str">
        <f t="shared" si="18"/>
        <v/>
      </c>
    </row>
    <row r="120" spans="2:42" hidden="1" x14ac:dyDescent="0.2">
      <c r="B120"/>
      <c r="AD120" s="157">
        <f t="shared" si="19"/>
        <v>0</v>
      </c>
      <c r="AE120" s="158" t="str">
        <f>IFERROR(INDEX(V!$R:$R,MATCH(AF120,V!$L:$L,0)),"")</f>
        <v/>
      </c>
      <c r="AF120" s="159" t="str">
        <f t="shared" si="13"/>
        <v/>
      </c>
      <c r="AG120" s="158" t="str">
        <f>IFERROR(INDEX(V!$R:$R,MATCH(AH120,V!$L:$L,0)),"")</f>
        <v/>
      </c>
      <c r="AH120" s="159" t="str">
        <f t="shared" si="14"/>
        <v/>
      </c>
      <c r="AI120" s="158" t="str">
        <f>IFERROR(INDEX(V!$R:$R,MATCH(AJ120,V!$L:$L,0)),"")</f>
        <v/>
      </c>
      <c r="AJ120" s="159" t="str">
        <f t="shared" si="15"/>
        <v/>
      </c>
      <c r="AK120" s="158" t="str">
        <f>IFERROR(INDEX(V!$R:$R,MATCH(AL120,V!$L:$L,0)),"")</f>
        <v/>
      </c>
      <c r="AL120" s="159" t="str">
        <f t="shared" si="16"/>
        <v/>
      </c>
      <c r="AM120" s="158" t="str">
        <f>IFERROR(INDEX(V!$R:$R,MATCH(AN120,V!$L:$L,0)),"")</f>
        <v/>
      </c>
      <c r="AN120" s="159" t="str">
        <f t="shared" si="17"/>
        <v/>
      </c>
      <c r="AO120" s="158" t="str">
        <f>IFERROR(INDEX(V!$R:$R,MATCH(AP120,V!$L:$L,0)),"")</f>
        <v/>
      </c>
      <c r="AP120" s="159" t="str">
        <f t="shared" si="18"/>
        <v/>
      </c>
    </row>
    <row r="121" spans="2:42" hidden="1" x14ac:dyDescent="0.2">
      <c r="B121"/>
      <c r="AD121" s="157">
        <f t="shared" si="19"/>
        <v>0</v>
      </c>
      <c r="AE121" s="158" t="str">
        <f>IFERROR(INDEX(V!$R:$R,MATCH(AF121,V!$L:$L,0)),"")</f>
        <v/>
      </c>
      <c r="AF121" s="159" t="str">
        <f t="shared" si="13"/>
        <v/>
      </c>
      <c r="AG121" s="158" t="str">
        <f>IFERROR(INDEX(V!$R:$R,MATCH(AH121,V!$L:$L,0)),"")</f>
        <v/>
      </c>
      <c r="AH121" s="159" t="str">
        <f t="shared" si="14"/>
        <v/>
      </c>
      <c r="AI121" s="158" t="str">
        <f>IFERROR(INDEX(V!$R:$R,MATCH(AJ121,V!$L:$L,0)),"")</f>
        <v/>
      </c>
      <c r="AJ121" s="159" t="str">
        <f t="shared" si="15"/>
        <v/>
      </c>
      <c r="AK121" s="158" t="str">
        <f>IFERROR(INDEX(V!$R:$R,MATCH(AL121,V!$L:$L,0)),"")</f>
        <v/>
      </c>
      <c r="AL121" s="159" t="str">
        <f t="shared" si="16"/>
        <v/>
      </c>
      <c r="AM121" s="158" t="str">
        <f>IFERROR(INDEX(V!$R:$R,MATCH(AN121,V!$L:$L,0)),"")</f>
        <v/>
      </c>
      <c r="AN121" s="159" t="str">
        <f t="shared" si="17"/>
        <v/>
      </c>
      <c r="AO121" s="158" t="str">
        <f>IFERROR(INDEX(V!$R:$R,MATCH(AP121,V!$L:$L,0)),"")</f>
        <v/>
      </c>
      <c r="AP121" s="159" t="str">
        <f t="shared" si="18"/>
        <v/>
      </c>
    </row>
    <row r="122" spans="2:42" hidden="1" x14ac:dyDescent="0.2">
      <c r="B122"/>
      <c r="AD122" s="157">
        <f t="shared" si="19"/>
        <v>0</v>
      </c>
      <c r="AE122" s="158" t="str">
        <f>IFERROR(INDEX(V!$R:$R,MATCH(AF122,V!$L:$L,0)),"")</f>
        <v/>
      </c>
      <c r="AF122" s="159" t="str">
        <f t="shared" si="13"/>
        <v/>
      </c>
      <c r="AG122" s="158" t="str">
        <f>IFERROR(INDEX(V!$R:$R,MATCH(AH122,V!$L:$L,0)),"")</f>
        <v/>
      </c>
      <c r="AH122" s="159" t="str">
        <f t="shared" si="14"/>
        <v/>
      </c>
      <c r="AI122" s="158" t="str">
        <f>IFERROR(INDEX(V!$R:$R,MATCH(AJ122,V!$L:$L,0)),"")</f>
        <v/>
      </c>
      <c r="AJ122" s="159" t="str">
        <f t="shared" si="15"/>
        <v/>
      </c>
      <c r="AK122" s="158" t="str">
        <f>IFERROR(INDEX(V!$R:$R,MATCH(AL122,V!$L:$L,0)),"")</f>
        <v/>
      </c>
      <c r="AL122" s="159" t="str">
        <f t="shared" si="16"/>
        <v/>
      </c>
      <c r="AM122" s="158" t="str">
        <f>IFERROR(INDEX(V!$R:$R,MATCH(AN122,V!$L:$L,0)),"")</f>
        <v/>
      </c>
      <c r="AN122" s="159" t="str">
        <f t="shared" si="17"/>
        <v/>
      </c>
      <c r="AO122" s="158" t="str">
        <f>IFERROR(INDEX(V!$R:$R,MATCH(AP122,V!$L:$L,0)),"")</f>
        <v/>
      </c>
      <c r="AP122" s="159" t="str">
        <f t="shared" si="18"/>
        <v/>
      </c>
    </row>
    <row r="123" spans="2:42" hidden="1" x14ac:dyDescent="0.2">
      <c r="B123"/>
      <c r="AD123" s="157">
        <f t="shared" si="19"/>
        <v>0</v>
      </c>
      <c r="AE123" s="158" t="str">
        <f>IFERROR(INDEX(V!$R:$R,MATCH(AF123,V!$L:$L,0)),"")</f>
        <v/>
      </c>
      <c r="AF123" s="159" t="str">
        <f t="shared" si="13"/>
        <v/>
      </c>
      <c r="AG123" s="158" t="str">
        <f>IFERROR(INDEX(V!$R:$R,MATCH(AH123,V!$L:$L,0)),"")</f>
        <v/>
      </c>
      <c r="AH123" s="159" t="str">
        <f t="shared" si="14"/>
        <v/>
      </c>
      <c r="AI123" s="158" t="str">
        <f>IFERROR(INDEX(V!$R:$R,MATCH(AJ123,V!$L:$L,0)),"")</f>
        <v/>
      </c>
      <c r="AJ123" s="159" t="str">
        <f t="shared" si="15"/>
        <v/>
      </c>
      <c r="AK123" s="158" t="str">
        <f>IFERROR(INDEX(V!$R:$R,MATCH(AL123,V!$L:$L,0)),"")</f>
        <v/>
      </c>
      <c r="AL123" s="159" t="str">
        <f t="shared" si="16"/>
        <v/>
      </c>
      <c r="AM123" s="158" t="str">
        <f>IFERROR(INDEX(V!$R:$R,MATCH(AN123,V!$L:$L,0)),"")</f>
        <v/>
      </c>
      <c r="AN123" s="159" t="str">
        <f t="shared" si="17"/>
        <v/>
      </c>
      <c r="AO123" s="158" t="str">
        <f>IFERROR(INDEX(V!$R:$R,MATCH(AP123,V!$L:$L,0)),"")</f>
        <v/>
      </c>
      <c r="AP123" s="159" t="str">
        <f t="shared" si="18"/>
        <v/>
      </c>
    </row>
    <row r="124" spans="2:42" hidden="1" x14ac:dyDescent="0.2">
      <c r="B124"/>
      <c r="AD124" s="157">
        <f t="shared" si="19"/>
        <v>0</v>
      </c>
      <c r="AE124" s="158" t="str">
        <f>IFERROR(INDEX(V!$R:$R,MATCH(AF124,V!$L:$L,0)),"")</f>
        <v/>
      </c>
      <c r="AF124" s="159" t="str">
        <f t="shared" si="13"/>
        <v/>
      </c>
      <c r="AG124" s="158" t="str">
        <f>IFERROR(INDEX(V!$R:$R,MATCH(AH124,V!$L:$L,0)),"")</f>
        <v/>
      </c>
      <c r="AH124" s="159" t="str">
        <f t="shared" si="14"/>
        <v/>
      </c>
      <c r="AI124" s="158" t="str">
        <f>IFERROR(INDEX(V!$R:$R,MATCH(AJ124,V!$L:$L,0)),"")</f>
        <v/>
      </c>
      <c r="AJ124" s="159" t="str">
        <f t="shared" si="15"/>
        <v/>
      </c>
      <c r="AK124" s="158" t="str">
        <f>IFERROR(INDEX(V!$R:$R,MATCH(AL124,V!$L:$L,0)),"")</f>
        <v/>
      </c>
      <c r="AL124" s="159" t="str">
        <f t="shared" si="16"/>
        <v/>
      </c>
      <c r="AM124" s="158" t="str">
        <f>IFERROR(INDEX(V!$R:$R,MATCH(AN124,V!$L:$L,0)),"")</f>
        <v/>
      </c>
      <c r="AN124" s="159" t="str">
        <f t="shared" si="17"/>
        <v/>
      </c>
      <c r="AO124" s="158" t="str">
        <f>IFERROR(INDEX(V!$R:$R,MATCH(AP124,V!$L:$L,0)),"")</f>
        <v/>
      </c>
      <c r="AP124" s="159" t="str">
        <f t="shared" si="18"/>
        <v/>
      </c>
    </row>
    <row r="125" spans="2:42" hidden="1" x14ac:dyDescent="0.2">
      <c r="B125"/>
      <c r="AD125" s="157">
        <f t="shared" si="19"/>
        <v>0</v>
      </c>
      <c r="AE125" s="158" t="str">
        <f>IFERROR(INDEX(V!$R:$R,MATCH(AF125,V!$L:$L,0)),"")</f>
        <v/>
      </c>
      <c r="AF125" s="159" t="str">
        <f t="shared" si="13"/>
        <v/>
      </c>
      <c r="AG125" s="158" t="str">
        <f>IFERROR(INDEX(V!$R:$R,MATCH(AH125,V!$L:$L,0)),"")</f>
        <v/>
      </c>
      <c r="AH125" s="159" t="str">
        <f t="shared" si="14"/>
        <v/>
      </c>
      <c r="AI125" s="158" t="str">
        <f>IFERROR(INDEX(V!$R:$R,MATCH(AJ125,V!$L:$L,0)),"")</f>
        <v/>
      </c>
      <c r="AJ125" s="159" t="str">
        <f t="shared" si="15"/>
        <v/>
      </c>
      <c r="AK125" s="158" t="str">
        <f>IFERROR(INDEX(V!$R:$R,MATCH(AL125,V!$L:$L,0)),"")</f>
        <v/>
      </c>
      <c r="AL125" s="159" t="str">
        <f t="shared" si="16"/>
        <v/>
      </c>
      <c r="AM125" s="158" t="str">
        <f>IFERROR(INDEX(V!$R:$R,MATCH(AN125,V!$L:$L,0)),"")</f>
        <v/>
      </c>
      <c r="AN125" s="159" t="str">
        <f t="shared" si="17"/>
        <v/>
      </c>
      <c r="AO125" s="158" t="str">
        <f>IFERROR(INDEX(V!$R:$R,MATCH(AP125,V!$L:$L,0)),"")</f>
        <v/>
      </c>
      <c r="AP125" s="159" t="str">
        <f t="shared" si="18"/>
        <v/>
      </c>
    </row>
    <row r="126" spans="2:42" hidden="1" x14ac:dyDescent="0.2">
      <c r="B126"/>
      <c r="AD126" s="157">
        <f t="shared" si="19"/>
        <v>0</v>
      </c>
      <c r="AE126" s="158" t="str">
        <f>IFERROR(INDEX(V!$R:$R,MATCH(AF126,V!$L:$L,0)),"")</f>
        <v/>
      </c>
      <c r="AF126" s="159" t="str">
        <f t="shared" si="13"/>
        <v/>
      </c>
      <c r="AG126" s="158" t="str">
        <f>IFERROR(INDEX(V!$R:$R,MATCH(AH126,V!$L:$L,0)),"")</f>
        <v/>
      </c>
      <c r="AH126" s="159" t="str">
        <f t="shared" si="14"/>
        <v/>
      </c>
      <c r="AI126" s="158" t="str">
        <f>IFERROR(INDEX(V!$R:$R,MATCH(AJ126,V!$L:$L,0)),"")</f>
        <v/>
      </c>
      <c r="AJ126" s="159" t="str">
        <f t="shared" si="15"/>
        <v/>
      </c>
      <c r="AK126" s="158" t="str">
        <f>IFERROR(INDEX(V!$R:$R,MATCH(AL126,V!$L:$L,0)),"")</f>
        <v/>
      </c>
      <c r="AL126" s="159" t="str">
        <f t="shared" si="16"/>
        <v/>
      </c>
      <c r="AM126" s="158" t="str">
        <f>IFERROR(INDEX(V!$R:$R,MATCH(AN126,V!$L:$L,0)),"")</f>
        <v/>
      </c>
      <c r="AN126" s="159" t="str">
        <f t="shared" si="17"/>
        <v/>
      </c>
      <c r="AO126" s="158" t="str">
        <f>IFERROR(INDEX(V!$R:$R,MATCH(AP126,V!$L:$L,0)),"")</f>
        <v/>
      </c>
      <c r="AP126" s="159" t="str">
        <f t="shared" si="18"/>
        <v/>
      </c>
    </row>
    <row r="127" spans="2:42" hidden="1" x14ac:dyDescent="0.2">
      <c r="B127"/>
      <c r="AD127" s="157">
        <f t="shared" si="19"/>
        <v>0</v>
      </c>
      <c r="AE127" s="158" t="str">
        <f>IFERROR(INDEX(V!$R:$R,MATCH(AF127,V!$L:$L,0)),"")</f>
        <v/>
      </c>
      <c r="AF127" s="159" t="str">
        <f t="shared" si="13"/>
        <v/>
      </c>
      <c r="AG127" s="158" t="str">
        <f>IFERROR(INDEX(V!$R:$R,MATCH(AH127,V!$L:$L,0)),"")</f>
        <v/>
      </c>
      <c r="AH127" s="159" t="str">
        <f t="shared" si="14"/>
        <v/>
      </c>
      <c r="AI127" s="158" t="str">
        <f>IFERROR(INDEX(V!$R:$R,MATCH(AJ127,V!$L:$L,0)),"")</f>
        <v/>
      </c>
      <c r="AJ127" s="159" t="str">
        <f t="shared" si="15"/>
        <v/>
      </c>
      <c r="AK127" s="158" t="str">
        <f>IFERROR(INDEX(V!$R:$R,MATCH(AL127,V!$L:$L,0)),"")</f>
        <v/>
      </c>
      <c r="AL127" s="159" t="str">
        <f t="shared" si="16"/>
        <v/>
      </c>
      <c r="AM127" s="158" t="str">
        <f>IFERROR(INDEX(V!$R:$R,MATCH(AN127,V!$L:$L,0)),"")</f>
        <v/>
      </c>
      <c r="AN127" s="159" t="str">
        <f t="shared" si="17"/>
        <v/>
      </c>
      <c r="AO127" s="158" t="str">
        <f>IFERROR(INDEX(V!$R:$R,MATCH(AP127,V!$L:$L,0)),"")</f>
        <v/>
      </c>
      <c r="AP127" s="159" t="str">
        <f t="shared" si="18"/>
        <v/>
      </c>
    </row>
    <row r="128" spans="2:42" hidden="1" x14ac:dyDescent="0.2">
      <c r="B128"/>
      <c r="AD128" s="157">
        <f t="shared" si="19"/>
        <v>0</v>
      </c>
      <c r="AE128" s="158" t="str">
        <f>IFERROR(INDEX(V!$R:$R,MATCH(AF128,V!$L:$L,0)),"")</f>
        <v/>
      </c>
      <c r="AF128" s="159" t="str">
        <f t="shared" si="13"/>
        <v/>
      </c>
      <c r="AG128" s="158" t="str">
        <f>IFERROR(INDEX(V!$R:$R,MATCH(AH128,V!$L:$L,0)),"")</f>
        <v/>
      </c>
      <c r="AH128" s="159" t="str">
        <f t="shared" si="14"/>
        <v/>
      </c>
      <c r="AI128" s="158" t="str">
        <f>IFERROR(INDEX(V!$R:$R,MATCH(AJ128,V!$L:$L,0)),"")</f>
        <v/>
      </c>
      <c r="AJ128" s="159" t="str">
        <f t="shared" si="15"/>
        <v/>
      </c>
      <c r="AK128" s="158" t="str">
        <f>IFERROR(INDEX(V!$R:$R,MATCH(AL128,V!$L:$L,0)),"")</f>
        <v/>
      </c>
      <c r="AL128" s="159" t="str">
        <f t="shared" si="16"/>
        <v/>
      </c>
      <c r="AM128" s="158" t="str">
        <f>IFERROR(INDEX(V!$R:$R,MATCH(AN128,V!$L:$L,0)),"")</f>
        <v/>
      </c>
      <c r="AN128" s="159" t="str">
        <f t="shared" si="17"/>
        <v/>
      </c>
      <c r="AO128" s="158" t="str">
        <f>IFERROR(INDEX(V!$R:$R,MATCH(AP128,V!$L:$L,0)),"")</f>
        <v/>
      </c>
      <c r="AP128" s="159" t="str">
        <f t="shared" si="18"/>
        <v/>
      </c>
    </row>
    <row r="129" spans="2:42" hidden="1" x14ac:dyDescent="0.2">
      <c r="B129"/>
      <c r="AD129" s="157">
        <f t="shared" si="19"/>
        <v>0</v>
      </c>
      <c r="AE129" s="158" t="str">
        <f>IFERROR(INDEX(V!$R:$R,MATCH(AF129,V!$L:$L,0)),"")</f>
        <v/>
      </c>
      <c r="AF129" s="159" t="str">
        <f t="shared" si="13"/>
        <v/>
      </c>
      <c r="AG129" s="158" t="str">
        <f>IFERROR(INDEX(V!$R:$R,MATCH(AH129,V!$L:$L,0)),"")</f>
        <v/>
      </c>
      <c r="AH129" s="159" t="str">
        <f t="shared" si="14"/>
        <v/>
      </c>
      <c r="AI129" s="158" t="str">
        <f>IFERROR(INDEX(V!$R:$R,MATCH(AJ129,V!$L:$L,0)),"")</f>
        <v/>
      </c>
      <c r="AJ129" s="159" t="str">
        <f t="shared" si="15"/>
        <v/>
      </c>
      <c r="AK129" s="158" t="str">
        <f>IFERROR(INDEX(V!$R:$R,MATCH(AL129,V!$L:$L,0)),"")</f>
        <v/>
      </c>
      <c r="AL129" s="159" t="str">
        <f t="shared" si="16"/>
        <v/>
      </c>
      <c r="AM129" s="158" t="str">
        <f>IFERROR(INDEX(V!$R:$R,MATCH(AN129,V!$L:$L,0)),"")</f>
        <v/>
      </c>
      <c r="AN129" s="159" t="str">
        <f t="shared" si="17"/>
        <v/>
      </c>
      <c r="AO129" s="158" t="str">
        <f>IFERROR(INDEX(V!$R:$R,MATCH(AP129,V!$L:$L,0)),"")</f>
        <v/>
      </c>
      <c r="AP129" s="159" t="str">
        <f t="shared" si="18"/>
        <v/>
      </c>
    </row>
    <row r="130" spans="2:42" hidden="1" x14ac:dyDescent="0.2">
      <c r="B130"/>
      <c r="AD130" s="157">
        <f t="shared" si="19"/>
        <v>0</v>
      </c>
      <c r="AE130" s="158" t="str">
        <f>IFERROR(INDEX(V!$R:$R,MATCH(AF130,V!$L:$L,0)),"")</f>
        <v/>
      </c>
      <c r="AF130" s="159" t="str">
        <f t="shared" si="13"/>
        <v/>
      </c>
      <c r="AG130" s="158" t="str">
        <f>IFERROR(INDEX(V!$R:$R,MATCH(AH130,V!$L:$L,0)),"")</f>
        <v/>
      </c>
      <c r="AH130" s="159" t="str">
        <f t="shared" si="14"/>
        <v/>
      </c>
      <c r="AI130" s="158" t="str">
        <f>IFERROR(INDEX(V!$R:$R,MATCH(AJ130,V!$L:$L,0)),"")</f>
        <v/>
      </c>
      <c r="AJ130" s="159" t="str">
        <f t="shared" si="15"/>
        <v/>
      </c>
      <c r="AK130" s="158" t="str">
        <f>IFERROR(INDEX(V!$R:$R,MATCH(AL130,V!$L:$L,0)),"")</f>
        <v/>
      </c>
      <c r="AL130" s="159" t="str">
        <f t="shared" si="16"/>
        <v/>
      </c>
      <c r="AM130" s="158" t="str">
        <f>IFERROR(INDEX(V!$R:$R,MATCH(AN130,V!$L:$L,0)),"")</f>
        <v/>
      </c>
      <c r="AN130" s="159" t="str">
        <f t="shared" si="17"/>
        <v/>
      </c>
      <c r="AO130" s="158" t="str">
        <f>IFERROR(INDEX(V!$R:$R,MATCH(AP130,V!$L:$L,0)),"")</f>
        <v/>
      </c>
      <c r="AP130" s="159" t="str">
        <f t="shared" si="18"/>
        <v/>
      </c>
    </row>
    <row r="131" spans="2:42" hidden="1" x14ac:dyDescent="0.2">
      <c r="B131"/>
      <c r="AD131" s="157">
        <f t="shared" si="19"/>
        <v>0</v>
      </c>
      <c r="AE131" s="158" t="str">
        <f>IFERROR(INDEX(V!$R:$R,MATCH(AF131,V!$L:$L,0)),"")</f>
        <v/>
      </c>
      <c r="AF131" s="159" t="str">
        <f t="shared" si="13"/>
        <v/>
      </c>
      <c r="AG131" s="158" t="str">
        <f>IFERROR(INDEX(V!$R:$R,MATCH(AH131,V!$L:$L,0)),"")</f>
        <v/>
      </c>
      <c r="AH131" s="159" t="str">
        <f t="shared" si="14"/>
        <v/>
      </c>
      <c r="AI131" s="158" t="str">
        <f>IFERROR(INDEX(V!$R:$R,MATCH(AJ131,V!$L:$L,0)),"")</f>
        <v/>
      </c>
      <c r="AJ131" s="159" t="str">
        <f t="shared" si="15"/>
        <v/>
      </c>
      <c r="AK131" s="158" t="str">
        <f>IFERROR(INDEX(V!$R:$R,MATCH(AL131,V!$L:$L,0)),"")</f>
        <v/>
      </c>
      <c r="AL131" s="159" t="str">
        <f t="shared" si="16"/>
        <v/>
      </c>
      <c r="AM131" s="158" t="str">
        <f>IFERROR(INDEX(V!$R:$R,MATCH(AN131,V!$L:$L,0)),"")</f>
        <v/>
      </c>
      <c r="AN131" s="159" t="str">
        <f t="shared" si="17"/>
        <v/>
      </c>
      <c r="AO131" s="158" t="str">
        <f>IFERROR(INDEX(V!$R:$R,MATCH(AP131,V!$L:$L,0)),"")</f>
        <v/>
      </c>
      <c r="AP131" s="159" t="str">
        <f t="shared" si="18"/>
        <v/>
      </c>
    </row>
    <row r="132" spans="2:42" hidden="1" x14ac:dyDescent="0.2">
      <c r="B132"/>
      <c r="AD132" s="157">
        <f t="shared" si="19"/>
        <v>0</v>
      </c>
      <c r="AE132" s="158" t="str">
        <f>IFERROR(INDEX(V!$R:$R,MATCH(AF132,V!$L:$L,0)),"")</f>
        <v/>
      </c>
      <c r="AF132" s="159" t="str">
        <f t="shared" si="13"/>
        <v/>
      </c>
      <c r="AG132" s="158" t="str">
        <f>IFERROR(INDEX(V!$R:$R,MATCH(AH132,V!$L:$L,0)),"")</f>
        <v/>
      </c>
      <c r="AH132" s="159" t="str">
        <f t="shared" si="14"/>
        <v/>
      </c>
      <c r="AI132" s="158" t="str">
        <f>IFERROR(INDEX(V!$R:$R,MATCH(AJ132,V!$L:$L,0)),"")</f>
        <v/>
      </c>
      <c r="AJ132" s="159" t="str">
        <f t="shared" si="15"/>
        <v/>
      </c>
      <c r="AK132" s="158" t="str">
        <f>IFERROR(INDEX(V!$R:$R,MATCH(AL132,V!$L:$L,0)),"")</f>
        <v/>
      </c>
      <c r="AL132" s="159" t="str">
        <f t="shared" si="16"/>
        <v/>
      </c>
      <c r="AM132" s="158" t="str">
        <f>IFERROR(INDEX(V!$R:$R,MATCH(AN132,V!$L:$L,0)),"")</f>
        <v/>
      </c>
      <c r="AN132" s="159" t="str">
        <f t="shared" si="17"/>
        <v/>
      </c>
      <c r="AO132" s="158" t="str">
        <f>IFERROR(INDEX(V!$R:$R,MATCH(AP132,V!$L:$L,0)),"")</f>
        <v/>
      </c>
      <c r="AP132" s="159" t="str">
        <f t="shared" si="18"/>
        <v/>
      </c>
    </row>
    <row r="133" spans="2:42" hidden="1" x14ac:dyDescent="0.2">
      <c r="B133"/>
      <c r="AD133" s="157">
        <f t="shared" si="19"/>
        <v>0</v>
      </c>
      <c r="AE133" s="158" t="str">
        <f>IFERROR(INDEX(V!$R:$R,MATCH(AF133,V!$L:$L,0)),"")</f>
        <v/>
      </c>
      <c r="AF133" s="159" t="str">
        <f t="shared" si="13"/>
        <v/>
      </c>
      <c r="AG133" s="158" t="str">
        <f>IFERROR(INDEX(V!$R:$R,MATCH(AH133,V!$L:$L,0)),"")</f>
        <v/>
      </c>
      <c r="AH133" s="159" t="str">
        <f t="shared" si="14"/>
        <v/>
      </c>
      <c r="AI133" s="158" t="str">
        <f>IFERROR(INDEX(V!$R:$R,MATCH(AJ133,V!$L:$L,0)),"")</f>
        <v/>
      </c>
      <c r="AJ133" s="159" t="str">
        <f t="shared" si="15"/>
        <v/>
      </c>
      <c r="AK133" s="158" t="str">
        <f>IFERROR(INDEX(V!$R:$R,MATCH(AL133,V!$L:$L,0)),"")</f>
        <v/>
      </c>
      <c r="AL133" s="159" t="str">
        <f t="shared" si="16"/>
        <v/>
      </c>
      <c r="AM133" s="158" t="str">
        <f>IFERROR(INDEX(V!$R:$R,MATCH(AN133,V!$L:$L,0)),"")</f>
        <v/>
      </c>
      <c r="AN133" s="159" t="str">
        <f t="shared" si="17"/>
        <v/>
      </c>
      <c r="AO133" s="158" t="str">
        <f>IFERROR(INDEX(V!$R:$R,MATCH(AP133,V!$L:$L,0)),"")</f>
        <v/>
      </c>
      <c r="AP133" s="159" t="str">
        <f t="shared" si="18"/>
        <v/>
      </c>
    </row>
    <row r="134" spans="2:42" hidden="1" x14ac:dyDescent="0.2">
      <c r="B134"/>
      <c r="AD134" s="157">
        <f t="shared" si="19"/>
        <v>0</v>
      </c>
      <c r="AE134" s="158" t="str">
        <f>IFERROR(INDEX(V!$R:$R,MATCH(AF134,V!$L:$L,0)),"")</f>
        <v/>
      </c>
      <c r="AF134" s="159" t="str">
        <f t="shared" si="13"/>
        <v/>
      </c>
      <c r="AG134" s="158" t="str">
        <f>IFERROR(INDEX(V!$R:$R,MATCH(AH134,V!$L:$L,0)),"")</f>
        <v/>
      </c>
      <c r="AH134" s="159" t="str">
        <f t="shared" si="14"/>
        <v/>
      </c>
      <c r="AI134" s="158" t="str">
        <f>IFERROR(INDEX(V!$R:$R,MATCH(AJ134,V!$L:$L,0)),"")</f>
        <v/>
      </c>
      <c r="AJ134" s="159" t="str">
        <f t="shared" si="15"/>
        <v/>
      </c>
      <c r="AK134" s="158" t="str">
        <f>IFERROR(INDEX(V!$R:$R,MATCH(AL134,V!$L:$L,0)),"")</f>
        <v/>
      </c>
      <c r="AL134" s="159" t="str">
        <f t="shared" si="16"/>
        <v/>
      </c>
      <c r="AM134" s="158" t="str">
        <f>IFERROR(INDEX(V!$R:$R,MATCH(AN134,V!$L:$L,0)),"")</f>
        <v/>
      </c>
      <c r="AN134" s="159" t="str">
        <f t="shared" si="17"/>
        <v/>
      </c>
      <c r="AO134" s="158" t="str">
        <f>IFERROR(INDEX(V!$R:$R,MATCH(AP134,V!$L:$L,0)),"")</f>
        <v/>
      </c>
      <c r="AP134" s="159" t="str">
        <f t="shared" si="18"/>
        <v/>
      </c>
    </row>
    <row r="135" spans="2:42" hidden="1" x14ac:dyDescent="0.2">
      <c r="B135"/>
      <c r="AD135" s="157">
        <f t="shared" si="19"/>
        <v>0</v>
      </c>
      <c r="AE135" s="158" t="str">
        <f>IFERROR(INDEX(V!$R:$R,MATCH(AF135,V!$L:$L,0)),"")</f>
        <v/>
      </c>
      <c r="AF135" s="159" t="str">
        <f t="shared" si="13"/>
        <v/>
      </c>
      <c r="AG135" s="158" t="str">
        <f>IFERROR(INDEX(V!$R:$R,MATCH(AH135,V!$L:$L,0)),"")</f>
        <v/>
      </c>
      <c r="AH135" s="159" t="str">
        <f t="shared" si="14"/>
        <v/>
      </c>
      <c r="AI135" s="158" t="str">
        <f>IFERROR(INDEX(V!$R:$R,MATCH(AJ135,V!$L:$L,0)),"")</f>
        <v/>
      </c>
      <c r="AJ135" s="159" t="str">
        <f t="shared" si="15"/>
        <v/>
      </c>
      <c r="AK135" s="158" t="str">
        <f>IFERROR(INDEX(V!$R:$R,MATCH(AL135,V!$L:$L,0)),"")</f>
        <v/>
      </c>
      <c r="AL135" s="159" t="str">
        <f t="shared" si="16"/>
        <v/>
      </c>
      <c r="AM135" s="158" t="str">
        <f>IFERROR(INDEX(V!$R:$R,MATCH(AN135,V!$L:$L,0)),"")</f>
        <v/>
      </c>
      <c r="AN135" s="159" t="str">
        <f t="shared" si="17"/>
        <v/>
      </c>
      <c r="AO135" s="158" t="str">
        <f>IFERROR(INDEX(V!$R:$R,MATCH(AP135,V!$L:$L,0)),"")</f>
        <v/>
      </c>
      <c r="AP135" s="159" t="str">
        <f t="shared" si="18"/>
        <v/>
      </c>
    </row>
    <row r="136" spans="2:42" hidden="1" x14ac:dyDescent="0.2">
      <c r="B136"/>
      <c r="AD136" s="157">
        <f t="shared" si="19"/>
        <v>0</v>
      </c>
      <c r="AE136" s="158" t="str">
        <f>IFERROR(INDEX(V!$R:$R,MATCH(AF136,V!$L:$L,0)),"")</f>
        <v/>
      </c>
      <c r="AF136" s="159" t="str">
        <f t="shared" ref="AF136:AF199" si="20">IFERROR(LEFT($B136,(FIND(",",$B136,1)-1)),"")</f>
        <v/>
      </c>
      <c r="AG136" s="158" t="str">
        <f>IFERROR(INDEX(V!$R:$R,MATCH(AH136,V!$L:$L,0)),"")</f>
        <v/>
      </c>
      <c r="AH136" s="159" t="str">
        <f t="shared" ref="AH136:AH199" si="21">IFERROR(MID($B136,FIND(", ",$B136)+2,256),"")</f>
        <v/>
      </c>
      <c r="AI136" s="158" t="str">
        <f>IFERROR(INDEX(V!$R:$R,MATCH(AJ136,V!$L:$L,0)),"")</f>
        <v/>
      </c>
      <c r="AJ136" s="159" t="str">
        <f t="shared" ref="AJ136:AJ199" si="22">IFERROR(MID($B136,FIND("^",SUBSTITUTE($B136,", ","^",1))+2,FIND("^",SUBSTITUTE($B136,", ","^",2))-FIND("^",SUBSTITUTE($B136,", ","^",1))-2),"")</f>
        <v/>
      </c>
      <c r="AK136" s="158" t="str">
        <f>IFERROR(INDEX(V!$R:$R,MATCH(AL136,V!$L:$L,0)),"")</f>
        <v/>
      </c>
      <c r="AL136" s="159" t="str">
        <f t="shared" ref="AL136:AL199" si="23">IFERROR(MID($B136,FIND(", ",$B136,FIND(", ",$B136,FIND(", ",$B136))+1)+2,30000),"")</f>
        <v/>
      </c>
      <c r="AM136" s="158" t="str">
        <f>IFERROR(INDEX(V!$R:$R,MATCH(AN136,V!$L:$L,0)),"")</f>
        <v/>
      </c>
      <c r="AN136" s="159" t="str">
        <f t="shared" ref="AN136:AN199" si="24">IFERROR(MID($B136,FIND(", ",$B136,FIND(", ",$B136)+1)+2,FIND(", ",$B136,FIND(", ",$B136,FIND(", ",$B136)+1)+1)-FIND(", ",$B136,FIND(", ",$B136)+1)-2),"")</f>
        <v/>
      </c>
      <c r="AO136" s="158" t="str">
        <f>IFERROR(INDEX(V!$R:$R,MATCH(AP136,V!$L:$L,0)),"")</f>
        <v/>
      </c>
      <c r="AP136" s="159" t="str">
        <f t="shared" ref="AP136:AP199" si="25">IFERROR(MID($B136,FIND(", ",$B136,FIND(", ",$B136,FIND(", ",$B136)+1)+1)+2,30000),"")</f>
        <v/>
      </c>
    </row>
    <row r="137" spans="2:42" hidden="1" x14ac:dyDescent="0.2">
      <c r="B137"/>
      <c r="AD137" s="157">
        <f t="shared" si="19"/>
        <v>0</v>
      </c>
      <c r="AE137" s="158" t="str">
        <f>IFERROR(INDEX(V!$R:$R,MATCH(AF137,V!$L:$L,0)),"")</f>
        <v/>
      </c>
      <c r="AF137" s="159" t="str">
        <f t="shared" si="20"/>
        <v/>
      </c>
      <c r="AG137" s="158" t="str">
        <f>IFERROR(INDEX(V!$R:$R,MATCH(AH137,V!$L:$L,0)),"")</f>
        <v/>
      </c>
      <c r="AH137" s="159" t="str">
        <f t="shared" si="21"/>
        <v/>
      </c>
      <c r="AI137" s="158" t="str">
        <f>IFERROR(INDEX(V!$R:$R,MATCH(AJ137,V!$L:$L,0)),"")</f>
        <v/>
      </c>
      <c r="AJ137" s="159" t="str">
        <f t="shared" si="22"/>
        <v/>
      </c>
      <c r="AK137" s="158" t="str">
        <f>IFERROR(INDEX(V!$R:$R,MATCH(AL137,V!$L:$L,0)),"")</f>
        <v/>
      </c>
      <c r="AL137" s="159" t="str">
        <f t="shared" si="23"/>
        <v/>
      </c>
      <c r="AM137" s="158" t="str">
        <f>IFERROR(INDEX(V!$R:$R,MATCH(AN137,V!$L:$L,0)),"")</f>
        <v/>
      </c>
      <c r="AN137" s="159" t="str">
        <f t="shared" si="24"/>
        <v/>
      </c>
      <c r="AO137" s="158" t="str">
        <f>IFERROR(INDEX(V!$R:$R,MATCH(AP137,V!$L:$L,0)),"")</f>
        <v/>
      </c>
      <c r="AP137" s="159" t="str">
        <f t="shared" si="25"/>
        <v/>
      </c>
    </row>
    <row r="138" spans="2:42" hidden="1" x14ac:dyDescent="0.2">
      <c r="B138"/>
      <c r="AD138" s="157">
        <f t="shared" ref="AD138:AD201" si="26">SUM(AE138:AP138)</f>
        <v>0</v>
      </c>
      <c r="AE138" s="158" t="str">
        <f>IFERROR(INDEX(V!$R:$R,MATCH(AF138,V!$L:$L,0)),"")</f>
        <v/>
      </c>
      <c r="AF138" s="159" t="str">
        <f t="shared" si="20"/>
        <v/>
      </c>
      <c r="AG138" s="158" t="str">
        <f>IFERROR(INDEX(V!$R:$R,MATCH(AH138,V!$L:$L,0)),"")</f>
        <v/>
      </c>
      <c r="AH138" s="159" t="str">
        <f t="shared" si="21"/>
        <v/>
      </c>
      <c r="AI138" s="158" t="str">
        <f>IFERROR(INDEX(V!$R:$R,MATCH(AJ138,V!$L:$L,0)),"")</f>
        <v/>
      </c>
      <c r="AJ138" s="159" t="str">
        <f t="shared" si="22"/>
        <v/>
      </c>
      <c r="AK138" s="158" t="str">
        <f>IFERROR(INDEX(V!$R:$R,MATCH(AL138,V!$L:$L,0)),"")</f>
        <v/>
      </c>
      <c r="AL138" s="159" t="str">
        <f t="shared" si="23"/>
        <v/>
      </c>
      <c r="AM138" s="158" t="str">
        <f>IFERROR(INDEX(V!$R:$R,MATCH(AN138,V!$L:$L,0)),"")</f>
        <v/>
      </c>
      <c r="AN138" s="159" t="str">
        <f t="shared" si="24"/>
        <v/>
      </c>
      <c r="AO138" s="158" t="str">
        <f>IFERROR(INDEX(V!$R:$R,MATCH(AP138,V!$L:$L,0)),"")</f>
        <v/>
      </c>
      <c r="AP138" s="159" t="str">
        <f t="shared" si="25"/>
        <v/>
      </c>
    </row>
    <row r="139" spans="2:42" hidden="1" x14ac:dyDescent="0.2">
      <c r="B139"/>
      <c r="AD139" s="157">
        <f t="shared" si="26"/>
        <v>0</v>
      </c>
      <c r="AE139" s="158" t="str">
        <f>IFERROR(INDEX(V!$R:$R,MATCH(AF139,V!$L:$L,0)),"")</f>
        <v/>
      </c>
      <c r="AF139" s="159" t="str">
        <f t="shared" si="20"/>
        <v/>
      </c>
      <c r="AG139" s="158" t="str">
        <f>IFERROR(INDEX(V!$R:$R,MATCH(AH139,V!$L:$L,0)),"")</f>
        <v/>
      </c>
      <c r="AH139" s="159" t="str">
        <f t="shared" si="21"/>
        <v/>
      </c>
      <c r="AI139" s="158" t="str">
        <f>IFERROR(INDEX(V!$R:$R,MATCH(AJ139,V!$L:$L,0)),"")</f>
        <v/>
      </c>
      <c r="AJ139" s="159" t="str">
        <f t="shared" si="22"/>
        <v/>
      </c>
      <c r="AK139" s="158" t="str">
        <f>IFERROR(INDEX(V!$R:$R,MATCH(AL139,V!$L:$L,0)),"")</f>
        <v/>
      </c>
      <c r="AL139" s="159" t="str">
        <f t="shared" si="23"/>
        <v/>
      </c>
      <c r="AM139" s="158" t="str">
        <f>IFERROR(INDEX(V!$R:$R,MATCH(AN139,V!$L:$L,0)),"")</f>
        <v/>
      </c>
      <c r="AN139" s="159" t="str">
        <f t="shared" si="24"/>
        <v/>
      </c>
      <c r="AO139" s="158" t="str">
        <f>IFERROR(INDEX(V!$R:$R,MATCH(AP139,V!$L:$L,0)),"")</f>
        <v/>
      </c>
      <c r="AP139" s="159" t="str">
        <f t="shared" si="25"/>
        <v/>
      </c>
    </row>
    <row r="140" spans="2:42" hidden="1" x14ac:dyDescent="0.2">
      <c r="B140"/>
      <c r="AD140" s="157">
        <f t="shared" si="26"/>
        <v>0</v>
      </c>
      <c r="AE140" s="158" t="str">
        <f>IFERROR(INDEX(V!$R:$R,MATCH(AF140,V!$L:$L,0)),"")</f>
        <v/>
      </c>
      <c r="AF140" s="159" t="str">
        <f t="shared" si="20"/>
        <v/>
      </c>
      <c r="AG140" s="158" t="str">
        <f>IFERROR(INDEX(V!$R:$R,MATCH(AH140,V!$L:$L,0)),"")</f>
        <v/>
      </c>
      <c r="AH140" s="159" t="str">
        <f t="shared" si="21"/>
        <v/>
      </c>
      <c r="AI140" s="158" t="str">
        <f>IFERROR(INDEX(V!$R:$R,MATCH(AJ140,V!$L:$L,0)),"")</f>
        <v/>
      </c>
      <c r="AJ140" s="159" t="str">
        <f t="shared" si="22"/>
        <v/>
      </c>
      <c r="AK140" s="158" t="str">
        <f>IFERROR(INDEX(V!$R:$R,MATCH(AL140,V!$L:$L,0)),"")</f>
        <v/>
      </c>
      <c r="AL140" s="159" t="str">
        <f t="shared" si="23"/>
        <v/>
      </c>
      <c r="AM140" s="158" t="str">
        <f>IFERROR(INDEX(V!$R:$R,MATCH(AN140,V!$L:$L,0)),"")</f>
        <v/>
      </c>
      <c r="AN140" s="159" t="str">
        <f t="shared" si="24"/>
        <v/>
      </c>
      <c r="AO140" s="158" t="str">
        <f>IFERROR(INDEX(V!$R:$R,MATCH(AP140,V!$L:$L,0)),"")</f>
        <v/>
      </c>
      <c r="AP140" s="159" t="str">
        <f t="shared" si="25"/>
        <v/>
      </c>
    </row>
    <row r="141" spans="2:42" hidden="1" x14ac:dyDescent="0.2">
      <c r="B141"/>
      <c r="AD141" s="157">
        <f t="shared" si="26"/>
        <v>0</v>
      </c>
      <c r="AE141" s="158" t="str">
        <f>IFERROR(INDEX(V!$R:$R,MATCH(AF141,V!$L:$L,0)),"")</f>
        <v/>
      </c>
      <c r="AF141" s="159" t="str">
        <f t="shared" si="20"/>
        <v/>
      </c>
      <c r="AG141" s="158" t="str">
        <f>IFERROR(INDEX(V!$R:$R,MATCH(AH141,V!$L:$L,0)),"")</f>
        <v/>
      </c>
      <c r="AH141" s="159" t="str">
        <f t="shared" si="21"/>
        <v/>
      </c>
      <c r="AI141" s="158" t="str">
        <f>IFERROR(INDEX(V!$R:$R,MATCH(AJ141,V!$L:$L,0)),"")</f>
        <v/>
      </c>
      <c r="AJ141" s="159" t="str">
        <f t="shared" si="22"/>
        <v/>
      </c>
      <c r="AK141" s="158" t="str">
        <f>IFERROR(INDEX(V!$R:$R,MATCH(AL141,V!$L:$L,0)),"")</f>
        <v/>
      </c>
      <c r="AL141" s="159" t="str">
        <f t="shared" si="23"/>
        <v/>
      </c>
      <c r="AM141" s="158" t="str">
        <f>IFERROR(INDEX(V!$R:$R,MATCH(AN141,V!$L:$L,0)),"")</f>
        <v/>
      </c>
      <c r="AN141" s="159" t="str">
        <f t="shared" si="24"/>
        <v/>
      </c>
      <c r="AO141" s="158" t="str">
        <f>IFERROR(INDEX(V!$R:$R,MATCH(AP141,V!$L:$L,0)),"")</f>
        <v/>
      </c>
      <c r="AP141" s="159" t="str">
        <f t="shared" si="25"/>
        <v/>
      </c>
    </row>
    <row r="142" spans="2:42" hidden="1" x14ac:dyDescent="0.2">
      <c r="B142"/>
      <c r="AD142" s="157">
        <f t="shared" si="26"/>
        <v>0</v>
      </c>
      <c r="AE142" s="158" t="str">
        <f>IFERROR(INDEX(V!$R:$R,MATCH(AF142,V!$L:$L,0)),"")</f>
        <v/>
      </c>
      <c r="AF142" s="159" t="str">
        <f t="shared" si="20"/>
        <v/>
      </c>
      <c r="AG142" s="158" t="str">
        <f>IFERROR(INDEX(V!$R:$R,MATCH(AH142,V!$L:$L,0)),"")</f>
        <v/>
      </c>
      <c r="AH142" s="159" t="str">
        <f t="shared" si="21"/>
        <v/>
      </c>
      <c r="AI142" s="158" t="str">
        <f>IFERROR(INDEX(V!$R:$R,MATCH(AJ142,V!$L:$L,0)),"")</f>
        <v/>
      </c>
      <c r="AJ142" s="159" t="str">
        <f t="shared" si="22"/>
        <v/>
      </c>
      <c r="AK142" s="158" t="str">
        <f>IFERROR(INDEX(V!$R:$R,MATCH(AL142,V!$L:$L,0)),"")</f>
        <v/>
      </c>
      <c r="AL142" s="159" t="str">
        <f t="shared" si="23"/>
        <v/>
      </c>
      <c r="AM142" s="158" t="str">
        <f>IFERROR(INDEX(V!$R:$R,MATCH(AN142,V!$L:$L,0)),"")</f>
        <v/>
      </c>
      <c r="AN142" s="159" t="str">
        <f t="shared" si="24"/>
        <v/>
      </c>
      <c r="AO142" s="158" t="str">
        <f>IFERROR(INDEX(V!$R:$R,MATCH(AP142,V!$L:$L,0)),"")</f>
        <v/>
      </c>
      <c r="AP142" s="159" t="str">
        <f t="shared" si="25"/>
        <v/>
      </c>
    </row>
    <row r="143" spans="2:42" hidden="1" x14ac:dyDescent="0.2">
      <c r="B143"/>
      <c r="AD143" s="157">
        <f t="shared" si="26"/>
        <v>0</v>
      </c>
      <c r="AE143" s="158" t="str">
        <f>IFERROR(INDEX(V!$R:$R,MATCH(AF143,V!$L:$L,0)),"")</f>
        <v/>
      </c>
      <c r="AF143" s="159" t="str">
        <f t="shared" si="20"/>
        <v/>
      </c>
      <c r="AG143" s="158" t="str">
        <f>IFERROR(INDEX(V!$R:$R,MATCH(AH143,V!$L:$L,0)),"")</f>
        <v/>
      </c>
      <c r="AH143" s="159" t="str">
        <f t="shared" si="21"/>
        <v/>
      </c>
      <c r="AI143" s="158" t="str">
        <f>IFERROR(INDEX(V!$R:$R,MATCH(AJ143,V!$L:$L,0)),"")</f>
        <v/>
      </c>
      <c r="AJ143" s="159" t="str">
        <f t="shared" si="22"/>
        <v/>
      </c>
      <c r="AK143" s="158" t="str">
        <f>IFERROR(INDEX(V!$R:$R,MATCH(AL143,V!$L:$L,0)),"")</f>
        <v/>
      </c>
      <c r="AL143" s="159" t="str">
        <f t="shared" si="23"/>
        <v/>
      </c>
      <c r="AM143" s="158" t="str">
        <f>IFERROR(INDEX(V!$R:$R,MATCH(AN143,V!$L:$L,0)),"")</f>
        <v/>
      </c>
      <c r="AN143" s="159" t="str">
        <f t="shared" si="24"/>
        <v/>
      </c>
      <c r="AO143" s="158" t="str">
        <f>IFERROR(INDEX(V!$R:$R,MATCH(AP143,V!$L:$L,0)),"")</f>
        <v/>
      </c>
      <c r="AP143" s="159" t="str">
        <f t="shared" si="25"/>
        <v/>
      </c>
    </row>
    <row r="144" spans="2:42" hidden="1" x14ac:dyDescent="0.2">
      <c r="B144"/>
      <c r="AD144" s="157">
        <f t="shared" si="26"/>
        <v>0</v>
      </c>
      <c r="AE144" s="158" t="str">
        <f>IFERROR(INDEX(V!$R:$R,MATCH(AF144,V!$L:$L,0)),"")</f>
        <v/>
      </c>
      <c r="AF144" s="159" t="str">
        <f t="shared" si="20"/>
        <v/>
      </c>
      <c r="AG144" s="158" t="str">
        <f>IFERROR(INDEX(V!$R:$R,MATCH(AH144,V!$L:$L,0)),"")</f>
        <v/>
      </c>
      <c r="AH144" s="159" t="str">
        <f t="shared" si="21"/>
        <v/>
      </c>
      <c r="AI144" s="158" t="str">
        <f>IFERROR(INDEX(V!$R:$R,MATCH(AJ144,V!$L:$L,0)),"")</f>
        <v/>
      </c>
      <c r="AJ144" s="159" t="str">
        <f t="shared" si="22"/>
        <v/>
      </c>
      <c r="AK144" s="158" t="str">
        <f>IFERROR(INDEX(V!$R:$R,MATCH(AL144,V!$L:$L,0)),"")</f>
        <v/>
      </c>
      <c r="AL144" s="159" t="str">
        <f t="shared" si="23"/>
        <v/>
      </c>
      <c r="AM144" s="158" t="str">
        <f>IFERROR(INDEX(V!$R:$R,MATCH(AN144,V!$L:$L,0)),"")</f>
        <v/>
      </c>
      <c r="AN144" s="159" t="str">
        <f t="shared" si="24"/>
        <v/>
      </c>
      <c r="AO144" s="158" t="str">
        <f>IFERROR(INDEX(V!$R:$R,MATCH(AP144,V!$L:$L,0)),"")</f>
        <v/>
      </c>
      <c r="AP144" s="159" t="str">
        <f t="shared" si="25"/>
        <v/>
      </c>
    </row>
    <row r="145" spans="2:42" hidden="1" x14ac:dyDescent="0.2">
      <c r="B145"/>
      <c r="AD145" s="157">
        <f t="shared" si="26"/>
        <v>0</v>
      </c>
      <c r="AE145" s="158" t="str">
        <f>IFERROR(INDEX(V!$R:$R,MATCH(AF145,V!$L:$L,0)),"")</f>
        <v/>
      </c>
      <c r="AF145" s="159" t="str">
        <f t="shared" si="20"/>
        <v/>
      </c>
      <c r="AG145" s="158" t="str">
        <f>IFERROR(INDEX(V!$R:$R,MATCH(AH145,V!$L:$L,0)),"")</f>
        <v/>
      </c>
      <c r="AH145" s="159" t="str">
        <f t="shared" si="21"/>
        <v/>
      </c>
      <c r="AI145" s="158" t="str">
        <f>IFERROR(INDEX(V!$R:$R,MATCH(AJ145,V!$L:$L,0)),"")</f>
        <v/>
      </c>
      <c r="AJ145" s="159" t="str">
        <f t="shared" si="22"/>
        <v/>
      </c>
      <c r="AK145" s="158" t="str">
        <f>IFERROR(INDEX(V!$R:$R,MATCH(AL145,V!$L:$L,0)),"")</f>
        <v/>
      </c>
      <c r="AL145" s="159" t="str">
        <f t="shared" si="23"/>
        <v/>
      </c>
      <c r="AM145" s="158" t="str">
        <f>IFERROR(INDEX(V!$R:$R,MATCH(AN145,V!$L:$L,0)),"")</f>
        <v/>
      </c>
      <c r="AN145" s="159" t="str">
        <f t="shared" si="24"/>
        <v/>
      </c>
      <c r="AO145" s="158" t="str">
        <f>IFERROR(INDEX(V!$R:$R,MATCH(AP145,V!$L:$L,0)),"")</f>
        <v/>
      </c>
      <c r="AP145" s="159" t="str">
        <f t="shared" si="25"/>
        <v/>
      </c>
    </row>
    <row r="146" spans="2:42" hidden="1" x14ac:dyDescent="0.2">
      <c r="B146"/>
      <c r="AD146" s="157">
        <f t="shared" si="26"/>
        <v>0</v>
      </c>
      <c r="AE146" s="158" t="str">
        <f>IFERROR(INDEX(V!$R:$R,MATCH(AF146,V!$L:$L,0)),"")</f>
        <v/>
      </c>
      <c r="AF146" s="159" t="str">
        <f t="shared" si="20"/>
        <v/>
      </c>
      <c r="AG146" s="158" t="str">
        <f>IFERROR(INDEX(V!$R:$R,MATCH(AH146,V!$L:$L,0)),"")</f>
        <v/>
      </c>
      <c r="AH146" s="159" t="str">
        <f t="shared" si="21"/>
        <v/>
      </c>
      <c r="AI146" s="158" t="str">
        <f>IFERROR(INDEX(V!$R:$R,MATCH(AJ146,V!$L:$L,0)),"")</f>
        <v/>
      </c>
      <c r="AJ146" s="159" t="str">
        <f t="shared" si="22"/>
        <v/>
      </c>
      <c r="AK146" s="158" t="str">
        <f>IFERROR(INDEX(V!$R:$R,MATCH(AL146,V!$L:$L,0)),"")</f>
        <v/>
      </c>
      <c r="AL146" s="159" t="str">
        <f t="shared" si="23"/>
        <v/>
      </c>
      <c r="AM146" s="158" t="str">
        <f>IFERROR(INDEX(V!$R:$R,MATCH(AN146,V!$L:$L,0)),"")</f>
        <v/>
      </c>
      <c r="AN146" s="159" t="str">
        <f t="shared" si="24"/>
        <v/>
      </c>
      <c r="AO146" s="158" t="str">
        <f>IFERROR(INDEX(V!$R:$R,MATCH(AP146,V!$L:$L,0)),"")</f>
        <v/>
      </c>
      <c r="AP146" s="159" t="str">
        <f t="shared" si="25"/>
        <v/>
      </c>
    </row>
    <row r="147" spans="2:42" hidden="1" x14ac:dyDescent="0.2">
      <c r="B147"/>
      <c r="AD147" s="157">
        <f t="shared" si="26"/>
        <v>0</v>
      </c>
      <c r="AE147" s="158" t="str">
        <f>IFERROR(INDEX(V!$R:$R,MATCH(AF147,V!$L:$L,0)),"")</f>
        <v/>
      </c>
      <c r="AF147" s="159" t="str">
        <f t="shared" si="20"/>
        <v/>
      </c>
      <c r="AG147" s="158" t="str">
        <f>IFERROR(INDEX(V!$R:$R,MATCH(AH147,V!$L:$L,0)),"")</f>
        <v/>
      </c>
      <c r="AH147" s="159" t="str">
        <f t="shared" si="21"/>
        <v/>
      </c>
      <c r="AI147" s="158" t="str">
        <f>IFERROR(INDEX(V!$R:$R,MATCH(AJ147,V!$L:$L,0)),"")</f>
        <v/>
      </c>
      <c r="AJ147" s="159" t="str">
        <f t="shared" si="22"/>
        <v/>
      </c>
      <c r="AK147" s="158" t="str">
        <f>IFERROR(INDEX(V!$R:$R,MATCH(AL147,V!$L:$L,0)),"")</f>
        <v/>
      </c>
      <c r="AL147" s="159" t="str">
        <f t="shared" si="23"/>
        <v/>
      </c>
      <c r="AM147" s="158" t="str">
        <f>IFERROR(INDEX(V!$R:$R,MATCH(AN147,V!$L:$L,0)),"")</f>
        <v/>
      </c>
      <c r="AN147" s="159" t="str">
        <f t="shared" si="24"/>
        <v/>
      </c>
      <c r="AO147" s="158" t="str">
        <f>IFERROR(INDEX(V!$R:$R,MATCH(AP147,V!$L:$L,0)),"")</f>
        <v/>
      </c>
      <c r="AP147" s="159" t="str">
        <f t="shared" si="25"/>
        <v/>
      </c>
    </row>
    <row r="148" spans="2:42" hidden="1" x14ac:dyDescent="0.2">
      <c r="B148"/>
      <c r="AD148" s="157">
        <f t="shared" si="26"/>
        <v>0</v>
      </c>
      <c r="AE148" s="158" t="str">
        <f>IFERROR(INDEX(V!$R:$R,MATCH(AF148,V!$L:$L,0)),"")</f>
        <v/>
      </c>
      <c r="AF148" s="159" t="str">
        <f t="shared" si="20"/>
        <v/>
      </c>
      <c r="AG148" s="158" t="str">
        <f>IFERROR(INDEX(V!$R:$R,MATCH(AH148,V!$L:$L,0)),"")</f>
        <v/>
      </c>
      <c r="AH148" s="159" t="str">
        <f t="shared" si="21"/>
        <v/>
      </c>
      <c r="AI148" s="158" t="str">
        <f>IFERROR(INDEX(V!$R:$R,MATCH(AJ148,V!$L:$L,0)),"")</f>
        <v/>
      </c>
      <c r="AJ148" s="159" t="str">
        <f t="shared" si="22"/>
        <v/>
      </c>
      <c r="AK148" s="158" t="str">
        <f>IFERROR(INDEX(V!$R:$R,MATCH(AL148,V!$L:$L,0)),"")</f>
        <v/>
      </c>
      <c r="AL148" s="159" t="str">
        <f t="shared" si="23"/>
        <v/>
      </c>
      <c r="AM148" s="158" t="str">
        <f>IFERROR(INDEX(V!$R:$R,MATCH(AN148,V!$L:$L,0)),"")</f>
        <v/>
      </c>
      <c r="AN148" s="159" t="str">
        <f t="shared" si="24"/>
        <v/>
      </c>
      <c r="AO148" s="158" t="str">
        <f>IFERROR(INDEX(V!$R:$R,MATCH(AP148,V!$L:$L,0)),"")</f>
        <v/>
      </c>
      <c r="AP148" s="159" t="str">
        <f t="shared" si="25"/>
        <v/>
      </c>
    </row>
    <row r="149" spans="2:42" hidden="1" x14ac:dyDescent="0.2">
      <c r="B149"/>
      <c r="AD149" s="157">
        <f t="shared" si="26"/>
        <v>0</v>
      </c>
      <c r="AE149" s="158" t="str">
        <f>IFERROR(INDEX(V!$R:$R,MATCH(AF149,V!$L:$L,0)),"")</f>
        <v/>
      </c>
      <c r="AF149" s="159" t="str">
        <f t="shared" si="20"/>
        <v/>
      </c>
      <c r="AG149" s="158" t="str">
        <f>IFERROR(INDEX(V!$R:$R,MATCH(AH149,V!$L:$L,0)),"")</f>
        <v/>
      </c>
      <c r="AH149" s="159" t="str">
        <f t="shared" si="21"/>
        <v/>
      </c>
      <c r="AI149" s="158" t="str">
        <f>IFERROR(INDEX(V!$R:$R,MATCH(AJ149,V!$L:$L,0)),"")</f>
        <v/>
      </c>
      <c r="AJ149" s="159" t="str">
        <f t="shared" si="22"/>
        <v/>
      </c>
      <c r="AK149" s="158" t="str">
        <f>IFERROR(INDEX(V!$R:$R,MATCH(AL149,V!$L:$L,0)),"")</f>
        <v/>
      </c>
      <c r="AL149" s="159" t="str">
        <f t="shared" si="23"/>
        <v/>
      </c>
      <c r="AM149" s="158" t="str">
        <f>IFERROR(INDEX(V!$R:$R,MATCH(AN149,V!$L:$L,0)),"")</f>
        <v/>
      </c>
      <c r="AN149" s="159" t="str">
        <f t="shared" si="24"/>
        <v/>
      </c>
      <c r="AO149" s="158" t="str">
        <f>IFERROR(INDEX(V!$R:$R,MATCH(AP149,V!$L:$L,0)),"")</f>
        <v/>
      </c>
      <c r="AP149" s="159" t="str">
        <f t="shared" si="25"/>
        <v/>
      </c>
    </row>
    <row r="150" spans="2:42" hidden="1" x14ac:dyDescent="0.2">
      <c r="B150"/>
      <c r="AD150" s="157">
        <f t="shared" si="26"/>
        <v>0</v>
      </c>
      <c r="AE150" s="158" t="str">
        <f>IFERROR(INDEX(V!$R:$R,MATCH(AF150,V!$L:$L,0)),"")</f>
        <v/>
      </c>
      <c r="AF150" s="159" t="str">
        <f t="shared" si="20"/>
        <v/>
      </c>
      <c r="AG150" s="158" t="str">
        <f>IFERROR(INDEX(V!$R:$R,MATCH(AH150,V!$L:$L,0)),"")</f>
        <v/>
      </c>
      <c r="AH150" s="159" t="str">
        <f t="shared" si="21"/>
        <v/>
      </c>
      <c r="AI150" s="158" t="str">
        <f>IFERROR(INDEX(V!$R:$R,MATCH(AJ150,V!$L:$L,0)),"")</f>
        <v/>
      </c>
      <c r="AJ150" s="159" t="str">
        <f t="shared" si="22"/>
        <v/>
      </c>
      <c r="AK150" s="158" t="str">
        <f>IFERROR(INDEX(V!$R:$R,MATCH(AL150,V!$L:$L,0)),"")</f>
        <v/>
      </c>
      <c r="AL150" s="159" t="str">
        <f t="shared" si="23"/>
        <v/>
      </c>
      <c r="AM150" s="158" t="str">
        <f>IFERROR(INDEX(V!$R:$R,MATCH(AN150,V!$L:$L,0)),"")</f>
        <v/>
      </c>
      <c r="AN150" s="159" t="str">
        <f t="shared" si="24"/>
        <v/>
      </c>
      <c r="AO150" s="158" t="str">
        <f>IFERROR(INDEX(V!$R:$R,MATCH(AP150,V!$L:$L,0)),"")</f>
        <v/>
      </c>
      <c r="AP150" s="159" t="str">
        <f t="shared" si="25"/>
        <v/>
      </c>
    </row>
    <row r="151" spans="2:42" hidden="1" x14ac:dyDescent="0.2">
      <c r="B151"/>
      <c r="AD151" s="157">
        <f t="shared" si="26"/>
        <v>0</v>
      </c>
      <c r="AE151" s="158" t="str">
        <f>IFERROR(INDEX(V!$R:$R,MATCH(AF151,V!$L:$L,0)),"")</f>
        <v/>
      </c>
      <c r="AF151" s="159" t="str">
        <f t="shared" si="20"/>
        <v/>
      </c>
      <c r="AG151" s="158" t="str">
        <f>IFERROR(INDEX(V!$R:$R,MATCH(AH151,V!$L:$L,0)),"")</f>
        <v/>
      </c>
      <c r="AH151" s="159" t="str">
        <f t="shared" si="21"/>
        <v/>
      </c>
      <c r="AI151" s="158" t="str">
        <f>IFERROR(INDEX(V!$R:$R,MATCH(AJ151,V!$L:$L,0)),"")</f>
        <v/>
      </c>
      <c r="AJ151" s="159" t="str">
        <f t="shared" si="22"/>
        <v/>
      </c>
      <c r="AK151" s="158" t="str">
        <f>IFERROR(INDEX(V!$R:$R,MATCH(AL151,V!$L:$L,0)),"")</f>
        <v/>
      </c>
      <c r="AL151" s="159" t="str">
        <f t="shared" si="23"/>
        <v/>
      </c>
      <c r="AM151" s="158" t="str">
        <f>IFERROR(INDEX(V!$R:$R,MATCH(AN151,V!$L:$L,0)),"")</f>
        <v/>
      </c>
      <c r="AN151" s="159" t="str">
        <f t="shared" si="24"/>
        <v/>
      </c>
      <c r="AO151" s="158" t="str">
        <f>IFERROR(INDEX(V!$R:$R,MATCH(AP151,V!$L:$L,0)),"")</f>
        <v/>
      </c>
      <c r="AP151" s="159" t="str">
        <f t="shared" si="25"/>
        <v/>
      </c>
    </row>
    <row r="152" spans="2:42" hidden="1" x14ac:dyDescent="0.2">
      <c r="B152"/>
      <c r="AD152" s="157">
        <f t="shared" si="26"/>
        <v>0</v>
      </c>
      <c r="AE152" s="158" t="str">
        <f>IFERROR(INDEX(V!$R:$R,MATCH(AF152,V!$L:$L,0)),"")</f>
        <v/>
      </c>
      <c r="AF152" s="159" t="str">
        <f t="shared" si="20"/>
        <v/>
      </c>
      <c r="AG152" s="158" t="str">
        <f>IFERROR(INDEX(V!$R:$R,MATCH(AH152,V!$L:$L,0)),"")</f>
        <v/>
      </c>
      <c r="AH152" s="159" t="str">
        <f t="shared" si="21"/>
        <v/>
      </c>
      <c r="AI152" s="158" t="str">
        <f>IFERROR(INDEX(V!$R:$R,MATCH(AJ152,V!$L:$L,0)),"")</f>
        <v/>
      </c>
      <c r="AJ152" s="159" t="str">
        <f t="shared" si="22"/>
        <v/>
      </c>
      <c r="AK152" s="158" t="str">
        <f>IFERROR(INDEX(V!$R:$R,MATCH(AL152,V!$L:$L,0)),"")</f>
        <v/>
      </c>
      <c r="AL152" s="159" t="str">
        <f t="shared" si="23"/>
        <v/>
      </c>
      <c r="AM152" s="158" t="str">
        <f>IFERROR(INDEX(V!$R:$R,MATCH(AN152,V!$L:$L,0)),"")</f>
        <v/>
      </c>
      <c r="AN152" s="159" t="str">
        <f t="shared" si="24"/>
        <v/>
      </c>
      <c r="AO152" s="158" t="str">
        <f>IFERROR(INDEX(V!$R:$R,MATCH(AP152,V!$L:$L,0)),"")</f>
        <v/>
      </c>
      <c r="AP152" s="159" t="str">
        <f t="shared" si="25"/>
        <v/>
      </c>
    </row>
    <row r="153" spans="2:42" hidden="1" x14ac:dyDescent="0.2">
      <c r="B153"/>
      <c r="AD153" s="157">
        <f t="shared" si="26"/>
        <v>0</v>
      </c>
      <c r="AE153" s="158" t="str">
        <f>IFERROR(INDEX(V!$R:$R,MATCH(AF153,V!$L:$L,0)),"")</f>
        <v/>
      </c>
      <c r="AF153" s="159" t="str">
        <f t="shared" si="20"/>
        <v/>
      </c>
      <c r="AG153" s="158" t="str">
        <f>IFERROR(INDEX(V!$R:$R,MATCH(AH153,V!$L:$L,0)),"")</f>
        <v/>
      </c>
      <c r="AH153" s="159" t="str">
        <f t="shared" si="21"/>
        <v/>
      </c>
      <c r="AI153" s="158" t="str">
        <f>IFERROR(INDEX(V!$R:$R,MATCH(AJ153,V!$L:$L,0)),"")</f>
        <v/>
      </c>
      <c r="AJ153" s="159" t="str">
        <f t="shared" si="22"/>
        <v/>
      </c>
      <c r="AK153" s="158" t="str">
        <f>IFERROR(INDEX(V!$R:$R,MATCH(AL153,V!$L:$L,0)),"")</f>
        <v/>
      </c>
      <c r="AL153" s="159" t="str">
        <f t="shared" si="23"/>
        <v/>
      </c>
      <c r="AM153" s="158" t="str">
        <f>IFERROR(INDEX(V!$R:$R,MATCH(AN153,V!$L:$L,0)),"")</f>
        <v/>
      </c>
      <c r="AN153" s="159" t="str">
        <f t="shared" si="24"/>
        <v/>
      </c>
      <c r="AO153" s="158" t="str">
        <f>IFERROR(INDEX(V!$R:$R,MATCH(AP153,V!$L:$L,0)),"")</f>
        <v/>
      </c>
      <c r="AP153" s="159" t="str">
        <f t="shared" si="25"/>
        <v/>
      </c>
    </row>
    <row r="154" spans="2:42" hidden="1" x14ac:dyDescent="0.2">
      <c r="B154"/>
      <c r="AD154" s="157">
        <f t="shared" si="26"/>
        <v>0</v>
      </c>
      <c r="AE154" s="158" t="str">
        <f>IFERROR(INDEX(V!$R:$R,MATCH(AF154,V!$L:$L,0)),"")</f>
        <v/>
      </c>
      <c r="AF154" s="159" t="str">
        <f t="shared" si="20"/>
        <v/>
      </c>
      <c r="AG154" s="158" t="str">
        <f>IFERROR(INDEX(V!$R:$R,MATCH(AH154,V!$L:$L,0)),"")</f>
        <v/>
      </c>
      <c r="AH154" s="159" t="str">
        <f t="shared" si="21"/>
        <v/>
      </c>
      <c r="AI154" s="158" t="str">
        <f>IFERROR(INDEX(V!$R:$R,MATCH(AJ154,V!$L:$L,0)),"")</f>
        <v/>
      </c>
      <c r="AJ154" s="159" t="str">
        <f t="shared" si="22"/>
        <v/>
      </c>
      <c r="AK154" s="158" t="str">
        <f>IFERROR(INDEX(V!$R:$R,MATCH(AL154,V!$L:$L,0)),"")</f>
        <v/>
      </c>
      <c r="AL154" s="159" t="str">
        <f t="shared" si="23"/>
        <v/>
      </c>
      <c r="AM154" s="158" t="str">
        <f>IFERROR(INDEX(V!$R:$R,MATCH(AN154,V!$L:$L,0)),"")</f>
        <v/>
      </c>
      <c r="AN154" s="159" t="str">
        <f t="shared" si="24"/>
        <v/>
      </c>
      <c r="AO154" s="158" t="str">
        <f>IFERROR(INDEX(V!$R:$R,MATCH(AP154,V!$L:$L,0)),"")</f>
        <v/>
      </c>
      <c r="AP154" s="159" t="str">
        <f t="shared" si="25"/>
        <v/>
      </c>
    </row>
    <row r="155" spans="2:42" hidden="1" x14ac:dyDescent="0.2">
      <c r="B155"/>
      <c r="AD155" s="157">
        <f t="shared" si="26"/>
        <v>0</v>
      </c>
      <c r="AE155" s="158" t="str">
        <f>IFERROR(INDEX(V!$R:$R,MATCH(AF155,V!$L:$L,0)),"")</f>
        <v/>
      </c>
      <c r="AF155" s="159" t="str">
        <f t="shared" si="20"/>
        <v/>
      </c>
      <c r="AG155" s="158" t="str">
        <f>IFERROR(INDEX(V!$R:$R,MATCH(AH155,V!$L:$L,0)),"")</f>
        <v/>
      </c>
      <c r="AH155" s="159" t="str">
        <f t="shared" si="21"/>
        <v/>
      </c>
      <c r="AI155" s="158" t="str">
        <f>IFERROR(INDEX(V!$R:$R,MATCH(AJ155,V!$L:$L,0)),"")</f>
        <v/>
      </c>
      <c r="AJ155" s="159" t="str">
        <f t="shared" si="22"/>
        <v/>
      </c>
      <c r="AK155" s="158" t="str">
        <f>IFERROR(INDEX(V!$R:$R,MATCH(AL155,V!$L:$L,0)),"")</f>
        <v/>
      </c>
      <c r="AL155" s="159" t="str">
        <f t="shared" si="23"/>
        <v/>
      </c>
      <c r="AM155" s="158" t="str">
        <f>IFERROR(INDEX(V!$R:$R,MATCH(AN155,V!$L:$L,0)),"")</f>
        <v/>
      </c>
      <c r="AN155" s="159" t="str">
        <f t="shared" si="24"/>
        <v/>
      </c>
      <c r="AO155" s="158" t="str">
        <f>IFERROR(INDEX(V!$R:$R,MATCH(AP155,V!$L:$L,0)),"")</f>
        <v/>
      </c>
      <c r="AP155" s="159" t="str">
        <f t="shared" si="25"/>
        <v/>
      </c>
    </row>
    <row r="156" spans="2:42" hidden="1" x14ac:dyDescent="0.2">
      <c r="B156"/>
      <c r="AD156" s="157">
        <f t="shared" si="26"/>
        <v>0</v>
      </c>
      <c r="AE156" s="158" t="str">
        <f>IFERROR(INDEX(V!$R:$R,MATCH(AF156,V!$L:$L,0)),"")</f>
        <v/>
      </c>
      <c r="AF156" s="159" t="str">
        <f t="shared" si="20"/>
        <v/>
      </c>
      <c r="AG156" s="158" t="str">
        <f>IFERROR(INDEX(V!$R:$R,MATCH(AH156,V!$L:$L,0)),"")</f>
        <v/>
      </c>
      <c r="AH156" s="159" t="str">
        <f t="shared" si="21"/>
        <v/>
      </c>
      <c r="AI156" s="158" t="str">
        <f>IFERROR(INDEX(V!$R:$R,MATCH(AJ156,V!$L:$L,0)),"")</f>
        <v/>
      </c>
      <c r="AJ156" s="159" t="str">
        <f t="shared" si="22"/>
        <v/>
      </c>
      <c r="AK156" s="158" t="str">
        <f>IFERROR(INDEX(V!$R:$R,MATCH(AL156,V!$L:$L,0)),"")</f>
        <v/>
      </c>
      <c r="AL156" s="159" t="str">
        <f t="shared" si="23"/>
        <v/>
      </c>
      <c r="AM156" s="158" t="str">
        <f>IFERROR(INDEX(V!$R:$R,MATCH(AN156,V!$L:$L,0)),"")</f>
        <v/>
      </c>
      <c r="AN156" s="159" t="str">
        <f t="shared" si="24"/>
        <v/>
      </c>
      <c r="AO156" s="158" t="str">
        <f>IFERROR(INDEX(V!$R:$R,MATCH(AP156,V!$L:$L,0)),"")</f>
        <v/>
      </c>
      <c r="AP156" s="159" t="str">
        <f t="shared" si="25"/>
        <v/>
      </c>
    </row>
    <row r="157" spans="2:42" hidden="1" x14ac:dyDescent="0.2">
      <c r="B157"/>
      <c r="AD157" s="157">
        <f t="shared" si="26"/>
        <v>0</v>
      </c>
      <c r="AE157" s="158" t="str">
        <f>IFERROR(INDEX(V!$R:$R,MATCH(AF157,V!$L:$L,0)),"")</f>
        <v/>
      </c>
      <c r="AF157" s="159" t="str">
        <f t="shared" si="20"/>
        <v/>
      </c>
      <c r="AG157" s="158" t="str">
        <f>IFERROR(INDEX(V!$R:$R,MATCH(AH157,V!$L:$L,0)),"")</f>
        <v/>
      </c>
      <c r="AH157" s="159" t="str">
        <f t="shared" si="21"/>
        <v/>
      </c>
      <c r="AI157" s="158" t="str">
        <f>IFERROR(INDEX(V!$R:$R,MATCH(AJ157,V!$L:$L,0)),"")</f>
        <v/>
      </c>
      <c r="AJ157" s="159" t="str">
        <f t="shared" si="22"/>
        <v/>
      </c>
      <c r="AK157" s="158" t="str">
        <f>IFERROR(INDEX(V!$R:$R,MATCH(AL157,V!$L:$L,0)),"")</f>
        <v/>
      </c>
      <c r="AL157" s="159" t="str">
        <f t="shared" si="23"/>
        <v/>
      </c>
      <c r="AM157" s="158" t="str">
        <f>IFERROR(INDEX(V!$R:$R,MATCH(AN157,V!$L:$L,0)),"")</f>
        <v/>
      </c>
      <c r="AN157" s="159" t="str">
        <f t="shared" si="24"/>
        <v/>
      </c>
      <c r="AO157" s="158" t="str">
        <f>IFERROR(INDEX(V!$R:$R,MATCH(AP157,V!$L:$L,0)),"")</f>
        <v/>
      </c>
      <c r="AP157" s="159" t="str">
        <f t="shared" si="25"/>
        <v/>
      </c>
    </row>
    <row r="158" spans="2:42" hidden="1" x14ac:dyDescent="0.2">
      <c r="B158"/>
      <c r="AD158" s="157">
        <f t="shared" si="26"/>
        <v>0</v>
      </c>
      <c r="AE158" s="158" t="str">
        <f>IFERROR(INDEX(V!$R:$R,MATCH(AF158,V!$L:$L,0)),"")</f>
        <v/>
      </c>
      <c r="AF158" s="159" t="str">
        <f t="shared" si="20"/>
        <v/>
      </c>
      <c r="AG158" s="158" t="str">
        <f>IFERROR(INDEX(V!$R:$R,MATCH(AH158,V!$L:$L,0)),"")</f>
        <v/>
      </c>
      <c r="AH158" s="159" t="str">
        <f t="shared" si="21"/>
        <v/>
      </c>
      <c r="AI158" s="158" t="str">
        <f>IFERROR(INDEX(V!$R:$R,MATCH(AJ158,V!$L:$L,0)),"")</f>
        <v/>
      </c>
      <c r="AJ158" s="159" t="str">
        <f t="shared" si="22"/>
        <v/>
      </c>
      <c r="AK158" s="158" t="str">
        <f>IFERROR(INDEX(V!$R:$R,MATCH(AL158,V!$L:$L,0)),"")</f>
        <v/>
      </c>
      <c r="AL158" s="159" t="str">
        <f t="shared" si="23"/>
        <v/>
      </c>
      <c r="AM158" s="158" t="str">
        <f>IFERROR(INDEX(V!$R:$R,MATCH(AN158,V!$L:$L,0)),"")</f>
        <v/>
      </c>
      <c r="AN158" s="159" t="str">
        <f t="shared" si="24"/>
        <v/>
      </c>
      <c r="AO158" s="158" t="str">
        <f>IFERROR(INDEX(V!$R:$R,MATCH(AP158,V!$L:$L,0)),"")</f>
        <v/>
      </c>
      <c r="AP158" s="159" t="str">
        <f t="shared" si="25"/>
        <v/>
      </c>
    </row>
    <row r="159" spans="2:42" hidden="1" x14ac:dyDescent="0.2">
      <c r="B159"/>
      <c r="AD159" s="157">
        <f t="shared" si="26"/>
        <v>0</v>
      </c>
      <c r="AE159" s="158" t="str">
        <f>IFERROR(INDEX(V!$R:$R,MATCH(AF159,V!$L:$L,0)),"")</f>
        <v/>
      </c>
      <c r="AF159" s="159" t="str">
        <f t="shared" si="20"/>
        <v/>
      </c>
      <c r="AG159" s="158" t="str">
        <f>IFERROR(INDEX(V!$R:$R,MATCH(AH159,V!$L:$L,0)),"")</f>
        <v/>
      </c>
      <c r="AH159" s="159" t="str">
        <f t="shared" si="21"/>
        <v/>
      </c>
      <c r="AI159" s="158" t="str">
        <f>IFERROR(INDEX(V!$R:$R,MATCH(AJ159,V!$L:$L,0)),"")</f>
        <v/>
      </c>
      <c r="AJ159" s="159" t="str">
        <f t="shared" si="22"/>
        <v/>
      </c>
      <c r="AK159" s="158" t="str">
        <f>IFERROR(INDEX(V!$R:$R,MATCH(AL159,V!$L:$L,0)),"")</f>
        <v/>
      </c>
      <c r="AL159" s="159" t="str">
        <f t="shared" si="23"/>
        <v/>
      </c>
      <c r="AM159" s="158" t="str">
        <f>IFERROR(INDEX(V!$R:$R,MATCH(AN159,V!$L:$L,0)),"")</f>
        <v/>
      </c>
      <c r="AN159" s="159" t="str">
        <f t="shared" si="24"/>
        <v/>
      </c>
      <c r="AO159" s="158" t="str">
        <f>IFERROR(INDEX(V!$R:$R,MATCH(AP159,V!$L:$L,0)),"")</f>
        <v/>
      </c>
      <c r="AP159" s="159" t="str">
        <f t="shared" si="25"/>
        <v/>
      </c>
    </row>
    <row r="160" spans="2:42" hidden="1" x14ac:dyDescent="0.2">
      <c r="B160"/>
      <c r="AD160" s="157">
        <f t="shared" si="26"/>
        <v>0</v>
      </c>
      <c r="AE160" s="158" t="str">
        <f>IFERROR(INDEX(V!$R:$R,MATCH(AF160,V!$L:$L,0)),"")</f>
        <v/>
      </c>
      <c r="AF160" s="159" t="str">
        <f t="shared" si="20"/>
        <v/>
      </c>
      <c r="AG160" s="158" t="str">
        <f>IFERROR(INDEX(V!$R:$R,MATCH(AH160,V!$L:$L,0)),"")</f>
        <v/>
      </c>
      <c r="AH160" s="159" t="str">
        <f t="shared" si="21"/>
        <v/>
      </c>
      <c r="AI160" s="158" t="str">
        <f>IFERROR(INDEX(V!$R:$R,MATCH(AJ160,V!$L:$L,0)),"")</f>
        <v/>
      </c>
      <c r="AJ160" s="159" t="str">
        <f t="shared" si="22"/>
        <v/>
      </c>
      <c r="AK160" s="158" t="str">
        <f>IFERROR(INDEX(V!$R:$R,MATCH(AL160,V!$L:$L,0)),"")</f>
        <v/>
      </c>
      <c r="AL160" s="159" t="str">
        <f t="shared" si="23"/>
        <v/>
      </c>
      <c r="AM160" s="158" t="str">
        <f>IFERROR(INDEX(V!$R:$R,MATCH(AN160,V!$L:$L,0)),"")</f>
        <v/>
      </c>
      <c r="AN160" s="159" t="str">
        <f t="shared" si="24"/>
        <v/>
      </c>
      <c r="AO160" s="158" t="str">
        <f>IFERROR(INDEX(V!$R:$R,MATCH(AP160,V!$L:$L,0)),"")</f>
        <v/>
      </c>
      <c r="AP160" s="159" t="str">
        <f t="shared" si="25"/>
        <v/>
      </c>
    </row>
    <row r="161" spans="2:42" hidden="1" x14ac:dyDescent="0.2">
      <c r="B161"/>
      <c r="AD161" s="157">
        <f t="shared" si="26"/>
        <v>0</v>
      </c>
      <c r="AE161" s="158" t="str">
        <f>IFERROR(INDEX(V!$R:$R,MATCH(AF161,V!$L:$L,0)),"")</f>
        <v/>
      </c>
      <c r="AF161" s="159" t="str">
        <f t="shared" si="20"/>
        <v/>
      </c>
      <c r="AG161" s="158" t="str">
        <f>IFERROR(INDEX(V!$R:$R,MATCH(AH161,V!$L:$L,0)),"")</f>
        <v/>
      </c>
      <c r="AH161" s="159" t="str">
        <f t="shared" si="21"/>
        <v/>
      </c>
      <c r="AI161" s="158" t="str">
        <f>IFERROR(INDEX(V!$R:$R,MATCH(AJ161,V!$L:$L,0)),"")</f>
        <v/>
      </c>
      <c r="AJ161" s="159" t="str">
        <f t="shared" si="22"/>
        <v/>
      </c>
      <c r="AK161" s="158" t="str">
        <f>IFERROR(INDEX(V!$R:$R,MATCH(AL161,V!$L:$L,0)),"")</f>
        <v/>
      </c>
      <c r="AL161" s="159" t="str">
        <f t="shared" si="23"/>
        <v/>
      </c>
      <c r="AM161" s="158" t="str">
        <f>IFERROR(INDEX(V!$R:$R,MATCH(AN161,V!$L:$L,0)),"")</f>
        <v/>
      </c>
      <c r="AN161" s="159" t="str">
        <f t="shared" si="24"/>
        <v/>
      </c>
      <c r="AO161" s="158" t="str">
        <f>IFERROR(INDEX(V!$R:$R,MATCH(AP161,V!$L:$L,0)),"")</f>
        <v/>
      </c>
      <c r="AP161" s="159" t="str">
        <f t="shared" si="25"/>
        <v/>
      </c>
    </row>
    <row r="162" spans="2:42" hidden="1" x14ac:dyDescent="0.2">
      <c r="B162"/>
      <c r="AD162" s="157">
        <f t="shared" si="26"/>
        <v>0</v>
      </c>
      <c r="AE162" s="158" t="str">
        <f>IFERROR(INDEX(V!$R:$R,MATCH(AF162,V!$L:$L,0)),"")</f>
        <v/>
      </c>
      <c r="AF162" s="159" t="str">
        <f t="shared" si="20"/>
        <v/>
      </c>
      <c r="AG162" s="158" t="str">
        <f>IFERROR(INDEX(V!$R:$R,MATCH(AH162,V!$L:$L,0)),"")</f>
        <v/>
      </c>
      <c r="AH162" s="159" t="str">
        <f t="shared" si="21"/>
        <v/>
      </c>
      <c r="AI162" s="158" t="str">
        <f>IFERROR(INDEX(V!$R:$R,MATCH(AJ162,V!$L:$L,0)),"")</f>
        <v/>
      </c>
      <c r="AJ162" s="159" t="str">
        <f t="shared" si="22"/>
        <v/>
      </c>
      <c r="AK162" s="158" t="str">
        <f>IFERROR(INDEX(V!$R:$R,MATCH(AL162,V!$L:$L,0)),"")</f>
        <v/>
      </c>
      <c r="AL162" s="159" t="str">
        <f t="shared" si="23"/>
        <v/>
      </c>
      <c r="AM162" s="158" t="str">
        <f>IFERROR(INDEX(V!$R:$R,MATCH(AN162,V!$L:$L,0)),"")</f>
        <v/>
      </c>
      <c r="AN162" s="159" t="str">
        <f t="shared" si="24"/>
        <v/>
      </c>
      <c r="AO162" s="158" t="str">
        <f>IFERROR(INDEX(V!$R:$R,MATCH(AP162,V!$L:$L,0)),"")</f>
        <v/>
      </c>
      <c r="AP162" s="159" t="str">
        <f t="shared" si="25"/>
        <v/>
      </c>
    </row>
    <row r="163" spans="2:42" hidden="1" x14ac:dyDescent="0.2">
      <c r="B163"/>
      <c r="AD163" s="157">
        <f t="shared" si="26"/>
        <v>0</v>
      </c>
      <c r="AE163" s="158" t="str">
        <f>IFERROR(INDEX(V!$R:$R,MATCH(AF163,V!$L:$L,0)),"")</f>
        <v/>
      </c>
      <c r="AF163" s="159" t="str">
        <f t="shared" si="20"/>
        <v/>
      </c>
      <c r="AG163" s="158" t="str">
        <f>IFERROR(INDEX(V!$R:$R,MATCH(AH163,V!$L:$L,0)),"")</f>
        <v/>
      </c>
      <c r="AH163" s="159" t="str">
        <f t="shared" si="21"/>
        <v/>
      </c>
      <c r="AI163" s="158" t="str">
        <f>IFERROR(INDEX(V!$R:$R,MATCH(AJ163,V!$L:$L,0)),"")</f>
        <v/>
      </c>
      <c r="AJ163" s="159" t="str">
        <f t="shared" si="22"/>
        <v/>
      </c>
      <c r="AK163" s="158" t="str">
        <f>IFERROR(INDEX(V!$R:$R,MATCH(AL163,V!$L:$L,0)),"")</f>
        <v/>
      </c>
      <c r="AL163" s="159" t="str">
        <f t="shared" si="23"/>
        <v/>
      </c>
      <c r="AM163" s="158" t="str">
        <f>IFERROR(INDEX(V!$R:$R,MATCH(AN163,V!$L:$L,0)),"")</f>
        <v/>
      </c>
      <c r="AN163" s="159" t="str">
        <f t="shared" si="24"/>
        <v/>
      </c>
      <c r="AO163" s="158" t="str">
        <f>IFERROR(INDEX(V!$R:$R,MATCH(AP163,V!$L:$L,0)),"")</f>
        <v/>
      </c>
      <c r="AP163" s="159" t="str">
        <f t="shared" si="25"/>
        <v/>
      </c>
    </row>
    <row r="164" spans="2:42" hidden="1" x14ac:dyDescent="0.2">
      <c r="B164"/>
      <c r="AD164" s="157">
        <f t="shared" si="26"/>
        <v>0</v>
      </c>
      <c r="AE164" s="158" t="str">
        <f>IFERROR(INDEX(V!$R:$R,MATCH(AF164,V!$L:$L,0)),"")</f>
        <v/>
      </c>
      <c r="AF164" s="159" t="str">
        <f t="shared" si="20"/>
        <v/>
      </c>
      <c r="AG164" s="158" t="str">
        <f>IFERROR(INDEX(V!$R:$R,MATCH(AH164,V!$L:$L,0)),"")</f>
        <v/>
      </c>
      <c r="AH164" s="159" t="str">
        <f t="shared" si="21"/>
        <v/>
      </c>
      <c r="AI164" s="158" t="str">
        <f>IFERROR(INDEX(V!$R:$R,MATCH(AJ164,V!$L:$L,0)),"")</f>
        <v/>
      </c>
      <c r="AJ164" s="159" t="str">
        <f t="shared" si="22"/>
        <v/>
      </c>
      <c r="AK164" s="158" t="str">
        <f>IFERROR(INDEX(V!$R:$R,MATCH(AL164,V!$L:$L,0)),"")</f>
        <v/>
      </c>
      <c r="AL164" s="159" t="str">
        <f t="shared" si="23"/>
        <v/>
      </c>
      <c r="AM164" s="158" t="str">
        <f>IFERROR(INDEX(V!$R:$R,MATCH(AN164,V!$L:$L,0)),"")</f>
        <v/>
      </c>
      <c r="AN164" s="159" t="str">
        <f t="shared" si="24"/>
        <v/>
      </c>
      <c r="AO164" s="158" t="str">
        <f>IFERROR(INDEX(V!$R:$R,MATCH(AP164,V!$L:$L,0)),"")</f>
        <v/>
      </c>
      <c r="AP164" s="159" t="str">
        <f t="shared" si="25"/>
        <v/>
      </c>
    </row>
    <row r="165" spans="2:42" hidden="1" x14ac:dyDescent="0.2">
      <c r="B165"/>
      <c r="AD165" s="157">
        <f t="shared" si="26"/>
        <v>0</v>
      </c>
      <c r="AE165" s="158" t="str">
        <f>IFERROR(INDEX(V!$R:$R,MATCH(AF165,V!$L:$L,0)),"")</f>
        <v/>
      </c>
      <c r="AF165" s="159" t="str">
        <f t="shared" si="20"/>
        <v/>
      </c>
      <c r="AG165" s="158" t="str">
        <f>IFERROR(INDEX(V!$R:$R,MATCH(AH165,V!$L:$L,0)),"")</f>
        <v/>
      </c>
      <c r="AH165" s="159" t="str">
        <f t="shared" si="21"/>
        <v/>
      </c>
      <c r="AI165" s="158" t="str">
        <f>IFERROR(INDEX(V!$R:$R,MATCH(AJ165,V!$L:$L,0)),"")</f>
        <v/>
      </c>
      <c r="AJ165" s="159" t="str">
        <f t="shared" si="22"/>
        <v/>
      </c>
      <c r="AK165" s="158" t="str">
        <f>IFERROR(INDEX(V!$R:$R,MATCH(AL165,V!$L:$L,0)),"")</f>
        <v/>
      </c>
      <c r="AL165" s="159" t="str">
        <f t="shared" si="23"/>
        <v/>
      </c>
      <c r="AM165" s="158" t="str">
        <f>IFERROR(INDEX(V!$R:$R,MATCH(AN165,V!$L:$L,0)),"")</f>
        <v/>
      </c>
      <c r="AN165" s="159" t="str">
        <f t="shared" si="24"/>
        <v/>
      </c>
      <c r="AO165" s="158" t="str">
        <f>IFERROR(INDEX(V!$R:$R,MATCH(AP165,V!$L:$L,0)),"")</f>
        <v/>
      </c>
      <c r="AP165" s="159" t="str">
        <f t="shared" si="25"/>
        <v/>
      </c>
    </row>
    <row r="166" spans="2:42" hidden="1" x14ac:dyDescent="0.2">
      <c r="B166"/>
      <c r="AD166" s="157">
        <f t="shared" si="26"/>
        <v>0</v>
      </c>
      <c r="AE166" s="158" t="str">
        <f>IFERROR(INDEX(V!$R:$R,MATCH(AF166,V!$L:$L,0)),"")</f>
        <v/>
      </c>
      <c r="AF166" s="159" t="str">
        <f t="shared" si="20"/>
        <v/>
      </c>
      <c r="AG166" s="158" t="str">
        <f>IFERROR(INDEX(V!$R:$R,MATCH(AH166,V!$L:$L,0)),"")</f>
        <v/>
      </c>
      <c r="AH166" s="159" t="str">
        <f t="shared" si="21"/>
        <v/>
      </c>
      <c r="AI166" s="158" t="str">
        <f>IFERROR(INDEX(V!$R:$R,MATCH(AJ166,V!$L:$L,0)),"")</f>
        <v/>
      </c>
      <c r="AJ166" s="159" t="str">
        <f t="shared" si="22"/>
        <v/>
      </c>
      <c r="AK166" s="158" t="str">
        <f>IFERROR(INDEX(V!$R:$R,MATCH(AL166,V!$L:$L,0)),"")</f>
        <v/>
      </c>
      <c r="AL166" s="159" t="str">
        <f t="shared" si="23"/>
        <v/>
      </c>
      <c r="AM166" s="158" t="str">
        <f>IFERROR(INDEX(V!$R:$R,MATCH(AN166,V!$L:$L,0)),"")</f>
        <v/>
      </c>
      <c r="AN166" s="159" t="str">
        <f t="shared" si="24"/>
        <v/>
      </c>
      <c r="AO166" s="158" t="str">
        <f>IFERROR(INDEX(V!$R:$R,MATCH(AP166,V!$L:$L,0)),"")</f>
        <v/>
      </c>
      <c r="AP166" s="159" t="str">
        <f t="shared" si="25"/>
        <v/>
      </c>
    </row>
    <row r="167" spans="2:42" hidden="1" x14ac:dyDescent="0.2">
      <c r="B167"/>
      <c r="AD167" s="157">
        <f t="shared" si="26"/>
        <v>0</v>
      </c>
      <c r="AE167" s="158" t="str">
        <f>IFERROR(INDEX(V!$R:$R,MATCH(AF167,V!$L:$L,0)),"")</f>
        <v/>
      </c>
      <c r="AF167" s="159" t="str">
        <f t="shared" si="20"/>
        <v/>
      </c>
      <c r="AG167" s="158" t="str">
        <f>IFERROR(INDEX(V!$R:$R,MATCH(AH167,V!$L:$L,0)),"")</f>
        <v/>
      </c>
      <c r="AH167" s="159" t="str">
        <f t="shared" si="21"/>
        <v/>
      </c>
      <c r="AI167" s="158" t="str">
        <f>IFERROR(INDEX(V!$R:$R,MATCH(AJ167,V!$L:$L,0)),"")</f>
        <v/>
      </c>
      <c r="AJ167" s="159" t="str">
        <f t="shared" si="22"/>
        <v/>
      </c>
      <c r="AK167" s="158" t="str">
        <f>IFERROR(INDEX(V!$R:$R,MATCH(AL167,V!$L:$L,0)),"")</f>
        <v/>
      </c>
      <c r="AL167" s="159" t="str">
        <f t="shared" si="23"/>
        <v/>
      </c>
      <c r="AM167" s="158" t="str">
        <f>IFERROR(INDEX(V!$R:$R,MATCH(AN167,V!$L:$L,0)),"")</f>
        <v/>
      </c>
      <c r="AN167" s="159" t="str">
        <f t="shared" si="24"/>
        <v/>
      </c>
      <c r="AO167" s="158" t="str">
        <f>IFERROR(INDEX(V!$R:$R,MATCH(AP167,V!$L:$L,0)),"")</f>
        <v/>
      </c>
      <c r="AP167" s="159" t="str">
        <f t="shared" si="25"/>
        <v/>
      </c>
    </row>
    <row r="168" spans="2:42" hidden="1" x14ac:dyDescent="0.2">
      <c r="B168"/>
      <c r="AD168" s="157">
        <f t="shared" si="26"/>
        <v>0</v>
      </c>
      <c r="AE168" s="158" t="str">
        <f>IFERROR(INDEX(V!$R:$R,MATCH(AF168,V!$L:$L,0)),"")</f>
        <v/>
      </c>
      <c r="AF168" s="159" t="str">
        <f t="shared" si="20"/>
        <v/>
      </c>
      <c r="AG168" s="158" t="str">
        <f>IFERROR(INDEX(V!$R:$R,MATCH(AH168,V!$L:$L,0)),"")</f>
        <v/>
      </c>
      <c r="AH168" s="159" t="str">
        <f t="shared" si="21"/>
        <v/>
      </c>
      <c r="AI168" s="158" t="str">
        <f>IFERROR(INDEX(V!$R:$R,MATCH(AJ168,V!$L:$L,0)),"")</f>
        <v/>
      </c>
      <c r="AJ168" s="159" t="str">
        <f t="shared" si="22"/>
        <v/>
      </c>
      <c r="AK168" s="158" t="str">
        <f>IFERROR(INDEX(V!$R:$R,MATCH(AL168,V!$L:$L,0)),"")</f>
        <v/>
      </c>
      <c r="AL168" s="159" t="str">
        <f t="shared" si="23"/>
        <v/>
      </c>
      <c r="AM168" s="158" t="str">
        <f>IFERROR(INDEX(V!$R:$R,MATCH(AN168,V!$L:$L,0)),"")</f>
        <v/>
      </c>
      <c r="AN168" s="159" t="str">
        <f t="shared" si="24"/>
        <v/>
      </c>
      <c r="AO168" s="158" t="str">
        <f>IFERROR(INDEX(V!$R:$R,MATCH(AP168,V!$L:$L,0)),"")</f>
        <v/>
      </c>
      <c r="AP168" s="159" t="str">
        <f t="shared" si="25"/>
        <v/>
      </c>
    </row>
    <row r="169" spans="2:42" hidden="1" x14ac:dyDescent="0.2">
      <c r="B169"/>
      <c r="AD169" s="157">
        <f t="shared" si="26"/>
        <v>0</v>
      </c>
      <c r="AE169" s="158" t="str">
        <f>IFERROR(INDEX(V!$R:$R,MATCH(AF169,V!$L:$L,0)),"")</f>
        <v/>
      </c>
      <c r="AF169" s="159" t="str">
        <f t="shared" si="20"/>
        <v/>
      </c>
      <c r="AG169" s="158" t="str">
        <f>IFERROR(INDEX(V!$R:$R,MATCH(AH169,V!$L:$L,0)),"")</f>
        <v/>
      </c>
      <c r="AH169" s="159" t="str">
        <f t="shared" si="21"/>
        <v/>
      </c>
      <c r="AI169" s="158" t="str">
        <f>IFERROR(INDEX(V!$R:$R,MATCH(AJ169,V!$L:$L,0)),"")</f>
        <v/>
      </c>
      <c r="AJ169" s="159" t="str">
        <f t="shared" si="22"/>
        <v/>
      </c>
      <c r="AK169" s="158" t="str">
        <f>IFERROR(INDEX(V!$R:$R,MATCH(AL169,V!$L:$L,0)),"")</f>
        <v/>
      </c>
      <c r="AL169" s="159" t="str">
        <f t="shared" si="23"/>
        <v/>
      </c>
      <c r="AM169" s="158" t="str">
        <f>IFERROR(INDEX(V!$R:$R,MATCH(AN169,V!$L:$L,0)),"")</f>
        <v/>
      </c>
      <c r="AN169" s="159" t="str">
        <f t="shared" si="24"/>
        <v/>
      </c>
      <c r="AO169" s="158" t="str">
        <f>IFERROR(INDEX(V!$R:$R,MATCH(AP169,V!$L:$L,0)),"")</f>
        <v/>
      </c>
      <c r="AP169" s="159" t="str">
        <f t="shared" si="25"/>
        <v/>
      </c>
    </row>
    <row r="170" spans="2:42" hidden="1" x14ac:dyDescent="0.2">
      <c r="B170"/>
      <c r="AD170" s="157">
        <f t="shared" si="26"/>
        <v>0</v>
      </c>
      <c r="AE170" s="158" t="str">
        <f>IFERROR(INDEX(V!$R:$R,MATCH(AF170,V!$L:$L,0)),"")</f>
        <v/>
      </c>
      <c r="AF170" s="159" t="str">
        <f t="shared" si="20"/>
        <v/>
      </c>
      <c r="AG170" s="158" t="str">
        <f>IFERROR(INDEX(V!$R:$R,MATCH(AH170,V!$L:$L,0)),"")</f>
        <v/>
      </c>
      <c r="AH170" s="159" t="str">
        <f t="shared" si="21"/>
        <v/>
      </c>
      <c r="AI170" s="158" t="str">
        <f>IFERROR(INDEX(V!$R:$R,MATCH(AJ170,V!$L:$L,0)),"")</f>
        <v/>
      </c>
      <c r="AJ170" s="159" t="str">
        <f t="shared" si="22"/>
        <v/>
      </c>
      <c r="AK170" s="158" t="str">
        <f>IFERROR(INDEX(V!$R:$R,MATCH(AL170,V!$L:$L,0)),"")</f>
        <v/>
      </c>
      <c r="AL170" s="159" t="str">
        <f t="shared" si="23"/>
        <v/>
      </c>
      <c r="AM170" s="158" t="str">
        <f>IFERROR(INDEX(V!$R:$R,MATCH(AN170,V!$L:$L,0)),"")</f>
        <v/>
      </c>
      <c r="AN170" s="159" t="str">
        <f t="shared" si="24"/>
        <v/>
      </c>
      <c r="AO170" s="158" t="str">
        <f>IFERROR(INDEX(V!$R:$R,MATCH(AP170,V!$L:$L,0)),"")</f>
        <v/>
      </c>
      <c r="AP170" s="159" t="str">
        <f t="shared" si="25"/>
        <v/>
      </c>
    </row>
    <row r="171" spans="2:42" hidden="1" x14ac:dyDescent="0.2">
      <c r="B171"/>
      <c r="AD171" s="157">
        <f t="shared" si="26"/>
        <v>0</v>
      </c>
      <c r="AE171" s="158" t="str">
        <f>IFERROR(INDEX(V!$R:$R,MATCH(AF171,V!$L:$L,0)),"")</f>
        <v/>
      </c>
      <c r="AF171" s="159" t="str">
        <f t="shared" si="20"/>
        <v/>
      </c>
      <c r="AG171" s="158" t="str">
        <f>IFERROR(INDEX(V!$R:$R,MATCH(AH171,V!$L:$L,0)),"")</f>
        <v/>
      </c>
      <c r="AH171" s="159" t="str">
        <f t="shared" si="21"/>
        <v/>
      </c>
      <c r="AI171" s="158" t="str">
        <f>IFERROR(INDEX(V!$R:$R,MATCH(AJ171,V!$L:$L,0)),"")</f>
        <v/>
      </c>
      <c r="AJ171" s="159" t="str">
        <f t="shared" si="22"/>
        <v/>
      </c>
      <c r="AK171" s="158" t="str">
        <f>IFERROR(INDEX(V!$R:$R,MATCH(AL171,V!$L:$L,0)),"")</f>
        <v/>
      </c>
      <c r="AL171" s="159" t="str">
        <f t="shared" si="23"/>
        <v/>
      </c>
      <c r="AM171" s="158" t="str">
        <f>IFERROR(INDEX(V!$R:$R,MATCH(AN171,V!$L:$L,0)),"")</f>
        <v/>
      </c>
      <c r="AN171" s="159" t="str">
        <f t="shared" si="24"/>
        <v/>
      </c>
      <c r="AO171" s="158" t="str">
        <f>IFERROR(INDEX(V!$R:$R,MATCH(AP171,V!$L:$L,0)),"")</f>
        <v/>
      </c>
      <c r="AP171" s="159" t="str">
        <f t="shared" si="25"/>
        <v/>
      </c>
    </row>
    <row r="172" spans="2:42" hidden="1" x14ac:dyDescent="0.2">
      <c r="B172"/>
      <c r="AD172" s="157">
        <f t="shared" si="26"/>
        <v>0</v>
      </c>
      <c r="AE172" s="158" t="str">
        <f>IFERROR(INDEX(V!$R:$R,MATCH(AF172,V!$L:$L,0)),"")</f>
        <v/>
      </c>
      <c r="AF172" s="159" t="str">
        <f t="shared" si="20"/>
        <v/>
      </c>
      <c r="AG172" s="158" t="str">
        <f>IFERROR(INDEX(V!$R:$R,MATCH(AH172,V!$L:$L,0)),"")</f>
        <v/>
      </c>
      <c r="AH172" s="159" t="str">
        <f t="shared" si="21"/>
        <v/>
      </c>
      <c r="AI172" s="158" t="str">
        <f>IFERROR(INDEX(V!$R:$R,MATCH(AJ172,V!$L:$L,0)),"")</f>
        <v/>
      </c>
      <c r="AJ172" s="159" t="str">
        <f t="shared" si="22"/>
        <v/>
      </c>
      <c r="AK172" s="158" t="str">
        <f>IFERROR(INDEX(V!$R:$R,MATCH(AL172,V!$L:$L,0)),"")</f>
        <v/>
      </c>
      <c r="AL172" s="159" t="str">
        <f t="shared" si="23"/>
        <v/>
      </c>
      <c r="AM172" s="158" t="str">
        <f>IFERROR(INDEX(V!$R:$R,MATCH(AN172,V!$L:$L,0)),"")</f>
        <v/>
      </c>
      <c r="AN172" s="159" t="str">
        <f t="shared" si="24"/>
        <v/>
      </c>
      <c r="AO172" s="158" t="str">
        <f>IFERROR(INDEX(V!$R:$R,MATCH(AP172,V!$L:$L,0)),"")</f>
        <v/>
      </c>
      <c r="AP172" s="159" t="str">
        <f t="shared" si="25"/>
        <v/>
      </c>
    </row>
    <row r="173" spans="2:42" hidden="1" x14ac:dyDescent="0.2">
      <c r="B173"/>
      <c r="AD173" s="157">
        <f t="shared" si="26"/>
        <v>0</v>
      </c>
      <c r="AE173" s="158" t="str">
        <f>IFERROR(INDEX(V!$R:$R,MATCH(AF173,V!$L:$L,0)),"")</f>
        <v/>
      </c>
      <c r="AF173" s="159" t="str">
        <f t="shared" si="20"/>
        <v/>
      </c>
      <c r="AG173" s="158" t="str">
        <f>IFERROR(INDEX(V!$R:$R,MATCH(AH173,V!$L:$L,0)),"")</f>
        <v/>
      </c>
      <c r="AH173" s="159" t="str">
        <f t="shared" si="21"/>
        <v/>
      </c>
      <c r="AI173" s="158" t="str">
        <f>IFERROR(INDEX(V!$R:$R,MATCH(AJ173,V!$L:$L,0)),"")</f>
        <v/>
      </c>
      <c r="AJ173" s="159" t="str">
        <f t="shared" si="22"/>
        <v/>
      </c>
      <c r="AK173" s="158" t="str">
        <f>IFERROR(INDEX(V!$R:$R,MATCH(AL173,V!$L:$L,0)),"")</f>
        <v/>
      </c>
      <c r="AL173" s="159" t="str">
        <f t="shared" si="23"/>
        <v/>
      </c>
      <c r="AM173" s="158" t="str">
        <f>IFERROR(INDEX(V!$R:$R,MATCH(AN173,V!$L:$L,0)),"")</f>
        <v/>
      </c>
      <c r="AN173" s="159" t="str">
        <f t="shared" si="24"/>
        <v/>
      </c>
      <c r="AO173" s="158" t="str">
        <f>IFERROR(INDEX(V!$R:$R,MATCH(AP173,V!$L:$L,0)),"")</f>
        <v/>
      </c>
      <c r="AP173" s="159" t="str">
        <f t="shared" si="25"/>
        <v/>
      </c>
    </row>
    <row r="174" spans="2:42" hidden="1" x14ac:dyDescent="0.2">
      <c r="B174"/>
      <c r="AD174" s="157">
        <f t="shared" si="26"/>
        <v>0</v>
      </c>
      <c r="AE174" s="158" t="str">
        <f>IFERROR(INDEX(V!$R:$R,MATCH(AF174,V!$L:$L,0)),"")</f>
        <v/>
      </c>
      <c r="AF174" s="159" t="str">
        <f t="shared" si="20"/>
        <v/>
      </c>
      <c r="AG174" s="158" t="str">
        <f>IFERROR(INDEX(V!$R:$R,MATCH(AH174,V!$L:$L,0)),"")</f>
        <v/>
      </c>
      <c r="AH174" s="159" t="str">
        <f t="shared" si="21"/>
        <v/>
      </c>
      <c r="AI174" s="158" t="str">
        <f>IFERROR(INDEX(V!$R:$R,MATCH(AJ174,V!$L:$L,0)),"")</f>
        <v/>
      </c>
      <c r="AJ174" s="159" t="str">
        <f t="shared" si="22"/>
        <v/>
      </c>
      <c r="AK174" s="158" t="str">
        <f>IFERROR(INDEX(V!$R:$R,MATCH(AL174,V!$L:$L,0)),"")</f>
        <v/>
      </c>
      <c r="AL174" s="159" t="str">
        <f t="shared" si="23"/>
        <v/>
      </c>
      <c r="AM174" s="158" t="str">
        <f>IFERROR(INDEX(V!$R:$R,MATCH(AN174,V!$L:$L,0)),"")</f>
        <v/>
      </c>
      <c r="AN174" s="159" t="str">
        <f t="shared" si="24"/>
        <v/>
      </c>
      <c r="AO174" s="158" t="str">
        <f>IFERROR(INDEX(V!$R:$R,MATCH(AP174,V!$L:$L,0)),"")</f>
        <v/>
      </c>
      <c r="AP174" s="159" t="str">
        <f t="shared" si="25"/>
        <v/>
      </c>
    </row>
    <row r="175" spans="2:42" hidden="1" x14ac:dyDescent="0.2">
      <c r="B175"/>
      <c r="AD175" s="157">
        <f t="shared" si="26"/>
        <v>0</v>
      </c>
      <c r="AE175" s="158" t="str">
        <f>IFERROR(INDEX(V!$R:$R,MATCH(AF175,V!$L:$L,0)),"")</f>
        <v/>
      </c>
      <c r="AF175" s="159" t="str">
        <f t="shared" si="20"/>
        <v/>
      </c>
      <c r="AG175" s="158" t="str">
        <f>IFERROR(INDEX(V!$R:$R,MATCH(AH175,V!$L:$L,0)),"")</f>
        <v/>
      </c>
      <c r="AH175" s="159" t="str">
        <f t="shared" si="21"/>
        <v/>
      </c>
      <c r="AI175" s="158" t="str">
        <f>IFERROR(INDEX(V!$R:$R,MATCH(AJ175,V!$L:$L,0)),"")</f>
        <v/>
      </c>
      <c r="AJ175" s="159" t="str">
        <f t="shared" si="22"/>
        <v/>
      </c>
      <c r="AK175" s="158" t="str">
        <f>IFERROR(INDEX(V!$R:$R,MATCH(AL175,V!$L:$L,0)),"")</f>
        <v/>
      </c>
      <c r="AL175" s="159" t="str">
        <f t="shared" si="23"/>
        <v/>
      </c>
      <c r="AM175" s="158" t="str">
        <f>IFERROR(INDEX(V!$R:$R,MATCH(AN175,V!$L:$L,0)),"")</f>
        <v/>
      </c>
      <c r="AN175" s="159" t="str">
        <f t="shared" si="24"/>
        <v/>
      </c>
      <c r="AO175" s="158" t="str">
        <f>IFERROR(INDEX(V!$R:$R,MATCH(AP175,V!$L:$L,0)),"")</f>
        <v/>
      </c>
      <c r="AP175" s="159" t="str">
        <f t="shared" si="25"/>
        <v/>
      </c>
    </row>
    <row r="176" spans="2:42" hidden="1" x14ac:dyDescent="0.2">
      <c r="B176"/>
      <c r="AD176" s="157">
        <f t="shared" si="26"/>
        <v>0</v>
      </c>
      <c r="AE176" s="158" t="str">
        <f>IFERROR(INDEX(V!$R:$R,MATCH(AF176,V!$L:$L,0)),"")</f>
        <v/>
      </c>
      <c r="AF176" s="159" t="str">
        <f t="shared" si="20"/>
        <v/>
      </c>
      <c r="AG176" s="158" t="str">
        <f>IFERROR(INDEX(V!$R:$R,MATCH(AH176,V!$L:$L,0)),"")</f>
        <v/>
      </c>
      <c r="AH176" s="159" t="str">
        <f t="shared" si="21"/>
        <v/>
      </c>
      <c r="AI176" s="158" t="str">
        <f>IFERROR(INDEX(V!$R:$R,MATCH(AJ176,V!$L:$L,0)),"")</f>
        <v/>
      </c>
      <c r="AJ176" s="159" t="str">
        <f t="shared" si="22"/>
        <v/>
      </c>
      <c r="AK176" s="158" t="str">
        <f>IFERROR(INDEX(V!$R:$R,MATCH(AL176,V!$L:$L,0)),"")</f>
        <v/>
      </c>
      <c r="AL176" s="159" t="str">
        <f t="shared" si="23"/>
        <v/>
      </c>
      <c r="AM176" s="158" t="str">
        <f>IFERROR(INDEX(V!$R:$R,MATCH(AN176,V!$L:$L,0)),"")</f>
        <v/>
      </c>
      <c r="AN176" s="159" t="str">
        <f t="shared" si="24"/>
        <v/>
      </c>
      <c r="AO176" s="158" t="str">
        <f>IFERROR(INDEX(V!$R:$R,MATCH(AP176,V!$L:$L,0)),"")</f>
        <v/>
      </c>
      <c r="AP176" s="159" t="str">
        <f t="shared" si="25"/>
        <v/>
      </c>
    </row>
    <row r="177" spans="2:42" hidden="1" x14ac:dyDescent="0.2">
      <c r="B177"/>
      <c r="AD177" s="157">
        <f t="shared" si="26"/>
        <v>0</v>
      </c>
      <c r="AE177" s="158" t="str">
        <f>IFERROR(INDEX(V!$R:$R,MATCH(AF177,V!$L:$L,0)),"")</f>
        <v/>
      </c>
      <c r="AF177" s="159" t="str">
        <f t="shared" si="20"/>
        <v/>
      </c>
      <c r="AG177" s="158" t="str">
        <f>IFERROR(INDEX(V!$R:$R,MATCH(AH177,V!$L:$L,0)),"")</f>
        <v/>
      </c>
      <c r="AH177" s="159" t="str">
        <f t="shared" si="21"/>
        <v/>
      </c>
      <c r="AI177" s="158" t="str">
        <f>IFERROR(INDEX(V!$R:$R,MATCH(AJ177,V!$L:$L,0)),"")</f>
        <v/>
      </c>
      <c r="AJ177" s="159" t="str">
        <f t="shared" si="22"/>
        <v/>
      </c>
      <c r="AK177" s="158" t="str">
        <f>IFERROR(INDEX(V!$R:$R,MATCH(AL177,V!$L:$L,0)),"")</f>
        <v/>
      </c>
      <c r="AL177" s="159" t="str">
        <f t="shared" si="23"/>
        <v/>
      </c>
      <c r="AM177" s="158" t="str">
        <f>IFERROR(INDEX(V!$R:$R,MATCH(AN177,V!$L:$L,0)),"")</f>
        <v/>
      </c>
      <c r="AN177" s="159" t="str">
        <f t="shared" si="24"/>
        <v/>
      </c>
      <c r="AO177" s="158" t="str">
        <f>IFERROR(INDEX(V!$R:$R,MATCH(AP177,V!$L:$L,0)),"")</f>
        <v/>
      </c>
      <c r="AP177" s="159" t="str">
        <f t="shared" si="25"/>
        <v/>
      </c>
    </row>
    <row r="178" spans="2:42" hidden="1" x14ac:dyDescent="0.2">
      <c r="B178"/>
      <c r="AD178" s="157">
        <f t="shared" si="26"/>
        <v>0</v>
      </c>
      <c r="AE178" s="158" t="str">
        <f>IFERROR(INDEX(V!$R:$R,MATCH(AF178,V!$L:$L,0)),"")</f>
        <v/>
      </c>
      <c r="AF178" s="159" t="str">
        <f t="shared" si="20"/>
        <v/>
      </c>
      <c r="AG178" s="158" t="str">
        <f>IFERROR(INDEX(V!$R:$R,MATCH(AH178,V!$L:$L,0)),"")</f>
        <v/>
      </c>
      <c r="AH178" s="159" t="str">
        <f t="shared" si="21"/>
        <v/>
      </c>
      <c r="AI178" s="158" t="str">
        <f>IFERROR(INDEX(V!$R:$R,MATCH(AJ178,V!$L:$L,0)),"")</f>
        <v/>
      </c>
      <c r="AJ178" s="159" t="str">
        <f t="shared" si="22"/>
        <v/>
      </c>
      <c r="AK178" s="158" t="str">
        <f>IFERROR(INDEX(V!$R:$R,MATCH(AL178,V!$L:$L,0)),"")</f>
        <v/>
      </c>
      <c r="AL178" s="159" t="str">
        <f t="shared" si="23"/>
        <v/>
      </c>
      <c r="AM178" s="158" t="str">
        <f>IFERROR(INDEX(V!$R:$R,MATCH(AN178,V!$L:$L,0)),"")</f>
        <v/>
      </c>
      <c r="AN178" s="159" t="str">
        <f t="shared" si="24"/>
        <v/>
      </c>
      <c r="AO178" s="158" t="str">
        <f>IFERROR(INDEX(V!$R:$R,MATCH(AP178,V!$L:$L,0)),"")</f>
        <v/>
      </c>
      <c r="AP178" s="159" t="str">
        <f t="shared" si="25"/>
        <v/>
      </c>
    </row>
    <row r="179" spans="2:42" hidden="1" x14ac:dyDescent="0.2">
      <c r="B179"/>
      <c r="AD179" s="157">
        <f t="shared" si="26"/>
        <v>0</v>
      </c>
      <c r="AE179" s="158" t="str">
        <f>IFERROR(INDEX(V!$R:$R,MATCH(AF179,V!$L:$L,0)),"")</f>
        <v/>
      </c>
      <c r="AF179" s="159" t="str">
        <f t="shared" si="20"/>
        <v/>
      </c>
      <c r="AG179" s="158" t="str">
        <f>IFERROR(INDEX(V!$R:$R,MATCH(AH179,V!$L:$L,0)),"")</f>
        <v/>
      </c>
      <c r="AH179" s="159" t="str">
        <f t="shared" si="21"/>
        <v/>
      </c>
      <c r="AI179" s="158" t="str">
        <f>IFERROR(INDEX(V!$R:$R,MATCH(AJ179,V!$L:$L,0)),"")</f>
        <v/>
      </c>
      <c r="AJ179" s="159" t="str">
        <f t="shared" si="22"/>
        <v/>
      </c>
      <c r="AK179" s="158" t="str">
        <f>IFERROR(INDEX(V!$R:$R,MATCH(AL179,V!$L:$L,0)),"")</f>
        <v/>
      </c>
      <c r="AL179" s="159" t="str">
        <f t="shared" si="23"/>
        <v/>
      </c>
      <c r="AM179" s="158" t="str">
        <f>IFERROR(INDEX(V!$R:$R,MATCH(AN179,V!$L:$L,0)),"")</f>
        <v/>
      </c>
      <c r="AN179" s="159" t="str">
        <f t="shared" si="24"/>
        <v/>
      </c>
      <c r="AO179" s="158" t="str">
        <f>IFERROR(INDEX(V!$R:$R,MATCH(AP179,V!$L:$L,0)),"")</f>
        <v/>
      </c>
      <c r="AP179" s="159" t="str">
        <f t="shared" si="25"/>
        <v/>
      </c>
    </row>
    <row r="180" spans="2:42" hidden="1" x14ac:dyDescent="0.2">
      <c r="B180"/>
      <c r="AD180" s="157">
        <f t="shared" si="26"/>
        <v>0</v>
      </c>
      <c r="AE180" s="158" t="str">
        <f>IFERROR(INDEX(V!$R:$R,MATCH(AF180,V!$L:$L,0)),"")</f>
        <v/>
      </c>
      <c r="AF180" s="159" t="str">
        <f t="shared" si="20"/>
        <v/>
      </c>
      <c r="AG180" s="158" t="str">
        <f>IFERROR(INDEX(V!$R:$R,MATCH(AH180,V!$L:$L,0)),"")</f>
        <v/>
      </c>
      <c r="AH180" s="159" t="str">
        <f t="shared" si="21"/>
        <v/>
      </c>
      <c r="AI180" s="158" t="str">
        <f>IFERROR(INDEX(V!$R:$R,MATCH(AJ180,V!$L:$L,0)),"")</f>
        <v/>
      </c>
      <c r="AJ180" s="159" t="str">
        <f t="shared" si="22"/>
        <v/>
      </c>
      <c r="AK180" s="158" t="str">
        <f>IFERROR(INDEX(V!$R:$R,MATCH(AL180,V!$L:$L,0)),"")</f>
        <v/>
      </c>
      <c r="AL180" s="159" t="str">
        <f t="shared" si="23"/>
        <v/>
      </c>
      <c r="AM180" s="158" t="str">
        <f>IFERROR(INDEX(V!$R:$R,MATCH(AN180,V!$L:$L,0)),"")</f>
        <v/>
      </c>
      <c r="AN180" s="159" t="str">
        <f t="shared" si="24"/>
        <v/>
      </c>
      <c r="AO180" s="158" t="str">
        <f>IFERROR(INDEX(V!$R:$R,MATCH(AP180,V!$L:$L,0)),"")</f>
        <v/>
      </c>
      <c r="AP180" s="159" t="str">
        <f t="shared" si="25"/>
        <v/>
      </c>
    </row>
    <row r="181" spans="2:42" hidden="1" x14ac:dyDescent="0.2">
      <c r="B181"/>
      <c r="AD181" s="157">
        <f t="shared" si="26"/>
        <v>0</v>
      </c>
      <c r="AE181" s="158" t="str">
        <f>IFERROR(INDEX(V!$R:$R,MATCH(AF181,V!$L:$L,0)),"")</f>
        <v/>
      </c>
      <c r="AF181" s="159" t="str">
        <f t="shared" si="20"/>
        <v/>
      </c>
      <c r="AG181" s="158" t="str">
        <f>IFERROR(INDEX(V!$R:$R,MATCH(AH181,V!$L:$L,0)),"")</f>
        <v/>
      </c>
      <c r="AH181" s="159" t="str">
        <f t="shared" si="21"/>
        <v/>
      </c>
      <c r="AI181" s="158" t="str">
        <f>IFERROR(INDEX(V!$R:$R,MATCH(AJ181,V!$L:$L,0)),"")</f>
        <v/>
      </c>
      <c r="AJ181" s="159" t="str">
        <f t="shared" si="22"/>
        <v/>
      </c>
      <c r="AK181" s="158" t="str">
        <f>IFERROR(INDEX(V!$R:$R,MATCH(AL181,V!$L:$L,0)),"")</f>
        <v/>
      </c>
      <c r="AL181" s="159" t="str">
        <f t="shared" si="23"/>
        <v/>
      </c>
      <c r="AM181" s="158" t="str">
        <f>IFERROR(INDEX(V!$R:$R,MATCH(AN181,V!$L:$L,0)),"")</f>
        <v/>
      </c>
      <c r="AN181" s="159" t="str">
        <f t="shared" si="24"/>
        <v/>
      </c>
      <c r="AO181" s="158" t="str">
        <f>IFERROR(INDEX(V!$R:$R,MATCH(AP181,V!$L:$L,0)),"")</f>
        <v/>
      </c>
      <c r="AP181" s="159" t="str">
        <f t="shared" si="25"/>
        <v/>
      </c>
    </row>
    <row r="182" spans="2:42" hidden="1" x14ac:dyDescent="0.2">
      <c r="B182"/>
      <c r="AD182" s="157">
        <f t="shared" si="26"/>
        <v>0</v>
      </c>
      <c r="AE182" s="158" t="str">
        <f>IFERROR(INDEX(V!$R:$R,MATCH(AF182,V!$L:$L,0)),"")</f>
        <v/>
      </c>
      <c r="AF182" s="159" t="str">
        <f t="shared" si="20"/>
        <v/>
      </c>
      <c r="AG182" s="158" t="str">
        <f>IFERROR(INDEX(V!$R:$R,MATCH(AH182,V!$L:$L,0)),"")</f>
        <v/>
      </c>
      <c r="AH182" s="159" t="str">
        <f t="shared" si="21"/>
        <v/>
      </c>
      <c r="AI182" s="158" t="str">
        <f>IFERROR(INDEX(V!$R:$R,MATCH(AJ182,V!$L:$L,0)),"")</f>
        <v/>
      </c>
      <c r="AJ182" s="159" t="str">
        <f t="shared" si="22"/>
        <v/>
      </c>
      <c r="AK182" s="158" t="str">
        <f>IFERROR(INDEX(V!$R:$R,MATCH(AL182,V!$L:$L,0)),"")</f>
        <v/>
      </c>
      <c r="AL182" s="159" t="str">
        <f t="shared" si="23"/>
        <v/>
      </c>
      <c r="AM182" s="158" t="str">
        <f>IFERROR(INDEX(V!$R:$R,MATCH(AN182,V!$L:$L,0)),"")</f>
        <v/>
      </c>
      <c r="AN182" s="159" t="str">
        <f t="shared" si="24"/>
        <v/>
      </c>
      <c r="AO182" s="158" t="str">
        <f>IFERROR(INDEX(V!$R:$R,MATCH(AP182,V!$L:$L,0)),"")</f>
        <v/>
      </c>
      <c r="AP182" s="159" t="str">
        <f t="shared" si="25"/>
        <v/>
      </c>
    </row>
    <row r="183" spans="2:42" hidden="1" x14ac:dyDescent="0.2">
      <c r="B183"/>
      <c r="AD183" s="157">
        <f t="shared" si="26"/>
        <v>0</v>
      </c>
      <c r="AE183" s="158" t="str">
        <f>IFERROR(INDEX(V!$R:$R,MATCH(AF183,V!$L:$L,0)),"")</f>
        <v/>
      </c>
      <c r="AF183" s="159" t="str">
        <f t="shared" si="20"/>
        <v/>
      </c>
      <c r="AG183" s="158" t="str">
        <f>IFERROR(INDEX(V!$R:$R,MATCH(AH183,V!$L:$L,0)),"")</f>
        <v/>
      </c>
      <c r="AH183" s="159" t="str">
        <f t="shared" si="21"/>
        <v/>
      </c>
      <c r="AI183" s="158" t="str">
        <f>IFERROR(INDEX(V!$R:$R,MATCH(AJ183,V!$L:$L,0)),"")</f>
        <v/>
      </c>
      <c r="AJ183" s="159" t="str">
        <f t="shared" si="22"/>
        <v/>
      </c>
      <c r="AK183" s="158" t="str">
        <f>IFERROR(INDEX(V!$R:$R,MATCH(AL183,V!$L:$L,0)),"")</f>
        <v/>
      </c>
      <c r="AL183" s="159" t="str">
        <f t="shared" si="23"/>
        <v/>
      </c>
      <c r="AM183" s="158" t="str">
        <f>IFERROR(INDEX(V!$R:$R,MATCH(AN183,V!$L:$L,0)),"")</f>
        <v/>
      </c>
      <c r="AN183" s="159" t="str">
        <f t="shared" si="24"/>
        <v/>
      </c>
      <c r="AO183" s="158" t="str">
        <f>IFERROR(INDEX(V!$R:$R,MATCH(AP183,V!$L:$L,0)),"")</f>
        <v/>
      </c>
      <c r="AP183" s="159" t="str">
        <f t="shared" si="25"/>
        <v/>
      </c>
    </row>
    <row r="184" spans="2:42" hidden="1" x14ac:dyDescent="0.2">
      <c r="B184"/>
      <c r="AD184" s="157">
        <f t="shared" si="26"/>
        <v>0</v>
      </c>
      <c r="AE184" s="158" t="str">
        <f>IFERROR(INDEX(V!$R:$R,MATCH(AF184,V!$L:$L,0)),"")</f>
        <v/>
      </c>
      <c r="AF184" s="159" t="str">
        <f t="shared" si="20"/>
        <v/>
      </c>
      <c r="AG184" s="158" t="str">
        <f>IFERROR(INDEX(V!$R:$R,MATCH(AH184,V!$L:$L,0)),"")</f>
        <v/>
      </c>
      <c r="AH184" s="159" t="str">
        <f t="shared" si="21"/>
        <v/>
      </c>
      <c r="AI184" s="158" t="str">
        <f>IFERROR(INDEX(V!$R:$R,MATCH(AJ184,V!$L:$L,0)),"")</f>
        <v/>
      </c>
      <c r="AJ184" s="159" t="str">
        <f t="shared" si="22"/>
        <v/>
      </c>
      <c r="AK184" s="158" t="str">
        <f>IFERROR(INDEX(V!$R:$R,MATCH(AL184,V!$L:$L,0)),"")</f>
        <v/>
      </c>
      <c r="AL184" s="159" t="str">
        <f t="shared" si="23"/>
        <v/>
      </c>
      <c r="AM184" s="158" t="str">
        <f>IFERROR(INDEX(V!$R:$R,MATCH(AN184,V!$L:$L,0)),"")</f>
        <v/>
      </c>
      <c r="AN184" s="159" t="str">
        <f t="shared" si="24"/>
        <v/>
      </c>
      <c r="AO184" s="158" t="str">
        <f>IFERROR(INDEX(V!$R:$R,MATCH(AP184,V!$L:$L,0)),"")</f>
        <v/>
      </c>
      <c r="AP184" s="159" t="str">
        <f t="shared" si="25"/>
        <v/>
      </c>
    </row>
    <row r="185" spans="2:42" hidden="1" x14ac:dyDescent="0.2">
      <c r="B185"/>
      <c r="AD185" s="157">
        <f t="shared" si="26"/>
        <v>0</v>
      </c>
      <c r="AE185" s="158" t="str">
        <f>IFERROR(INDEX(V!$R:$R,MATCH(AF185,V!$L:$L,0)),"")</f>
        <v/>
      </c>
      <c r="AF185" s="159" t="str">
        <f t="shared" si="20"/>
        <v/>
      </c>
      <c r="AG185" s="158" t="str">
        <f>IFERROR(INDEX(V!$R:$R,MATCH(AH185,V!$L:$L,0)),"")</f>
        <v/>
      </c>
      <c r="AH185" s="159" t="str">
        <f t="shared" si="21"/>
        <v/>
      </c>
      <c r="AI185" s="158" t="str">
        <f>IFERROR(INDEX(V!$R:$R,MATCH(AJ185,V!$L:$L,0)),"")</f>
        <v/>
      </c>
      <c r="AJ185" s="159" t="str">
        <f t="shared" si="22"/>
        <v/>
      </c>
      <c r="AK185" s="158" t="str">
        <f>IFERROR(INDEX(V!$R:$R,MATCH(AL185,V!$L:$L,0)),"")</f>
        <v/>
      </c>
      <c r="AL185" s="159" t="str">
        <f t="shared" si="23"/>
        <v/>
      </c>
      <c r="AM185" s="158" t="str">
        <f>IFERROR(INDEX(V!$R:$R,MATCH(AN185,V!$L:$L,0)),"")</f>
        <v/>
      </c>
      <c r="AN185" s="159" t="str">
        <f t="shared" si="24"/>
        <v/>
      </c>
      <c r="AO185" s="158" t="str">
        <f>IFERROR(INDEX(V!$R:$R,MATCH(AP185,V!$L:$L,0)),"")</f>
        <v/>
      </c>
      <c r="AP185" s="159" t="str">
        <f t="shared" si="25"/>
        <v/>
      </c>
    </row>
    <row r="186" spans="2:42" hidden="1" x14ac:dyDescent="0.2">
      <c r="B186"/>
      <c r="AD186" s="157">
        <f t="shared" si="26"/>
        <v>0</v>
      </c>
      <c r="AE186" s="158" t="str">
        <f>IFERROR(INDEX(V!$R:$R,MATCH(AF186,V!$L:$L,0)),"")</f>
        <v/>
      </c>
      <c r="AF186" s="159" t="str">
        <f t="shared" si="20"/>
        <v/>
      </c>
      <c r="AG186" s="158" t="str">
        <f>IFERROR(INDEX(V!$R:$R,MATCH(AH186,V!$L:$L,0)),"")</f>
        <v/>
      </c>
      <c r="AH186" s="159" t="str">
        <f t="shared" si="21"/>
        <v/>
      </c>
      <c r="AI186" s="158" t="str">
        <f>IFERROR(INDEX(V!$R:$R,MATCH(AJ186,V!$L:$L,0)),"")</f>
        <v/>
      </c>
      <c r="AJ186" s="159" t="str">
        <f t="shared" si="22"/>
        <v/>
      </c>
      <c r="AK186" s="158" t="str">
        <f>IFERROR(INDEX(V!$R:$R,MATCH(AL186,V!$L:$L,0)),"")</f>
        <v/>
      </c>
      <c r="AL186" s="159" t="str">
        <f t="shared" si="23"/>
        <v/>
      </c>
      <c r="AM186" s="158" t="str">
        <f>IFERROR(INDEX(V!$R:$R,MATCH(AN186,V!$L:$L,0)),"")</f>
        <v/>
      </c>
      <c r="AN186" s="159" t="str">
        <f t="shared" si="24"/>
        <v/>
      </c>
      <c r="AO186" s="158" t="str">
        <f>IFERROR(INDEX(V!$R:$R,MATCH(AP186,V!$L:$L,0)),"")</f>
        <v/>
      </c>
      <c r="AP186" s="159" t="str">
        <f t="shared" si="25"/>
        <v/>
      </c>
    </row>
    <row r="187" spans="2:42" hidden="1" x14ac:dyDescent="0.2">
      <c r="B187"/>
      <c r="AD187" s="157">
        <f t="shared" si="26"/>
        <v>0</v>
      </c>
      <c r="AE187" s="158" t="str">
        <f>IFERROR(INDEX(V!$R:$R,MATCH(AF187,V!$L:$L,0)),"")</f>
        <v/>
      </c>
      <c r="AF187" s="159" t="str">
        <f t="shared" si="20"/>
        <v/>
      </c>
      <c r="AG187" s="158" t="str">
        <f>IFERROR(INDEX(V!$R:$R,MATCH(AH187,V!$L:$L,0)),"")</f>
        <v/>
      </c>
      <c r="AH187" s="159" t="str">
        <f t="shared" si="21"/>
        <v/>
      </c>
      <c r="AI187" s="158" t="str">
        <f>IFERROR(INDEX(V!$R:$R,MATCH(AJ187,V!$L:$L,0)),"")</f>
        <v/>
      </c>
      <c r="AJ187" s="159" t="str">
        <f t="shared" si="22"/>
        <v/>
      </c>
      <c r="AK187" s="158" t="str">
        <f>IFERROR(INDEX(V!$R:$R,MATCH(AL187,V!$L:$L,0)),"")</f>
        <v/>
      </c>
      <c r="AL187" s="159" t="str">
        <f t="shared" si="23"/>
        <v/>
      </c>
      <c r="AM187" s="158" t="str">
        <f>IFERROR(INDEX(V!$R:$R,MATCH(AN187,V!$L:$L,0)),"")</f>
        <v/>
      </c>
      <c r="AN187" s="159" t="str">
        <f t="shared" si="24"/>
        <v/>
      </c>
      <c r="AO187" s="158" t="str">
        <f>IFERROR(INDEX(V!$R:$R,MATCH(AP187,V!$L:$L,0)),"")</f>
        <v/>
      </c>
      <c r="AP187" s="159" t="str">
        <f t="shared" si="25"/>
        <v/>
      </c>
    </row>
    <row r="188" spans="2:42" hidden="1" x14ac:dyDescent="0.2">
      <c r="B188"/>
      <c r="AD188" s="157">
        <f t="shared" si="26"/>
        <v>0</v>
      </c>
      <c r="AE188" s="158" t="str">
        <f>IFERROR(INDEX(V!$R:$R,MATCH(AF188,V!$L:$L,0)),"")</f>
        <v/>
      </c>
      <c r="AF188" s="159" t="str">
        <f t="shared" si="20"/>
        <v/>
      </c>
      <c r="AG188" s="158" t="str">
        <f>IFERROR(INDEX(V!$R:$R,MATCH(AH188,V!$L:$L,0)),"")</f>
        <v/>
      </c>
      <c r="AH188" s="159" t="str">
        <f t="shared" si="21"/>
        <v/>
      </c>
      <c r="AI188" s="158" t="str">
        <f>IFERROR(INDEX(V!$R:$R,MATCH(AJ188,V!$L:$L,0)),"")</f>
        <v/>
      </c>
      <c r="AJ188" s="159" t="str">
        <f t="shared" si="22"/>
        <v/>
      </c>
      <c r="AK188" s="158" t="str">
        <f>IFERROR(INDEX(V!$R:$R,MATCH(AL188,V!$L:$L,0)),"")</f>
        <v/>
      </c>
      <c r="AL188" s="159" t="str">
        <f t="shared" si="23"/>
        <v/>
      </c>
      <c r="AM188" s="158" t="str">
        <f>IFERROR(INDEX(V!$R:$R,MATCH(AN188,V!$L:$L,0)),"")</f>
        <v/>
      </c>
      <c r="AN188" s="159" t="str">
        <f t="shared" si="24"/>
        <v/>
      </c>
      <c r="AO188" s="158" t="str">
        <f>IFERROR(INDEX(V!$R:$R,MATCH(AP188,V!$L:$L,0)),"")</f>
        <v/>
      </c>
      <c r="AP188" s="159" t="str">
        <f t="shared" si="25"/>
        <v/>
      </c>
    </row>
    <row r="189" spans="2:42" hidden="1" x14ac:dyDescent="0.2">
      <c r="B189"/>
      <c r="AD189" s="157">
        <f t="shared" si="26"/>
        <v>0</v>
      </c>
      <c r="AE189" s="158" t="str">
        <f>IFERROR(INDEX(V!$R:$R,MATCH(AF189,V!$L:$L,0)),"")</f>
        <v/>
      </c>
      <c r="AF189" s="159" t="str">
        <f t="shared" si="20"/>
        <v/>
      </c>
      <c r="AG189" s="158" t="str">
        <f>IFERROR(INDEX(V!$R:$R,MATCH(AH189,V!$L:$L,0)),"")</f>
        <v/>
      </c>
      <c r="AH189" s="159" t="str">
        <f t="shared" si="21"/>
        <v/>
      </c>
      <c r="AI189" s="158" t="str">
        <f>IFERROR(INDEX(V!$R:$R,MATCH(AJ189,V!$L:$L,0)),"")</f>
        <v/>
      </c>
      <c r="AJ189" s="159" t="str">
        <f t="shared" si="22"/>
        <v/>
      </c>
      <c r="AK189" s="158" t="str">
        <f>IFERROR(INDEX(V!$R:$R,MATCH(AL189,V!$L:$L,0)),"")</f>
        <v/>
      </c>
      <c r="AL189" s="159" t="str">
        <f t="shared" si="23"/>
        <v/>
      </c>
      <c r="AM189" s="158" t="str">
        <f>IFERROR(INDEX(V!$R:$R,MATCH(AN189,V!$L:$L,0)),"")</f>
        <v/>
      </c>
      <c r="AN189" s="159" t="str">
        <f t="shared" si="24"/>
        <v/>
      </c>
      <c r="AO189" s="158" t="str">
        <f>IFERROR(INDEX(V!$R:$R,MATCH(AP189,V!$L:$L,0)),"")</f>
        <v/>
      </c>
      <c r="AP189" s="159" t="str">
        <f t="shared" si="25"/>
        <v/>
      </c>
    </row>
    <row r="190" spans="2:42" hidden="1" x14ac:dyDescent="0.2">
      <c r="B190"/>
      <c r="AD190" s="157">
        <f t="shared" si="26"/>
        <v>0</v>
      </c>
      <c r="AE190" s="158" t="str">
        <f>IFERROR(INDEX(V!$R:$R,MATCH(AF190,V!$L:$L,0)),"")</f>
        <v/>
      </c>
      <c r="AF190" s="159" t="str">
        <f t="shared" si="20"/>
        <v/>
      </c>
      <c r="AG190" s="158" t="str">
        <f>IFERROR(INDEX(V!$R:$R,MATCH(AH190,V!$L:$L,0)),"")</f>
        <v/>
      </c>
      <c r="AH190" s="159" t="str">
        <f t="shared" si="21"/>
        <v/>
      </c>
      <c r="AI190" s="158" t="str">
        <f>IFERROR(INDEX(V!$R:$R,MATCH(AJ190,V!$L:$L,0)),"")</f>
        <v/>
      </c>
      <c r="AJ190" s="159" t="str">
        <f t="shared" si="22"/>
        <v/>
      </c>
      <c r="AK190" s="158" t="str">
        <f>IFERROR(INDEX(V!$R:$R,MATCH(AL190,V!$L:$L,0)),"")</f>
        <v/>
      </c>
      <c r="AL190" s="159" t="str">
        <f t="shared" si="23"/>
        <v/>
      </c>
      <c r="AM190" s="158" t="str">
        <f>IFERROR(INDEX(V!$R:$R,MATCH(AN190,V!$L:$L,0)),"")</f>
        <v/>
      </c>
      <c r="AN190" s="159" t="str">
        <f t="shared" si="24"/>
        <v/>
      </c>
      <c r="AO190" s="158" t="str">
        <f>IFERROR(INDEX(V!$R:$R,MATCH(AP190,V!$L:$L,0)),"")</f>
        <v/>
      </c>
      <c r="AP190" s="159" t="str">
        <f t="shared" si="25"/>
        <v/>
      </c>
    </row>
    <row r="191" spans="2:42" hidden="1" x14ac:dyDescent="0.2">
      <c r="B191"/>
      <c r="AD191" s="157">
        <f t="shared" si="26"/>
        <v>0</v>
      </c>
      <c r="AE191" s="158" t="str">
        <f>IFERROR(INDEX(V!$R:$R,MATCH(AF191,V!$L:$L,0)),"")</f>
        <v/>
      </c>
      <c r="AF191" s="159" t="str">
        <f t="shared" si="20"/>
        <v/>
      </c>
      <c r="AG191" s="158" t="str">
        <f>IFERROR(INDEX(V!$R:$R,MATCH(AH191,V!$L:$L,0)),"")</f>
        <v/>
      </c>
      <c r="AH191" s="159" t="str">
        <f t="shared" si="21"/>
        <v/>
      </c>
      <c r="AI191" s="158" t="str">
        <f>IFERROR(INDEX(V!$R:$R,MATCH(AJ191,V!$L:$L,0)),"")</f>
        <v/>
      </c>
      <c r="AJ191" s="159" t="str">
        <f t="shared" si="22"/>
        <v/>
      </c>
      <c r="AK191" s="158" t="str">
        <f>IFERROR(INDEX(V!$R:$R,MATCH(AL191,V!$L:$L,0)),"")</f>
        <v/>
      </c>
      <c r="AL191" s="159" t="str">
        <f t="shared" si="23"/>
        <v/>
      </c>
      <c r="AM191" s="158" t="str">
        <f>IFERROR(INDEX(V!$R:$R,MATCH(AN191,V!$L:$L,0)),"")</f>
        <v/>
      </c>
      <c r="AN191" s="159" t="str">
        <f t="shared" si="24"/>
        <v/>
      </c>
      <c r="AO191" s="158" t="str">
        <f>IFERROR(INDEX(V!$R:$R,MATCH(AP191,V!$L:$L,0)),"")</f>
        <v/>
      </c>
      <c r="AP191" s="159" t="str">
        <f t="shared" si="25"/>
        <v/>
      </c>
    </row>
    <row r="192" spans="2:42" hidden="1" x14ac:dyDescent="0.2">
      <c r="B192"/>
      <c r="AD192" s="157">
        <f t="shared" si="26"/>
        <v>0</v>
      </c>
      <c r="AE192" s="158" t="str">
        <f>IFERROR(INDEX(V!$R:$R,MATCH(AF192,V!$L:$L,0)),"")</f>
        <v/>
      </c>
      <c r="AF192" s="159" t="str">
        <f t="shared" si="20"/>
        <v/>
      </c>
      <c r="AG192" s="158" t="str">
        <f>IFERROR(INDEX(V!$R:$R,MATCH(AH192,V!$L:$L,0)),"")</f>
        <v/>
      </c>
      <c r="AH192" s="159" t="str">
        <f t="shared" si="21"/>
        <v/>
      </c>
      <c r="AI192" s="158" t="str">
        <f>IFERROR(INDEX(V!$R:$R,MATCH(AJ192,V!$L:$L,0)),"")</f>
        <v/>
      </c>
      <c r="AJ192" s="159" t="str">
        <f t="shared" si="22"/>
        <v/>
      </c>
      <c r="AK192" s="158" t="str">
        <f>IFERROR(INDEX(V!$R:$R,MATCH(AL192,V!$L:$L,0)),"")</f>
        <v/>
      </c>
      <c r="AL192" s="159" t="str">
        <f t="shared" si="23"/>
        <v/>
      </c>
      <c r="AM192" s="158" t="str">
        <f>IFERROR(INDEX(V!$R:$R,MATCH(AN192,V!$L:$L,0)),"")</f>
        <v/>
      </c>
      <c r="AN192" s="159" t="str">
        <f t="shared" si="24"/>
        <v/>
      </c>
      <c r="AO192" s="158" t="str">
        <f>IFERROR(INDEX(V!$R:$R,MATCH(AP192,V!$L:$L,0)),"")</f>
        <v/>
      </c>
      <c r="AP192" s="159" t="str">
        <f t="shared" si="25"/>
        <v/>
      </c>
    </row>
    <row r="193" spans="2:42" hidden="1" x14ac:dyDescent="0.2">
      <c r="B193"/>
      <c r="AD193" s="157">
        <f t="shared" si="26"/>
        <v>0</v>
      </c>
      <c r="AE193" s="158" t="str">
        <f>IFERROR(INDEX(V!$R:$R,MATCH(AF193,V!$L:$L,0)),"")</f>
        <v/>
      </c>
      <c r="AF193" s="159" t="str">
        <f t="shared" si="20"/>
        <v/>
      </c>
      <c r="AG193" s="158" t="str">
        <f>IFERROR(INDEX(V!$R:$R,MATCH(AH193,V!$L:$L,0)),"")</f>
        <v/>
      </c>
      <c r="AH193" s="159" t="str">
        <f t="shared" si="21"/>
        <v/>
      </c>
      <c r="AI193" s="158" t="str">
        <f>IFERROR(INDEX(V!$R:$R,MATCH(AJ193,V!$L:$L,0)),"")</f>
        <v/>
      </c>
      <c r="AJ193" s="159" t="str">
        <f t="shared" si="22"/>
        <v/>
      </c>
      <c r="AK193" s="158" t="str">
        <f>IFERROR(INDEX(V!$R:$R,MATCH(AL193,V!$L:$L,0)),"")</f>
        <v/>
      </c>
      <c r="AL193" s="159" t="str">
        <f t="shared" si="23"/>
        <v/>
      </c>
      <c r="AM193" s="158" t="str">
        <f>IFERROR(INDEX(V!$R:$R,MATCH(AN193,V!$L:$L,0)),"")</f>
        <v/>
      </c>
      <c r="AN193" s="159" t="str">
        <f t="shared" si="24"/>
        <v/>
      </c>
      <c r="AO193" s="158" t="str">
        <f>IFERROR(INDEX(V!$R:$R,MATCH(AP193,V!$L:$L,0)),"")</f>
        <v/>
      </c>
      <c r="AP193" s="159" t="str">
        <f t="shared" si="25"/>
        <v/>
      </c>
    </row>
    <row r="194" spans="2:42" hidden="1" x14ac:dyDescent="0.2">
      <c r="B194"/>
      <c r="AD194" s="157">
        <f t="shared" si="26"/>
        <v>0</v>
      </c>
      <c r="AE194" s="158" t="str">
        <f>IFERROR(INDEX(V!$R:$R,MATCH(AF194,V!$L:$L,0)),"")</f>
        <v/>
      </c>
      <c r="AF194" s="159" t="str">
        <f t="shared" si="20"/>
        <v/>
      </c>
      <c r="AG194" s="158" t="str">
        <f>IFERROR(INDEX(V!$R:$R,MATCH(AH194,V!$L:$L,0)),"")</f>
        <v/>
      </c>
      <c r="AH194" s="159" t="str">
        <f t="shared" si="21"/>
        <v/>
      </c>
      <c r="AI194" s="158" t="str">
        <f>IFERROR(INDEX(V!$R:$R,MATCH(AJ194,V!$L:$L,0)),"")</f>
        <v/>
      </c>
      <c r="AJ194" s="159" t="str">
        <f t="shared" si="22"/>
        <v/>
      </c>
      <c r="AK194" s="158" t="str">
        <f>IFERROR(INDEX(V!$R:$R,MATCH(AL194,V!$L:$L,0)),"")</f>
        <v/>
      </c>
      <c r="AL194" s="159" t="str">
        <f t="shared" si="23"/>
        <v/>
      </c>
      <c r="AM194" s="158" t="str">
        <f>IFERROR(INDEX(V!$R:$R,MATCH(AN194,V!$L:$L,0)),"")</f>
        <v/>
      </c>
      <c r="AN194" s="159" t="str">
        <f t="shared" si="24"/>
        <v/>
      </c>
      <c r="AO194" s="158" t="str">
        <f>IFERROR(INDEX(V!$R:$R,MATCH(AP194,V!$L:$L,0)),"")</f>
        <v/>
      </c>
      <c r="AP194" s="159" t="str">
        <f t="shared" si="25"/>
        <v/>
      </c>
    </row>
    <row r="195" spans="2:42" hidden="1" x14ac:dyDescent="0.2">
      <c r="B195"/>
      <c r="AD195" s="157">
        <f t="shared" si="26"/>
        <v>0</v>
      </c>
      <c r="AE195" s="158" t="str">
        <f>IFERROR(INDEX(V!$R:$R,MATCH(AF195,V!$L:$L,0)),"")</f>
        <v/>
      </c>
      <c r="AF195" s="159" t="str">
        <f t="shared" si="20"/>
        <v/>
      </c>
      <c r="AG195" s="158" t="str">
        <f>IFERROR(INDEX(V!$R:$R,MATCH(AH195,V!$L:$L,0)),"")</f>
        <v/>
      </c>
      <c r="AH195" s="159" t="str">
        <f t="shared" si="21"/>
        <v/>
      </c>
      <c r="AI195" s="158" t="str">
        <f>IFERROR(INDEX(V!$R:$R,MATCH(AJ195,V!$L:$L,0)),"")</f>
        <v/>
      </c>
      <c r="AJ195" s="159" t="str">
        <f t="shared" si="22"/>
        <v/>
      </c>
      <c r="AK195" s="158" t="str">
        <f>IFERROR(INDEX(V!$R:$R,MATCH(AL195,V!$L:$L,0)),"")</f>
        <v/>
      </c>
      <c r="AL195" s="159" t="str">
        <f t="shared" si="23"/>
        <v/>
      </c>
      <c r="AM195" s="158" t="str">
        <f>IFERROR(INDEX(V!$R:$R,MATCH(AN195,V!$L:$L,0)),"")</f>
        <v/>
      </c>
      <c r="AN195" s="159" t="str">
        <f t="shared" si="24"/>
        <v/>
      </c>
      <c r="AO195" s="158" t="str">
        <f>IFERROR(INDEX(V!$R:$R,MATCH(AP195,V!$L:$L,0)),"")</f>
        <v/>
      </c>
      <c r="AP195" s="159" t="str">
        <f t="shared" si="25"/>
        <v/>
      </c>
    </row>
    <row r="196" spans="2:42" hidden="1" x14ac:dyDescent="0.2">
      <c r="B196"/>
      <c r="AD196" s="157">
        <f t="shared" si="26"/>
        <v>0</v>
      </c>
      <c r="AE196" s="158" t="str">
        <f>IFERROR(INDEX(V!$R:$R,MATCH(AF196,V!$L:$L,0)),"")</f>
        <v/>
      </c>
      <c r="AF196" s="159" t="str">
        <f t="shared" si="20"/>
        <v/>
      </c>
      <c r="AG196" s="158" t="str">
        <f>IFERROR(INDEX(V!$R:$R,MATCH(AH196,V!$L:$L,0)),"")</f>
        <v/>
      </c>
      <c r="AH196" s="159" t="str">
        <f t="shared" si="21"/>
        <v/>
      </c>
      <c r="AI196" s="158" t="str">
        <f>IFERROR(INDEX(V!$R:$R,MATCH(AJ196,V!$L:$L,0)),"")</f>
        <v/>
      </c>
      <c r="AJ196" s="159" t="str">
        <f t="shared" si="22"/>
        <v/>
      </c>
      <c r="AK196" s="158" t="str">
        <f>IFERROR(INDEX(V!$R:$R,MATCH(AL196,V!$L:$L,0)),"")</f>
        <v/>
      </c>
      <c r="AL196" s="159" t="str">
        <f t="shared" si="23"/>
        <v/>
      </c>
      <c r="AM196" s="158" t="str">
        <f>IFERROR(INDEX(V!$R:$R,MATCH(AN196,V!$L:$L,0)),"")</f>
        <v/>
      </c>
      <c r="AN196" s="159" t="str">
        <f t="shared" si="24"/>
        <v/>
      </c>
      <c r="AO196" s="158" t="str">
        <f>IFERROR(INDEX(V!$R:$R,MATCH(AP196,V!$L:$L,0)),"")</f>
        <v/>
      </c>
      <c r="AP196" s="159" t="str">
        <f t="shared" si="25"/>
        <v/>
      </c>
    </row>
    <row r="197" spans="2:42" hidden="1" x14ac:dyDescent="0.2">
      <c r="B197"/>
      <c r="AD197" s="157">
        <f t="shared" si="26"/>
        <v>0</v>
      </c>
      <c r="AE197" s="158" t="str">
        <f>IFERROR(INDEX(V!$R:$R,MATCH(AF197,V!$L:$L,0)),"")</f>
        <v/>
      </c>
      <c r="AF197" s="159" t="str">
        <f t="shared" si="20"/>
        <v/>
      </c>
      <c r="AG197" s="158" t="str">
        <f>IFERROR(INDEX(V!$R:$R,MATCH(AH197,V!$L:$L,0)),"")</f>
        <v/>
      </c>
      <c r="AH197" s="159" t="str">
        <f t="shared" si="21"/>
        <v/>
      </c>
      <c r="AI197" s="158" t="str">
        <f>IFERROR(INDEX(V!$R:$R,MATCH(AJ197,V!$L:$L,0)),"")</f>
        <v/>
      </c>
      <c r="AJ197" s="159" t="str">
        <f t="shared" si="22"/>
        <v/>
      </c>
      <c r="AK197" s="158" t="str">
        <f>IFERROR(INDEX(V!$R:$R,MATCH(AL197,V!$L:$L,0)),"")</f>
        <v/>
      </c>
      <c r="AL197" s="159" t="str">
        <f t="shared" si="23"/>
        <v/>
      </c>
      <c r="AM197" s="158" t="str">
        <f>IFERROR(INDEX(V!$R:$R,MATCH(AN197,V!$L:$L,0)),"")</f>
        <v/>
      </c>
      <c r="AN197" s="159" t="str">
        <f t="shared" si="24"/>
        <v/>
      </c>
      <c r="AO197" s="158" t="str">
        <f>IFERROR(INDEX(V!$R:$R,MATCH(AP197,V!$L:$L,0)),"")</f>
        <v/>
      </c>
      <c r="AP197" s="159" t="str">
        <f t="shared" si="25"/>
        <v/>
      </c>
    </row>
    <row r="198" spans="2:42" hidden="1" x14ac:dyDescent="0.2">
      <c r="B198"/>
      <c r="AD198" s="157">
        <f t="shared" si="26"/>
        <v>0</v>
      </c>
      <c r="AE198" s="158" t="str">
        <f>IFERROR(INDEX(V!$R:$R,MATCH(AF198,V!$L:$L,0)),"")</f>
        <v/>
      </c>
      <c r="AF198" s="159" t="str">
        <f t="shared" si="20"/>
        <v/>
      </c>
      <c r="AG198" s="158" t="str">
        <f>IFERROR(INDEX(V!$R:$R,MATCH(AH198,V!$L:$L,0)),"")</f>
        <v/>
      </c>
      <c r="AH198" s="159" t="str">
        <f t="shared" si="21"/>
        <v/>
      </c>
      <c r="AI198" s="158" t="str">
        <f>IFERROR(INDEX(V!$R:$R,MATCH(AJ198,V!$L:$L,0)),"")</f>
        <v/>
      </c>
      <c r="AJ198" s="159" t="str">
        <f t="shared" si="22"/>
        <v/>
      </c>
      <c r="AK198" s="158" t="str">
        <f>IFERROR(INDEX(V!$R:$R,MATCH(AL198,V!$L:$L,0)),"")</f>
        <v/>
      </c>
      <c r="AL198" s="159" t="str">
        <f t="shared" si="23"/>
        <v/>
      </c>
      <c r="AM198" s="158" t="str">
        <f>IFERROR(INDEX(V!$R:$R,MATCH(AN198,V!$L:$L,0)),"")</f>
        <v/>
      </c>
      <c r="AN198" s="159" t="str">
        <f t="shared" si="24"/>
        <v/>
      </c>
      <c r="AO198" s="158" t="str">
        <f>IFERROR(INDEX(V!$R:$R,MATCH(AP198,V!$L:$L,0)),"")</f>
        <v/>
      </c>
      <c r="AP198" s="159" t="str">
        <f t="shared" si="25"/>
        <v/>
      </c>
    </row>
    <row r="199" spans="2:42" hidden="1" x14ac:dyDescent="0.2">
      <c r="B199"/>
      <c r="AD199" s="157">
        <f t="shared" si="26"/>
        <v>0</v>
      </c>
      <c r="AE199" s="158" t="str">
        <f>IFERROR(INDEX(V!$R:$R,MATCH(AF199,V!$L:$L,0)),"")</f>
        <v/>
      </c>
      <c r="AF199" s="159" t="str">
        <f t="shared" si="20"/>
        <v/>
      </c>
      <c r="AG199" s="158" t="str">
        <f>IFERROR(INDEX(V!$R:$R,MATCH(AH199,V!$L:$L,0)),"")</f>
        <v/>
      </c>
      <c r="AH199" s="159" t="str">
        <f t="shared" si="21"/>
        <v/>
      </c>
      <c r="AI199" s="158" t="str">
        <f>IFERROR(INDEX(V!$R:$R,MATCH(AJ199,V!$L:$L,0)),"")</f>
        <v/>
      </c>
      <c r="AJ199" s="159" t="str">
        <f t="shared" si="22"/>
        <v/>
      </c>
      <c r="AK199" s="158" t="str">
        <f>IFERROR(INDEX(V!$R:$R,MATCH(AL199,V!$L:$L,0)),"")</f>
        <v/>
      </c>
      <c r="AL199" s="159" t="str">
        <f t="shared" si="23"/>
        <v/>
      </c>
      <c r="AM199" s="158" t="str">
        <f>IFERROR(INDEX(V!$R:$R,MATCH(AN199,V!$L:$L,0)),"")</f>
        <v/>
      </c>
      <c r="AN199" s="159" t="str">
        <f t="shared" si="24"/>
        <v/>
      </c>
      <c r="AO199" s="158" t="str">
        <f>IFERROR(INDEX(V!$R:$R,MATCH(AP199,V!$L:$L,0)),"")</f>
        <v/>
      </c>
      <c r="AP199" s="159" t="str">
        <f t="shared" si="25"/>
        <v/>
      </c>
    </row>
    <row r="200" spans="2:42" hidden="1" x14ac:dyDescent="0.2">
      <c r="B200"/>
      <c r="AD200" s="157">
        <f t="shared" si="26"/>
        <v>0</v>
      </c>
      <c r="AE200" s="158" t="str">
        <f>IFERROR(INDEX(V!$R:$R,MATCH(AF200,V!$L:$L,0)),"")</f>
        <v/>
      </c>
      <c r="AF200" s="159" t="str">
        <f t="shared" ref="AF200:AF263" si="27">IFERROR(LEFT($B200,(FIND(",",$B200,1)-1)),"")</f>
        <v/>
      </c>
      <c r="AG200" s="158" t="str">
        <f>IFERROR(INDEX(V!$R:$R,MATCH(AH200,V!$L:$L,0)),"")</f>
        <v/>
      </c>
      <c r="AH200" s="159" t="str">
        <f t="shared" ref="AH200:AH263" si="28">IFERROR(MID($B200,FIND(", ",$B200)+2,256),"")</f>
        <v/>
      </c>
      <c r="AI200" s="158" t="str">
        <f>IFERROR(INDEX(V!$R:$R,MATCH(AJ200,V!$L:$L,0)),"")</f>
        <v/>
      </c>
      <c r="AJ200" s="159" t="str">
        <f t="shared" ref="AJ200:AJ263" si="29">IFERROR(MID($B200,FIND("^",SUBSTITUTE($B200,", ","^",1))+2,FIND("^",SUBSTITUTE($B200,", ","^",2))-FIND("^",SUBSTITUTE($B200,", ","^",1))-2),"")</f>
        <v/>
      </c>
      <c r="AK200" s="158" t="str">
        <f>IFERROR(INDEX(V!$R:$R,MATCH(AL200,V!$L:$L,0)),"")</f>
        <v/>
      </c>
      <c r="AL200" s="159" t="str">
        <f t="shared" ref="AL200:AL263" si="30">IFERROR(MID($B200,FIND(", ",$B200,FIND(", ",$B200,FIND(", ",$B200))+1)+2,30000),"")</f>
        <v/>
      </c>
      <c r="AM200" s="158" t="str">
        <f>IFERROR(INDEX(V!$R:$R,MATCH(AN200,V!$L:$L,0)),"")</f>
        <v/>
      </c>
      <c r="AN200" s="159" t="str">
        <f t="shared" ref="AN200:AN263" si="31">IFERROR(MID($B200,FIND(", ",$B200,FIND(", ",$B200)+1)+2,FIND(", ",$B200,FIND(", ",$B200,FIND(", ",$B200)+1)+1)-FIND(", ",$B200,FIND(", ",$B200)+1)-2),"")</f>
        <v/>
      </c>
      <c r="AO200" s="158" t="str">
        <f>IFERROR(INDEX(V!$R:$R,MATCH(AP200,V!$L:$L,0)),"")</f>
        <v/>
      </c>
      <c r="AP200" s="159" t="str">
        <f t="shared" ref="AP200:AP263" si="32">IFERROR(MID($B200,FIND(", ",$B200,FIND(", ",$B200,FIND(", ",$B200)+1)+1)+2,30000),"")</f>
        <v/>
      </c>
    </row>
    <row r="201" spans="2:42" hidden="1" x14ac:dyDescent="0.2">
      <c r="B201"/>
      <c r="AD201" s="157">
        <f t="shared" si="26"/>
        <v>0</v>
      </c>
      <c r="AE201" s="158" t="str">
        <f>IFERROR(INDEX(V!$R:$R,MATCH(AF201,V!$L:$L,0)),"")</f>
        <v/>
      </c>
      <c r="AF201" s="159" t="str">
        <f t="shared" si="27"/>
        <v/>
      </c>
      <c r="AG201" s="158" t="str">
        <f>IFERROR(INDEX(V!$R:$R,MATCH(AH201,V!$L:$L,0)),"")</f>
        <v/>
      </c>
      <c r="AH201" s="159" t="str">
        <f t="shared" si="28"/>
        <v/>
      </c>
      <c r="AI201" s="158" t="str">
        <f>IFERROR(INDEX(V!$R:$R,MATCH(AJ201,V!$L:$L,0)),"")</f>
        <v/>
      </c>
      <c r="AJ201" s="159" t="str">
        <f t="shared" si="29"/>
        <v/>
      </c>
      <c r="AK201" s="158" t="str">
        <f>IFERROR(INDEX(V!$R:$R,MATCH(AL201,V!$L:$L,0)),"")</f>
        <v/>
      </c>
      <c r="AL201" s="159" t="str">
        <f t="shared" si="30"/>
        <v/>
      </c>
      <c r="AM201" s="158" t="str">
        <f>IFERROR(INDEX(V!$R:$R,MATCH(AN201,V!$L:$L,0)),"")</f>
        <v/>
      </c>
      <c r="AN201" s="159" t="str">
        <f t="shared" si="31"/>
        <v/>
      </c>
      <c r="AO201" s="158" t="str">
        <f>IFERROR(INDEX(V!$R:$R,MATCH(AP201,V!$L:$L,0)),"")</f>
        <v/>
      </c>
      <c r="AP201" s="159" t="str">
        <f t="shared" si="32"/>
        <v/>
      </c>
    </row>
    <row r="202" spans="2:42" hidden="1" x14ac:dyDescent="0.2">
      <c r="B202"/>
      <c r="AD202" s="157">
        <f t="shared" ref="AD202:AD265" si="33">SUM(AE202:AP202)</f>
        <v>0</v>
      </c>
      <c r="AE202" s="158" t="str">
        <f>IFERROR(INDEX(V!$R:$R,MATCH(AF202,V!$L:$L,0)),"")</f>
        <v/>
      </c>
      <c r="AF202" s="159" t="str">
        <f t="shared" si="27"/>
        <v/>
      </c>
      <c r="AG202" s="158" t="str">
        <f>IFERROR(INDEX(V!$R:$R,MATCH(AH202,V!$L:$L,0)),"")</f>
        <v/>
      </c>
      <c r="AH202" s="159" t="str">
        <f t="shared" si="28"/>
        <v/>
      </c>
      <c r="AI202" s="158" t="str">
        <f>IFERROR(INDEX(V!$R:$R,MATCH(AJ202,V!$L:$L,0)),"")</f>
        <v/>
      </c>
      <c r="AJ202" s="159" t="str">
        <f t="shared" si="29"/>
        <v/>
      </c>
      <c r="AK202" s="158" t="str">
        <f>IFERROR(INDEX(V!$R:$R,MATCH(AL202,V!$L:$L,0)),"")</f>
        <v/>
      </c>
      <c r="AL202" s="159" t="str">
        <f t="shared" si="30"/>
        <v/>
      </c>
      <c r="AM202" s="158" t="str">
        <f>IFERROR(INDEX(V!$R:$R,MATCH(AN202,V!$L:$L,0)),"")</f>
        <v/>
      </c>
      <c r="AN202" s="159" t="str">
        <f t="shared" si="31"/>
        <v/>
      </c>
      <c r="AO202" s="158" t="str">
        <f>IFERROR(INDEX(V!$R:$R,MATCH(AP202,V!$L:$L,0)),"")</f>
        <v/>
      </c>
      <c r="AP202" s="159" t="str">
        <f t="shared" si="32"/>
        <v/>
      </c>
    </row>
    <row r="203" spans="2:42" hidden="1" x14ac:dyDescent="0.2">
      <c r="B203"/>
      <c r="AD203" s="157">
        <f t="shared" si="33"/>
        <v>0</v>
      </c>
      <c r="AE203" s="158" t="str">
        <f>IFERROR(INDEX(V!$R:$R,MATCH(AF203,V!$L:$L,0)),"")</f>
        <v/>
      </c>
      <c r="AF203" s="159" t="str">
        <f t="shared" si="27"/>
        <v/>
      </c>
      <c r="AG203" s="158" t="str">
        <f>IFERROR(INDEX(V!$R:$R,MATCH(AH203,V!$L:$L,0)),"")</f>
        <v/>
      </c>
      <c r="AH203" s="159" t="str">
        <f t="shared" si="28"/>
        <v/>
      </c>
      <c r="AI203" s="158" t="str">
        <f>IFERROR(INDEX(V!$R:$R,MATCH(AJ203,V!$L:$L,0)),"")</f>
        <v/>
      </c>
      <c r="AJ203" s="159" t="str">
        <f t="shared" si="29"/>
        <v/>
      </c>
      <c r="AK203" s="158" t="str">
        <f>IFERROR(INDEX(V!$R:$R,MATCH(AL203,V!$L:$L,0)),"")</f>
        <v/>
      </c>
      <c r="AL203" s="159" t="str">
        <f t="shared" si="30"/>
        <v/>
      </c>
      <c r="AM203" s="158" t="str">
        <f>IFERROR(INDEX(V!$R:$R,MATCH(AN203,V!$L:$L,0)),"")</f>
        <v/>
      </c>
      <c r="AN203" s="159" t="str">
        <f t="shared" si="31"/>
        <v/>
      </c>
      <c r="AO203" s="158" t="str">
        <f>IFERROR(INDEX(V!$R:$R,MATCH(AP203,V!$L:$L,0)),"")</f>
        <v/>
      </c>
      <c r="AP203" s="159" t="str">
        <f t="shared" si="32"/>
        <v/>
      </c>
    </row>
    <row r="204" spans="2:42" hidden="1" x14ac:dyDescent="0.2">
      <c r="B204"/>
      <c r="AD204" s="157">
        <f t="shared" si="33"/>
        <v>0</v>
      </c>
      <c r="AE204" s="158" t="str">
        <f>IFERROR(INDEX(V!$R:$R,MATCH(AF204,V!$L:$L,0)),"")</f>
        <v/>
      </c>
      <c r="AF204" s="159" t="str">
        <f t="shared" si="27"/>
        <v/>
      </c>
      <c r="AG204" s="158" t="str">
        <f>IFERROR(INDEX(V!$R:$R,MATCH(AH204,V!$L:$L,0)),"")</f>
        <v/>
      </c>
      <c r="AH204" s="159" t="str">
        <f t="shared" si="28"/>
        <v/>
      </c>
      <c r="AI204" s="158" t="str">
        <f>IFERROR(INDEX(V!$R:$R,MATCH(AJ204,V!$L:$L,0)),"")</f>
        <v/>
      </c>
      <c r="AJ204" s="159" t="str">
        <f t="shared" si="29"/>
        <v/>
      </c>
      <c r="AK204" s="158" t="str">
        <f>IFERROR(INDEX(V!$R:$R,MATCH(AL204,V!$L:$L,0)),"")</f>
        <v/>
      </c>
      <c r="AL204" s="159" t="str">
        <f t="shared" si="30"/>
        <v/>
      </c>
      <c r="AM204" s="158" t="str">
        <f>IFERROR(INDEX(V!$R:$R,MATCH(AN204,V!$L:$L,0)),"")</f>
        <v/>
      </c>
      <c r="AN204" s="159" t="str">
        <f t="shared" si="31"/>
        <v/>
      </c>
      <c r="AO204" s="158" t="str">
        <f>IFERROR(INDEX(V!$R:$R,MATCH(AP204,V!$L:$L,0)),"")</f>
        <v/>
      </c>
      <c r="AP204" s="159" t="str">
        <f t="shared" si="32"/>
        <v/>
      </c>
    </row>
    <row r="205" spans="2:42" hidden="1" x14ac:dyDescent="0.2">
      <c r="B205"/>
      <c r="AD205" s="157">
        <f t="shared" si="33"/>
        <v>0</v>
      </c>
      <c r="AE205" s="158" t="str">
        <f>IFERROR(INDEX(V!$R:$R,MATCH(AF205,V!$L:$L,0)),"")</f>
        <v/>
      </c>
      <c r="AF205" s="159" t="str">
        <f t="shared" si="27"/>
        <v/>
      </c>
      <c r="AG205" s="158" t="str">
        <f>IFERROR(INDEX(V!$R:$R,MATCH(AH205,V!$L:$L,0)),"")</f>
        <v/>
      </c>
      <c r="AH205" s="159" t="str">
        <f t="shared" si="28"/>
        <v/>
      </c>
      <c r="AI205" s="158" t="str">
        <f>IFERROR(INDEX(V!$R:$R,MATCH(AJ205,V!$L:$L,0)),"")</f>
        <v/>
      </c>
      <c r="AJ205" s="159" t="str">
        <f t="shared" si="29"/>
        <v/>
      </c>
      <c r="AK205" s="158" t="str">
        <f>IFERROR(INDEX(V!$R:$R,MATCH(AL205,V!$L:$L,0)),"")</f>
        <v/>
      </c>
      <c r="AL205" s="159" t="str">
        <f t="shared" si="30"/>
        <v/>
      </c>
      <c r="AM205" s="158" t="str">
        <f>IFERROR(INDEX(V!$R:$R,MATCH(AN205,V!$L:$L,0)),"")</f>
        <v/>
      </c>
      <c r="AN205" s="159" t="str">
        <f t="shared" si="31"/>
        <v/>
      </c>
      <c r="AO205" s="158" t="str">
        <f>IFERROR(INDEX(V!$R:$R,MATCH(AP205,V!$L:$L,0)),"")</f>
        <v/>
      </c>
      <c r="AP205" s="159" t="str">
        <f t="shared" si="32"/>
        <v/>
      </c>
    </row>
    <row r="206" spans="2:42" hidden="1" x14ac:dyDescent="0.2">
      <c r="B206"/>
      <c r="AD206" s="157">
        <f t="shared" si="33"/>
        <v>0</v>
      </c>
      <c r="AE206" s="158" t="str">
        <f>IFERROR(INDEX(V!$R:$R,MATCH(AF206,V!$L:$L,0)),"")</f>
        <v/>
      </c>
      <c r="AF206" s="159" t="str">
        <f t="shared" si="27"/>
        <v/>
      </c>
      <c r="AG206" s="158" t="str">
        <f>IFERROR(INDEX(V!$R:$R,MATCH(AH206,V!$L:$L,0)),"")</f>
        <v/>
      </c>
      <c r="AH206" s="159" t="str">
        <f t="shared" si="28"/>
        <v/>
      </c>
      <c r="AI206" s="158" t="str">
        <f>IFERROR(INDEX(V!$R:$R,MATCH(AJ206,V!$L:$L,0)),"")</f>
        <v/>
      </c>
      <c r="AJ206" s="159" t="str">
        <f t="shared" si="29"/>
        <v/>
      </c>
      <c r="AK206" s="158" t="str">
        <f>IFERROR(INDEX(V!$R:$R,MATCH(AL206,V!$L:$L,0)),"")</f>
        <v/>
      </c>
      <c r="AL206" s="159" t="str">
        <f t="shared" si="30"/>
        <v/>
      </c>
      <c r="AM206" s="158" t="str">
        <f>IFERROR(INDEX(V!$R:$R,MATCH(AN206,V!$L:$L,0)),"")</f>
        <v/>
      </c>
      <c r="AN206" s="159" t="str">
        <f t="shared" si="31"/>
        <v/>
      </c>
      <c r="AO206" s="158" t="str">
        <f>IFERROR(INDEX(V!$R:$R,MATCH(AP206,V!$L:$L,0)),"")</f>
        <v/>
      </c>
      <c r="AP206" s="159" t="str">
        <f t="shared" si="32"/>
        <v/>
      </c>
    </row>
    <row r="207" spans="2:42" hidden="1" x14ac:dyDescent="0.2">
      <c r="B207"/>
      <c r="AD207" s="157">
        <f t="shared" si="33"/>
        <v>0</v>
      </c>
      <c r="AE207" s="158" t="str">
        <f>IFERROR(INDEX(V!$R:$R,MATCH(AF207,V!$L:$L,0)),"")</f>
        <v/>
      </c>
      <c r="AF207" s="159" t="str">
        <f t="shared" si="27"/>
        <v/>
      </c>
      <c r="AG207" s="158" t="str">
        <f>IFERROR(INDEX(V!$R:$R,MATCH(AH207,V!$L:$L,0)),"")</f>
        <v/>
      </c>
      <c r="AH207" s="159" t="str">
        <f t="shared" si="28"/>
        <v/>
      </c>
      <c r="AI207" s="158" t="str">
        <f>IFERROR(INDEX(V!$R:$R,MATCH(AJ207,V!$L:$L,0)),"")</f>
        <v/>
      </c>
      <c r="AJ207" s="159" t="str">
        <f t="shared" si="29"/>
        <v/>
      </c>
      <c r="AK207" s="158" t="str">
        <f>IFERROR(INDEX(V!$R:$R,MATCH(AL207,V!$L:$L,0)),"")</f>
        <v/>
      </c>
      <c r="AL207" s="159" t="str">
        <f t="shared" si="30"/>
        <v/>
      </c>
      <c r="AM207" s="158" t="str">
        <f>IFERROR(INDEX(V!$R:$R,MATCH(AN207,V!$L:$L,0)),"")</f>
        <v/>
      </c>
      <c r="AN207" s="159" t="str">
        <f t="shared" si="31"/>
        <v/>
      </c>
      <c r="AO207" s="158" t="str">
        <f>IFERROR(INDEX(V!$R:$R,MATCH(AP207,V!$L:$L,0)),"")</f>
        <v/>
      </c>
      <c r="AP207" s="159" t="str">
        <f t="shared" si="32"/>
        <v/>
      </c>
    </row>
    <row r="208" spans="2:42" hidden="1" x14ac:dyDescent="0.2">
      <c r="B208"/>
      <c r="AD208" s="157">
        <f t="shared" si="33"/>
        <v>0</v>
      </c>
      <c r="AE208" s="158" t="str">
        <f>IFERROR(INDEX(V!$R:$R,MATCH(AF208,V!$L:$L,0)),"")</f>
        <v/>
      </c>
      <c r="AF208" s="159" t="str">
        <f t="shared" si="27"/>
        <v/>
      </c>
      <c r="AG208" s="158" t="str">
        <f>IFERROR(INDEX(V!$R:$R,MATCH(AH208,V!$L:$L,0)),"")</f>
        <v/>
      </c>
      <c r="AH208" s="159" t="str">
        <f t="shared" si="28"/>
        <v/>
      </c>
      <c r="AI208" s="158" t="str">
        <f>IFERROR(INDEX(V!$R:$R,MATCH(AJ208,V!$L:$L,0)),"")</f>
        <v/>
      </c>
      <c r="AJ208" s="159" t="str">
        <f t="shared" si="29"/>
        <v/>
      </c>
      <c r="AK208" s="158" t="str">
        <f>IFERROR(INDEX(V!$R:$R,MATCH(AL208,V!$L:$L,0)),"")</f>
        <v/>
      </c>
      <c r="AL208" s="159" t="str">
        <f t="shared" si="30"/>
        <v/>
      </c>
      <c r="AM208" s="158" t="str">
        <f>IFERROR(INDEX(V!$R:$R,MATCH(AN208,V!$L:$L,0)),"")</f>
        <v/>
      </c>
      <c r="AN208" s="159" t="str">
        <f t="shared" si="31"/>
        <v/>
      </c>
      <c r="AO208" s="158" t="str">
        <f>IFERROR(INDEX(V!$R:$R,MATCH(AP208,V!$L:$L,0)),"")</f>
        <v/>
      </c>
      <c r="AP208" s="159" t="str">
        <f t="shared" si="32"/>
        <v/>
      </c>
    </row>
    <row r="209" spans="2:42" hidden="1" x14ac:dyDescent="0.2">
      <c r="B209"/>
      <c r="AD209" s="157">
        <f t="shared" si="33"/>
        <v>0</v>
      </c>
      <c r="AE209" s="158" t="str">
        <f>IFERROR(INDEX(V!$R:$R,MATCH(AF209,V!$L:$L,0)),"")</f>
        <v/>
      </c>
      <c r="AF209" s="159" t="str">
        <f t="shared" si="27"/>
        <v/>
      </c>
      <c r="AG209" s="158" t="str">
        <f>IFERROR(INDEX(V!$R:$R,MATCH(AH209,V!$L:$L,0)),"")</f>
        <v/>
      </c>
      <c r="AH209" s="159" t="str">
        <f t="shared" si="28"/>
        <v/>
      </c>
      <c r="AI209" s="158" t="str">
        <f>IFERROR(INDEX(V!$R:$R,MATCH(AJ209,V!$L:$L,0)),"")</f>
        <v/>
      </c>
      <c r="AJ209" s="159" t="str">
        <f t="shared" si="29"/>
        <v/>
      </c>
      <c r="AK209" s="158" t="str">
        <f>IFERROR(INDEX(V!$R:$R,MATCH(AL209,V!$L:$L,0)),"")</f>
        <v/>
      </c>
      <c r="AL209" s="159" t="str">
        <f t="shared" si="30"/>
        <v/>
      </c>
      <c r="AM209" s="158" t="str">
        <f>IFERROR(INDEX(V!$R:$R,MATCH(AN209,V!$L:$L,0)),"")</f>
        <v/>
      </c>
      <c r="AN209" s="159" t="str">
        <f t="shared" si="31"/>
        <v/>
      </c>
      <c r="AO209" s="158" t="str">
        <f>IFERROR(INDEX(V!$R:$R,MATCH(AP209,V!$L:$L,0)),"")</f>
        <v/>
      </c>
      <c r="AP209" s="159" t="str">
        <f t="shared" si="32"/>
        <v/>
      </c>
    </row>
    <row r="210" spans="2:42" hidden="1" x14ac:dyDescent="0.2">
      <c r="B210"/>
      <c r="AD210" s="157">
        <f t="shared" si="33"/>
        <v>0</v>
      </c>
      <c r="AE210" s="158" t="str">
        <f>IFERROR(INDEX(V!$R:$R,MATCH(AF210,V!$L:$L,0)),"")</f>
        <v/>
      </c>
      <c r="AF210" s="159" t="str">
        <f t="shared" si="27"/>
        <v/>
      </c>
      <c r="AG210" s="158" t="str">
        <f>IFERROR(INDEX(V!$R:$R,MATCH(AH210,V!$L:$L,0)),"")</f>
        <v/>
      </c>
      <c r="AH210" s="159" t="str">
        <f t="shared" si="28"/>
        <v/>
      </c>
      <c r="AI210" s="158" t="str">
        <f>IFERROR(INDEX(V!$R:$R,MATCH(AJ210,V!$L:$L,0)),"")</f>
        <v/>
      </c>
      <c r="AJ210" s="159" t="str">
        <f t="shared" si="29"/>
        <v/>
      </c>
      <c r="AK210" s="158" t="str">
        <f>IFERROR(INDEX(V!$R:$R,MATCH(AL210,V!$L:$L,0)),"")</f>
        <v/>
      </c>
      <c r="AL210" s="159" t="str">
        <f t="shared" si="30"/>
        <v/>
      </c>
      <c r="AM210" s="158" t="str">
        <f>IFERROR(INDEX(V!$R:$R,MATCH(AN210,V!$L:$L,0)),"")</f>
        <v/>
      </c>
      <c r="AN210" s="159" t="str">
        <f t="shared" si="31"/>
        <v/>
      </c>
      <c r="AO210" s="158" t="str">
        <f>IFERROR(INDEX(V!$R:$R,MATCH(AP210,V!$L:$L,0)),"")</f>
        <v/>
      </c>
      <c r="AP210" s="159" t="str">
        <f t="shared" si="32"/>
        <v/>
      </c>
    </row>
    <row r="211" spans="2:42" hidden="1" x14ac:dyDescent="0.2">
      <c r="B211"/>
      <c r="AD211" s="157">
        <f t="shared" si="33"/>
        <v>0</v>
      </c>
      <c r="AE211" s="158" t="str">
        <f>IFERROR(INDEX(V!$R:$R,MATCH(AF211,V!$L:$L,0)),"")</f>
        <v/>
      </c>
      <c r="AF211" s="159" t="str">
        <f t="shared" si="27"/>
        <v/>
      </c>
      <c r="AG211" s="158" t="str">
        <f>IFERROR(INDEX(V!$R:$R,MATCH(AH211,V!$L:$L,0)),"")</f>
        <v/>
      </c>
      <c r="AH211" s="159" t="str">
        <f t="shared" si="28"/>
        <v/>
      </c>
      <c r="AI211" s="158" t="str">
        <f>IFERROR(INDEX(V!$R:$R,MATCH(AJ211,V!$L:$L,0)),"")</f>
        <v/>
      </c>
      <c r="AJ211" s="159" t="str">
        <f t="shared" si="29"/>
        <v/>
      </c>
      <c r="AK211" s="158" t="str">
        <f>IFERROR(INDEX(V!$R:$R,MATCH(AL211,V!$L:$L,0)),"")</f>
        <v/>
      </c>
      <c r="AL211" s="159" t="str">
        <f t="shared" si="30"/>
        <v/>
      </c>
      <c r="AM211" s="158" t="str">
        <f>IFERROR(INDEX(V!$R:$R,MATCH(AN211,V!$L:$L,0)),"")</f>
        <v/>
      </c>
      <c r="AN211" s="159" t="str">
        <f t="shared" si="31"/>
        <v/>
      </c>
      <c r="AO211" s="158" t="str">
        <f>IFERROR(INDEX(V!$R:$R,MATCH(AP211,V!$L:$L,0)),"")</f>
        <v/>
      </c>
      <c r="AP211" s="159" t="str">
        <f t="shared" si="32"/>
        <v/>
      </c>
    </row>
    <row r="212" spans="2:42" hidden="1" x14ac:dyDescent="0.2">
      <c r="B212"/>
      <c r="AD212" s="157">
        <f t="shared" si="33"/>
        <v>0</v>
      </c>
      <c r="AE212" s="158" t="str">
        <f>IFERROR(INDEX(V!$R:$R,MATCH(AF212,V!$L:$L,0)),"")</f>
        <v/>
      </c>
      <c r="AF212" s="159" t="str">
        <f t="shared" si="27"/>
        <v/>
      </c>
      <c r="AG212" s="158" t="str">
        <f>IFERROR(INDEX(V!$R:$R,MATCH(AH212,V!$L:$L,0)),"")</f>
        <v/>
      </c>
      <c r="AH212" s="159" t="str">
        <f t="shared" si="28"/>
        <v/>
      </c>
      <c r="AI212" s="158" t="str">
        <f>IFERROR(INDEX(V!$R:$R,MATCH(AJ212,V!$L:$L,0)),"")</f>
        <v/>
      </c>
      <c r="AJ212" s="159" t="str">
        <f t="shared" si="29"/>
        <v/>
      </c>
      <c r="AK212" s="158" t="str">
        <f>IFERROR(INDEX(V!$R:$R,MATCH(AL212,V!$L:$L,0)),"")</f>
        <v/>
      </c>
      <c r="AL212" s="159" t="str">
        <f t="shared" si="30"/>
        <v/>
      </c>
      <c r="AM212" s="158" t="str">
        <f>IFERROR(INDEX(V!$R:$R,MATCH(AN212,V!$L:$L,0)),"")</f>
        <v/>
      </c>
      <c r="AN212" s="159" t="str">
        <f t="shared" si="31"/>
        <v/>
      </c>
      <c r="AO212" s="158" t="str">
        <f>IFERROR(INDEX(V!$R:$R,MATCH(AP212,V!$L:$L,0)),"")</f>
        <v/>
      </c>
      <c r="AP212" s="159" t="str">
        <f t="shared" si="32"/>
        <v/>
      </c>
    </row>
    <row r="213" spans="2:42" hidden="1" x14ac:dyDescent="0.2">
      <c r="B213"/>
      <c r="AD213" s="157">
        <f t="shared" si="33"/>
        <v>0</v>
      </c>
      <c r="AE213" s="158" t="str">
        <f>IFERROR(INDEX(V!$R:$R,MATCH(AF213,V!$L:$L,0)),"")</f>
        <v/>
      </c>
      <c r="AF213" s="159" t="str">
        <f t="shared" si="27"/>
        <v/>
      </c>
      <c r="AG213" s="158" t="str">
        <f>IFERROR(INDEX(V!$R:$R,MATCH(AH213,V!$L:$L,0)),"")</f>
        <v/>
      </c>
      <c r="AH213" s="159" t="str">
        <f t="shared" si="28"/>
        <v/>
      </c>
      <c r="AI213" s="158" t="str">
        <f>IFERROR(INDEX(V!$R:$R,MATCH(AJ213,V!$L:$L,0)),"")</f>
        <v/>
      </c>
      <c r="AJ213" s="159" t="str">
        <f t="shared" si="29"/>
        <v/>
      </c>
      <c r="AK213" s="158" t="str">
        <f>IFERROR(INDEX(V!$R:$R,MATCH(AL213,V!$L:$L,0)),"")</f>
        <v/>
      </c>
      <c r="AL213" s="159" t="str">
        <f t="shared" si="30"/>
        <v/>
      </c>
      <c r="AM213" s="158" t="str">
        <f>IFERROR(INDEX(V!$R:$R,MATCH(AN213,V!$L:$L,0)),"")</f>
        <v/>
      </c>
      <c r="AN213" s="159" t="str">
        <f t="shared" si="31"/>
        <v/>
      </c>
      <c r="AO213" s="158" t="str">
        <f>IFERROR(INDEX(V!$R:$R,MATCH(AP213,V!$L:$L,0)),"")</f>
        <v/>
      </c>
      <c r="AP213" s="159" t="str">
        <f t="shared" si="32"/>
        <v/>
      </c>
    </row>
    <row r="214" spans="2:42" hidden="1" x14ac:dyDescent="0.2">
      <c r="B214"/>
      <c r="AD214" s="157">
        <f t="shared" si="33"/>
        <v>0</v>
      </c>
      <c r="AE214" s="158" t="str">
        <f>IFERROR(INDEX(V!$R:$R,MATCH(AF214,V!$L:$L,0)),"")</f>
        <v/>
      </c>
      <c r="AF214" s="159" t="str">
        <f t="shared" si="27"/>
        <v/>
      </c>
      <c r="AG214" s="158" t="str">
        <f>IFERROR(INDEX(V!$R:$R,MATCH(AH214,V!$L:$L,0)),"")</f>
        <v/>
      </c>
      <c r="AH214" s="159" t="str">
        <f t="shared" si="28"/>
        <v/>
      </c>
      <c r="AI214" s="158" t="str">
        <f>IFERROR(INDEX(V!$R:$R,MATCH(AJ214,V!$L:$L,0)),"")</f>
        <v/>
      </c>
      <c r="AJ214" s="159" t="str">
        <f t="shared" si="29"/>
        <v/>
      </c>
      <c r="AK214" s="158" t="str">
        <f>IFERROR(INDEX(V!$R:$R,MATCH(AL214,V!$L:$L,0)),"")</f>
        <v/>
      </c>
      <c r="AL214" s="159" t="str">
        <f t="shared" si="30"/>
        <v/>
      </c>
      <c r="AM214" s="158" t="str">
        <f>IFERROR(INDEX(V!$R:$R,MATCH(AN214,V!$L:$L,0)),"")</f>
        <v/>
      </c>
      <c r="AN214" s="159" t="str">
        <f t="shared" si="31"/>
        <v/>
      </c>
      <c r="AO214" s="158" t="str">
        <f>IFERROR(INDEX(V!$R:$R,MATCH(AP214,V!$L:$L,0)),"")</f>
        <v/>
      </c>
      <c r="AP214" s="159" t="str">
        <f t="shared" si="32"/>
        <v/>
      </c>
    </row>
    <row r="215" spans="2:42" hidden="1" x14ac:dyDescent="0.2">
      <c r="B215"/>
      <c r="AD215" s="157">
        <f t="shared" si="33"/>
        <v>0</v>
      </c>
      <c r="AE215" s="158" t="str">
        <f>IFERROR(INDEX(V!$R:$R,MATCH(AF215,V!$L:$L,0)),"")</f>
        <v/>
      </c>
      <c r="AF215" s="159" t="str">
        <f t="shared" si="27"/>
        <v/>
      </c>
      <c r="AG215" s="158" t="str">
        <f>IFERROR(INDEX(V!$R:$R,MATCH(AH215,V!$L:$L,0)),"")</f>
        <v/>
      </c>
      <c r="AH215" s="159" t="str">
        <f t="shared" si="28"/>
        <v/>
      </c>
      <c r="AI215" s="158" t="str">
        <f>IFERROR(INDEX(V!$R:$R,MATCH(AJ215,V!$L:$L,0)),"")</f>
        <v/>
      </c>
      <c r="AJ215" s="159" t="str">
        <f t="shared" si="29"/>
        <v/>
      </c>
      <c r="AK215" s="158" t="str">
        <f>IFERROR(INDEX(V!$R:$R,MATCH(AL215,V!$L:$L,0)),"")</f>
        <v/>
      </c>
      <c r="AL215" s="159" t="str">
        <f t="shared" si="30"/>
        <v/>
      </c>
      <c r="AM215" s="158" t="str">
        <f>IFERROR(INDEX(V!$R:$R,MATCH(AN215,V!$L:$L,0)),"")</f>
        <v/>
      </c>
      <c r="AN215" s="159" t="str">
        <f t="shared" si="31"/>
        <v/>
      </c>
      <c r="AO215" s="158" t="str">
        <f>IFERROR(INDEX(V!$R:$R,MATCH(AP215,V!$L:$L,0)),"")</f>
        <v/>
      </c>
      <c r="AP215" s="159" t="str">
        <f t="shared" si="32"/>
        <v/>
      </c>
    </row>
    <row r="216" spans="2:42" hidden="1" x14ac:dyDescent="0.2">
      <c r="B216"/>
      <c r="AD216" s="157">
        <f t="shared" si="33"/>
        <v>0</v>
      </c>
      <c r="AE216" s="158" t="str">
        <f>IFERROR(INDEX(V!$R:$R,MATCH(AF216,V!$L:$L,0)),"")</f>
        <v/>
      </c>
      <c r="AF216" s="159" t="str">
        <f t="shared" si="27"/>
        <v/>
      </c>
      <c r="AG216" s="158" t="str">
        <f>IFERROR(INDEX(V!$R:$R,MATCH(AH216,V!$L:$L,0)),"")</f>
        <v/>
      </c>
      <c r="AH216" s="159" t="str">
        <f t="shared" si="28"/>
        <v/>
      </c>
      <c r="AI216" s="158" t="str">
        <f>IFERROR(INDEX(V!$R:$R,MATCH(AJ216,V!$L:$L,0)),"")</f>
        <v/>
      </c>
      <c r="AJ216" s="159" t="str">
        <f t="shared" si="29"/>
        <v/>
      </c>
      <c r="AK216" s="158" t="str">
        <f>IFERROR(INDEX(V!$R:$R,MATCH(AL216,V!$L:$L,0)),"")</f>
        <v/>
      </c>
      <c r="AL216" s="159" t="str">
        <f t="shared" si="30"/>
        <v/>
      </c>
      <c r="AM216" s="158" t="str">
        <f>IFERROR(INDEX(V!$R:$R,MATCH(AN216,V!$L:$L,0)),"")</f>
        <v/>
      </c>
      <c r="AN216" s="159" t="str">
        <f t="shared" si="31"/>
        <v/>
      </c>
      <c r="AO216" s="158" t="str">
        <f>IFERROR(INDEX(V!$R:$R,MATCH(AP216,V!$L:$L,0)),"")</f>
        <v/>
      </c>
      <c r="AP216" s="159" t="str">
        <f t="shared" si="32"/>
        <v/>
      </c>
    </row>
    <row r="217" spans="2:42" hidden="1" x14ac:dyDescent="0.2">
      <c r="B217"/>
      <c r="AD217" s="157">
        <f t="shared" si="33"/>
        <v>0</v>
      </c>
      <c r="AE217" s="158" t="str">
        <f>IFERROR(INDEX(V!$R:$R,MATCH(AF217,V!$L:$L,0)),"")</f>
        <v/>
      </c>
      <c r="AF217" s="159" t="str">
        <f t="shared" si="27"/>
        <v/>
      </c>
      <c r="AG217" s="158" t="str">
        <f>IFERROR(INDEX(V!$R:$R,MATCH(AH217,V!$L:$L,0)),"")</f>
        <v/>
      </c>
      <c r="AH217" s="159" t="str">
        <f t="shared" si="28"/>
        <v/>
      </c>
      <c r="AI217" s="158" t="str">
        <f>IFERROR(INDEX(V!$R:$R,MATCH(AJ217,V!$L:$L,0)),"")</f>
        <v/>
      </c>
      <c r="AJ217" s="159" t="str">
        <f t="shared" si="29"/>
        <v/>
      </c>
      <c r="AK217" s="158" t="str">
        <f>IFERROR(INDEX(V!$R:$R,MATCH(AL217,V!$L:$L,0)),"")</f>
        <v/>
      </c>
      <c r="AL217" s="159" t="str">
        <f t="shared" si="30"/>
        <v/>
      </c>
      <c r="AM217" s="158" t="str">
        <f>IFERROR(INDEX(V!$R:$R,MATCH(AN217,V!$L:$L,0)),"")</f>
        <v/>
      </c>
      <c r="AN217" s="159" t="str">
        <f t="shared" si="31"/>
        <v/>
      </c>
      <c r="AO217" s="158" t="str">
        <f>IFERROR(INDEX(V!$R:$R,MATCH(AP217,V!$L:$L,0)),"")</f>
        <v/>
      </c>
      <c r="AP217" s="159" t="str">
        <f t="shared" si="32"/>
        <v/>
      </c>
    </row>
    <row r="218" spans="2:42" hidden="1" x14ac:dyDescent="0.2">
      <c r="B218"/>
      <c r="AD218" s="157">
        <f t="shared" si="33"/>
        <v>0</v>
      </c>
      <c r="AE218" s="158" t="str">
        <f>IFERROR(INDEX(V!$R:$R,MATCH(AF218,V!$L:$L,0)),"")</f>
        <v/>
      </c>
      <c r="AF218" s="159" t="str">
        <f t="shared" si="27"/>
        <v/>
      </c>
      <c r="AG218" s="158" t="str">
        <f>IFERROR(INDEX(V!$R:$R,MATCH(AH218,V!$L:$L,0)),"")</f>
        <v/>
      </c>
      <c r="AH218" s="159" t="str">
        <f t="shared" si="28"/>
        <v/>
      </c>
      <c r="AI218" s="158" t="str">
        <f>IFERROR(INDEX(V!$R:$R,MATCH(AJ218,V!$L:$L,0)),"")</f>
        <v/>
      </c>
      <c r="AJ218" s="159" t="str">
        <f t="shared" si="29"/>
        <v/>
      </c>
      <c r="AK218" s="158" t="str">
        <f>IFERROR(INDEX(V!$R:$R,MATCH(AL218,V!$L:$L,0)),"")</f>
        <v/>
      </c>
      <c r="AL218" s="159" t="str">
        <f t="shared" si="30"/>
        <v/>
      </c>
      <c r="AM218" s="158" t="str">
        <f>IFERROR(INDEX(V!$R:$R,MATCH(AN218,V!$L:$L,0)),"")</f>
        <v/>
      </c>
      <c r="AN218" s="159" t="str">
        <f t="shared" si="31"/>
        <v/>
      </c>
      <c r="AO218" s="158" t="str">
        <f>IFERROR(INDEX(V!$R:$R,MATCH(AP218,V!$L:$L,0)),"")</f>
        <v/>
      </c>
      <c r="AP218" s="159" t="str">
        <f t="shared" si="32"/>
        <v/>
      </c>
    </row>
    <row r="219" spans="2:42" hidden="1" x14ac:dyDescent="0.2">
      <c r="B219"/>
      <c r="AD219" s="157">
        <f t="shared" si="33"/>
        <v>0</v>
      </c>
      <c r="AE219" s="158" t="str">
        <f>IFERROR(INDEX(V!$R:$R,MATCH(AF219,V!$L:$L,0)),"")</f>
        <v/>
      </c>
      <c r="AF219" s="159" t="str">
        <f t="shared" si="27"/>
        <v/>
      </c>
      <c r="AG219" s="158" t="str">
        <f>IFERROR(INDEX(V!$R:$R,MATCH(AH219,V!$L:$L,0)),"")</f>
        <v/>
      </c>
      <c r="AH219" s="159" t="str">
        <f t="shared" si="28"/>
        <v/>
      </c>
      <c r="AI219" s="158" t="str">
        <f>IFERROR(INDEX(V!$R:$R,MATCH(AJ219,V!$L:$L,0)),"")</f>
        <v/>
      </c>
      <c r="AJ219" s="159" t="str">
        <f t="shared" si="29"/>
        <v/>
      </c>
      <c r="AK219" s="158" t="str">
        <f>IFERROR(INDEX(V!$R:$R,MATCH(AL219,V!$L:$L,0)),"")</f>
        <v/>
      </c>
      <c r="AL219" s="159" t="str">
        <f t="shared" si="30"/>
        <v/>
      </c>
      <c r="AM219" s="158" t="str">
        <f>IFERROR(INDEX(V!$R:$R,MATCH(AN219,V!$L:$L,0)),"")</f>
        <v/>
      </c>
      <c r="AN219" s="159" t="str">
        <f t="shared" si="31"/>
        <v/>
      </c>
      <c r="AO219" s="158" t="str">
        <f>IFERROR(INDEX(V!$R:$R,MATCH(AP219,V!$L:$L,0)),"")</f>
        <v/>
      </c>
      <c r="AP219" s="159" t="str">
        <f t="shared" si="32"/>
        <v/>
      </c>
    </row>
    <row r="220" spans="2:42" hidden="1" x14ac:dyDescent="0.2">
      <c r="B220"/>
      <c r="AD220" s="157">
        <f t="shared" si="33"/>
        <v>0</v>
      </c>
      <c r="AE220" s="158" t="str">
        <f>IFERROR(INDEX(V!$R:$R,MATCH(AF220,V!$L:$L,0)),"")</f>
        <v/>
      </c>
      <c r="AF220" s="159" t="str">
        <f t="shared" si="27"/>
        <v/>
      </c>
      <c r="AG220" s="158" t="str">
        <f>IFERROR(INDEX(V!$R:$R,MATCH(AH220,V!$L:$L,0)),"")</f>
        <v/>
      </c>
      <c r="AH220" s="159" t="str">
        <f t="shared" si="28"/>
        <v/>
      </c>
      <c r="AI220" s="158" t="str">
        <f>IFERROR(INDEX(V!$R:$R,MATCH(AJ220,V!$L:$L,0)),"")</f>
        <v/>
      </c>
      <c r="AJ220" s="159" t="str">
        <f t="shared" si="29"/>
        <v/>
      </c>
      <c r="AK220" s="158" t="str">
        <f>IFERROR(INDEX(V!$R:$R,MATCH(AL220,V!$L:$L,0)),"")</f>
        <v/>
      </c>
      <c r="AL220" s="159" t="str">
        <f t="shared" si="30"/>
        <v/>
      </c>
      <c r="AM220" s="158" t="str">
        <f>IFERROR(INDEX(V!$R:$R,MATCH(AN220,V!$L:$L,0)),"")</f>
        <v/>
      </c>
      <c r="AN220" s="159" t="str">
        <f t="shared" si="31"/>
        <v/>
      </c>
      <c r="AO220" s="158" t="str">
        <f>IFERROR(INDEX(V!$R:$R,MATCH(AP220,V!$L:$L,0)),"")</f>
        <v/>
      </c>
      <c r="AP220" s="159" t="str">
        <f t="shared" si="32"/>
        <v/>
      </c>
    </row>
    <row r="221" spans="2:42" hidden="1" x14ac:dyDescent="0.2">
      <c r="B221"/>
      <c r="AD221" s="157">
        <f t="shared" si="33"/>
        <v>0</v>
      </c>
      <c r="AE221" s="158" t="str">
        <f>IFERROR(INDEX(V!$R:$R,MATCH(AF221,V!$L:$L,0)),"")</f>
        <v/>
      </c>
      <c r="AF221" s="159" t="str">
        <f t="shared" si="27"/>
        <v/>
      </c>
      <c r="AG221" s="158" t="str">
        <f>IFERROR(INDEX(V!$R:$R,MATCH(AH221,V!$L:$L,0)),"")</f>
        <v/>
      </c>
      <c r="AH221" s="159" t="str">
        <f t="shared" si="28"/>
        <v/>
      </c>
      <c r="AI221" s="158" t="str">
        <f>IFERROR(INDEX(V!$R:$R,MATCH(AJ221,V!$L:$L,0)),"")</f>
        <v/>
      </c>
      <c r="AJ221" s="159" t="str">
        <f t="shared" si="29"/>
        <v/>
      </c>
      <c r="AK221" s="158" t="str">
        <f>IFERROR(INDEX(V!$R:$R,MATCH(AL221,V!$L:$L,0)),"")</f>
        <v/>
      </c>
      <c r="AL221" s="159" t="str">
        <f t="shared" si="30"/>
        <v/>
      </c>
      <c r="AM221" s="158" t="str">
        <f>IFERROR(INDEX(V!$R:$R,MATCH(AN221,V!$L:$L,0)),"")</f>
        <v/>
      </c>
      <c r="AN221" s="159" t="str">
        <f t="shared" si="31"/>
        <v/>
      </c>
      <c r="AO221" s="158" t="str">
        <f>IFERROR(INDEX(V!$R:$R,MATCH(AP221,V!$L:$L,0)),"")</f>
        <v/>
      </c>
      <c r="AP221" s="159" t="str">
        <f t="shared" si="32"/>
        <v/>
      </c>
    </row>
    <row r="222" spans="2:42" hidden="1" x14ac:dyDescent="0.2">
      <c r="B222"/>
      <c r="AD222" s="157">
        <f t="shared" si="33"/>
        <v>0</v>
      </c>
      <c r="AE222" s="158" t="str">
        <f>IFERROR(INDEX(V!$R:$R,MATCH(AF222,V!$L:$L,0)),"")</f>
        <v/>
      </c>
      <c r="AF222" s="159" t="str">
        <f t="shared" si="27"/>
        <v/>
      </c>
      <c r="AG222" s="158" t="str">
        <f>IFERROR(INDEX(V!$R:$R,MATCH(AH222,V!$L:$L,0)),"")</f>
        <v/>
      </c>
      <c r="AH222" s="159" t="str">
        <f t="shared" si="28"/>
        <v/>
      </c>
      <c r="AI222" s="158" t="str">
        <f>IFERROR(INDEX(V!$R:$R,MATCH(AJ222,V!$L:$L,0)),"")</f>
        <v/>
      </c>
      <c r="AJ222" s="159" t="str">
        <f t="shared" si="29"/>
        <v/>
      </c>
      <c r="AK222" s="158" t="str">
        <f>IFERROR(INDEX(V!$R:$R,MATCH(AL222,V!$L:$L,0)),"")</f>
        <v/>
      </c>
      <c r="AL222" s="159" t="str">
        <f t="shared" si="30"/>
        <v/>
      </c>
      <c r="AM222" s="158" t="str">
        <f>IFERROR(INDEX(V!$R:$R,MATCH(AN222,V!$L:$L,0)),"")</f>
        <v/>
      </c>
      <c r="AN222" s="159" t="str">
        <f t="shared" si="31"/>
        <v/>
      </c>
      <c r="AO222" s="158" t="str">
        <f>IFERROR(INDEX(V!$R:$R,MATCH(AP222,V!$L:$L,0)),"")</f>
        <v/>
      </c>
      <c r="AP222" s="159" t="str">
        <f t="shared" si="32"/>
        <v/>
      </c>
    </row>
    <row r="223" spans="2:42" hidden="1" x14ac:dyDescent="0.2">
      <c r="B223"/>
      <c r="AD223" s="157">
        <f t="shared" si="33"/>
        <v>0</v>
      </c>
      <c r="AE223" s="158" t="str">
        <f>IFERROR(INDEX(V!$R:$R,MATCH(AF223,V!$L:$L,0)),"")</f>
        <v/>
      </c>
      <c r="AF223" s="159" t="str">
        <f t="shared" si="27"/>
        <v/>
      </c>
      <c r="AG223" s="158" t="str">
        <f>IFERROR(INDEX(V!$R:$R,MATCH(AH223,V!$L:$L,0)),"")</f>
        <v/>
      </c>
      <c r="AH223" s="159" t="str">
        <f t="shared" si="28"/>
        <v/>
      </c>
      <c r="AI223" s="158" t="str">
        <f>IFERROR(INDEX(V!$R:$R,MATCH(AJ223,V!$L:$L,0)),"")</f>
        <v/>
      </c>
      <c r="AJ223" s="159" t="str">
        <f t="shared" si="29"/>
        <v/>
      </c>
      <c r="AK223" s="158" t="str">
        <f>IFERROR(INDEX(V!$R:$R,MATCH(AL223,V!$L:$L,0)),"")</f>
        <v/>
      </c>
      <c r="AL223" s="159" t="str">
        <f t="shared" si="30"/>
        <v/>
      </c>
      <c r="AM223" s="158" t="str">
        <f>IFERROR(INDEX(V!$R:$R,MATCH(AN223,V!$L:$L,0)),"")</f>
        <v/>
      </c>
      <c r="AN223" s="159" t="str">
        <f t="shared" si="31"/>
        <v/>
      </c>
      <c r="AO223" s="158" t="str">
        <f>IFERROR(INDEX(V!$R:$R,MATCH(AP223,V!$L:$L,0)),"")</f>
        <v/>
      </c>
      <c r="AP223" s="159" t="str">
        <f t="shared" si="32"/>
        <v/>
      </c>
    </row>
    <row r="224" spans="2:42" hidden="1" x14ac:dyDescent="0.2">
      <c r="B224"/>
      <c r="AD224" s="157">
        <f t="shared" si="33"/>
        <v>0</v>
      </c>
      <c r="AE224" s="158" t="str">
        <f>IFERROR(INDEX(V!$R:$R,MATCH(AF224,V!$L:$L,0)),"")</f>
        <v/>
      </c>
      <c r="AF224" s="159" t="str">
        <f t="shared" si="27"/>
        <v/>
      </c>
      <c r="AG224" s="158" t="str">
        <f>IFERROR(INDEX(V!$R:$R,MATCH(AH224,V!$L:$L,0)),"")</f>
        <v/>
      </c>
      <c r="AH224" s="159" t="str">
        <f t="shared" si="28"/>
        <v/>
      </c>
      <c r="AI224" s="158" t="str">
        <f>IFERROR(INDEX(V!$R:$R,MATCH(AJ224,V!$L:$L,0)),"")</f>
        <v/>
      </c>
      <c r="AJ224" s="159" t="str">
        <f t="shared" si="29"/>
        <v/>
      </c>
      <c r="AK224" s="158" t="str">
        <f>IFERROR(INDEX(V!$R:$R,MATCH(AL224,V!$L:$L,0)),"")</f>
        <v/>
      </c>
      <c r="AL224" s="159" t="str">
        <f t="shared" si="30"/>
        <v/>
      </c>
      <c r="AM224" s="158" t="str">
        <f>IFERROR(INDEX(V!$R:$R,MATCH(AN224,V!$L:$L,0)),"")</f>
        <v/>
      </c>
      <c r="AN224" s="159" t="str">
        <f t="shared" si="31"/>
        <v/>
      </c>
      <c r="AO224" s="158" t="str">
        <f>IFERROR(INDEX(V!$R:$R,MATCH(AP224,V!$L:$L,0)),"")</f>
        <v/>
      </c>
      <c r="AP224" s="159" t="str">
        <f t="shared" si="32"/>
        <v/>
      </c>
    </row>
    <row r="225" spans="2:42" hidden="1" x14ac:dyDescent="0.2">
      <c r="B225"/>
      <c r="AD225" s="157">
        <f t="shared" si="33"/>
        <v>0</v>
      </c>
      <c r="AE225" s="158" t="str">
        <f>IFERROR(INDEX(V!$R:$R,MATCH(AF225,V!$L:$L,0)),"")</f>
        <v/>
      </c>
      <c r="AF225" s="159" t="str">
        <f t="shared" si="27"/>
        <v/>
      </c>
      <c r="AG225" s="158" t="str">
        <f>IFERROR(INDEX(V!$R:$R,MATCH(AH225,V!$L:$L,0)),"")</f>
        <v/>
      </c>
      <c r="AH225" s="159" t="str">
        <f t="shared" si="28"/>
        <v/>
      </c>
      <c r="AI225" s="158" t="str">
        <f>IFERROR(INDEX(V!$R:$R,MATCH(AJ225,V!$L:$L,0)),"")</f>
        <v/>
      </c>
      <c r="AJ225" s="159" t="str">
        <f t="shared" si="29"/>
        <v/>
      </c>
      <c r="AK225" s="158" t="str">
        <f>IFERROR(INDEX(V!$R:$R,MATCH(AL225,V!$L:$L,0)),"")</f>
        <v/>
      </c>
      <c r="AL225" s="159" t="str">
        <f t="shared" si="30"/>
        <v/>
      </c>
      <c r="AM225" s="158" t="str">
        <f>IFERROR(INDEX(V!$R:$R,MATCH(AN225,V!$L:$L,0)),"")</f>
        <v/>
      </c>
      <c r="AN225" s="159" t="str">
        <f t="shared" si="31"/>
        <v/>
      </c>
      <c r="AO225" s="158" t="str">
        <f>IFERROR(INDEX(V!$R:$R,MATCH(AP225,V!$L:$L,0)),"")</f>
        <v/>
      </c>
      <c r="AP225" s="159" t="str">
        <f t="shared" si="32"/>
        <v/>
      </c>
    </row>
    <row r="226" spans="2:42" hidden="1" x14ac:dyDescent="0.2">
      <c r="B226"/>
      <c r="AD226" s="157">
        <f t="shared" si="33"/>
        <v>0</v>
      </c>
      <c r="AE226" s="158" t="str">
        <f>IFERROR(INDEX(V!$R:$R,MATCH(AF226,V!$L:$L,0)),"")</f>
        <v/>
      </c>
      <c r="AF226" s="159" t="str">
        <f t="shared" si="27"/>
        <v/>
      </c>
      <c r="AG226" s="158" t="str">
        <f>IFERROR(INDEX(V!$R:$R,MATCH(AH226,V!$L:$L,0)),"")</f>
        <v/>
      </c>
      <c r="AH226" s="159" t="str">
        <f t="shared" si="28"/>
        <v/>
      </c>
      <c r="AI226" s="158" t="str">
        <f>IFERROR(INDEX(V!$R:$R,MATCH(AJ226,V!$L:$L,0)),"")</f>
        <v/>
      </c>
      <c r="AJ226" s="159" t="str">
        <f t="shared" si="29"/>
        <v/>
      </c>
      <c r="AK226" s="158" t="str">
        <f>IFERROR(INDEX(V!$R:$R,MATCH(AL226,V!$L:$L,0)),"")</f>
        <v/>
      </c>
      <c r="AL226" s="159" t="str">
        <f t="shared" si="30"/>
        <v/>
      </c>
      <c r="AM226" s="158" t="str">
        <f>IFERROR(INDEX(V!$R:$R,MATCH(AN226,V!$L:$L,0)),"")</f>
        <v/>
      </c>
      <c r="AN226" s="159" t="str">
        <f t="shared" si="31"/>
        <v/>
      </c>
      <c r="AO226" s="158" t="str">
        <f>IFERROR(INDEX(V!$R:$R,MATCH(AP226,V!$L:$L,0)),"")</f>
        <v/>
      </c>
      <c r="AP226" s="159" t="str">
        <f t="shared" si="32"/>
        <v/>
      </c>
    </row>
    <row r="227" spans="2:42" hidden="1" x14ac:dyDescent="0.2">
      <c r="B227"/>
      <c r="AD227" s="157">
        <f t="shared" si="33"/>
        <v>0</v>
      </c>
      <c r="AE227" s="158" t="str">
        <f>IFERROR(INDEX(V!$R:$R,MATCH(AF227,V!$L:$L,0)),"")</f>
        <v/>
      </c>
      <c r="AF227" s="159" t="str">
        <f t="shared" si="27"/>
        <v/>
      </c>
      <c r="AG227" s="158" t="str">
        <f>IFERROR(INDEX(V!$R:$R,MATCH(AH227,V!$L:$L,0)),"")</f>
        <v/>
      </c>
      <c r="AH227" s="159" t="str">
        <f t="shared" si="28"/>
        <v/>
      </c>
      <c r="AI227" s="158" t="str">
        <f>IFERROR(INDEX(V!$R:$R,MATCH(AJ227,V!$L:$L,0)),"")</f>
        <v/>
      </c>
      <c r="AJ227" s="159" t="str">
        <f t="shared" si="29"/>
        <v/>
      </c>
      <c r="AK227" s="158" t="str">
        <f>IFERROR(INDEX(V!$R:$R,MATCH(AL227,V!$L:$L,0)),"")</f>
        <v/>
      </c>
      <c r="AL227" s="159" t="str">
        <f t="shared" si="30"/>
        <v/>
      </c>
      <c r="AM227" s="158" t="str">
        <f>IFERROR(INDEX(V!$R:$R,MATCH(AN227,V!$L:$L,0)),"")</f>
        <v/>
      </c>
      <c r="AN227" s="159" t="str">
        <f t="shared" si="31"/>
        <v/>
      </c>
      <c r="AO227" s="158" t="str">
        <f>IFERROR(INDEX(V!$R:$R,MATCH(AP227,V!$L:$L,0)),"")</f>
        <v/>
      </c>
      <c r="AP227" s="159" t="str">
        <f t="shared" si="32"/>
        <v/>
      </c>
    </row>
    <row r="228" spans="2:42" hidden="1" x14ac:dyDescent="0.2">
      <c r="B228"/>
      <c r="AD228" s="157">
        <f t="shared" si="33"/>
        <v>0</v>
      </c>
      <c r="AE228" s="158" t="str">
        <f>IFERROR(INDEX(V!$R:$R,MATCH(AF228,V!$L:$L,0)),"")</f>
        <v/>
      </c>
      <c r="AF228" s="159" t="str">
        <f t="shared" si="27"/>
        <v/>
      </c>
      <c r="AG228" s="158" t="str">
        <f>IFERROR(INDEX(V!$R:$R,MATCH(AH228,V!$L:$L,0)),"")</f>
        <v/>
      </c>
      <c r="AH228" s="159" t="str">
        <f t="shared" si="28"/>
        <v/>
      </c>
      <c r="AI228" s="158" t="str">
        <f>IFERROR(INDEX(V!$R:$R,MATCH(AJ228,V!$L:$L,0)),"")</f>
        <v/>
      </c>
      <c r="AJ228" s="159" t="str">
        <f t="shared" si="29"/>
        <v/>
      </c>
      <c r="AK228" s="158" t="str">
        <f>IFERROR(INDEX(V!$R:$R,MATCH(AL228,V!$L:$L,0)),"")</f>
        <v/>
      </c>
      <c r="AL228" s="159" t="str">
        <f t="shared" si="30"/>
        <v/>
      </c>
      <c r="AM228" s="158" t="str">
        <f>IFERROR(INDEX(V!$R:$R,MATCH(AN228,V!$L:$L,0)),"")</f>
        <v/>
      </c>
      <c r="AN228" s="159" t="str">
        <f t="shared" si="31"/>
        <v/>
      </c>
      <c r="AO228" s="158" t="str">
        <f>IFERROR(INDEX(V!$R:$R,MATCH(AP228,V!$L:$L,0)),"")</f>
        <v/>
      </c>
      <c r="AP228" s="159" t="str">
        <f t="shared" si="32"/>
        <v/>
      </c>
    </row>
    <row r="229" spans="2:42" hidden="1" x14ac:dyDescent="0.2">
      <c r="B229"/>
      <c r="AD229" s="157">
        <f t="shared" si="33"/>
        <v>0</v>
      </c>
      <c r="AE229" s="158" t="str">
        <f>IFERROR(INDEX(V!$R:$R,MATCH(AF229,V!$L:$L,0)),"")</f>
        <v/>
      </c>
      <c r="AF229" s="159" t="str">
        <f t="shared" si="27"/>
        <v/>
      </c>
      <c r="AG229" s="158" t="str">
        <f>IFERROR(INDEX(V!$R:$R,MATCH(AH229,V!$L:$L,0)),"")</f>
        <v/>
      </c>
      <c r="AH229" s="159" t="str">
        <f t="shared" si="28"/>
        <v/>
      </c>
      <c r="AI229" s="158" t="str">
        <f>IFERROR(INDEX(V!$R:$R,MATCH(AJ229,V!$L:$L,0)),"")</f>
        <v/>
      </c>
      <c r="AJ229" s="159" t="str">
        <f t="shared" si="29"/>
        <v/>
      </c>
      <c r="AK229" s="158" t="str">
        <f>IFERROR(INDEX(V!$R:$R,MATCH(AL229,V!$L:$L,0)),"")</f>
        <v/>
      </c>
      <c r="AL229" s="159" t="str">
        <f t="shared" si="30"/>
        <v/>
      </c>
      <c r="AM229" s="158" t="str">
        <f>IFERROR(INDEX(V!$R:$R,MATCH(AN229,V!$L:$L,0)),"")</f>
        <v/>
      </c>
      <c r="AN229" s="159" t="str">
        <f t="shared" si="31"/>
        <v/>
      </c>
      <c r="AO229" s="158" t="str">
        <f>IFERROR(INDEX(V!$R:$R,MATCH(AP229,V!$L:$L,0)),"")</f>
        <v/>
      </c>
      <c r="AP229" s="159" t="str">
        <f t="shared" si="32"/>
        <v/>
      </c>
    </row>
    <row r="230" spans="2:42" hidden="1" x14ac:dyDescent="0.2">
      <c r="B230"/>
      <c r="AD230" s="157">
        <f t="shared" si="33"/>
        <v>0</v>
      </c>
      <c r="AE230" s="158" t="str">
        <f>IFERROR(INDEX(V!$R:$R,MATCH(AF230,V!$L:$L,0)),"")</f>
        <v/>
      </c>
      <c r="AF230" s="159" t="str">
        <f t="shared" si="27"/>
        <v/>
      </c>
      <c r="AG230" s="158" t="str">
        <f>IFERROR(INDEX(V!$R:$R,MATCH(AH230,V!$L:$L,0)),"")</f>
        <v/>
      </c>
      <c r="AH230" s="159" t="str">
        <f t="shared" si="28"/>
        <v/>
      </c>
      <c r="AI230" s="158" t="str">
        <f>IFERROR(INDEX(V!$R:$R,MATCH(AJ230,V!$L:$L,0)),"")</f>
        <v/>
      </c>
      <c r="AJ230" s="159" t="str">
        <f t="shared" si="29"/>
        <v/>
      </c>
      <c r="AK230" s="158" t="str">
        <f>IFERROR(INDEX(V!$R:$R,MATCH(AL230,V!$L:$L,0)),"")</f>
        <v/>
      </c>
      <c r="AL230" s="159" t="str">
        <f t="shared" si="30"/>
        <v/>
      </c>
      <c r="AM230" s="158" t="str">
        <f>IFERROR(INDEX(V!$R:$R,MATCH(AN230,V!$L:$L,0)),"")</f>
        <v/>
      </c>
      <c r="AN230" s="159" t="str">
        <f t="shared" si="31"/>
        <v/>
      </c>
      <c r="AO230" s="158" t="str">
        <f>IFERROR(INDEX(V!$R:$R,MATCH(AP230,V!$L:$L,0)),"")</f>
        <v/>
      </c>
      <c r="AP230" s="159" t="str">
        <f t="shared" si="32"/>
        <v/>
      </c>
    </row>
    <row r="231" spans="2:42" hidden="1" x14ac:dyDescent="0.2">
      <c r="B231"/>
      <c r="AD231" s="157">
        <f t="shared" si="33"/>
        <v>0</v>
      </c>
      <c r="AE231" s="158" t="str">
        <f>IFERROR(INDEX(V!$R:$R,MATCH(AF231,V!$L:$L,0)),"")</f>
        <v/>
      </c>
      <c r="AF231" s="159" t="str">
        <f t="shared" si="27"/>
        <v/>
      </c>
      <c r="AG231" s="158" t="str">
        <f>IFERROR(INDEX(V!$R:$R,MATCH(AH231,V!$L:$L,0)),"")</f>
        <v/>
      </c>
      <c r="AH231" s="159" t="str">
        <f t="shared" si="28"/>
        <v/>
      </c>
      <c r="AI231" s="158" t="str">
        <f>IFERROR(INDEX(V!$R:$R,MATCH(AJ231,V!$L:$L,0)),"")</f>
        <v/>
      </c>
      <c r="AJ231" s="159" t="str">
        <f t="shared" si="29"/>
        <v/>
      </c>
      <c r="AK231" s="158" t="str">
        <f>IFERROR(INDEX(V!$R:$R,MATCH(AL231,V!$L:$L,0)),"")</f>
        <v/>
      </c>
      <c r="AL231" s="159" t="str">
        <f t="shared" si="30"/>
        <v/>
      </c>
      <c r="AM231" s="158" t="str">
        <f>IFERROR(INDEX(V!$R:$R,MATCH(AN231,V!$L:$L,0)),"")</f>
        <v/>
      </c>
      <c r="AN231" s="159" t="str">
        <f t="shared" si="31"/>
        <v/>
      </c>
      <c r="AO231" s="158" t="str">
        <f>IFERROR(INDEX(V!$R:$R,MATCH(AP231,V!$L:$L,0)),"")</f>
        <v/>
      </c>
      <c r="AP231" s="159" t="str">
        <f t="shared" si="32"/>
        <v/>
      </c>
    </row>
    <row r="232" spans="2:42" hidden="1" x14ac:dyDescent="0.2">
      <c r="B232"/>
      <c r="AD232" s="157">
        <f t="shared" si="33"/>
        <v>0</v>
      </c>
      <c r="AE232" s="158" t="str">
        <f>IFERROR(INDEX(V!$R:$R,MATCH(AF232,V!$L:$L,0)),"")</f>
        <v/>
      </c>
      <c r="AF232" s="159" t="str">
        <f t="shared" si="27"/>
        <v/>
      </c>
      <c r="AG232" s="158" t="str">
        <f>IFERROR(INDEX(V!$R:$R,MATCH(AH232,V!$L:$L,0)),"")</f>
        <v/>
      </c>
      <c r="AH232" s="159" t="str">
        <f t="shared" si="28"/>
        <v/>
      </c>
      <c r="AI232" s="158" t="str">
        <f>IFERROR(INDEX(V!$R:$R,MATCH(AJ232,V!$L:$L,0)),"")</f>
        <v/>
      </c>
      <c r="AJ232" s="159" t="str">
        <f t="shared" si="29"/>
        <v/>
      </c>
      <c r="AK232" s="158" t="str">
        <f>IFERROR(INDEX(V!$R:$R,MATCH(AL232,V!$L:$L,0)),"")</f>
        <v/>
      </c>
      <c r="AL232" s="159" t="str">
        <f t="shared" si="30"/>
        <v/>
      </c>
      <c r="AM232" s="158" t="str">
        <f>IFERROR(INDEX(V!$R:$R,MATCH(AN232,V!$L:$L,0)),"")</f>
        <v/>
      </c>
      <c r="AN232" s="159" t="str">
        <f t="shared" si="31"/>
        <v/>
      </c>
      <c r="AO232" s="158" t="str">
        <f>IFERROR(INDEX(V!$R:$R,MATCH(AP232,V!$L:$L,0)),"")</f>
        <v/>
      </c>
      <c r="AP232" s="159" t="str">
        <f t="shared" si="32"/>
        <v/>
      </c>
    </row>
    <row r="233" spans="2:42" hidden="1" x14ac:dyDescent="0.2">
      <c r="B233"/>
      <c r="AD233" s="157">
        <f t="shared" si="33"/>
        <v>0</v>
      </c>
      <c r="AE233" s="158" t="str">
        <f>IFERROR(INDEX(V!$R:$R,MATCH(AF233,V!$L:$L,0)),"")</f>
        <v/>
      </c>
      <c r="AF233" s="159" t="str">
        <f t="shared" si="27"/>
        <v/>
      </c>
      <c r="AG233" s="158" t="str">
        <f>IFERROR(INDEX(V!$R:$R,MATCH(AH233,V!$L:$L,0)),"")</f>
        <v/>
      </c>
      <c r="AH233" s="159" t="str">
        <f t="shared" si="28"/>
        <v/>
      </c>
      <c r="AI233" s="158" t="str">
        <f>IFERROR(INDEX(V!$R:$R,MATCH(AJ233,V!$L:$L,0)),"")</f>
        <v/>
      </c>
      <c r="AJ233" s="159" t="str">
        <f t="shared" si="29"/>
        <v/>
      </c>
      <c r="AK233" s="158" t="str">
        <f>IFERROR(INDEX(V!$R:$R,MATCH(AL233,V!$L:$L,0)),"")</f>
        <v/>
      </c>
      <c r="AL233" s="159" t="str">
        <f t="shared" si="30"/>
        <v/>
      </c>
      <c r="AM233" s="158" t="str">
        <f>IFERROR(INDEX(V!$R:$R,MATCH(AN233,V!$L:$L,0)),"")</f>
        <v/>
      </c>
      <c r="AN233" s="159" t="str">
        <f t="shared" si="31"/>
        <v/>
      </c>
      <c r="AO233" s="158" t="str">
        <f>IFERROR(INDEX(V!$R:$R,MATCH(AP233,V!$L:$L,0)),"")</f>
        <v/>
      </c>
      <c r="AP233" s="159" t="str">
        <f t="shared" si="32"/>
        <v/>
      </c>
    </row>
    <row r="234" spans="2:42" hidden="1" x14ac:dyDescent="0.2">
      <c r="B234"/>
      <c r="AD234" s="157">
        <f t="shared" si="33"/>
        <v>0</v>
      </c>
      <c r="AE234" s="158" t="str">
        <f>IFERROR(INDEX(V!$R:$R,MATCH(AF234,V!$L:$L,0)),"")</f>
        <v/>
      </c>
      <c r="AF234" s="159" t="str">
        <f t="shared" si="27"/>
        <v/>
      </c>
      <c r="AG234" s="158" t="str">
        <f>IFERROR(INDEX(V!$R:$R,MATCH(AH234,V!$L:$L,0)),"")</f>
        <v/>
      </c>
      <c r="AH234" s="159" t="str">
        <f t="shared" si="28"/>
        <v/>
      </c>
      <c r="AI234" s="158" t="str">
        <f>IFERROR(INDEX(V!$R:$R,MATCH(AJ234,V!$L:$L,0)),"")</f>
        <v/>
      </c>
      <c r="AJ234" s="159" t="str">
        <f t="shared" si="29"/>
        <v/>
      </c>
      <c r="AK234" s="158" t="str">
        <f>IFERROR(INDEX(V!$R:$R,MATCH(AL234,V!$L:$L,0)),"")</f>
        <v/>
      </c>
      <c r="AL234" s="159" t="str">
        <f t="shared" si="30"/>
        <v/>
      </c>
      <c r="AM234" s="158" t="str">
        <f>IFERROR(INDEX(V!$R:$R,MATCH(AN234,V!$L:$L,0)),"")</f>
        <v/>
      </c>
      <c r="AN234" s="159" t="str">
        <f t="shared" si="31"/>
        <v/>
      </c>
      <c r="AO234" s="158" t="str">
        <f>IFERROR(INDEX(V!$R:$R,MATCH(AP234,V!$L:$L,0)),"")</f>
        <v/>
      </c>
      <c r="AP234" s="159" t="str">
        <f t="shared" si="32"/>
        <v/>
      </c>
    </row>
    <row r="235" spans="2:42" hidden="1" x14ac:dyDescent="0.2">
      <c r="B235"/>
      <c r="AD235" s="157">
        <f t="shared" si="33"/>
        <v>0</v>
      </c>
      <c r="AE235" s="158" t="str">
        <f>IFERROR(INDEX(V!$R:$R,MATCH(AF235,V!$L:$L,0)),"")</f>
        <v/>
      </c>
      <c r="AF235" s="159" t="str">
        <f t="shared" si="27"/>
        <v/>
      </c>
      <c r="AG235" s="158" t="str">
        <f>IFERROR(INDEX(V!$R:$R,MATCH(AH235,V!$L:$L,0)),"")</f>
        <v/>
      </c>
      <c r="AH235" s="159" t="str">
        <f t="shared" si="28"/>
        <v/>
      </c>
      <c r="AI235" s="158" t="str">
        <f>IFERROR(INDEX(V!$R:$R,MATCH(AJ235,V!$L:$L,0)),"")</f>
        <v/>
      </c>
      <c r="AJ235" s="159" t="str">
        <f t="shared" si="29"/>
        <v/>
      </c>
      <c r="AK235" s="158" t="str">
        <f>IFERROR(INDEX(V!$R:$R,MATCH(AL235,V!$L:$L,0)),"")</f>
        <v/>
      </c>
      <c r="AL235" s="159" t="str">
        <f t="shared" si="30"/>
        <v/>
      </c>
      <c r="AM235" s="158" t="str">
        <f>IFERROR(INDEX(V!$R:$R,MATCH(AN235,V!$L:$L,0)),"")</f>
        <v/>
      </c>
      <c r="AN235" s="159" t="str">
        <f t="shared" si="31"/>
        <v/>
      </c>
      <c r="AO235" s="158" t="str">
        <f>IFERROR(INDEX(V!$R:$R,MATCH(AP235,V!$L:$L,0)),"")</f>
        <v/>
      </c>
      <c r="AP235" s="159" t="str">
        <f t="shared" si="32"/>
        <v/>
      </c>
    </row>
    <row r="236" spans="2:42" hidden="1" x14ac:dyDescent="0.2">
      <c r="B236"/>
      <c r="AD236" s="157">
        <f t="shared" si="33"/>
        <v>0</v>
      </c>
      <c r="AE236" s="158" t="str">
        <f>IFERROR(INDEX(V!$R:$R,MATCH(AF236,V!$L:$L,0)),"")</f>
        <v/>
      </c>
      <c r="AF236" s="159" t="str">
        <f t="shared" si="27"/>
        <v/>
      </c>
      <c r="AG236" s="158" t="str">
        <f>IFERROR(INDEX(V!$R:$R,MATCH(AH236,V!$L:$L,0)),"")</f>
        <v/>
      </c>
      <c r="AH236" s="159" t="str">
        <f t="shared" si="28"/>
        <v/>
      </c>
      <c r="AI236" s="158" t="str">
        <f>IFERROR(INDEX(V!$R:$R,MATCH(AJ236,V!$L:$L,0)),"")</f>
        <v/>
      </c>
      <c r="AJ236" s="159" t="str">
        <f t="shared" si="29"/>
        <v/>
      </c>
      <c r="AK236" s="158" t="str">
        <f>IFERROR(INDEX(V!$R:$R,MATCH(AL236,V!$L:$L,0)),"")</f>
        <v/>
      </c>
      <c r="AL236" s="159" t="str">
        <f t="shared" si="30"/>
        <v/>
      </c>
      <c r="AM236" s="158" t="str">
        <f>IFERROR(INDEX(V!$R:$R,MATCH(AN236,V!$L:$L,0)),"")</f>
        <v/>
      </c>
      <c r="AN236" s="159" t="str">
        <f t="shared" si="31"/>
        <v/>
      </c>
      <c r="AO236" s="158" t="str">
        <f>IFERROR(INDEX(V!$R:$R,MATCH(AP236,V!$L:$L,0)),"")</f>
        <v/>
      </c>
      <c r="AP236" s="159" t="str">
        <f t="shared" si="32"/>
        <v/>
      </c>
    </row>
    <row r="237" spans="2:42" hidden="1" x14ac:dyDescent="0.2">
      <c r="B237"/>
      <c r="AD237" s="157">
        <f t="shared" si="33"/>
        <v>0</v>
      </c>
      <c r="AE237" s="158" t="str">
        <f>IFERROR(INDEX(V!$R:$R,MATCH(AF237,V!$L:$L,0)),"")</f>
        <v/>
      </c>
      <c r="AF237" s="159" t="str">
        <f t="shared" si="27"/>
        <v/>
      </c>
      <c r="AG237" s="158" t="str">
        <f>IFERROR(INDEX(V!$R:$R,MATCH(AH237,V!$L:$L,0)),"")</f>
        <v/>
      </c>
      <c r="AH237" s="159" t="str">
        <f t="shared" si="28"/>
        <v/>
      </c>
      <c r="AI237" s="158" t="str">
        <f>IFERROR(INDEX(V!$R:$R,MATCH(AJ237,V!$L:$L,0)),"")</f>
        <v/>
      </c>
      <c r="AJ237" s="159" t="str">
        <f t="shared" si="29"/>
        <v/>
      </c>
      <c r="AK237" s="158" t="str">
        <f>IFERROR(INDEX(V!$R:$R,MATCH(AL237,V!$L:$L,0)),"")</f>
        <v/>
      </c>
      <c r="AL237" s="159" t="str">
        <f t="shared" si="30"/>
        <v/>
      </c>
      <c r="AM237" s="158" t="str">
        <f>IFERROR(INDEX(V!$R:$R,MATCH(AN237,V!$L:$L,0)),"")</f>
        <v/>
      </c>
      <c r="AN237" s="159" t="str">
        <f t="shared" si="31"/>
        <v/>
      </c>
      <c r="AO237" s="158" t="str">
        <f>IFERROR(INDEX(V!$R:$R,MATCH(AP237,V!$L:$L,0)),"")</f>
        <v/>
      </c>
      <c r="AP237" s="159" t="str">
        <f t="shared" si="32"/>
        <v/>
      </c>
    </row>
    <row r="238" spans="2:42" hidden="1" x14ac:dyDescent="0.2">
      <c r="B238"/>
      <c r="AD238" s="157">
        <f t="shared" si="33"/>
        <v>0</v>
      </c>
      <c r="AE238" s="158" t="str">
        <f>IFERROR(INDEX(V!$R:$R,MATCH(AF238,V!$L:$L,0)),"")</f>
        <v/>
      </c>
      <c r="AF238" s="159" t="str">
        <f t="shared" si="27"/>
        <v/>
      </c>
      <c r="AG238" s="158" t="str">
        <f>IFERROR(INDEX(V!$R:$R,MATCH(AH238,V!$L:$L,0)),"")</f>
        <v/>
      </c>
      <c r="AH238" s="159" t="str">
        <f t="shared" si="28"/>
        <v/>
      </c>
      <c r="AI238" s="158" t="str">
        <f>IFERROR(INDEX(V!$R:$R,MATCH(AJ238,V!$L:$L,0)),"")</f>
        <v/>
      </c>
      <c r="AJ238" s="159" t="str">
        <f t="shared" si="29"/>
        <v/>
      </c>
      <c r="AK238" s="158" t="str">
        <f>IFERROR(INDEX(V!$R:$R,MATCH(AL238,V!$L:$L,0)),"")</f>
        <v/>
      </c>
      <c r="AL238" s="159" t="str">
        <f t="shared" si="30"/>
        <v/>
      </c>
      <c r="AM238" s="158" t="str">
        <f>IFERROR(INDEX(V!$R:$R,MATCH(AN238,V!$L:$L,0)),"")</f>
        <v/>
      </c>
      <c r="AN238" s="159" t="str">
        <f t="shared" si="31"/>
        <v/>
      </c>
      <c r="AO238" s="158" t="str">
        <f>IFERROR(INDEX(V!$R:$R,MATCH(AP238,V!$L:$L,0)),"")</f>
        <v/>
      </c>
      <c r="AP238" s="159" t="str">
        <f t="shared" si="32"/>
        <v/>
      </c>
    </row>
    <row r="239" spans="2:42" hidden="1" x14ac:dyDescent="0.2">
      <c r="B239"/>
      <c r="AD239" s="157">
        <f t="shared" si="33"/>
        <v>0</v>
      </c>
      <c r="AE239" s="158" t="str">
        <f>IFERROR(INDEX(V!$R:$R,MATCH(AF239,V!$L:$L,0)),"")</f>
        <v/>
      </c>
      <c r="AF239" s="159" t="str">
        <f t="shared" si="27"/>
        <v/>
      </c>
      <c r="AG239" s="158" t="str">
        <f>IFERROR(INDEX(V!$R:$R,MATCH(AH239,V!$L:$L,0)),"")</f>
        <v/>
      </c>
      <c r="AH239" s="159" t="str">
        <f t="shared" si="28"/>
        <v/>
      </c>
      <c r="AI239" s="158" t="str">
        <f>IFERROR(INDEX(V!$R:$R,MATCH(AJ239,V!$L:$L,0)),"")</f>
        <v/>
      </c>
      <c r="AJ239" s="159" t="str">
        <f t="shared" si="29"/>
        <v/>
      </c>
      <c r="AK239" s="158" t="str">
        <f>IFERROR(INDEX(V!$R:$R,MATCH(AL239,V!$L:$L,0)),"")</f>
        <v/>
      </c>
      <c r="AL239" s="159" t="str">
        <f t="shared" si="30"/>
        <v/>
      </c>
      <c r="AM239" s="158" t="str">
        <f>IFERROR(INDEX(V!$R:$R,MATCH(AN239,V!$L:$L,0)),"")</f>
        <v/>
      </c>
      <c r="AN239" s="159" t="str">
        <f t="shared" si="31"/>
        <v/>
      </c>
      <c r="AO239" s="158" t="str">
        <f>IFERROR(INDEX(V!$R:$R,MATCH(AP239,V!$L:$L,0)),"")</f>
        <v/>
      </c>
      <c r="AP239" s="159" t="str">
        <f t="shared" si="32"/>
        <v/>
      </c>
    </row>
    <row r="240" spans="2:42" hidden="1" x14ac:dyDescent="0.2">
      <c r="B240"/>
      <c r="AD240" s="157">
        <f t="shared" si="33"/>
        <v>0</v>
      </c>
      <c r="AE240" s="158" t="str">
        <f>IFERROR(INDEX(V!$R:$R,MATCH(AF240,V!$L:$L,0)),"")</f>
        <v/>
      </c>
      <c r="AF240" s="159" t="str">
        <f t="shared" si="27"/>
        <v/>
      </c>
      <c r="AG240" s="158" t="str">
        <f>IFERROR(INDEX(V!$R:$R,MATCH(AH240,V!$L:$L,0)),"")</f>
        <v/>
      </c>
      <c r="AH240" s="159" t="str">
        <f t="shared" si="28"/>
        <v/>
      </c>
      <c r="AI240" s="158" t="str">
        <f>IFERROR(INDEX(V!$R:$R,MATCH(AJ240,V!$L:$L,0)),"")</f>
        <v/>
      </c>
      <c r="AJ240" s="159" t="str">
        <f t="shared" si="29"/>
        <v/>
      </c>
      <c r="AK240" s="158" t="str">
        <f>IFERROR(INDEX(V!$R:$R,MATCH(AL240,V!$L:$L,0)),"")</f>
        <v/>
      </c>
      <c r="AL240" s="159" t="str">
        <f t="shared" si="30"/>
        <v/>
      </c>
      <c r="AM240" s="158" t="str">
        <f>IFERROR(INDEX(V!$R:$R,MATCH(AN240,V!$L:$L,0)),"")</f>
        <v/>
      </c>
      <c r="AN240" s="159" t="str">
        <f t="shared" si="31"/>
        <v/>
      </c>
      <c r="AO240" s="158" t="str">
        <f>IFERROR(INDEX(V!$R:$R,MATCH(AP240,V!$L:$L,0)),"")</f>
        <v/>
      </c>
      <c r="AP240" s="159" t="str">
        <f t="shared" si="32"/>
        <v/>
      </c>
    </row>
    <row r="241" spans="2:42" hidden="1" x14ac:dyDescent="0.2">
      <c r="B241"/>
      <c r="AD241" s="157">
        <f t="shared" si="33"/>
        <v>0</v>
      </c>
      <c r="AE241" s="158" t="str">
        <f>IFERROR(INDEX(V!$R:$R,MATCH(AF241,V!$L:$L,0)),"")</f>
        <v/>
      </c>
      <c r="AF241" s="159" t="str">
        <f t="shared" si="27"/>
        <v/>
      </c>
      <c r="AG241" s="158" t="str">
        <f>IFERROR(INDEX(V!$R:$R,MATCH(AH241,V!$L:$L,0)),"")</f>
        <v/>
      </c>
      <c r="AH241" s="159" t="str">
        <f t="shared" si="28"/>
        <v/>
      </c>
      <c r="AI241" s="158" t="str">
        <f>IFERROR(INDEX(V!$R:$R,MATCH(AJ241,V!$L:$L,0)),"")</f>
        <v/>
      </c>
      <c r="AJ241" s="159" t="str">
        <f t="shared" si="29"/>
        <v/>
      </c>
      <c r="AK241" s="158" t="str">
        <f>IFERROR(INDEX(V!$R:$R,MATCH(AL241,V!$L:$L,0)),"")</f>
        <v/>
      </c>
      <c r="AL241" s="159" t="str">
        <f t="shared" si="30"/>
        <v/>
      </c>
      <c r="AM241" s="158" t="str">
        <f>IFERROR(INDEX(V!$R:$R,MATCH(AN241,V!$L:$L,0)),"")</f>
        <v/>
      </c>
      <c r="AN241" s="159" t="str">
        <f t="shared" si="31"/>
        <v/>
      </c>
      <c r="AO241" s="158" t="str">
        <f>IFERROR(INDEX(V!$R:$R,MATCH(AP241,V!$L:$L,0)),"")</f>
        <v/>
      </c>
      <c r="AP241" s="159" t="str">
        <f t="shared" si="32"/>
        <v/>
      </c>
    </row>
    <row r="242" spans="2:42" hidden="1" x14ac:dyDescent="0.2">
      <c r="B242"/>
      <c r="AD242" s="157">
        <f t="shared" si="33"/>
        <v>0</v>
      </c>
      <c r="AE242" s="158" t="str">
        <f>IFERROR(INDEX(V!$R:$R,MATCH(AF242,V!$L:$L,0)),"")</f>
        <v/>
      </c>
      <c r="AF242" s="159" t="str">
        <f t="shared" si="27"/>
        <v/>
      </c>
      <c r="AG242" s="158" t="str">
        <f>IFERROR(INDEX(V!$R:$R,MATCH(AH242,V!$L:$L,0)),"")</f>
        <v/>
      </c>
      <c r="AH242" s="159" t="str">
        <f t="shared" si="28"/>
        <v/>
      </c>
      <c r="AI242" s="158" t="str">
        <f>IFERROR(INDEX(V!$R:$R,MATCH(AJ242,V!$L:$L,0)),"")</f>
        <v/>
      </c>
      <c r="AJ242" s="159" t="str">
        <f t="shared" si="29"/>
        <v/>
      </c>
      <c r="AK242" s="158" t="str">
        <f>IFERROR(INDEX(V!$R:$R,MATCH(AL242,V!$L:$L,0)),"")</f>
        <v/>
      </c>
      <c r="AL242" s="159" t="str">
        <f t="shared" si="30"/>
        <v/>
      </c>
      <c r="AM242" s="158" t="str">
        <f>IFERROR(INDEX(V!$R:$R,MATCH(AN242,V!$L:$L,0)),"")</f>
        <v/>
      </c>
      <c r="AN242" s="159" t="str">
        <f t="shared" si="31"/>
        <v/>
      </c>
      <c r="AO242" s="158" t="str">
        <f>IFERROR(INDEX(V!$R:$R,MATCH(AP242,V!$L:$L,0)),"")</f>
        <v/>
      </c>
      <c r="AP242" s="159" t="str">
        <f t="shared" si="32"/>
        <v/>
      </c>
    </row>
    <row r="243" spans="2:42" hidden="1" x14ac:dyDescent="0.2">
      <c r="B243"/>
      <c r="AD243" s="157">
        <f t="shared" si="33"/>
        <v>0</v>
      </c>
      <c r="AE243" s="158" t="str">
        <f>IFERROR(INDEX(V!$R:$R,MATCH(AF243,V!$L:$L,0)),"")</f>
        <v/>
      </c>
      <c r="AF243" s="159" t="str">
        <f t="shared" si="27"/>
        <v/>
      </c>
      <c r="AG243" s="158" t="str">
        <f>IFERROR(INDEX(V!$R:$R,MATCH(AH243,V!$L:$L,0)),"")</f>
        <v/>
      </c>
      <c r="AH243" s="159" t="str">
        <f t="shared" si="28"/>
        <v/>
      </c>
      <c r="AI243" s="158" t="str">
        <f>IFERROR(INDEX(V!$R:$R,MATCH(AJ243,V!$L:$L,0)),"")</f>
        <v/>
      </c>
      <c r="AJ243" s="159" t="str">
        <f t="shared" si="29"/>
        <v/>
      </c>
      <c r="AK243" s="158" t="str">
        <f>IFERROR(INDEX(V!$R:$R,MATCH(AL243,V!$L:$L,0)),"")</f>
        <v/>
      </c>
      <c r="AL243" s="159" t="str">
        <f t="shared" si="30"/>
        <v/>
      </c>
      <c r="AM243" s="158" t="str">
        <f>IFERROR(INDEX(V!$R:$R,MATCH(AN243,V!$L:$L,0)),"")</f>
        <v/>
      </c>
      <c r="AN243" s="159" t="str">
        <f t="shared" si="31"/>
        <v/>
      </c>
      <c r="AO243" s="158" t="str">
        <f>IFERROR(INDEX(V!$R:$R,MATCH(AP243,V!$L:$L,0)),"")</f>
        <v/>
      </c>
      <c r="AP243" s="159" t="str">
        <f t="shared" si="32"/>
        <v/>
      </c>
    </row>
    <row r="244" spans="2:42" hidden="1" x14ac:dyDescent="0.2">
      <c r="B244"/>
      <c r="AD244" s="157">
        <f t="shared" si="33"/>
        <v>0</v>
      </c>
      <c r="AE244" s="158" t="str">
        <f>IFERROR(INDEX(V!$R:$R,MATCH(AF244,V!$L:$L,0)),"")</f>
        <v/>
      </c>
      <c r="AF244" s="159" t="str">
        <f t="shared" si="27"/>
        <v/>
      </c>
      <c r="AG244" s="158" t="str">
        <f>IFERROR(INDEX(V!$R:$R,MATCH(AH244,V!$L:$L,0)),"")</f>
        <v/>
      </c>
      <c r="AH244" s="159" t="str">
        <f t="shared" si="28"/>
        <v/>
      </c>
      <c r="AI244" s="158" t="str">
        <f>IFERROR(INDEX(V!$R:$R,MATCH(AJ244,V!$L:$L,0)),"")</f>
        <v/>
      </c>
      <c r="AJ244" s="159" t="str">
        <f t="shared" si="29"/>
        <v/>
      </c>
      <c r="AK244" s="158" t="str">
        <f>IFERROR(INDEX(V!$R:$R,MATCH(AL244,V!$L:$L,0)),"")</f>
        <v/>
      </c>
      <c r="AL244" s="159" t="str">
        <f t="shared" si="30"/>
        <v/>
      </c>
      <c r="AM244" s="158" t="str">
        <f>IFERROR(INDEX(V!$R:$R,MATCH(AN244,V!$L:$L,0)),"")</f>
        <v/>
      </c>
      <c r="AN244" s="159" t="str">
        <f t="shared" si="31"/>
        <v/>
      </c>
      <c r="AO244" s="158" t="str">
        <f>IFERROR(INDEX(V!$R:$R,MATCH(AP244,V!$L:$L,0)),"")</f>
        <v/>
      </c>
      <c r="AP244" s="159" t="str">
        <f t="shared" si="32"/>
        <v/>
      </c>
    </row>
    <row r="245" spans="2:42" hidden="1" x14ac:dyDescent="0.2">
      <c r="B245"/>
      <c r="AD245" s="157">
        <f t="shared" si="33"/>
        <v>0</v>
      </c>
      <c r="AE245" s="158" t="str">
        <f>IFERROR(INDEX(V!$R:$R,MATCH(AF245,V!$L:$L,0)),"")</f>
        <v/>
      </c>
      <c r="AF245" s="159" t="str">
        <f t="shared" si="27"/>
        <v/>
      </c>
      <c r="AG245" s="158" t="str">
        <f>IFERROR(INDEX(V!$R:$R,MATCH(AH245,V!$L:$L,0)),"")</f>
        <v/>
      </c>
      <c r="AH245" s="159" t="str">
        <f t="shared" si="28"/>
        <v/>
      </c>
      <c r="AI245" s="158" t="str">
        <f>IFERROR(INDEX(V!$R:$R,MATCH(AJ245,V!$L:$L,0)),"")</f>
        <v/>
      </c>
      <c r="AJ245" s="159" t="str">
        <f t="shared" si="29"/>
        <v/>
      </c>
      <c r="AK245" s="158" t="str">
        <f>IFERROR(INDEX(V!$R:$R,MATCH(AL245,V!$L:$L,0)),"")</f>
        <v/>
      </c>
      <c r="AL245" s="159" t="str">
        <f t="shared" si="30"/>
        <v/>
      </c>
      <c r="AM245" s="158" t="str">
        <f>IFERROR(INDEX(V!$R:$R,MATCH(AN245,V!$L:$L,0)),"")</f>
        <v/>
      </c>
      <c r="AN245" s="159" t="str">
        <f t="shared" si="31"/>
        <v/>
      </c>
      <c r="AO245" s="158" t="str">
        <f>IFERROR(INDEX(V!$R:$R,MATCH(AP245,V!$L:$L,0)),"")</f>
        <v/>
      </c>
      <c r="AP245" s="159" t="str">
        <f t="shared" si="32"/>
        <v/>
      </c>
    </row>
    <row r="246" spans="2:42" hidden="1" x14ac:dyDescent="0.2">
      <c r="B246"/>
      <c r="AD246" s="157">
        <f t="shared" si="33"/>
        <v>0</v>
      </c>
      <c r="AE246" s="158" t="str">
        <f>IFERROR(INDEX(V!$R:$R,MATCH(AF246,V!$L:$L,0)),"")</f>
        <v/>
      </c>
      <c r="AF246" s="159" t="str">
        <f t="shared" si="27"/>
        <v/>
      </c>
      <c r="AG246" s="158" t="str">
        <f>IFERROR(INDEX(V!$R:$R,MATCH(AH246,V!$L:$L,0)),"")</f>
        <v/>
      </c>
      <c r="AH246" s="159" t="str">
        <f t="shared" si="28"/>
        <v/>
      </c>
      <c r="AI246" s="158" t="str">
        <f>IFERROR(INDEX(V!$R:$R,MATCH(AJ246,V!$L:$L,0)),"")</f>
        <v/>
      </c>
      <c r="AJ246" s="159" t="str">
        <f t="shared" si="29"/>
        <v/>
      </c>
      <c r="AK246" s="158" t="str">
        <f>IFERROR(INDEX(V!$R:$R,MATCH(AL246,V!$L:$L,0)),"")</f>
        <v/>
      </c>
      <c r="AL246" s="159" t="str">
        <f t="shared" si="30"/>
        <v/>
      </c>
      <c r="AM246" s="158" t="str">
        <f>IFERROR(INDEX(V!$R:$R,MATCH(AN246,V!$L:$L,0)),"")</f>
        <v/>
      </c>
      <c r="AN246" s="159" t="str">
        <f t="shared" si="31"/>
        <v/>
      </c>
      <c r="AO246" s="158" t="str">
        <f>IFERROR(INDEX(V!$R:$R,MATCH(AP246,V!$L:$L,0)),"")</f>
        <v/>
      </c>
      <c r="AP246" s="159" t="str">
        <f t="shared" si="32"/>
        <v/>
      </c>
    </row>
    <row r="247" spans="2:42" hidden="1" x14ac:dyDescent="0.2">
      <c r="B247"/>
      <c r="AD247" s="157">
        <f t="shared" si="33"/>
        <v>0</v>
      </c>
      <c r="AE247" s="158" t="str">
        <f>IFERROR(INDEX(V!$R:$R,MATCH(AF247,V!$L:$L,0)),"")</f>
        <v/>
      </c>
      <c r="AF247" s="159" t="str">
        <f t="shared" si="27"/>
        <v/>
      </c>
      <c r="AG247" s="158" t="str">
        <f>IFERROR(INDEX(V!$R:$R,MATCH(AH247,V!$L:$L,0)),"")</f>
        <v/>
      </c>
      <c r="AH247" s="159" t="str">
        <f t="shared" si="28"/>
        <v/>
      </c>
      <c r="AI247" s="158" t="str">
        <f>IFERROR(INDEX(V!$R:$R,MATCH(AJ247,V!$L:$L,0)),"")</f>
        <v/>
      </c>
      <c r="AJ247" s="159" t="str">
        <f t="shared" si="29"/>
        <v/>
      </c>
      <c r="AK247" s="158" t="str">
        <f>IFERROR(INDEX(V!$R:$R,MATCH(AL247,V!$L:$L,0)),"")</f>
        <v/>
      </c>
      <c r="AL247" s="159" t="str">
        <f t="shared" si="30"/>
        <v/>
      </c>
      <c r="AM247" s="158" t="str">
        <f>IFERROR(INDEX(V!$R:$R,MATCH(AN247,V!$L:$L,0)),"")</f>
        <v/>
      </c>
      <c r="AN247" s="159" t="str">
        <f t="shared" si="31"/>
        <v/>
      </c>
      <c r="AO247" s="158" t="str">
        <f>IFERROR(INDEX(V!$R:$R,MATCH(AP247,V!$L:$L,0)),"")</f>
        <v/>
      </c>
      <c r="AP247" s="159" t="str">
        <f t="shared" si="32"/>
        <v/>
      </c>
    </row>
    <row r="248" spans="2:42" hidden="1" x14ac:dyDescent="0.2">
      <c r="B248"/>
      <c r="AD248" s="157">
        <f t="shared" si="33"/>
        <v>0</v>
      </c>
      <c r="AE248" s="158" t="str">
        <f>IFERROR(INDEX(V!$R:$R,MATCH(AF248,V!$L:$L,0)),"")</f>
        <v/>
      </c>
      <c r="AF248" s="159" t="str">
        <f t="shared" si="27"/>
        <v/>
      </c>
      <c r="AG248" s="158" t="str">
        <f>IFERROR(INDEX(V!$R:$R,MATCH(AH248,V!$L:$L,0)),"")</f>
        <v/>
      </c>
      <c r="AH248" s="159" t="str">
        <f t="shared" si="28"/>
        <v/>
      </c>
      <c r="AI248" s="158" t="str">
        <f>IFERROR(INDEX(V!$R:$R,MATCH(AJ248,V!$L:$L,0)),"")</f>
        <v/>
      </c>
      <c r="AJ248" s="159" t="str">
        <f t="shared" si="29"/>
        <v/>
      </c>
      <c r="AK248" s="158" t="str">
        <f>IFERROR(INDEX(V!$R:$R,MATCH(AL248,V!$L:$L,0)),"")</f>
        <v/>
      </c>
      <c r="AL248" s="159" t="str">
        <f t="shared" si="30"/>
        <v/>
      </c>
      <c r="AM248" s="158" t="str">
        <f>IFERROR(INDEX(V!$R:$R,MATCH(AN248,V!$L:$L,0)),"")</f>
        <v/>
      </c>
      <c r="AN248" s="159" t="str">
        <f t="shared" si="31"/>
        <v/>
      </c>
      <c r="AO248" s="158" t="str">
        <f>IFERROR(INDEX(V!$R:$R,MATCH(AP248,V!$L:$L,0)),"")</f>
        <v/>
      </c>
      <c r="AP248" s="159" t="str">
        <f t="shared" si="32"/>
        <v/>
      </c>
    </row>
    <row r="249" spans="2:42" hidden="1" x14ac:dyDescent="0.2">
      <c r="B249"/>
      <c r="AD249" s="157">
        <f t="shared" si="33"/>
        <v>0</v>
      </c>
      <c r="AE249" s="158" t="str">
        <f>IFERROR(INDEX(V!$R:$R,MATCH(AF249,V!$L:$L,0)),"")</f>
        <v/>
      </c>
      <c r="AF249" s="159" t="str">
        <f t="shared" si="27"/>
        <v/>
      </c>
      <c r="AG249" s="158" t="str">
        <f>IFERROR(INDEX(V!$R:$R,MATCH(AH249,V!$L:$L,0)),"")</f>
        <v/>
      </c>
      <c r="AH249" s="159" t="str">
        <f t="shared" si="28"/>
        <v/>
      </c>
      <c r="AI249" s="158" t="str">
        <f>IFERROR(INDEX(V!$R:$R,MATCH(AJ249,V!$L:$L,0)),"")</f>
        <v/>
      </c>
      <c r="AJ249" s="159" t="str">
        <f t="shared" si="29"/>
        <v/>
      </c>
      <c r="AK249" s="158" t="str">
        <f>IFERROR(INDEX(V!$R:$R,MATCH(AL249,V!$L:$L,0)),"")</f>
        <v/>
      </c>
      <c r="AL249" s="159" t="str">
        <f t="shared" si="30"/>
        <v/>
      </c>
      <c r="AM249" s="158" t="str">
        <f>IFERROR(INDEX(V!$R:$R,MATCH(AN249,V!$L:$L,0)),"")</f>
        <v/>
      </c>
      <c r="AN249" s="159" t="str">
        <f t="shared" si="31"/>
        <v/>
      </c>
      <c r="AO249" s="158" t="str">
        <f>IFERROR(INDEX(V!$R:$R,MATCH(AP249,V!$L:$L,0)),"")</f>
        <v/>
      </c>
      <c r="AP249" s="159" t="str">
        <f t="shared" si="32"/>
        <v/>
      </c>
    </row>
    <row r="250" spans="2:42" hidden="1" x14ac:dyDescent="0.2">
      <c r="B250"/>
      <c r="AD250" s="157">
        <f t="shared" si="33"/>
        <v>0</v>
      </c>
      <c r="AE250" s="158" t="str">
        <f>IFERROR(INDEX(V!$R:$R,MATCH(AF250,V!$L:$L,0)),"")</f>
        <v/>
      </c>
      <c r="AF250" s="159" t="str">
        <f t="shared" si="27"/>
        <v/>
      </c>
      <c r="AG250" s="158" t="str">
        <f>IFERROR(INDEX(V!$R:$R,MATCH(AH250,V!$L:$L,0)),"")</f>
        <v/>
      </c>
      <c r="AH250" s="159" t="str">
        <f t="shared" si="28"/>
        <v/>
      </c>
      <c r="AI250" s="158" t="str">
        <f>IFERROR(INDEX(V!$R:$R,MATCH(AJ250,V!$L:$L,0)),"")</f>
        <v/>
      </c>
      <c r="AJ250" s="159" t="str">
        <f t="shared" si="29"/>
        <v/>
      </c>
      <c r="AK250" s="158" t="str">
        <f>IFERROR(INDEX(V!$R:$R,MATCH(AL250,V!$L:$L,0)),"")</f>
        <v/>
      </c>
      <c r="AL250" s="159" t="str">
        <f t="shared" si="30"/>
        <v/>
      </c>
      <c r="AM250" s="158" t="str">
        <f>IFERROR(INDEX(V!$R:$R,MATCH(AN250,V!$L:$L,0)),"")</f>
        <v/>
      </c>
      <c r="AN250" s="159" t="str">
        <f t="shared" si="31"/>
        <v/>
      </c>
      <c r="AO250" s="158" t="str">
        <f>IFERROR(INDEX(V!$R:$R,MATCH(AP250,V!$L:$L,0)),"")</f>
        <v/>
      </c>
      <c r="AP250" s="159" t="str">
        <f t="shared" si="32"/>
        <v/>
      </c>
    </row>
    <row r="251" spans="2:42" hidden="1" x14ac:dyDescent="0.2">
      <c r="B251"/>
      <c r="AD251" s="157">
        <f t="shared" si="33"/>
        <v>0</v>
      </c>
      <c r="AE251" s="158" t="str">
        <f>IFERROR(INDEX(V!$R:$R,MATCH(AF251,V!$L:$L,0)),"")</f>
        <v/>
      </c>
      <c r="AF251" s="159" t="str">
        <f t="shared" si="27"/>
        <v/>
      </c>
      <c r="AG251" s="158" t="str">
        <f>IFERROR(INDEX(V!$R:$R,MATCH(AH251,V!$L:$L,0)),"")</f>
        <v/>
      </c>
      <c r="AH251" s="159" t="str">
        <f t="shared" si="28"/>
        <v/>
      </c>
      <c r="AI251" s="158" t="str">
        <f>IFERROR(INDEX(V!$R:$R,MATCH(AJ251,V!$L:$L,0)),"")</f>
        <v/>
      </c>
      <c r="AJ251" s="159" t="str">
        <f t="shared" si="29"/>
        <v/>
      </c>
      <c r="AK251" s="158" t="str">
        <f>IFERROR(INDEX(V!$R:$R,MATCH(AL251,V!$L:$L,0)),"")</f>
        <v/>
      </c>
      <c r="AL251" s="159" t="str">
        <f t="shared" si="30"/>
        <v/>
      </c>
      <c r="AM251" s="158" t="str">
        <f>IFERROR(INDEX(V!$R:$R,MATCH(AN251,V!$L:$L,0)),"")</f>
        <v/>
      </c>
      <c r="AN251" s="159" t="str">
        <f t="shared" si="31"/>
        <v/>
      </c>
      <c r="AO251" s="158" t="str">
        <f>IFERROR(INDEX(V!$R:$R,MATCH(AP251,V!$L:$L,0)),"")</f>
        <v/>
      </c>
      <c r="AP251" s="159" t="str">
        <f t="shared" si="32"/>
        <v/>
      </c>
    </row>
    <row r="252" spans="2:42" hidden="1" x14ac:dyDescent="0.2">
      <c r="B252"/>
      <c r="AD252" s="157">
        <f t="shared" si="33"/>
        <v>0</v>
      </c>
      <c r="AE252" s="158" t="str">
        <f>IFERROR(INDEX(V!$R:$R,MATCH(AF252,V!$L:$L,0)),"")</f>
        <v/>
      </c>
      <c r="AF252" s="159" t="str">
        <f t="shared" si="27"/>
        <v/>
      </c>
      <c r="AG252" s="158" t="str">
        <f>IFERROR(INDEX(V!$R:$R,MATCH(AH252,V!$L:$L,0)),"")</f>
        <v/>
      </c>
      <c r="AH252" s="159" t="str">
        <f t="shared" si="28"/>
        <v/>
      </c>
      <c r="AI252" s="158" t="str">
        <f>IFERROR(INDEX(V!$R:$R,MATCH(AJ252,V!$L:$L,0)),"")</f>
        <v/>
      </c>
      <c r="AJ252" s="159" t="str">
        <f t="shared" si="29"/>
        <v/>
      </c>
      <c r="AK252" s="158" t="str">
        <f>IFERROR(INDEX(V!$R:$R,MATCH(AL252,V!$L:$L,0)),"")</f>
        <v/>
      </c>
      <c r="AL252" s="159" t="str">
        <f t="shared" si="30"/>
        <v/>
      </c>
      <c r="AM252" s="158" t="str">
        <f>IFERROR(INDEX(V!$R:$R,MATCH(AN252,V!$L:$L,0)),"")</f>
        <v/>
      </c>
      <c r="AN252" s="159" t="str">
        <f t="shared" si="31"/>
        <v/>
      </c>
      <c r="AO252" s="158" t="str">
        <f>IFERROR(INDEX(V!$R:$R,MATCH(AP252,V!$L:$L,0)),"")</f>
        <v/>
      </c>
      <c r="AP252" s="159" t="str">
        <f t="shared" si="32"/>
        <v/>
      </c>
    </row>
    <row r="253" spans="2:42" hidden="1" x14ac:dyDescent="0.2">
      <c r="B253"/>
      <c r="AD253" s="157">
        <f t="shared" si="33"/>
        <v>0</v>
      </c>
      <c r="AE253" s="158" t="str">
        <f>IFERROR(INDEX(V!$R:$R,MATCH(AF253,V!$L:$L,0)),"")</f>
        <v/>
      </c>
      <c r="AF253" s="159" t="str">
        <f t="shared" si="27"/>
        <v/>
      </c>
      <c r="AG253" s="158" t="str">
        <f>IFERROR(INDEX(V!$R:$R,MATCH(AH253,V!$L:$L,0)),"")</f>
        <v/>
      </c>
      <c r="AH253" s="159" t="str">
        <f t="shared" si="28"/>
        <v/>
      </c>
      <c r="AI253" s="158" t="str">
        <f>IFERROR(INDEX(V!$R:$R,MATCH(AJ253,V!$L:$L,0)),"")</f>
        <v/>
      </c>
      <c r="AJ253" s="159" t="str">
        <f t="shared" si="29"/>
        <v/>
      </c>
      <c r="AK253" s="158" t="str">
        <f>IFERROR(INDEX(V!$R:$R,MATCH(AL253,V!$L:$L,0)),"")</f>
        <v/>
      </c>
      <c r="AL253" s="159" t="str">
        <f t="shared" si="30"/>
        <v/>
      </c>
      <c r="AM253" s="158" t="str">
        <f>IFERROR(INDEX(V!$R:$R,MATCH(AN253,V!$L:$L,0)),"")</f>
        <v/>
      </c>
      <c r="AN253" s="159" t="str">
        <f t="shared" si="31"/>
        <v/>
      </c>
      <c r="AO253" s="158" t="str">
        <f>IFERROR(INDEX(V!$R:$R,MATCH(AP253,V!$L:$L,0)),"")</f>
        <v/>
      </c>
      <c r="AP253" s="159" t="str">
        <f t="shared" si="32"/>
        <v/>
      </c>
    </row>
    <row r="254" spans="2:42" hidden="1" x14ac:dyDescent="0.2">
      <c r="B254"/>
      <c r="AD254" s="157">
        <f t="shared" si="33"/>
        <v>0</v>
      </c>
      <c r="AE254" s="158" t="str">
        <f>IFERROR(INDEX(V!$R:$R,MATCH(AF254,V!$L:$L,0)),"")</f>
        <v/>
      </c>
      <c r="AF254" s="159" t="str">
        <f t="shared" si="27"/>
        <v/>
      </c>
      <c r="AG254" s="158" t="str">
        <f>IFERROR(INDEX(V!$R:$R,MATCH(AH254,V!$L:$L,0)),"")</f>
        <v/>
      </c>
      <c r="AH254" s="159" t="str">
        <f t="shared" si="28"/>
        <v/>
      </c>
      <c r="AI254" s="158" t="str">
        <f>IFERROR(INDEX(V!$R:$R,MATCH(AJ254,V!$L:$L,0)),"")</f>
        <v/>
      </c>
      <c r="AJ254" s="159" t="str">
        <f t="shared" si="29"/>
        <v/>
      </c>
      <c r="AK254" s="158" t="str">
        <f>IFERROR(INDEX(V!$R:$R,MATCH(AL254,V!$L:$L,0)),"")</f>
        <v/>
      </c>
      <c r="AL254" s="159" t="str">
        <f t="shared" si="30"/>
        <v/>
      </c>
      <c r="AM254" s="158" t="str">
        <f>IFERROR(INDEX(V!$R:$R,MATCH(AN254,V!$L:$L,0)),"")</f>
        <v/>
      </c>
      <c r="AN254" s="159" t="str">
        <f t="shared" si="31"/>
        <v/>
      </c>
      <c r="AO254" s="158" t="str">
        <f>IFERROR(INDEX(V!$R:$R,MATCH(AP254,V!$L:$L,0)),"")</f>
        <v/>
      </c>
      <c r="AP254" s="159" t="str">
        <f t="shared" si="32"/>
        <v/>
      </c>
    </row>
    <row r="255" spans="2:42" hidden="1" x14ac:dyDescent="0.2">
      <c r="B255"/>
      <c r="AD255" s="157">
        <f t="shared" si="33"/>
        <v>0</v>
      </c>
      <c r="AE255" s="158" t="str">
        <f>IFERROR(INDEX(V!$R:$R,MATCH(AF255,V!$L:$L,0)),"")</f>
        <v/>
      </c>
      <c r="AF255" s="159" t="str">
        <f t="shared" si="27"/>
        <v/>
      </c>
      <c r="AG255" s="158" t="str">
        <f>IFERROR(INDEX(V!$R:$R,MATCH(AH255,V!$L:$L,0)),"")</f>
        <v/>
      </c>
      <c r="AH255" s="159" t="str">
        <f t="shared" si="28"/>
        <v/>
      </c>
      <c r="AI255" s="158" t="str">
        <f>IFERROR(INDEX(V!$R:$R,MATCH(AJ255,V!$L:$L,0)),"")</f>
        <v/>
      </c>
      <c r="AJ255" s="159" t="str">
        <f t="shared" si="29"/>
        <v/>
      </c>
      <c r="AK255" s="158" t="str">
        <f>IFERROR(INDEX(V!$R:$R,MATCH(AL255,V!$L:$L,0)),"")</f>
        <v/>
      </c>
      <c r="AL255" s="159" t="str">
        <f t="shared" si="30"/>
        <v/>
      </c>
      <c r="AM255" s="158" t="str">
        <f>IFERROR(INDEX(V!$R:$R,MATCH(AN255,V!$L:$L,0)),"")</f>
        <v/>
      </c>
      <c r="AN255" s="159" t="str">
        <f t="shared" si="31"/>
        <v/>
      </c>
      <c r="AO255" s="158" t="str">
        <f>IFERROR(INDEX(V!$R:$R,MATCH(AP255,V!$L:$L,0)),"")</f>
        <v/>
      </c>
      <c r="AP255" s="159" t="str">
        <f t="shared" si="32"/>
        <v/>
      </c>
    </row>
    <row r="256" spans="2:42" hidden="1" x14ac:dyDescent="0.2">
      <c r="B256"/>
      <c r="AD256" s="157">
        <f t="shared" si="33"/>
        <v>0</v>
      </c>
      <c r="AE256" s="158" t="str">
        <f>IFERROR(INDEX(V!$R:$R,MATCH(AF256,V!$L:$L,0)),"")</f>
        <v/>
      </c>
      <c r="AF256" s="159" t="str">
        <f t="shared" si="27"/>
        <v/>
      </c>
      <c r="AG256" s="158" t="str">
        <f>IFERROR(INDEX(V!$R:$R,MATCH(AH256,V!$L:$L,0)),"")</f>
        <v/>
      </c>
      <c r="AH256" s="159" t="str">
        <f t="shared" si="28"/>
        <v/>
      </c>
      <c r="AI256" s="158" t="str">
        <f>IFERROR(INDEX(V!$R:$R,MATCH(AJ256,V!$L:$L,0)),"")</f>
        <v/>
      </c>
      <c r="AJ256" s="159" t="str">
        <f t="shared" si="29"/>
        <v/>
      </c>
      <c r="AK256" s="158" t="str">
        <f>IFERROR(INDEX(V!$R:$R,MATCH(AL256,V!$L:$L,0)),"")</f>
        <v/>
      </c>
      <c r="AL256" s="159" t="str">
        <f t="shared" si="30"/>
        <v/>
      </c>
      <c r="AM256" s="158" t="str">
        <f>IFERROR(INDEX(V!$R:$R,MATCH(AN256,V!$L:$L,0)),"")</f>
        <v/>
      </c>
      <c r="AN256" s="159" t="str">
        <f t="shared" si="31"/>
        <v/>
      </c>
      <c r="AO256" s="158" t="str">
        <f>IFERROR(INDEX(V!$R:$R,MATCH(AP256,V!$L:$L,0)),"")</f>
        <v/>
      </c>
      <c r="AP256" s="159" t="str">
        <f t="shared" si="32"/>
        <v/>
      </c>
    </row>
    <row r="257" spans="2:42" hidden="1" x14ac:dyDescent="0.2">
      <c r="B257"/>
      <c r="AD257" s="157">
        <f t="shared" si="33"/>
        <v>0</v>
      </c>
      <c r="AE257" s="158" t="str">
        <f>IFERROR(INDEX(V!$R:$R,MATCH(AF257,V!$L:$L,0)),"")</f>
        <v/>
      </c>
      <c r="AF257" s="159" t="str">
        <f t="shared" si="27"/>
        <v/>
      </c>
      <c r="AG257" s="158" t="str">
        <f>IFERROR(INDEX(V!$R:$R,MATCH(AH257,V!$L:$L,0)),"")</f>
        <v/>
      </c>
      <c r="AH257" s="159" t="str">
        <f t="shared" si="28"/>
        <v/>
      </c>
      <c r="AI257" s="158" t="str">
        <f>IFERROR(INDEX(V!$R:$R,MATCH(AJ257,V!$L:$L,0)),"")</f>
        <v/>
      </c>
      <c r="AJ257" s="159" t="str">
        <f t="shared" si="29"/>
        <v/>
      </c>
      <c r="AK257" s="158" t="str">
        <f>IFERROR(INDEX(V!$R:$R,MATCH(AL257,V!$L:$L,0)),"")</f>
        <v/>
      </c>
      <c r="AL257" s="159" t="str">
        <f t="shared" si="30"/>
        <v/>
      </c>
      <c r="AM257" s="158" t="str">
        <f>IFERROR(INDEX(V!$R:$R,MATCH(AN257,V!$L:$L,0)),"")</f>
        <v/>
      </c>
      <c r="AN257" s="159" t="str">
        <f t="shared" si="31"/>
        <v/>
      </c>
      <c r="AO257" s="158" t="str">
        <f>IFERROR(INDEX(V!$R:$R,MATCH(AP257,V!$L:$L,0)),"")</f>
        <v/>
      </c>
      <c r="AP257" s="159" t="str">
        <f t="shared" si="32"/>
        <v/>
      </c>
    </row>
    <row r="258" spans="2:42" hidden="1" x14ac:dyDescent="0.2">
      <c r="B258"/>
      <c r="AD258" s="157">
        <f t="shared" si="33"/>
        <v>0</v>
      </c>
      <c r="AE258" s="158" t="str">
        <f>IFERROR(INDEX(V!$R:$R,MATCH(AF258,V!$L:$L,0)),"")</f>
        <v/>
      </c>
      <c r="AF258" s="159" t="str">
        <f t="shared" si="27"/>
        <v/>
      </c>
      <c r="AG258" s="158" t="str">
        <f>IFERROR(INDEX(V!$R:$R,MATCH(AH258,V!$L:$L,0)),"")</f>
        <v/>
      </c>
      <c r="AH258" s="159" t="str">
        <f t="shared" si="28"/>
        <v/>
      </c>
      <c r="AI258" s="158" t="str">
        <f>IFERROR(INDEX(V!$R:$R,MATCH(AJ258,V!$L:$L,0)),"")</f>
        <v/>
      </c>
      <c r="AJ258" s="159" t="str">
        <f t="shared" si="29"/>
        <v/>
      </c>
      <c r="AK258" s="158" t="str">
        <f>IFERROR(INDEX(V!$R:$R,MATCH(AL258,V!$L:$L,0)),"")</f>
        <v/>
      </c>
      <c r="AL258" s="159" t="str">
        <f t="shared" si="30"/>
        <v/>
      </c>
      <c r="AM258" s="158" t="str">
        <f>IFERROR(INDEX(V!$R:$R,MATCH(AN258,V!$L:$L,0)),"")</f>
        <v/>
      </c>
      <c r="AN258" s="159" t="str">
        <f t="shared" si="31"/>
        <v/>
      </c>
      <c r="AO258" s="158" t="str">
        <f>IFERROR(INDEX(V!$R:$R,MATCH(AP258,V!$L:$L,0)),"")</f>
        <v/>
      </c>
      <c r="AP258" s="159" t="str">
        <f t="shared" si="32"/>
        <v/>
      </c>
    </row>
    <row r="259" spans="2:42" hidden="1" x14ac:dyDescent="0.2">
      <c r="B259"/>
      <c r="AD259" s="157">
        <f t="shared" si="33"/>
        <v>0</v>
      </c>
      <c r="AE259" s="158" t="str">
        <f>IFERROR(INDEX(V!$R:$R,MATCH(AF259,V!$L:$L,0)),"")</f>
        <v/>
      </c>
      <c r="AF259" s="159" t="str">
        <f t="shared" si="27"/>
        <v/>
      </c>
      <c r="AG259" s="158" t="str">
        <f>IFERROR(INDEX(V!$R:$R,MATCH(AH259,V!$L:$L,0)),"")</f>
        <v/>
      </c>
      <c r="AH259" s="159" t="str">
        <f t="shared" si="28"/>
        <v/>
      </c>
      <c r="AI259" s="158" t="str">
        <f>IFERROR(INDEX(V!$R:$R,MATCH(AJ259,V!$L:$L,0)),"")</f>
        <v/>
      </c>
      <c r="AJ259" s="159" t="str">
        <f t="shared" si="29"/>
        <v/>
      </c>
      <c r="AK259" s="158" t="str">
        <f>IFERROR(INDEX(V!$R:$R,MATCH(AL259,V!$L:$L,0)),"")</f>
        <v/>
      </c>
      <c r="AL259" s="159" t="str">
        <f t="shared" si="30"/>
        <v/>
      </c>
      <c r="AM259" s="158" t="str">
        <f>IFERROR(INDEX(V!$R:$R,MATCH(AN259,V!$L:$L,0)),"")</f>
        <v/>
      </c>
      <c r="AN259" s="159" t="str">
        <f t="shared" si="31"/>
        <v/>
      </c>
      <c r="AO259" s="158" t="str">
        <f>IFERROR(INDEX(V!$R:$R,MATCH(AP259,V!$L:$L,0)),"")</f>
        <v/>
      </c>
      <c r="AP259" s="159" t="str">
        <f t="shared" si="32"/>
        <v/>
      </c>
    </row>
    <row r="260" spans="2:42" hidden="1" x14ac:dyDescent="0.2">
      <c r="B260"/>
      <c r="AD260" s="157">
        <f t="shared" si="33"/>
        <v>0</v>
      </c>
      <c r="AE260" s="158" t="str">
        <f>IFERROR(INDEX(V!$R:$R,MATCH(AF260,V!$L:$L,0)),"")</f>
        <v/>
      </c>
      <c r="AF260" s="159" t="str">
        <f t="shared" si="27"/>
        <v/>
      </c>
      <c r="AG260" s="158" t="str">
        <f>IFERROR(INDEX(V!$R:$R,MATCH(AH260,V!$L:$L,0)),"")</f>
        <v/>
      </c>
      <c r="AH260" s="159" t="str">
        <f t="shared" si="28"/>
        <v/>
      </c>
      <c r="AI260" s="158" t="str">
        <f>IFERROR(INDEX(V!$R:$R,MATCH(AJ260,V!$L:$L,0)),"")</f>
        <v/>
      </c>
      <c r="AJ260" s="159" t="str">
        <f t="shared" si="29"/>
        <v/>
      </c>
      <c r="AK260" s="158" t="str">
        <f>IFERROR(INDEX(V!$R:$R,MATCH(AL260,V!$L:$L,0)),"")</f>
        <v/>
      </c>
      <c r="AL260" s="159" t="str">
        <f t="shared" si="30"/>
        <v/>
      </c>
      <c r="AM260" s="158" t="str">
        <f>IFERROR(INDEX(V!$R:$R,MATCH(AN260,V!$L:$L,0)),"")</f>
        <v/>
      </c>
      <c r="AN260" s="159" t="str">
        <f t="shared" si="31"/>
        <v/>
      </c>
      <c r="AO260" s="158" t="str">
        <f>IFERROR(INDEX(V!$R:$R,MATCH(AP260,V!$L:$L,0)),"")</f>
        <v/>
      </c>
      <c r="AP260" s="159" t="str">
        <f t="shared" si="32"/>
        <v/>
      </c>
    </row>
    <row r="261" spans="2:42" hidden="1" x14ac:dyDescent="0.2">
      <c r="B261"/>
      <c r="AD261" s="157">
        <f t="shared" si="33"/>
        <v>0</v>
      </c>
      <c r="AE261" s="158" t="str">
        <f>IFERROR(INDEX(V!$R:$R,MATCH(AF261,V!$L:$L,0)),"")</f>
        <v/>
      </c>
      <c r="AF261" s="159" t="str">
        <f t="shared" si="27"/>
        <v/>
      </c>
      <c r="AG261" s="158" t="str">
        <f>IFERROR(INDEX(V!$R:$R,MATCH(AH261,V!$L:$L,0)),"")</f>
        <v/>
      </c>
      <c r="AH261" s="159" t="str">
        <f t="shared" si="28"/>
        <v/>
      </c>
      <c r="AI261" s="158" t="str">
        <f>IFERROR(INDEX(V!$R:$R,MATCH(AJ261,V!$L:$L,0)),"")</f>
        <v/>
      </c>
      <c r="AJ261" s="159" t="str">
        <f t="shared" si="29"/>
        <v/>
      </c>
      <c r="AK261" s="158" t="str">
        <f>IFERROR(INDEX(V!$R:$R,MATCH(AL261,V!$L:$L,0)),"")</f>
        <v/>
      </c>
      <c r="AL261" s="159" t="str">
        <f t="shared" si="30"/>
        <v/>
      </c>
      <c r="AM261" s="158" t="str">
        <f>IFERROR(INDEX(V!$R:$R,MATCH(AN261,V!$L:$L,0)),"")</f>
        <v/>
      </c>
      <c r="AN261" s="159" t="str">
        <f t="shared" si="31"/>
        <v/>
      </c>
      <c r="AO261" s="158" t="str">
        <f>IFERROR(INDEX(V!$R:$R,MATCH(AP261,V!$L:$L,0)),"")</f>
        <v/>
      </c>
      <c r="AP261" s="159" t="str">
        <f t="shared" si="32"/>
        <v/>
      </c>
    </row>
    <row r="262" spans="2:42" hidden="1" x14ac:dyDescent="0.2">
      <c r="B262"/>
      <c r="AD262" s="157">
        <f t="shared" si="33"/>
        <v>0</v>
      </c>
      <c r="AE262" s="158" t="str">
        <f>IFERROR(INDEX(V!$R:$R,MATCH(AF262,V!$L:$L,0)),"")</f>
        <v/>
      </c>
      <c r="AF262" s="159" t="str">
        <f t="shared" si="27"/>
        <v/>
      </c>
      <c r="AG262" s="158" t="str">
        <f>IFERROR(INDEX(V!$R:$R,MATCH(AH262,V!$L:$L,0)),"")</f>
        <v/>
      </c>
      <c r="AH262" s="159" t="str">
        <f t="shared" si="28"/>
        <v/>
      </c>
      <c r="AI262" s="158" t="str">
        <f>IFERROR(INDEX(V!$R:$R,MATCH(AJ262,V!$L:$L,0)),"")</f>
        <v/>
      </c>
      <c r="AJ262" s="159" t="str">
        <f t="shared" si="29"/>
        <v/>
      </c>
      <c r="AK262" s="158" t="str">
        <f>IFERROR(INDEX(V!$R:$R,MATCH(AL262,V!$L:$L,0)),"")</f>
        <v/>
      </c>
      <c r="AL262" s="159" t="str">
        <f t="shared" si="30"/>
        <v/>
      </c>
      <c r="AM262" s="158" t="str">
        <f>IFERROR(INDEX(V!$R:$R,MATCH(AN262,V!$L:$L,0)),"")</f>
        <v/>
      </c>
      <c r="AN262" s="159" t="str">
        <f t="shared" si="31"/>
        <v/>
      </c>
      <c r="AO262" s="158" t="str">
        <f>IFERROR(INDEX(V!$R:$R,MATCH(AP262,V!$L:$L,0)),"")</f>
        <v/>
      </c>
      <c r="AP262" s="159" t="str">
        <f t="shared" si="32"/>
        <v/>
      </c>
    </row>
    <row r="263" spans="2:42" hidden="1" x14ac:dyDescent="0.2">
      <c r="B263"/>
      <c r="AD263" s="157">
        <f t="shared" si="33"/>
        <v>0</v>
      </c>
      <c r="AE263" s="158" t="str">
        <f>IFERROR(INDEX(V!$R:$R,MATCH(AF263,V!$L:$L,0)),"")</f>
        <v/>
      </c>
      <c r="AF263" s="159" t="str">
        <f t="shared" si="27"/>
        <v/>
      </c>
      <c r="AG263" s="158" t="str">
        <f>IFERROR(INDEX(V!$R:$R,MATCH(AH263,V!$L:$L,0)),"")</f>
        <v/>
      </c>
      <c r="AH263" s="159" t="str">
        <f t="shared" si="28"/>
        <v/>
      </c>
      <c r="AI263" s="158" t="str">
        <f>IFERROR(INDEX(V!$R:$R,MATCH(AJ263,V!$L:$L,0)),"")</f>
        <v/>
      </c>
      <c r="AJ263" s="159" t="str">
        <f t="shared" si="29"/>
        <v/>
      </c>
      <c r="AK263" s="158" t="str">
        <f>IFERROR(INDEX(V!$R:$R,MATCH(AL263,V!$L:$L,0)),"")</f>
        <v/>
      </c>
      <c r="AL263" s="159" t="str">
        <f t="shared" si="30"/>
        <v/>
      </c>
      <c r="AM263" s="158" t="str">
        <f>IFERROR(INDEX(V!$R:$R,MATCH(AN263,V!$L:$L,0)),"")</f>
        <v/>
      </c>
      <c r="AN263" s="159" t="str">
        <f t="shared" si="31"/>
        <v/>
      </c>
      <c r="AO263" s="158" t="str">
        <f>IFERROR(INDEX(V!$R:$R,MATCH(AP263,V!$L:$L,0)),"")</f>
        <v/>
      </c>
      <c r="AP263" s="159" t="str">
        <f t="shared" si="32"/>
        <v/>
      </c>
    </row>
    <row r="264" spans="2:42" hidden="1" x14ac:dyDescent="0.2">
      <c r="B264"/>
      <c r="AD264" s="157">
        <f t="shared" si="33"/>
        <v>0</v>
      </c>
      <c r="AE264" s="158" t="str">
        <f>IFERROR(INDEX(V!$R:$R,MATCH(AF264,V!$L:$L,0)),"")</f>
        <v/>
      </c>
      <c r="AF264" s="159" t="str">
        <f t="shared" ref="AF264:AF297" si="34">IFERROR(LEFT($B264,(FIND(",",$B264,1)-1)),"")</f>
        <v/>
      </c>
      <c r="AG264" s="158" t="str">
        <f>IFERROR(INDEX(V!$R:$R,MATCH(AH264,V!$L:$L,0)),"")</f>
        <v/>
      </c>
      <c r="AH264" s="159" t="str">
        <f t="shared" ref="AH264:AH297" si="35">IFERROR(MID($B264,FIND(", ",$B264)+2,256),"")</f>
        <v/>
      </c>
      <c r="AI264" s="158" t="str">
        <f>IFERROR(INDEX(V!$R:$R,MATCH(AJ264,V!$L:$L,0)),"")</f>
        <v/>
      </c>
      <c r="AJ264" s="159" t="str">
        <f t="shared" ref="AJ264:AJ297" si="36">IFERROR(MID($B264,FIND("^",SUBSTITUTE($B264,", ","^",1))+2,FIND("^",SUBSTITUTE($B264,", ","^",2))-FIND("^",SUBSTITUTE($B264,", ","^",1))-2),"")</f>
        <v/>
      </c>
      <c r="AK264" s="158" t="str">
        <f>IFERROR(INDEX(V!$R:$R,MATCH(AL264,V!$L:$L,0)),"")</f>
        <v/>
      </c>
      <c r="AL264" s="159" t="str">
        <f t="shared" ref="AL264:AL297" si="37">IFERROR(MID($B264,FIND(", ",$B264,FIND(", ",$B264,FIND(", ",$B264))+1)+2,30000),"")</f>
        <v/>
      </c>
      <c r="AM264" s="158" t="str">
        <f>IFERROR(INDEX(V!$R:$R,MATCH(AN264,V!$L:$L,0)),"")</f>
        <v/>
      </c>
      <c r="AN264" s="159" t="str">
        <f t="shared" ref="AN264:AN297" si="38">IFERROR(MID($B264,FIND(", ",$B264,FIND(", ",$B264)+1)+2,FIND(", ",$B264,FIND(", ",$B264,FIND(", ",$B264)+1)+1)-FIND(", ",$B264,FIND(", ",$B264)+1)-2),"")</f>
        <v/>
      </c>
      <c r="AO264" s="158" t="str">
        <f>IFERROR(INDEX(V!$R:$R,MATCH(AP264,V!$L:$L,0)),"")</f>
        <v/>
      </c>
      <c r="AP264" s="159" t="str">
        <f t="shared" ref="AP264:AP297" si="39">IFERROR(MID($B264,FIND(", ",$B264,FIND(", ",$B264,FIND(", ",$B264)+1)+1)+2,30000),"")</f>
        <v/>
      </c>
    </row>
    <row r="265" spans="2:42" hidden="1" x14ac:dyDescent="0.2">
      <c r="B265"/>
      <c r="AD265" s="157">
        <f t="shared" si="33"/>
        <v>0</v>
      </c>
      <c r="AE265" s="158" t="str">
        <f>IFERROR(INDEX(V!$R:$R,MATCH(AF265,V!$L:$L,0)),"")</f>
        <v/>
      </c>
      <c r="AF265" s="159" t="str">
        <f t="shared" si="34"/>
        <v/>
      </c>
      <c r="AG265" s="158" t="str">
        <f>IFERROR(INDEX(V!$R:$R,MATCH(AH265,V!$L:$L,0)),"")</f>
        <v/>
      </c>
      <c r="AH265" s="159" t="str">
        <f t="shared" si="35"/>
        <v/>
      </c>
      <c r="AI265" s="158" t="str">
        <f>IFERROR(INDEX(V!$R:$R,MATCH(AJ265,V!$L:$L,0)),"")</f>
        <v/>
      </c>
      <c r="AJ265" s="159" t="str">
        <f t="shared" si="36"/>
        <v/>
      </c>
      <c r="AK265" s="158" t="str">
        <f>IFERROR(INDEX(V!$R:$R,MATCH(AL265,V!$L:$L,0)),"")</f>
        <v/>
      </c>
      <c r="AL265" s="159" t="str">
        <f t="shared" si="37"/>
        <v/>
      </c>
      <c r="AM265" s="158" t="str">
        <f>IFERROR(INDEX(V!$R:$R,MATCH(AN265,V!$L:$L,0)),"")</f>
        <v/>
      </c>
      <c r="AN265" s="159" t="str">
        <f t="shared" si="38"/>
        <v/>
      </c>
      <c r="AO265" s="158" t="str">
        <f>IFERROR(INDEX(V!$R:$R,MATCH(AP265,V!$L:$L,0)),"")</f>
        <v/>
      </c>
      <c r="AP265" s="159" t="str">
        <f t="shared" si="39"/>
        <v/>
      </c>
    </row>
    <row r="266" spans="2:42" hidden="1" x14ac:dyDescent="0.2">
      <c r="B266"/>
      <c r="AD266" s="157">
        <f t="shared" ref="AD266:AD297" si="40">SUM(AE266:AP266)</f>
        <v>0</v>
      </c>
      <c r="AE266" s="158" t="str">
        <f>IFERROR(INDEX(V!$R:$R,MATCH(AF266,V!$L:$L,0)),"")</f>
        <v/>
      </c>
      <c r="AF266" s="159" t="str">
        <f t="shared" si="34"/>
        <v/>
      </c>
      <c r="AG266" s="158" t="str">
        <f>IFERROR(INDEX(V!$R:$R,MATCH(AH266,V!$L:$L,0)),"")</f>
        <v/>
      </c>
      <c r="AH266" s="159" t="str">
        <f t="shared" si="35"/>
        <v/>
      </c>
      <c r="AI266" s="158" t="str">
        <f>IFERROR(INDEX(V!$R:$R,MATCH(AJ266,V!$L:$L,0)),"")</f>
        <v/>
      </c>
      <c r="AJ266" s="159" t="str">
        <f t="shared" si="36"/>
        <v/>
      </c>
      <c r="AK266" s="158" t="str">
        <f>IFERROR(INDEX(V!$R:$R,MATCH(AL266,V!$L:$L,0)),"")</f>
        <v/>
      </c>
      <c r="AL266" s="159" t="str">
        <f t="shared" si="37"/>
        <v/>
      </c>
      <c r="AM266" s="158" t="str">
        <f>IFERROR(INDEX(V!$R:$R,MATCH(AN266,V!$L:$L,0)),"")</f>
        <v/>
      </c>
      <c r="AN266" s="159" t="str">
        <f t="shared" si="38"/>
        <v/>
      </c>
      <c r="AO266" s="158" t="str">
        <f>IFERROR(INDEX(V!$R:$R,MATCH(AP266,V!$L:$L,0)),"")</f>
        <v/>
      </c>
      <c r="AP266" s="159" t="str">
        <f t="shared" si="39"/>
        <v/>
      </c>
    </row>
    <row r="267" spans="2:42" hidden="1" x14ac:dyDescent="0.2">
      <c r="B267"/>
      <c r="AD267" s="157">
        <f t="shared" si="40"/>
        <v>0</v>
      </c>
      <c r="AE267" s="158" t="str">
        <f>IFERROR(INDEX(V!$R:$R,MATCH(AF267,V!$L:$L,0)),"")</f>
        <v/>
      </c>
      <c r="AF267" s="159" t="str">
        <f t="shared" si="34"/>
        <v/>
      </c>
      <c r="AG267" s="158" t="str">
        <f>IFERROR(INDEX(V!$R:$R,MATCH(AH267,V!$L:$L,0)),"")</f>
        <v/>
      </c>
      <c r="AH267" s="159" t="str">
        <f t="shared" si="35"/>
        <v/>
      </c>
      <c r="AI267" s="158" t="str">
        <f>IFERROR(INDEX(V!$R:$R,MATCH(AJ267,V!$L:$L,0)),"")</f>
        <v/>
      </c>
      <c r="AJ267" s="159" t="str">
        <f t="shared" si="36"/>
        <v/>
      </c>
      <c r="AK267" s="158" t="str">
        <f>IFERROR(INDEX(V!$R:$R,MATCH(AL267,V!$L:$L,0)),"")</f>
        <v/>
      </c>
      <c r="AL267" s="159" t="str">
        <f t="shared" si="37"/>
        <v/>
      </c>
      <c r="AM267" s="158" t="str">
        <f>IFERROR(INDEX(V!$R:$R,MATCH(AN267,V!$L:$L,0)),"")</f>
        <v/>
      </c>
      <c r="AN267" s="159" t="str">
        <f t="shared" si="38"/>
        <v/>
      </c>
      <c r="AO267" s="158" t="str">
        <f>IFERROR(INDEX(V!$R:$R,MATCH(AP267,V!$L:$L,0)),"")</f>
        <v/>
      </c>
      <c r="AP267" s="159" t="str">
        <f t="shared" si="39"/>
        <v/>
      </c>
    </row>
    <row r="268" spans="2:42" hidden="1" x14ac:dyDescent="0.2">
      <c r="B268"/>
      <c r="AD268" s="157">
        <f t="shared" si="40"/>
        <v>0</v>
      </c>
      <c r="AE268" s="158" t="str">
        <f>IFERROR(INDEX(V!$R:$R,MATCH(AF268,V!$L:$L,0)),"")</f>
        <v/>
      </c>
      <c r="AF268" s="159" t="str">
        <f t="shared" si="34"/>
        <v/>
      </c>
      <c r="AG268" s="158" t="str">
        <f>IFERROR(INDEX(V!$R:$R,MATCH(AH268,V!$L:$L,0)),"")</f>
        <v/>
      </c>
      <c r="AH268" s="159" t="str">
        <f t="shared" si="35"/>
        <v/>
      </c>
      <c r="AI268" s="158" t="str">
        <f>IFERROR(INDEX(V!$R:$R,MATCH(AJ268,V!$L:$L,0)),"")</f>
        <v/>
      </c>
      <c r="AJ268" s="159" t="str">
        <f t="shared" si="36"/>
        <v/>
      </c>
      <c r="AK268" s="158" t="str">
        <f>IFERROR(INDEX(V!$R:$R,MATCH(AL268,V!$L:$L,0)),"")</f>
        <v/>
      </c>
      <c r="AL268" s="159" t="str">
        <f t="shared" si="37"/>
        <v/>
      </c>
      <c r="AM268" s="158" t="str">
        <f>IFERROR(INDEX(V!$R:$R,MATCH(AN268,V!$L:$L,0)),"")</f>
        <v/>
      </c>
      <c r="AN268" s="159" t="str">
        <f t="shared" si="38"/>
        <v/>
      </c>
      <c r="AO268" s="158" t="str">
        <f>IFERROR(INDEX(V!$R:$R,MATCH(AP268,V!$L:$L,0)),"")</f>
        <v/>
      </c>
      <c r="AP268" s="159" t="str">
        <f t="shared" si="39"/>
        <v/>
      </c>
    </row>
    <row r="269" spans="2:42" hidden="1" x14ac:dyDescent="0.2">
      <c r="B269"/>
      <c r="AD269" s="157">
        <f t="shared" si="40"/>
        <v>0</v>
      </c>
      <c r="AE269" s="158" t="str">
        <f>IFERROR(INDEX(V!$R:$R,MATCH(AF269,V!$L:$L,0)),"")</f>
        <v/>
      </c>
      <c r="AF269" s="159" t="str">
        <f t="shared" si="34"/>
        <v/>
      </c>
      <c r="AG269" s="158" t="str">
        <f>IFERROR(INDEX(V!$R:$R,MATCH(AH269,V!$L:$L,0)),"")</f>
        <v/>
      </c>
      <c r="AH269" s="159" t="str">
        <f t="shared" si="35"/>
        <v/>
      </c>
      <c r="AI269" s="158" t="str">
        <f>IFERROR(INDEX(V!$R:$R,MATCH(AJ269,V!$L:$L,0)),"")</f>
        <v/>
      </c>
      <c r="AJ269" s="159" t="str">
        <f t="shared" si="36"/>
        <v/>
      </c>
      <c r="AK269" s="158" t="str">
        <f>IFERROR(INDEX(V!$R:$R,MATCH(AL269,V!$L:$L,0)),"")</f>
        <v/>
      </c>
      <c r="AL269" s="159" t="str">
        <f t="shared" si="37"/>
        <v/>
      </c>
      <c r="AM269" s="158" t="str">
        <f>IFERROR(INDEX(V!$R:$R,MATCH(AN269,V!$L:$L,0)),"")</f>
        <v/>
      </c>
      <c r="AN269" s="159" t="str">
        <f t="shared" si="38"/>
        <v/>
      </c>
      <c r="AO269" s="158" t="str">
        <f>IFERROR(INDEX(V!$R:$R,MATCH(AP269,V!$L:$L,0)),"")</f>
        <v/>
      </c>
      <c r="AP269" s="159" t="str">
        <f t="shared" si="39"/>
        <v/>
      </c>
    </row>
    <row r="270" spans="2:42" hidden="1" x14ac:dyDescent="0.2">
      <c r="B270"/>
      <c r="AD270" s="157">
        <f t="shared" si="40"/>
        <v>0</v>
      </c>
      <c r="AE270" s="158" t="str">
        <f>IFERROR(INDEX(V!$R:$R,MATCH(AF270,V!$L:$L,0)),"")</f>
        <v/>
      </c>
      <c r="AF270" s="159" t="str">
        <f t="shared" si="34"/>
        <v/>
      </c>
      <c r="AG270" s="158" t="str">
        <f>IFERROR(INDEX(V!$R:$R,MATCH(AH270,V!$L:$L,0)),"")</f>
        <v/>
      </c>
      <c r="AH270" s="159" t="str">
        <f t="shared" si="35"/>
        <v/>
      </c>
      <c r="AI270" s="158" t="str">
        <f>IFERROR(INDEX(V!$R:$R,MATCH(AJ270,V!$L:$L,0)),"")</f>
        <v/>
      </c>
      <c r="AJ270" s="159" t="str">
        <f t="shared" si="36"/>
        <v/>
      </c>
      <c r="AK270" s="158" t="str">
        <f>IFERROR(INDEX(V!$R:$R,MATCH(AL270,V!$L:$L,0)),"")</f>
        <v/>
      </c>
      <c r="AL270" s="159" t="str">
        <f t="shared" si="37"/>
        <v/>
      </c>
      <c r="AM270" s="158" t="str">
        <f>IFERROR(INDEX(V!$R:$R,MATCH(AN270,V!$L:$L,0)),"")</f>
        <v/>
      </c>
      <c r="AN270" s="159" t="str">
        <f t="shared" si="38"/>
        <v/>
      </c>
      <c r="AO270" s="158" t="str">
        <f>IFERROR(INDEX(V!$R:$R,MATCH(AP270,V!$L:$L,0)),"")</f>
        <v/>
      </c>
      <c r="AP270" s="159" t="str">
        <f t="shared" si="39"/>
        <v/>
      </c>
    </row>
    <row r="271" spans="2:42" hidden="1" x14ac:dyDescent="0.2">
      <c r="B271"/>
      <c r="AD271" s="157">
        <f t="shared" si="40"/>
        <v>0</v>
      </c>
      <c r="AE271" s="158" t="str">
        <f>IFERROR(INDEX(V!$R:$R,MATCH(AF271,V!$L:$L,0)),"")</f>
        <v/>
      </c>
      <c r="AF271" s="159" t="str">
        <f t="shared" si="34"/>
        <v/>
      </c>
      <c r="AG271" s="158" t="str">
        <f>IFERROR(INDEX(V!$R:$R,MATCH(AH271,V!$L:$L,0)),"")</f>
        <v/>
      </c>
      <c r="AH271" s="159" t="str">
        <f t="shared" si="35"/>
        <v/>
      </c>
      <c r="AI271" s="158" t="str">
        <f>IFERROR(INDEX(V!$R:$R,MATCH(AJ271,V!$L:$L,0)),"")</f>
        <v/>
      </c>
      <c r="AJ271" s="159" t="str">
        <f t="shared" si="36"/>
        <v/>
      </c>
      <c r="AK271" s="158" t="str">
        <f>IFERROR(INDEX(V!$R:$R,MATCH(AL271,V!$L:$L,0)),"")</f>
        <v/>
      </c>
      <c r="AL271" s="159" t="str">
        <f t="shared" si="37"/>
        <v/>
      </c>
      <c r="AM271" s="158" t="str">
        <f>IFERROR(INDEX(V!$R:$R,MATCH(AN271,V!$L:$L,0)),"")</f>
        <v/>
      </c>
      <c r="AN271" s="159" t="str">
        <f t="shared" si="38"/>
        <v/>
      </c>
      <c r="AO271" s="158" t="str">
        <f>IFERROR(INDEX(V!$R:$R,MATCH(AP271,V!$L:$L,0)),"")</f>
        <v/>
      </c>
      <c r="AP271" s="159" t="str">
        <f t="shared" si="39"/>
        <v/>
      </c>
    </row>
    <row r="272" spans="2:42" hidden="1" x14ac:dyDescent="0.2">
      <c r="B272"/>
      <c r="AD272" s="157">
        <f t="shared" si="40"/>
        <v>0</v>
      </c>
      <c r="AE272" s="158" t="str">
        <f>IFERROR(INDEX(V!$R:$R,MATCH(AF272,V!$L:$L,0)),"")</f>
        <v/>
      </c>
      <c r="AF272" s="159" t="str">
        <f t="shared" si="34"/>
        <v/>
      </c>
      <c r="AG272" s="158" t="str">
        <f>IFERROR(INDEX(V!$R:$R,MATCH(AH272,V!$L:$L,0)),"")</f>
        <v/>
      </c>
      <c r="AH272" s="159" t="str">
        <f t="shared" si="35"/>
        <v/>
      </c>
      <c r="AI272" s="158" t="str">
        <f>IFERROR(INDEX(V!$R:$R,MATCH(AJ272,V!$L:$L,0)),"")</f>
        <v/>
      </c>
      <c r="AJ272" s="159" t="str">
        <f t="shared" si="36"/>
        <v/>
      </c>
      <c r="AK272" s="158" t="str">
        <f>IFERROR(INDEX(V!$R:$R,MATCH(AL272,V!$L:$L,0)),"")</f>
        <v/>
      </c>
      <c r="AL272" s="159" t="str">
        <f t="shared" si="37"/>
        <v/>
      </c>
      <c r="AM272" s="158" t="str">
        <f>IFERROR(INDEX(V!$R:$R,MATCH(AN272,V!$L:$L,0)),"")</f>
        <v/>
      </c>
      <c r="AN272" s="159" t="str">
        <f t="shared" si="38"/>
        <v/>
      </c>
      <c r="AO272" s="158" t="str">
        <f>IFERROR(INDEX(V!$R:$R,MATCH(AP272,V!$L:$L,0)),"")</f>
        <v/>
      </c>
      <c r="AP272" s="159" t="str">
        <f t="shared" si="39"/>
        <v/>
      </c>
    </row>
    <row r="273" spans="2:42" hidden="1" x14ac:dyDescent="0.2">
      <c r="B273"/>
      <c r="AD273" s="157">
        <f t="shared" si="40"/>
        <v>0</v>
      </c>
      <c r="AE273" s="158" t="str">
        <f>IFERROR(INDEX(V!$R:$R,MATCH(AF273,V!$L:$L,0)),"")</f>
        <v/>
      </c>
      <c r="AF273" s="159" t="str">
        <f t="shared" si="34"/>
        <v/>
      </c>
      <c r="AG273" s="158" t="str">
        <f>IFERROR(INDEX(V!$R:$R,MATCH(AH273,V!$L:$L,0)),"")</f>
        <v/>
      </c>
      <c r="AH273" s="159" t="str">
        <f t="shared" si="35"/>
        <v/>
      </c>
      <c r="AI273" s="158" t="str">
        <f>IFERROR(INDEX(V!$R:$R,MATCH(AJ273,V!$L:$L,0)),"")</f>
        <v/>
      </c>
      <c r="AJ273" s="159" t="str">
        <f t="shared" si="36"/>
        <v/>
      </c>
      <c r="AK273" s="158" t="str">
        <f>IFERROR(INDEX(V!$R:$R,MATCH(AL273,V!$L:$L,0)),"")</f>
        <v/>
      </c>
      <c r="AL273" s="159" t="str">
        <f t="shared" si="37"/>
        <v/>
      </c>
      <c r="AM273" s="158" t="str">
        <f>IFERROR(INDEX(V!$R:$R,MATCH(AN273,V!$L:$L,0)),"")</f>
        <v/>
      </c>
      <c r="AN273" s="159" t="str">
        <f t="shared" si="38"/>
        <v/>
      </c>
      <c r="AO273" s="158" t="str">
        <f>IFERROR(INDEX(V!$R:$R,MATCH(AP273,V!$L:$L,0)),"")</f>
        <v/>
      </c>
      <c r="AP273" s="159" t="str">
        <f t="shared" si="39"/>
        <v/>
      </c>
    </row>
    <row r="274" spans="2:42" hidden="1" x14ac:dyDescent="0.2">
      <c r="B274"/>
      <c r="AD274" s="157">
        <f t="shared" si="40"/>
        <v>0</v>
      </c>
      <c r="AE274" s="158" t="str">
        <f>IFERROR(INDEX(V!$R:$R,MATCH(AF274,V!$L:$L,0)),"")</f>
        <v/>
      </c>
      <c r="AF274" s="159" t="str">
        <f t="shared" si="34"/>
        <v/>
      </c>
      <c r="AG274" s="158" t="str">
        <f>IFERROR(INDEX(V!$R:$R,MATCH(AH274,V!$L:$L,0)),"")</f>
        <v/>
      </c>
      <c r="AH274" s="159" t="str">
        <f t="shared" si="35"/>
        <v/>
      </c>
      <c r="AI274" s="158" t="str">
        <f>IFERROR(INDEX(V!$R:$R,MATCH(AJ274,V!$L:$L,0)),"")</f>
        <v/>
      </c>
      <c r="AJ274" s="159" t="str">
        <f t="shared" si="36"/>
        <v/>
      </c>
      <c r="AK274" s="158" t="str">
        <f>IFERROR(INDEX(V!$R:$R,MATCH(AL274,V!$L:$L,0)),"")</f>
        <v/>
      </c>
      <c r="AL274" s="159" t="str">
        <f t="shared" si="37"/>
        <v/>
      </c>
      <c r="AM274" s="158" t="str">
        <f>IFERROR(INDEX(V!$R:$R,MATCH(AN274,V!$L:$L,0)),"")</f>
        <v/>
      </c>
      <c r="AN274" s="159" t="str">
        <f t="shared" si="38"/>
        <v/>
      </c>
      <c r="AO274" s="158" t="str">
        <f>IFERROR(INDEX(V!$R:$R,MATCH(AP274,V!$L:$L,0)),"")</f>
        <v/>
      </c>
      <c r="AP274" s="159" t="str">
        <f t="shared" si="39"/>
        <v/>
      </c>
    </row>
    <row r="275" spans="2:42" hidden="1" x14ac:dyDescent="0.2">
      <c r="B275"/>
      <c r="AD275" s="157">
        <f t="shared" si="40"/>
        <v>0</v>
      </c>
      <c r="AE275" s="158" t="str">
        <f>IFERROR(INDEX(V!$R:$R,MATCH(AF275,V!$L:$L,0)),"")</f>
        <v/>
      </c>
      <c r="AF275" s="159" t="str">
        <f t="shared" si="34"/>
        <v/>
      </c>
      <c r="AG275" s="158" t="str">
        <f>IFERROR(INDEX(V!$R:$R,MATCH(AH275,V!$L:$L,0)),"")</f>
        <v/>
      </c>
      <c r="AH275" s="159" t="str">
        <f t="shared" si="35"/>
        <v/>
      </c>
      <c r="AI275" s="158" t="str">
        <f>IFERROR(INDEX(V!$R:$R,MATCH(AJ275,V!$L:$L,0)),"")</f>
        <v/>
      </c>
      <c r="AJ275" s="159" t="str">
        <f t="shared" si="36"/>
        <v/>
      </c>
      <c r="AK275" s="158" t="str">
        <f>IFERROR(INDEX(V!$R:$R,MATCH(AL275,V!$L:$L,0)),"")</f>
        <v/>
      </c>
      <c r="AL275" s="159" t="str">
        <f t="shared" si="37"/>
        <v/>
      </c>
      <c r="AM275" s="158" t="str">
        <f>IFERROR(INDEX(V!$R:$R,MATCH(AN275,V!$L:$L,0)),"")</f>
        <v/>
      </c>
      <c r="AN275" s="159" t="str">
        <f t="shared" si="38"/>
        <v/>
      </c>
      <c r="AO275" s="158" t="str">
        <f>IFERROR(INDEX(V!$R:$R,MATCH(AP275,V!$L:$L,0)),"")</f>
        <v/>
      </c>
      <c r="AP275" s="159" t="str">
        <f t="shared" si="39"/>
        <v/>
      </c>
    </row>
    <row r="276" spans="2:42" hidden="1" x14ac:dyDescent="0.2">
      <c r="B276"/>
      <c r="AD276" s="157">
        <f t="shared" si="40"/>
        <v>0</v>
      </c>
      <c r="AE276" s="158" t="str">
        <f>IFERROR(INDEX(V!$R:$R,MATCH(AF276,V!$L:$L,0)),"")</f>
        <v/>
      </c>
      <c r="AF276" s="159" t="str">
        <f t="shared" si="34"/>
        <v/>
      </c>
      <c r="AG276" s="158" t="str">
        <f>IFERROR(INDEX(V!$R:$R,MATCH(AH276,V!$L:$L,0)),"")</f>
        <v/>
      </c>
      <c r="AH276" s="159" t="str">
        <f t="shared" si="35"/>
        <v/>
      </c>
      <c r="AI276" s="158" t="str">
        <f>IFERROR(INDEX(V!$R:$R,MATCH(AJ276,V!$L:$L,0)),"")</f>
        <v/>
      </c>
      <c r="AJ276" s="159" t="str">
        <f t="shared" si="36"/>
        <v/>
      </c>
      <c r="AK276" s="158" t="str">
        <f>IFERROR(INDEX(V!$R:$R,MATCH(AL276,V!$L:$L,0)),"")</f>
        <v/>
      </c>
      <c r="AL276" s="159" t="str">
        <f t="shared" si="37"/>
        <v/>
      </c>
      <c r="AM276" s="158" t="str">
        <f>IFERROR(INDEX(V!$R:$R,MATCH(AN276,V!$L:$L,0)),"")</f>
        <v/>
      </c>
      <c r="AN276" s="159" t="str">
        <f t="shared" si="38"/>
        <v/>
      </c>
      <c r="AO276" s="158" t="str">
        <f>IFERROR(INDEX(V!$R:$R,MATCH(AP276,V!$L:$L,0)),"")</f>
        <v/>
      </c>
      <c r="AP276" s="159" t="str">
        <f t="shared" si="39"/>
        <v/>
      </c>
    </row>
    <row r="277" spans="2:42" hidden="1" x14ac:dyDescent="0.2">
      <c r="B277"/>
      <c r="AD277" s="157">
        <f t="shared" si="40"/>
        <v>0</v>
      </c>
      <c r="AE277" s="158" t="str">
        <f>IFERROR(INDEX(V!$R:$R,MATCH(AF277,V!$L:$L,0)),"")</f>
        <v/>
      </c>
      <c r="AF277" s="159" t="str">
        <f t="shared" si="34"/>
        <v/>
      </c>
      <c r="AG277" s="158" t="str">
        <f>IFERROR(INDEX(V!$R:$R,MATCH(AH277,V!$L:$L,0)),"")</f>
        <v/>
      </c>
      <c r="AH277" s="159" t="str">
        <f t="shared" si="35"/>
        <v/>
      </c>
      <c r="AI277" s="158" t="str">
        <f>IFERROR(INDEX(V!$R:$R,MATCH(AJ277,V!$L:$L,0)),"")</f>
        <v/>
      </c>
      <c r="AJ277" s="159" t="str">
        <f t="shared" si="36"/>
        <v/>
      </c>
      <c r="AK277" s="158" t="str">
        <f>IFERROR(INDEX(V!$R:$R,MATCH(AL277,V!$L:$L,0)),"")</f>
        <v/>
      </c>
      <c r="AL277" s="159" t="str">
        <f t="shared" si="37"/>
        <v/>
      </c>
      <c r="AM277" s="158" t="str">
        <f>IFERROR(INDEX(V!$R:$R,MATCH(AN277,V!$L:$L,0)),"")</f>
        <v/>
      </c>
      <c r="AN277" s="159" t="str">
        <f t="shared" si="38"/>
        <v/>
      </c>
      <c r="AO277" s="158" t="str">
        <f>IFERROR(INDEX(V!$R:$R,MATCH(AP277,V!$L:$L,0)),"")</f>
        <v/>
      </c>
      <c r="AP277" s="159" t="str">
        <f t="shared" si="39"/>
        <v/>
      </c>
    </row>
    <row r="278" spans="2:42" hidden="1" x14ac:dyDescent="0.2">
      <c r="B278"/>
      <c r="AD278" s="157">
        <f t="shared" si="40"/>
        <v>0</v>
      </c>
      <c r="AE278" s="158" t="str">
        <f>IFERROR(INDEX(V!$R:$R,MATCH(AF278,V!$L:$L,0)),"")</f>
        <v/>
      </c>
      <c r="AF278" s="159" t="str">
        <f t="shared" si="34"/>
        <v/>
      </c>
      <c r="AG278" s="158" t="str">
        <f>IFERROR(INDEX(V!$R:$R,MATCH(AH278,V!$L:$L,0)),"")</f>
        <v/>
      </c>
      <c r="AH278" s="159" t="str">
        <f t="shared" si="35"/>
        <v/>
      </c>
      <c r="AI278" s="158" t="str">
        <f>IFERROR(INDEX(V!$R:$R,MATCH(AJ278,V!$L:$L,0)),"")</f>
        <v/>
      </c>
      <c r="AJ278" s="159" t="str">
        <f t="shared" si="36"/>
        <v/>
      </c>
      <c r="AK278" s="158" t="str">
        <f>IFERROR(INDEX(V!$R:$R,MATCH(AL278,V!$L:$L,0)),"")</f>
        <v/>
      </c>
      <c r="AL278" s="159" t="str">
        <f t="shared" si="37"/>
        <v/>
      </c>
      <c r="AM278" s="158" t="str">
        <f>IFERROR(INDEX(V!$R:$R,MATCH(AN278,V!$L:$L,0)),"")</f>
        <v/>
      </c>
      <c r="AN278" s="159" t="str">
        <f t="shared" si="38"/>
        <v/>
      </c>
      <c r="AO278" s="158" t="str">
        <f>IFERROR(INDEX(V!$R:$R,MATCH(AP278,V!$L:$L,0)),"")</f>
        <v/>
      </c>
      <c r="AP278" s="159" t="str">
        <f t="shared" si="39"/>
        <v/>
      </c>
    </row>
    <row r="279" spans="2:42" hidden="1" x14ac:dyDescent="0.2">
      <c r="B279"/>
      <c r="AD279" s="157">
        <f t="shared" si="40"/>
        <v>0</v>
      </c>
      <c r="AE279" s="158" t="str">
        <f>IFERROR(INDEX(V!$R:$R,MATCH(AF279,V!$L:$L,0)),"")</f>
        <v/>
      </c>
      <c r="AF279" s="159" t="str">
        <f t="shared" si="34"/>
        <v/>
      </c>
      <c r="AG279" s="158" t="str">
        <f>IFERROR(INDEX(V!$R:$R,MATCH(AH279,V!$L:$L,0)),"")</f>
        <v/>
      </c>
      <c r="AH279" s="159" t="str">
        <f t="shared" si="35"/>
        <v/>
      </c>
      <c r="AI279" s="158" t="str">
        <f>IFERROR(INDEX(V!$R:$R,MATCH(AJ279,V!$L:$L,0)),"")</f>
        <v/>
      </c>
      <c r="AJ279" s="159" t="str">
        <f t="shared" si="36"/>
        <v/>
      </c>
      <c r="AK279" s="158" t="str">
        <f>IFERROR(INDEX(V!$R:$R,MATCH(AL279,V!$L:$L,0)),"")</f>
        <v/>
      </c>
      <c r="AL279" s="159" t="str">
        <f t="shared" si="37"/>
        <v/>
      </c>
      <c r="AM279" s="158" t="str">
        <f>IFERROR(INDEX(V!$R:$R,MATCH(AN279,V!$L:$L,0)),"")</f>
        <v/>
      </c>
      <c r="AN279" s="159" t="str">
        <f t="shared" si="38"/>
        <v/>
      </c>
      <c r="AO279" s="158" t="str">
        <f>IFERROR(INDEX(V!$R:$R,MATCH(AP279,V!$L:$L,0)),"")</f>
        <v/>
      </c>
      <c r="AP279" s="159" t="str">
        <f t="shared" si="39"/>
        <v/>
      </c>
    </row>
    <row r="280" spans="2:42" hidden="1" x14ac:dyDescent="0.2">
      <c r="B280"/>
      <c r="AD280" s="157">
        <f t="shared" si="40"/>
        <v>0</v>
      </c>
      <c r="AE280" s="158" t="str">
        <f>IFERROR(INDEX(V!$R:$R,MATCH(AF280,V!$L:$L,0)),"")</f>
        <v/>
      </c>
      <c r="AF280" s="159" t="str">
        <f t="shared" si="34"/>
        <v/>
      </c>
      <c r="AG280" s="158" t="str">
        <f>IFERROR(INDEX(V!$R:$R,MATCH(AH280,V!$L:$L,0)),"")</f>
        <v/>
      </c>
      <c r="AH280" s="159" t="str">
        <f t="shared" si="35"/>
        <v/>
      </c>
      <c r="AI280" s="158" t="str">
        <f>IFERROR(INDEX(V!$R:$R,MATCH(AJ280,V!$L:$L,0)),"")</f>
        <v/>
      </c>
      <c r="AJ280" s="159" t="str">
        <f t="shared" si="36"/>
        <v/>
      </c>
      <c r="AK280" s="158" t="str">
        <f>IFERROR(INDEX(V!$R:$R,MATCH(AL280,V!$L:$L,0)),"")</f>
        <v/>
      </c>
      <c r="AL280" s="159" t="str">
        <f t="shared" si="37"/>
        <v/>
      </c>
      <c r="AM280" s="158" t="str">
        <f>IFERROR(INDEX(V!$R:$R,MATCH(AN280,V!$L:$L,0)),"")</f>
        <v/>
      </c>
      <c r="AN280" s="159" t="str">
        <f t="shared" si="38"/>
        <v/>
      </c>
      <c r="AO280" s="158" t="str">
        <f>IFERROR(INDEX(V!$R:$R,MATCH(AP280,V!$L:$L,0)),"")</f>
        <v/>
      </c>
      <c r="AP280" s="159" t="str">
        <f t="shared" si="39"/>
        <v/>
      </c>
    </row>
    <row r="281" spans="2:42" hidden="1" x14ac:dyDescent="0.2">
      <c r="B281"/>
      <c r="AD281" s="157">
        <f t="shared" si="40"/>
        <v>0</v>
      </c>
      <c r="AE281" s="158" t="str">
        <f>IFERROR(INDEX(V!$R:$R,MATCH(AF281,V!$L:$L,0)),"")</f>
        <v/>
      </c>
      <c r="AF281" s="159" t="str">
        <f t="shared" si="34"/>
        <v/>
      </c>
      <c r="AG281" s="158" t="str">
        <f>IFERROR(INDEX(V!$R:$R,MATCH(AH281,V!$L:$L,0)),"")</f>
        <v/>
      </c>
      <c r="AH281" s="159" t="str">
        <f t="shared" si="35"/>
        <v/>
      </c>
      <c r="AI281" s="158" t="str">
        <f>IFERROR(INDEX(V!$R:$R,MATCH(AJ281,V!$L:$L,0)),"")</f>
        <v/>
      </c>
      <c r="AJ281" s="159" t="str">
        <f t="shared" si="36"/>
        <v/>
      </c>
      <c r="AK281" s="158" t="str">
        <f>IFERROR(INDEX(V!$R:$R,MATCH(AL281,V!$L:$L,0)),"")</f>
        <v/>
      </c>
      <c r="AL281" s="159" t="str">
        <f t="shared" si="37"/>
        <v/>
      </c>
      <c r="AM281" s="158" t="str">
        <f>IFERROR(INDEX(V!$R:$R,MATCH(AN281,V!$L:$L,0)),"")</f>
        <v/>
      </c>
      <c r="AN281" s="159" t="str">
        <f t="shared" si="38"/>
        <v/>
      </c>
      <c r="AO281" s="158" t="str">
        <f>IFERROR(INDEX(V!$R:$R,MATCH(AP281,V!$L:$L,0)),"")</f>
        <v/>
      </c>
      <c r="AP281" s="159" t="str">
        <f t="shared" si="39"/>
        <v/>
      </c>
    </row>
    <row r="282" spans="2:42" hidden="1" x14ac:dyDescent="0.2">
      <c r="B282"/>
      <c r="AD282" s="157">
        <f t="shared" si="40"/>
        <v>0</v>
      </c>
      <c r="AE282" s="158" t="str">
        <f>IFERROR(INDEX(V!$R:$R,MATCH(AF282,V!$L:$L,0)),"")</f>
        <v/>
      </c>
      <c r="AF282" s="159" t="str">
        <f t="shared" si="34"/>
        <v/>
      </c>
      <c r="AG282" s="158" t="str">
        <f>IFERROR(INDEX(V!$R:$R,MATCH(AH282,V!$L:$L,0)),"")</f>
        <v/>
      </c>
      <c r="AH282" s="159" t="str">
        <f t="shared" si="35"/>
        <v/>
      </c>
      <c r="AI282" s="158" t="str">
        <f>IFERROR(INDEX(V!$R:$R,MATCH(AJ282,V!$L:$L,0)),"")</f>
        <v/>
      </c>
      <c r="AJ282" s="159" t="str">
        <f t="shared" si="36"/>
        <v/>
      </c>
      <c r="AK282" s="158" t="str">
        <f>IFERROR(INDEX(V!$R:$R,MATCH(AL282,V!$L:$L,0)),"")</f>
        <v/>
      </c>
      <c r="AL282" s="159" t="str">
        <f t="shared" si="37"/>
        <v/>
      </c>
      <c r="AM282" s="158" t="str">
        <f>IFERROR(INDEX(V!$R:$R,MATCH(AN282,V!$L:$L,0)),"")</f>
        <v/>
      </c>
      <c r="AN282" s="159" t="str">
        <f t="shared" si="38"/>
        <v/>
      </c>
      <c r="AO282" s="158" t="str">
        <f>IFERROR(INDEX(V!$R:$R,MATCH(AP282,V!$L:$L,0)),"")</f>
        <v/>
      </c>
      <c r="AP282" s="159" t="str">
        <f t="shared" si="39"/>
        <v/>
      </c>
    </row>
    <row r="283" spans="2:42" hidden="1" x14ac:dyDescent="0.2">
      <c r="B283"/>
      <c r="AD283" s="157">
        <f t="shared" si="40"/>
        <v>0</v>
      </c>
      <c r="AE283" s="158" t="str">
        <f>IFERROR(INDEX(V!$R:$R,MATCH(AF283,V!$L:$L,0)),"")</f>
        <v/>
      </c>
      <c r="AF283" s="159" t="str">
        <f t="shared" si="34"/>
        <v/>
      </c>
      <c r="AG283" s="158" t="str">
        <f>IFERROR(INDEX(V!$R:$R,MATCH(AH283,V!$L:$L,0)),"")</f>
        <v/>
      </c>
      <c r="AH283" s="159" t="str">
        <f t="shared" si="35"/>
        <v/>
      </c>
      <c r="AI283" s="158" t="str">
        <f>IFERROR(INDEX(V!$R:$R,MATCH(AJ283,V!$L:$L,0)),"")</f>
        <v/>
      </c>
      <c r="AJ283" s="159" t="str">
        <f t="shared" si="36"/>
        <v/>
      </c>
      <c r="AK283" s="158" t="str">
        <f>IFERROR(INDEX(V!$R:$R,MATCH(AL283,V!$L:$L,0)),"")</f>
        <v/>
      </c>
      <c r="AL283" s="159" t="str">
        <f t="shared" si="37"/>
        <v/>
      </c>
      <c r="AM283" s="158" t="str">
        <f>IFERROR(INDEX(V!$R:$R,MATCH(AN283,V!$L:$L,0)),"")</f>
        <v/>
      </c>
      <c r="AN283" s="159" t="str">
        <f t="shared" si="38"/>
        <v/>
      </c>
      <c r="AO283" s="158" t="str">
        <f>IFERROR(INDEX(V!$R:$R,MATCH(AP283,V!$L:$L,0)),"")</f>
        <v/>
      </c>
      <c r="AP283" s="159" t="str">
        <f t="shared" si="39"/>
        <v/>
      </c>
    </row>
    <row r="284" spans="2:42" hidden="1" x14ac:dyDescent="0.2">
      <c r="B284"/>
      <c r="AD284" s="157">
        <f t="shared" si="40"/>
        <v>0</v>
      </c>
      <c r="AE284" s="158" t="str">
        <f>IFERROR(INDEX(V!$R:$R,MATCH(AF284,V!$L:$L,0)),"")</f>
        <v/>
      </c>
      <c r="AF284" s="159" t="str">
        <f t="shared" si="34"/>
        <v/>
      </c>
      <c r="AG284" s="158" t="str">
        <f>IFERROR(INDEX(V!$R:$R,MATCH(AH284,V!$L:$L,0)),"")</f>
        <v/>
      </c>
      <c r="AH284" s="159" t="str">
        <f t="shared" si="35"/>
        <v/>
      </c>
      <c r="AI284" s="158" t="str">
        <f>IFERROR(INDEX(V!$R:$R,MATCH(AJ284,V!$L:$L,0)),"")</f>
        <v/>
      </c>
      <c r="AJ284" s="159" t="str">
        <f t="shared" si="36"/>
        <v/>
      </c>
      <c r="AK284" s="158" t="str">
        <f>IFERROR(INDEX(V!$R:$R,MATCH(AL284,V!$L:$L,0)),"")</f>
        <v/>
      </c>
      <c r="AL284" s="159" t="str">
        <f t="shared" si="37"/>
        <v/>
      </c>
      <c r="AM284" s="158" t="str">
        <f>IFERROR(INDEX(V!$R:$R,MATCH(AN284,V!$L:$L,0)),"")</f>
        <v/>
      </c>
      <c r="AN284" s="159" t="str">
        <f t="shared" si="38"/>
        <v/>
      </c>
      <c r="AO284" s="158" t="str">
        <f>IFERROR(INDEX(V!$R:$R,MATCH(AP284,V!$L:$L,0)),"")</f>
        <v/>
      </c>
      <c r="AP284" s="159" t="str">
        <f t="shared" si="39"/>
        <v/>
      </c>
    </row>
    <row r="285" spans="2:42" hidden="1" x14ac:dyDescent="0.2">
      <c r="B285"/>
      <c r="AD285" s="157">
        <f t="shared" si="40"/>
        <v>0</v>
      </c>
      <c r="AE285" s="158" t="str">
        <f>IFERROR(INDEX(V!$R:$R,MATCH(AF285,V!$L:$L,0)),"")</f>
        <v/>
      </c>
      <c r="AF285" s="159" t="str">
        <f t="shared" si="34"/>
        <v/>
      </c>
      <c r="AG285" s="158" t="str">
        <f>IFERROR(INDEX(V!$R:$R,MATCH(AH285,V!$L:$L,0)),"")</f>
        <v/>
      </c>
      <c r="AH285" s="159" t="str">
        <f t="shared" si="35"/>
        <v/>
      </c>
      <c r="AI285" s="158" t="str">
        <f>IFERROR(INDEX(V!$R:$R,MATCH(AJ285,V!$L:$L,0)),"")</f>
        <v/>
      </c>
      <c r="AJ285" s="159" t="str">
        <f t="shared" si="36"/>
        <v/>
      </c>
      <c r="AK285" s="158" t="str">
        <f>IFERROR(INDEX(V!$R:$R,MATCH(AL285,V!$L:$L,0)),"")</f>
        <v/>
      </c>
      <c r="AL285" s="159" t="str">
        <f t="shared" si="37"/>
        <v/>
      </c>
      <c r="AM285" s="158" t="str">
        <f>IFERROR(INDEX(V!$R:$R,MATCH(AN285,V!$L:$L,0)),"")</f>
        <v/>
      </c>
      <c r="AN285" s="159" t="str">
        <f t="shared" si="38"/>
        <v/>
      </c>
      <c r="AO285" s="158" t="str">
        <f>IFERROR(INDEX(V!$R:$R,MATCH(AP285,V!$L:$L,0)),"")</f>
        <v/>
      </c>
      <c r="AP285" s="159" t="str">
        <f t="shared" si="39"/>
        <v/>
      </c>
    </row>
    <row r="286" spans="2:42" hidden="1" x14ac:dyDescent="0.2">
      <c r="B286"/>
      <c r="AD286" s="157">
        <f t="shared" si="40"/>
        <v>0</v>
      </c>
      <c r="AE286" s="158" t="str">
        <f>IFERROR(INDEX(V!$R:$R,MATCH(AF286,V!$L:$L,0)),"")</f>
        <v/>
      </c>
      <c r="AF286" s="159" t="str">
        <f t="shared" si="34"/>
        <v/>
      </c>
      <c r="AG286" s="158" t="str">
        <f>IFERROR(INDEX(V!$R:$R,MATCH(AH286,V!$L:$L,0)),"")</f>
        <v/>
      </c>
      <c r="AH286" s="159" t="str">
        <f t="shared" si="35"/>
        <v/>
      </c>
      <c r="AI286" s="158" t="str">
        <f>IFERROR(INDEX(V!$R:$R,MATCH(AJ286,V!$L:$L,0)),"")</f>
        <v/>
      </c>
      <c r="AJ286" s="159" t="str">
        <f t="shared" si="36"/>
        <v/>
      </c>
      <c r="AK286" s="158" t="str">
        <f>IFERROR(INDEX(V!$R:$R,MATCH(AL286,V!$L:$L,0)),"")</f>
        <v/>
      </c>
      <c r="AL286" s="159" t="str">
        <f t="shared" si="37"/>
        <v/>
      </c>
      <c r="AM286" s="158" t="str">
        <f>IFERROR(INDEX(V!$R:$R,MATCH(AN286,V!$L:$L,0)),"")</f>
        <v/>
      </c>
      <c r="AN286" s="159" t="str">
        <f t="shared" si="38"/>
        <v/>
      </c>
      <c r="AO286" s="158" t="str">
        <f>IFERROR(INDEX(V!$R:$R,MATCH(AP286,V!$L:$L,0)),"")</f>
        <v/>
      </c>
      <c r="AP286" s="159" t="str">
        <f t="shared" si="39"/>
        <v/>
      </c>
    </row>
    <row r="287" spans="2:42" hidden="1" x14ac:dyDescent="0.2">
      <c r="B287"/>
      <c r="AD287" s="157">
        <f t="shared" si="40"/>
        <v>0</v>
      </c>
      <c r="AE287" s="158" t="str">
        <f>IFERROR(INDEX(V!$R:$R,MATCH(AF287,V!$L:$L,0)),"")</f>
        <v/>
      </c>
      <c r="AF287" s="159" t="str">
        <f t="shared" si="34"/>
        <v/>
      </c>
      <c r="AG287" s="158" t="str">
        <f>IFERROR(INDEX(V!$R:$R,MATCH(AH287,V!$L:$L,0)),"")</f>
        <v/>
      </c>
      <c r="AH287" s="159" t="str">
        <f t="shared" si="35"/>
        <v/>
      </c>
      <c r="AI287" s="158" t="str">
        <f>IFERROR(INDEX(V!$R:$R,MATCH(AJ287,V!$L:$L,0)),"")</f>
        <v/>
      </c>
      <c r="AJ287" s="159" t="str">
        <f t="shared" si="36"/>
        <v/>
      </c>
      <c r="AK287" s="158" t="str">
        <f>IFERROR(INDEX(V!$R:$R,MATCH(AL287,V!$L:$L,0)),"")</f>
        <v/>
      </c>
      <c r="AL287" s="159" t="str">
        <f t="shared" si="37"/>
        <v/>
      </c>
      <c r="AM287" s="158" t="str">
        <f>IFERROR(INDEX(V!$R:$R,MATCH(AN287,V!$L:$L,0)),"")</f>
        <v/>
      </c>
      <c r="AN287" s="159" t="str">
        <f t="shared" si="38"/>
        <v/>
      </c>
      <c r="AO287" s="158" t="str">
        <f>IFERROR(INDEX(V!$R:$R,MATCH(AP287,V!$L:$L,0)),"")</f>
        <v/>
      </c>
      <c r="AP287" s="159" t="str">
        <f t="shared" si="39"/>
        <v/>
      </c>
    </row>
    <row r="288" spans="2:42" hidden="1" x14ac:dyDescent="0.2">
      <c r="B288"/>
      <c r="AD288" s="157">
        <f t="shared" si="40"/>
        <v>0</v>
      </c>
      <c r="AE288" s="158" t="str">
        <f>IFERROR(INDEX(V!$R:$R,MATCH(AF288,V!$L:$L,0)),"")</f>
        <v/>
      </c>
      <c r="AF288" s="159" t="str">
        <f t="shared" si="34"/>
        <v/>
      </c>
      <c r="AG288" s="158" t="str">
        <f>IFERROR(INDEX(V!$R:$R,MATCH(AH288,V!$L:$L,0)),"")</f>
        <v/>
      </c>
      <c r="AH288" s="159" t="str">
        <f t="shared" si="35"/>
        <v/>
      </c>
      <c r="AI288" s="158" t="str">
        <f>IFERROR(INDEX(V!$R:$R,MATCH(AJ288,V!$L:$L,0)),"")</f>
        <v/>
      </c>
      <c r="AJ288" s="159" t="str">
        <f t="shared" si="36"/>
        <v/>
      </c>
      <c r="AK288" s="158" t="str">
        <f>IFERROR(INDEX(V!$R:$R,MATCH(AL288,V!$L:$L,0)),"")</f>
        <v/>
      </c>
      <c r="AL288" s="159" t="str">
        <f t="shared" si="37"/>
        <v/>
      </c>
      <c r="AM288" s="158" t="str">
        <f>IFERROR(INDEX(V!$R:$R,MATCH(AN288,V!$L:$L,0)),"")</f>
        <v/>
      </c>
      <c r="AN288" s="159" t="str">
        <f t="shared" si="38"/>
        <v/>
      </c>
      <c r="AO288" s="158" t="str">
        <f>IFERROR(INDEX(V!$R:$R,MATCH(AP288,V!$L:$L,0)),"")</f>
        <v/>
      </c>
      <c r="AP288" s="159" t="str">
        <f t="shared" si="39"/>
        <v/>
      </c>
    </row>
    <row r="289" spans="1:42" hidden="1" x14ac:dyDescent="0.2">
      <c r="B289"/>
      <c r="AD289" s="157">
        <f t="shared" si="40"/>
        <v>0</v>
      </c>
      <c r="AE289" s="158" t="str">
        <f>IFERROR(INDEX(V!$R:$R,MATCH(AF289,V!$L:$L,0)),"")</f>
        <v/>
      </c>
      <c r="AF289" s="159" t="str">
        <f t="shared" si="34"/>
        <v/>
      </c>
      <c r="AG289" s="158" t="str">
        <f>IFERROR(INDEX(V!$R:$R,MATCH(AH289,V!$L:$L,0)),"")</f>
        <v/>
      </c>
      <c r="AH289" s="159" t="str">
        <f t="shared" si="35"/>
        <v/>
      </c>
      <c r="AI289" s="158" t="str">
        <f>IFERROR(INDEX(V!$R:$R,MATCH(AJ289,V!$L:$L,0)),"")</f>
        <v/>
      </c>
      <c r="AJ289" s="159" t="str">
        <f t="shared" si="36"/>
        <v/>
      </c>
      <c r="AK289" s="158" t="str">
        <f>IFERROR(INDEX(V!$R:$R,MATCH(AL289,V!$L:$L,0)),"")</f>
        <v/>
      </c>
      <c r="AL289" s="159" t="str">
        <f t="shared" si="37"/>
        <v/>
      </c>
      <c r="AM289" s="158" t="str">
        <f>IFERROR(INDEX(V!$R:$R,MATCH(AN289,V!$L:$L,0)),"")</f>
        <v/>
      </c>
      <c r="AN289" s="159" t="str">
        <f t="shared" si="38"/>
        <v/>
      </c>
      <c r="AO289" s="158" t="str">
        <f>IFERROR(INDEX(V!$R:$R,MATCH(AP289,V!$L:$L,0)),"")</f>
        <v/>
      </c>
      <c r="AP289" s="159" t="str">
        <f t="shared" si="39"/>
        <v/>
      </c>
    </row>
    <row r="290" spans="1:42" hidden="1" x14ac:dyDescent="0.2">
      <c r="B290"/>
      <c r="AD290" s="157">
        <f t="shared" si="40"/>
        <v>0</v>
      </c>
      <c r="AE290" s="158" t="str">
        <f>IFERROR(INDEX(V!$R:$R,MATCH(AF290,V!$L:$L,0)),"")</f>
        <v/>
      </c>
      <c r="AF290" s="159" t="str">
        <f t="shared" si="34"/>
        <v/>
      </c>
      <c r="AG290" s="158" t="str">
        <f>IFERROR(INDEX(V!$R:$R,MATCH(AH290,V!$L:$L,0)),"")</f>
        <v/>
      </c>
      <c r="AH290" s="159" t="str">
        <f t="shared" si="35"/>
        <v/>
      </c>
      <c r="AI290" s="158" t="str">
        <f>IFERROR(INDEX(V!$R:$R,MATCH(AJ290,V!$L:$L,0)),"")</f>
        <v/>
      </c>
      <c r="AJ290" s="159" t="str">
        <f t="shared" si="36"/>
        <v/>
      </c>
      <c r="AK290" s="158" t="str">
        <f>IFERROR(INDEX(V!$R:$R,MATCH(AL290,V!$L:$L,0)),"")</f>
        <v/>
      </c>
      <c r="AL290" s="159" t="str">
        <f t="shared" si="37"/>
        <v/>
      </c>
      <c r="AM290" s="158" t="str">
        <f>IFERROR(INDEX(V!$R:$R,MATCH(AN290,V!$L:$L,0)),"")</f>
        <v/>
      </c>
      <c r="AN290" s="159" t="str">
        <f t="shared" si="38"/>
        <v/>
      </c>
      <c r="AO290" s="158" t="str">
        <f>IFERROR(INDEX(V!$R:$R,MATCH(AP290,V!$L:$L,0)),"")</f>
        <v/>
      </c>
      <c r="AP290" s="159" t="str">
        <f t="shared" si="39"/>
        <v/>
      </c>
    </row>
    <row r="291" spans="1:42" hidden="1" x14ac:dyDescent="0.2">
      <c r="B291"/>
      <c r="AD291" s="157">
        <f t="shared" si="40"/>
        <v>0</v>
      </c>
      <c r="AE291" s="158" t="str">
        <f>IFERROR(INDEX(V!$R:$R,MATCH(AF291,V!$L:$L,0)),"")</f>
        <v/>
      </c>
      <c r="AF291" s="159" t="str">
        <f t="shared" si="34"/>
        <v/>
      </c>
      <c r="AG291" s="158" t="str">
        <f>IFERROR(INDEX(V!$R:$R,MATCH(AH291,V!$L:$L,0)),"")</f>
        <v/>
      </c>
      <c r="AH291" s="159" t="str">
        <f t="shared" si="35"/>
        <v/>
      </c>
      <c r="AI291" s="158" t="str">
        <f>IFERROR(INDEX(V!$R:$R,MATCH(AJ291,V!$L:$L,0)),"")</f>
        <v/>
      </c>
      <c r="AJ291" s="159" t="str">
        <f t="shared" si="36"/>
        <v/>
      </c>
      <c r="AK291" s="158" t="str">
        <f>IFERROR(INDEX(V!$R:$R,MATCH(AL291,V!$L:$L,0)),"")</f>
        <v/>
      </c>
      <c r="AL291" s="159" t="str">
        <f t="shared" si="37"/>
        <v/>
      </c>
      <c r="AM291" s="158" t="str">
        <f>IFERROR(INDEX(V!$R:$R,MATCH(AN291,V!$L:$L,0)),"")</f>
        <v/>
      </c>
      <c r="AN291" s="159" t="str">
        <f t="shared" si="38"/>
        <v/>
      </c>
      <c r="AO291" s="158" t="str">
        <f>IFERROR(INDEX(V!$R:$R,MATCH(AP291,V!$L:$L,0)),"")</f>
        <v/>
      </c>
      <c r="AP291" s="159" t="str">
        <f t="shared" si="39"/>
        <v/>
      </c>
    </row>
    <row r="292" spans="1:42" hidden="1" x14ac:dyDescent="0.2">
      <c r="B292"/>
      <c r="AD292" s="157">
        <f t="shared" si="40"/>
        <v>0</v>
      </c>
      <c r="AE292" s="158" t="str">
        <f>IFERROR(INDEX(V!$R:$R,MATCH(AF292,V!$L:$L,0)),"")</f>
        <v/>
      </c>
      <c r="AF292" s="159" t="str">
        <f t="shared" si="34"/>
        <v/>
      </c>
      <c r="AG292" s="158" t="str">
        <f>IFERROR(INDEX(V!$R:$R,MATCH(AH292,V!$L:$L,0)),"")</f>
        <v/>
      </c>
      <c r="AH292" s="159" t="str">
        <f t="shared" si="35"/>
        <v/>
      </c>
      <c r="AI292" s="158" t="str">
        <f>IFERROR(INDEX(V!$R:$R,MATCH(AJ292,V!$L:$L,0)),"")</f>
        <v/>
      </c>
      <c r="AJ292" s="159" t="str">
        <f t="shared" si="36"/>
        <v/>
      </c>
      <c r="AK292" s="158" t="str">
        <f>IFERROR(INDEX(V!$R:$R,MATCH(AL292,V!$L:$L,0)),"")</f>
        <v/>
      </c>
      <c r="AL292" s="159" t="str">
        <f t="shared" si="37"/>
        <v/>
      </c>
      <c r="AM292" s="158" t="str">
        <f>IFERROR(INDEX(V!$R:$R,MATCH(AN292,V!$L:$L,0)),"")</f>
        <v/>
      </c>
      <c r="AN292" s="159" t="str">
        <f t="shared" si="38"/>
        <v/>
      </c>
      <c r="AO292" s="158" t="str">
        <f>IFERROR(INDEX(V!$R:$R,MATCH(AP292,V!$L:$L,0)),"")</f>
        <v/>
      </c>
      <c r="AP292" s="159" t="str">
        <f t="shared" si="39"/>
        <v/>
      </c>
    </row>
    <row r="293" spans="1:42" hidden="1" x14ac:dyDescent="0.2">
      <c r="B293"/>
      <c r="AD293" s="157">
        <f t="shared" si="40"/>
        <v>0</v>
      </c>
      <c r="AE293" s="158" t="str">
        <f>IFERROR(INDEX(V!$R:$R,MATCH(AF293,V!$L:$L,0)),"")</f>
        <v/>
      </c>
      <c r="AF293" s="159" t="str">
        <f t="shared" si="34"/>
        <v/>
      </c>
      <c r="AG293" s="158" t="str">
        <f>IFERROR(INDEX(V!$R:$R,MATCH(AH293,V!$L:$L,0)),"")</f>
        <v/>
      </c>
      <c r="AH293" s="159" t="str">
        <f t="shared" si="35"/>
        <v/>
      </c>
      <c r="AI293" s="158" t="str">
        <f>IFERROR(INDEX(V!$R:$R,MATCH(AJ293,V!$L:$L,0)),"")</f>
        <v/>
      </c>
      <c r="AJ293" s="159" t="str">
        <f t="shared" si="36"/>
        <v/>
      </c>
      <c r="AK293" s="158" t="str">
        <f>IFERROR(INDEX(V!$R:$R,MATCH(AL293,V!$L:$L,0)),"")</f>
        <v/>
      </c>
      <c r="AL293" s="159" t="str">
        <f t="shared" si="37"/>
        <v/>
      </c>
      <c r="AM293" s="158" t="str">
        <f>IFERROR(INDEX(V!$R:$R,MATCH(AN293,V!$L:$L,0)),"")</f>
        <v/>
      </c>
      <c r="AN293" s="159" t="str">
        <f t="shared" si="38"/>
        <v/>
      </c>
      <c r="AO293" s="158" t="str">
        <f>IFERROR(INDEX(V!$R:$R,MATCH(AP293,V!$L:$L,0)),"")</f>
        <v/>
      </c>
      <c r="AP293" s="159" t="str">
        <f t="shared" si="39"/>
        <v/>
      </c>
    </row>
    <row r="294" spans="1:42" hidden="1" x14ac:dyDescent="0.2">
      <c r="B294"/>
      <c r="AD294" s="157">
        <f t="shared" si="40"/>
        <v>0</v>
      </c>
      <c r="AE294" s="158" t="str">
        <f>IFERROR(INDEX(V!$R:$R,MATCH(AF294,V!$L:$L,0)),"")</f>
        <v/>
      </c>
      <c r="AF294" s="159" t="str">
        <f t="shared" si="34"/>
        <v/>
      </c>
      <c r="AG294" s="158" t="str">
        <f>IFERROR(INDEX(V!$R:$R,MATCH(AH294,V!$L:$L,0)),"")</f>
        <v/>
      </c>
      <c r="AH294" s="159" t="str">
        <f t="shared" si="35"/>
        <v/>
      </c>
      <c r="AI294" s="158" t="str">
        <f>IFERROR(INDEX(V!$R:$R,MATCH(AJ294,V!$L:$L,0)),"")</f>
        <v/>
      </c>
      <c r="AJ294" s="159" t="str">
        <f t="shared" si="36"/>
        <v/>
      </c>
      <c r="AK294" s="158" t="str">
        <f>IFERROR(INDEX(V!$R:$R,MATCH(AL294,V!$L:$L,0)),"")</f>
        <v/>
      </c>
      <c r="AL294" s="159" t="str">
        <f t="shared" si="37"/>
        <v/>
      </c>
      <c r="AM294" s="158" t="str">
        <f>IFERROR(INDEX(V!$R:$R,MATCH(AN294,V!$L:$L,0)),"")</f>
        <v/>
      </c>
      <c r="AN294" s="159" t="str">
        <f t="shared" si="38"/>
        <v/>
      </c>
      <c r="AO294" s="158" t="str">
        <f>IFERROR(INDEX(V!$R:$R,MATCH(AP294,V!$L:$L,0)),"")</f>
        <v/>
      </c>
      <c r="AP294" s="159" t="str">
        <f t="shared" si="39"/>
        <v/>
      </c>
    </row>
    <row r="295" spans="1:42" hidden="1" x14ac:dyDescent="0.2">
      <c r="B295"/>
      <c r="AD295" s="157">
        <f t="shared" si="40"/>
        <v>0</v>
      </c>
      <c r="AE295" s="158" t="str">
        <f>IFERROR(INDEX(V!$R:$R,MATCH(AF295,V!$L:$L,0)),"")</f>
        <v/>
      </c>
      <c r="AF295" s="159" t="str">
        <f t="shared" si="34"/>
        <v/>
      </c>
      <c r="AG295" s="158" t="str">
        <f>IFERROR(INDEX(V!$R:$R,MATCH(AH295,V!$L:$L,0)),"")</f>
        <v/>
      </c>
      <c r="AH295" s="159" t="str">
        <f t="shared" si="35"/>
        <v/>
      </c>
      <c r="AI295" s="158" t="str">
        <f>IFERROR(INDEX(V!$R:$R,MATCH(AJ295,V!$L:$L,0)),"")</f>
        <v/>
      </c>
      <c r="AJ295" s="159" t="str">
        <f t="shared" si="36"/>
        <v/>
      </c>
      <c r="AK295" s="158" t="str">
        <f>IFERROR(INDEX(V!$R:$R,MATCH(AL295,V!$L:$L,0)),"")</f>
        <v/>
      </c>
      <c r="AL295" s="159" t="str">
        <f t="shared" si="37"/>
        <v/>
      </c>
      <c r="AM295" s="158" t="str">
        <f>IFERROR(INDEX(V!$R:$R,MATCH(AN295,V!$L:$L,0)),"")</f>
        <v/>
      </c>
      <c r="AN295" s="159" t="str">
        <f t="shared" si="38"/>
        <v/>
      </c>
      <c r="AO295" s="158" t="str">
        <f>IFERROR(INDEX(V!$R:$R,MATCH(AP295,V!$L:$L,0)),"")</f>
        <v/>
      </c>
      <c r="AP295" s="159" t="str">
        <f t="shared" si="39"/>
        <v/>
      </c>
    </row>
    <row r="296" spans="1:42" hidden="1" x14ac:dyDescent="0.2">
      <c r="B296"/>
      <c r="AD296" s="157">
        <f t="shared" si="40"/>
        <v>0</v>
      </c>
      <c r="AE296" s="158" t="str">
        <f>IFERROR(INDEX(V!$R:$R,MATCH(AF296,V!$L:$L,0)),"")</f>
        <v/>
      </c>
      <c r="AF296" s="159" t="str">
        <f t="shared" si="34"/>
        <v/>
      </c>
      <c r="AG296" s="158" t="str">
        <f>IFERROR(INDEX(V!$R:$R,MATCH(AH296,V!$L:$L,0)),"")</f>
        <v/>
      </c>
      <c r="AH296" s="159" t="str">
        <f t="shared" si="35"/>
        <v/>
      </c>
      <c r="AI296" s="158" t="str">
        <f>IFERROR(INDEX(V!$R:$R,MATCH(AJ296,V!$L:$L,0)),"")</f>
        <v/>
      </c>
      <c r="AJ296" s="159" t="str">
        <f t="shared" si="36"/>
        <v/>
      </c>
      <c r="AK296" s="158" t="str">
        <f>IFERROR(INDEX(V!$R:$R,MATCH(AL296,V!$L:$L,0)),"")</f>
        <v/>
      </c>
      <c r="AL296" s="159" t="str">
        <f t="shared" si="37"/>
        <v/>
      </c>
      <c r="AM296" s="158" t="str">
        <f>IFERROR(INDEX(V!$R:$R,MATCH(AN296,V!$L:$L,0)),"")</f>
        <v/>
      </c>
      <c r="AN296" s="159" t="str">
        <f t="shared" si="38"/>
        <v/>
      </c>
      <c r="AO296" s="158" t="str">
        <f>IFERROR(INDEX(V!$R:$R,MATCH(AP296,V!$L:$L,0)),"")</f>
        <v/>
      </c>
      <c r="AP296" s="159" t="str">
        <f t="shared" si="39"/>
        <v/>
      </c>
    </row>
    <row r="297" spans="1:42" hidden="1" x14ac:dyDescent="0.2">
      <c r="B297"/>
      <c r="AD297" s="157">
        <f t="shared" si="40"/>
        <v>0</v>
      </c>
      <c r="AE297" s="158" t="str">
        <f>IFERROR(INDEX(V!$R:$R,MATCH(AF297,V!$L:$L,0)),"")</f>
        <v/>
      </c>
      <c r="AF297" s="159" t="str">
        <f t="shared" si="34"/>
        <v/>
      </c>
      <c r="AG297" s="158" t="str">
        <f>IFERROR(INDEX(V!$R:$R,MATCH(AH297,V!$L:$L,0)),"")</f>
        <v/>
      </c>
      <c r="AH297" s="159" t="str">
        <f t="shared" si="35"/>
        <v/>
      </c>
      <c r="AI297" s="158" t="str">
        <f>IFERROR(INDEX(V!$R:$R,MATCH(AJ297,V!$L:$L,0)),"")</f>
        <v/>
      </c>
      <c r="AJ297" s="159" t="str">
        <f t="shared" si="36"/>
        <v/>
      </c>
      <c r="AK297" s="158" t="str">
        <f>IFERROR(INDEX(V!$R:$R,MATCH(AL297,V!$L:$L,0)),"")</f>
        <v/>
      </c>
      <c r="AL297" s="159" t="str">
        <f t="shared" si="37"/>
        <v/>
      </c>
      <c r="AM297" s="158" t="str">
        <f>IFERROR(INDEX(V!$R:$R,MATCH(AN297,V!$L:$L,0)),"")</f>
        <v/>
      </c>
      <c r="AN297" s="159" t="str">
        <f t="shared" si="38"/>
        <v/>
      </c>
      <c r="AO297" s="158" t="str">
        <f>IFERROR(INDEX(V!$R:$R,MATCH(AP297,V!$L:$L,0)),"")</f>
        <v/>
      </c>
      <c r="AP297" s="159" t="str">
        <f t="shared" si="39"/>
        <v/>
      </c>
    </row>
    <row r="298" spans="1:42" x14ac:dyDescent="0.2">
      <c r="B298"/>
    </row>
    <row r="299" spans="1:42" x14ac:dyDescent="0.2">
      <c r="A299" s="105"/>
      <c r="B299" s="703"/>
      <c r="C299" s="151" t="s">
        <v>182</v>
      </c>
      <c r="F299" s="100" t="s">
        <v>27</v>
      </c>
    </row>
    <row r="300" spans="1:42" x14ac:dyDescent="0.2">
      <c r="A300" s="152">
        <v>1</v>
      </c>
      <c r="B300" s="704" t="str">
        <f>IFERROR(INDEX(B$1:B$100,MATCH(A300,A$1:A$100,0)),"")</f>
        <v>Kenneth Muusikus, Mait Metsla</v>
      </c>
      <c r="C300" s="392">
        <f>IF(21-A300&gt;0,21-A300,1)</f>
        <v>20</v>
      </c>
      <c r="F300">
        <v>4</v>
      </c>
    </row>
    <row r="301" spans="1:42" x14ac:dyDescent="0.2">
      <c r="A301" s="152">
        <v>2</v>
      </c>
      <c r="B301" s="704" t="str">
        <f t="shared" ref="B301:B311" si="41">IFERROR(INDEX(B$1:B$100,MATCH(A301,A$1:A$100,0)),"")</f>
        <v>Ivar Viljaste, Kristo Viljaste</v>
      </c>
      <c r="C301" s="392">
        <f t="shared" ref="C301:C311" si="42">IF(21-A301&gt;0,21-A301,1)</f>
        <v>19</v>
      </c>
      <c r="F301">
        <v>3</v>
      </c>
    </row>
    <row r="302" spans="1:42" x14ac:dyDescent="0.2">
      <c r="A302" s="152">
        <v>3</v>
      </c>
      <c r="B302" s="704" t="str">
        <f t="shared" si="41"/>
        <v>Henri Mitt, Urmas Randlaine</v>
      </c>
      <c r="C302" s="392">
        <f t="shared" si="42"/>
        <v>18</v>
      </c>
      <c r="F302">
        <v>3</v>
      </c>
    </row>
    <row r="303" spans="1:42" x14ac:dyDescent="0.2">
      <c r="A303" s="152">
        <v>4</v>
      </c>
      <c r="B303" s="704" t="str">
        <f t="shared" si="41"/>
        <v>Matti Vinni, Oskar Sepp</v>
      </c>
      <c r="C303" s="392">
        <f t="shared" si="42"/>
        <v>17</v>
      </c>
      <c r="F303">
        <v>3</v>
      </c>
    </row>
    <row r="304" spans="1:42" x14ac:dyDescent="0.2">
      <c r="A304" s="152">
        <v>5</v>
      </c>
      <c r="B304" s="704" t="str">
        <f t="shared" si="41"/>
        <v>Jaan Saar, Liidia Põllu</v>
      </c>
      <c r="C304" s="392">
        <f t="shared" si="42"/>
        <v>16</v>
      </c>
      <c r="F304">
        <v>2</v>
      </c>
    </row>
    <row r="305" spans="1:9" x14ac:dyDescent="0.2">
      <c r="A305" s="152">
        <v>6</v>
      </c>
      <c r="B305" s="704" t="str">
        <f t="shared" si="41"/>
        <v>Andres Veski, Peep Peenema</v>
      </c>
      <c r="C305" s="392">
        <f t="shared" si="42"/>
        <v>15</v>
      </c>
      <c r="F305">
        <v>2</v>
      </c>
    </row>
    <row r="306" spans="1:9" x14ac:dyDescent="0.2">
      <c r="A306" s="152">
        <v>7</v>
      </c>
      <c r="B306" s="704" t="str">
        <f t="shared" si="41"/>
        <v>Jaan Sepp, Kaspar Mänd</v>
      </c>
      <c r="C306" s="392">
        <f t="shared" si="42"/>
        <v>14</v>
      </c>
      <c r="F306">
        <v>2</v>
      </c>
    </row>
    <row r="307" spans="1:9" x14ac:dyDescent="0.2">
      <c r="A307" s="152">
        <v>8</v>
      </c>
      <c r="B307" s="704" t="str">
        <f t="shared" si="41"/>
        <v>Elmo Lageda, Vladimir Ogneštšikov</v>
      </c>
      <c r="C307" s="392">
        <f t="shared" si="42"/>
        <v>13</v>
      </c>
      <c r="F307">
        <v>2</v>
      </c>
    </row>
    <row r="308" spans="1:9" x14ac:dyDescent="0.2">
      <c r="A308" s="152">
        <v>9</v>
      </c>
      <c r="B308" s="704" t="str">
        <f t="shared" si="41"/>
        <v>Heili Vasser, Vello Vasser</v>
      </c>
      <c r="C308" s="392">
        <f t="shared" si="42"/>
        <v>12</v>
      </c>
      <c r="F308">
        <v>1</v>
      </c>
    </row>
    <row r="309" spans="1:9" x14ac:dyDescent="0.2">
      <c r="A309" s="152">
        <v>10</v>
      </c>
      <c r="B309" s="704" t="str">
        <f t="shared" si="41"/>
        <v>Enn Tokman, Sander Rose</v>
      </c>
      <c r="C309" s="392">
        <f t="shared" si="42"/>
        <v>11</v>
      </c>
      <c r="F309">
        <v>1</v>
      </c>
    </row>
    <row r="310" spans="1:9" x14ac:dyDescent="0.2">
      <c r="A310" s="152">
        <v>11</v>
      </c>
      <c r="B310" s="704" t="str">
        <f t="shared" si="41"/>
        <v>Illar Tõnurist, Karla Purgats, Tõnu Kapper</v>
      </c>
      <c r="C310" s="392">
        <f t="shared" si="42"/>
        <v>10</v>
      </c>
      <c r="F310">
        <v>1</v>
      </c>
    </row>
    <row r="311" spans="1:9" x14ac:dyDescent="0.2">
      <c r="A311" s="152">
        <v>12</v>
      </c>
      <c r="B311" s="704" t="str">
        <f t="shared" si="41"/>
        <v>Olav Türk, Sirje Maala</v>
      </c>
      <c r="C311" s="392">
        <f t="shared" si="42"/>
        <v>9</v>
      </c>
      <c r="F311">
        <v>0</v>
      </c>
    </row>
    <row r="312" spans="1:9" x14ac:dyDescent="0.2">
      <c r="A312" s="382"/>
      <c r="C312" s="382"/>
      <c r="D312" s="382"/>
      <c r="E312" s="382"/>
      <c r="F312" s="382"/>
      <c r="G312" s="382"/>
      <c r="H312" s="382"/>
      <c r="I312" s="382"/>
    </row>
    <row r="313" spans="1:9" x14ac:dyDescent="0.2">
      <c r="A313" s="382"/>
      <c r="C313" s="382"/>
      <c r="D313" s="382"/>
      <c r="E313" s="382"/>
      <c r="F313" s="382"/>
      <c r="G313" s="382"/>
      <c r="H313" s="382"/>
      <c r="I313" s="382"/>
    </row>
    <row r="314" spans="1:9" x14ac:dyDescent="0.2">
      <c r="A314" s="382"/>
      <c r="C314" s="382"/>
      <c r="D314" s="382"/>
      <c r="E314" s="382"/>
      <c r="F314" s="382"/>
      <c r="G314" s="382"/>
      <c r="H314" s="382"/>
      <c r="I314" s="382"/>
    </row>
    <row r="315" spans="1:9" x14ac:dyDescent="0.2">
      <c r="A315" s="382"/>
      <c r="C315" s="382"/>
      <c r="D315" s="382"/>
      <c r="E315" s="382"/>
      <c r="F315" s="382"/>
      <c r="G315" s="382"/>
      <c r="H315" s="382"/>
      <c r="I315" s="382"/>
    </row>
    <row r="316" spans="1:9" x14ac:dyDescent="0.2">
      <c r="B316"/>
    </row>
  </sheetData>
  <conditionalFormatting sqref="C7:C18 G7:G18 K7:K18 O7:O18 S7:S18">
    <cfRule type="expression" dxfId="331" priority="12">
      <formula>AND(C7=0,E7=13)</formula>
    </cfRule>
  </conditionalFormatting>
  <conditionalFormatting sqref="C7:C18">
    <cfRule type="expression" dxfId="330" priority="26">
      <formula>IF($C7&gt;$E7,TRUE)</formula>
    </cfRule>
  </conditionalFormatting>
  <conditionalFormatting sqref="E7:E18">
    <cfRule type="expression" dxfId="329" priority="27">
      <formula>IF($C7&lt;$E7,TRUE)</formula>
    </cfRule>
  </conditionalFormatting>
  <conditionalFormatting sqref="K7:K18">
    <cfRule type="expression" dxfId="328" priority="34">
      <formula>IF($K7&gt;$M7,TRUE)</formula>
    </cfRule>
  </conditionalFormatting>
  <conditionalFormatting sqref="M7:M18">
    <cfRule type="expression" dxfId="327" priority="35">
      <formula>IF($K7&lt;$M7,TRUE)</formula>
    </cfRule>
  </conditionalFormatting>
  <conditionalFormatting sqref="O7:O18">
    <cfRule type="expression" dxfId="326" priority="38">
      <formula>IF($O7&gt;$Q7,TRUE)</formula>
    </cfRule>
  </conditionalFormatting>
  <conditionalFormatting sqref="Q7:Q18">
    <cfRule type="expression" dxfId="325" priority="39">
      <formula>IF($O7&lt;$Q7,TRUE)</formula>
    </cfRule>
  </conditionalFormatting>
  <conditionalFormatting sqref="S7:S18">
    <cfRule type="expression" dxfId="324" priority="42">
      <formula>IF($S7&gt;$U7,TRUE)</formula>
    </cfRule>
  </conditionalFormatting>
  <conditionalFormatting sqref="U7:U18">
    <cfRule type="expression" dxfId="323" priority="43">
      <formula>IF($S7&lt;$U7,TRUE)</formula>
    </cfRule>
  </conditionalFormatting>
  <conditionalFormatting sqref="G7:G18">
    <cfRule type="expression" dxfId="322" priority="30">
      <formula>IF($G7&gt;$I7,TRUE)</formula>
    </cfRule>
  </conditionalFormatting>
  <conditionalFormatting sqref="I7:I18">
    <cfRule type="expression" dxfId="321" priority="31">
      <formula>IF($G7&lt;$I7,TRUE)</formula>
    </cfRule>
  </conditionalFormatting>
  <conditionalFormatting sqref="F7:F18">
    <cfRule type="containsText" dxfId="320" priority="17" operator="containsText" text="vaba voor">
      <formula>NOT(ISERROR(SEARCH("vaba voor",F7)))</formula>
    </cfRule>
  </conditionalFormatting>
  <conditionalFormatting sqref="N7:N18">
    <cfRule type="containsText" dxfId="319" priority="15" operator="containsText" text="vaba voor">
      <formula>NOT(ISERROR(SEARCH("vaba voor",N7)))</formula>
    </cfRule>
  </conditionalFormatting>
  <conditionalFormatting sqref="R7:R18">
    <cfRule type="containsText" dxfId="318" priority="18" operator="containsText" text="vaba voor">
      <formula>NOT(ISERROR(SEARCH("vaba voor",R7)))</formula>
    </cfRule>
  </conditionalFormatting>
  <conditionalFormatting sqref="V7:V18">
    <cfRule type="containsText" dxfId="317" priority="14" operator="containsText" text="vaba voor">
      <formula>NOT(ISERROR(SEARCH("vaba voor",V7)))</formula>
    </cfRule>
  </conditionalFormatting>
  <conditionalFormatting sqref="J7:J18">
    <cfRule type="containsText" dxfId="316" priority="16" operator="containsText" text="vaba voor">
      <formula>NOT(ISERROR(SEARCH("vaba voor",J7)))</formula>
    </cfRule>
  </conditionalFormatting>
  <conditionalFormatting sqref="C7:F18">
    <cfRule type="expression" dxfId="315" priority="22">
      <formula>IF(AND(ISNUMBER($C7),$C7=$E7),TRUE)</formula>
    </cfRule>
    <cfRule type="expression" dxfId="314" priority="24">
      <formula>IF($C7&gt;$E7,TRUE)</formula>
    </cfRule>
    <cfRule type="expression" dxfId="313" priority="25">
      <formula>IF($C7&lt;$E7,TRUE)</formula>
    </cfRule>
  </conditionalFormatting>
  <conditionalFormatting sqref="G7:J18">
    <cfRule type="expression" dxfId="312" priority="23">
      <formula>IF(AND(ISNUMBER($G7),$G7=$I7),TRUE)</formula>
    </cfRule>
    <cfRule type="expression" dxfId="311" priority="28">
      <formula>IF($G7&gt;$I7,TRUE)</formula>
    </cfRule>
    <cfRule type="expression" dxfId="310" priority="29">
      <formula>IF($G7&lt;$I7,TRUE)</formula>
    </cfRule>
  </conditionalFormatting>
  <conditionalFormatting sqref="K7:N18">
    <cfRule type="expression" dxfId="309" priority="21">
      <formula>IF(AND(ISNUMBER($K7),$K7=$M7),TRUE)</formula>
    </cfRule>
    <cfRule type="expression" dxfId="308" priority="32">
      <formula>IF($K7&gt;$M7,TRUE)</formula>
    </cfRule>
    <cfRule type="expression" dxfId="307" priority="33">
      <formula>IF($K7&lt;$M7,TRUE)</formula>
    </cfRule>
  </conditionalFormatting>
  <conditionalFormatting sqref="O7:R18">
    <cfRule type="expression" dxfId="306" priority="20">
      <formula>IF(AND(ISNUMBER($O7),$O7=$Q7),TRUE)</formula>
    </cfRule>
    <cfRule type="expression" dxfId="305" priority="36">
      <formula>IF($O7&gt;$Q7,TRUE)</formula>
    </cfRule>
    <cfRule type="expression" dxfId="304" priority="37">
      <formula>IF($O7&lt;$Q7,TRUE)</formula>
    </cfRule>
  </conditionalFormatting>
  <conditionalFormatting sqref="S7:V18">
    <cfRule type="expression" dxfId="303" priority="19">
      <formula>IF(AND(ISNUMBER($S7),$S7=$U7),TRUE)</formula>
    </cfRule>
    <cfRule type="expression" dxfId="302" priority="40">
      <formula>IF($S7&gt;$U7,TRUE)</formula>
    </cfRule>
    <cfRule type="expression" dxfId="301" priority="41">
      <formula>IF($S7&lt;$U7,TRUE)</formula>
    </cfRule>
  </conditionalFormatting>
  <conditionalFormatting sqref="E7:E18 I7:I18 M7:M18 Q7:Q18 U7:U18">
    <cfRule type="expression" dxfId="300" priority="13">
      <formula>AND(E7=0,C7=13)</formula>
    </cfRule>
  </conditionalFormatting>
  <conditionalFormatting sqref="A7:A18">
    <cfRule type="duplicateValues" dxfId="299" priority="44"/>
  </conditionalFormatting>
  <conditionalFormatting sqref="AJ7:AJ297">
    <cfRule type="expression" dxfId="298" priority="5">
      <formula>AND(AI7="",FIND(",",AJ7))</formula>
    </cfRule>
    <cfRule type="expression" dxfId="297" priority="7">
      <formula>AND(AI7="",COUNTIF(AJ7,"*,*")=0)</formula>
    </cfRule>
  </conditionalFormatting>
  <conditionalFormatting sqref="AH7:AH297">
    <cfRule type="expression" dxfId="296" priority="8">
      <formula>AND(AG7="",FIND(",",AH7))</formula>
    </cfRule>
    <cfRule type="expression" dxfId="295" priority="9">
      <formula>AND(AG7="",COUNTIF(AH7,"*,*")=0)</formula>
    </cfRule>
  </conditionalFormatting>
  <conditionalFormatting sqref="AL7:AL297">
    <cfRule type="expression" dxfId="294" priority="10">
      <formula>AND(AK7="",FIND(",",AL7))</formula>
    </cfRule>
    <cfRule type="expression" dxfId="293" priority="11">
      <formula>AND(AK7="",COUNTIF(AL7,"*,*")=0)</formula>
    </cfRule>
  </conditionalFormatting>
  <conditionalFormatting sqref="AF7:AF297">
    <cfRule type="expression" dxfId="292" priority="6">
      <formula>AND(AE7="",COUNTIF(AF7,"*,*")=0)</formula>
    </cfRule>
  </conditionalFormatting>
  <conditionalFormatting sqref="AN7:AN297">
    <cfRule type="expression" dxfId="291" priority="2">
      <formula>AND(AM7="",COUNTIF(AN7,"*,*")=0)</formula>
    </cfRule>
    <cfRule type="expression" dxfId="290" priority="4">
      <formula>AND(AM7="",FIND(",",AN7))</formula>
    </cfRule>
  </conditionalFormatting>
  <conditionalFormatting sqref="AP7:AP297">
    <cfRule type="expression" dxfId="289" priority="1">
      <formula>AND(AO7="",COUNTIF(AP7,"*,*")=0)</formula>
    </cfRule>
    <cfRule type="expression" dxfId="288" priority="3">
      <formula>AND(AO7="",FIND(",",AP7))</formula>
    </cfRule>
  </conditionalFormatting>
  <conditionalFormatting sqref="B300:B311">
    <cfRule type="expression" dxfId="287" priority="45">
      <formula>A300=3</formula>
    </cfRule>
    <cfRule type="expression" dxfId="286" priority="46">
      <formula>A300=2</formula>
    </cfRule>
    <cfRule type="expression" dxfId="285" priority="47">
      <formula>A300=1</formula>
    </cfRule>
    <cfRule type="containsBlanks" dxfId="284" priority="48">
      <formula>LEN(TRIM(B300))=0</formula>
    </cfRule>
    <cfRule type="duplicateValues" dxfId="283" priority="49"/>
  </conditionalFormatting>
  <pageMargins left="0.59055118110236227" right="0.39370078740157483" top="0.78740157480314965" bottom="0.39370078740157483" header="0.59055118110236227" footer="0"/>
  <pageSetup paperSize="9" fitToHeight="0" orientation="landscape" r:id="rId1"/>
  <headerFooter>
    <oddHeader>&amp;R&amp;9&amp;P. leht &amp;N&amp; -st</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AP312"/>
  <sheetViews>
    <sheetView showGridLines="0" showRowColHeaders="0" workbookViewId="0">
      <pane ySplit="1" topLeftCell="A2" activePane="bottomLeft" state="frozen"/>
      <selection activeCell="A5" sqref="A5"/>
      <selection pane="bottomLeft" activeCell="A5" sqref="A5"/>
    </sheetView>
  </sheetViews>
  <sheetFormatPr defaultRowHeight="12.75" x14ac:dyDescent="0.2"/>
  <cols>
    <col min="1" max="1" width="3.28515625" customWidth="1"/>
    <col min="2" max="2" width="31"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3" max="23" width="5.7109375" bestFit="1" customWidth="1"/>
    <col min="24" max="24" width="5.5703125" hidden="1" customWidth="1"/>
    <col min="25" max="25" width="2.7109375" customWidth="1"/>
    <col min="26" max="26" width="1.140625" customWidth="1"/>
    <col min="27" max="27" width="2.7109375" customWidth="1"/>
    <col min="28" max="28" width="4.7109375" customWidth="1"/>
    <col min="30" max="31" width="9.140625" hidden="1" customWidth="1"/>
    <col min="32" max="32" width="16.5703125" hidden="1" customWidth="1"/>
    <col min="33" max="33" width="9.140625" hidden="1" customWidth="1"/>
    <col min="34" max="34" width="18.7109375" hidden="1" customWidth="1"/>
    <col min="35" max="35" width="9.140625" hidden="1" customWidth="1"/>
    <col min="36" max="36" width="20.8554687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s>
  <sheetData>
    <row r="1" spans="1:42" x14ac:dyDescent="0.2">
      <c r="A1" s="341" t="str">
        <f>UPPER((Kalend!E44)&amp;" - "&amp;(Kalend!C44))&amp;" - "&amp;LOWER(Kalend!D44)&amp;" - "&amp;(Kalend!A44)&amp;" kell "&amp;(Kalend!B44)&amp;" - "&amp;(Kalend!F44)</f>
        <v>V11 - VOKA III SISE-KV 11. ETAPP - duo - P, 01.11.2020 kell 11:00 - Voka petangihall</v>
      </c>
      <c r="O1" s="105"/>
      <c r="P1" s="105"/>
      <c r="Q1" s="108"/>
      <c r="R1" s="108"/>
      <c r="S1" s="108"/>
      <c r="T1" s="109"/>
      <c r="U1" s="109"/>
      <c r="V1" s="109"/>
      <c r="W1" s="105"/>
      <c r="X1" s="334"/>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1168" t="s">
        <v>613</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9"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SUM(AE7:AP7)</f>
        <v>0</v>
      </c>
      <c r="AE7" s="158"/>
      <c r="AF7" s="159" t="str">
        <f>IFERROR(LEFT($B7,(FIND(",",$B7,1)-1)),"")</f>
        <v>Kenneth Muusikus</v>
      </c>
      <c r="AG7" s="158"/>
      <c r="AH7" s="159" t="str">
        <f>IFERROR(MID($B7,FIND(", ",$B7)+2,256),"")</f>
        <v>Marta Bernat</v>
      </c>
      <c r="AI7" s="158"/>
      <c r="AJ7" s="159" t="str">
        <f>IFERROR(MID($B7,FIND("^",SUBSTITUTE($B7,", ","^",1))+2,FIND("^",SUBSTITUTE($B7,", ","^",2))-FIND("^",SUBSTITUTE($B7,", ","^",1))-2),"")</f>
        <v/>
      </c>
      <c r="AK7" s="158"/>
      <c r="AL7" s="159" t="str">
        <f>IFERROR(MID($B7,FIND(", ",$B7,FIND(", ",$B7,FIND(", ",$B7))+1)+2,30000),"")</f>
        <v/>
      </c>
      <c r="AM7" s="158"/>
      <c r="AN7" s="159" t="str">
        <f>IFERROR(MID($B7,FIND(", ",$B7,FIND(", ",$B7)+1)+2,FIND(", ",$B7,FIND(", ",$B7,FIND(", ",$B7)+1)+1)-FIND(", ",$B7,FIND(", ",$B7)+1)-2),"")</f>
        <v/>
      </c>
      <c r="AO7" s="158"/>
      <c r="AP7" s="159" t="str">
        <f>IFERROR(MID($B7,FIND(", ",$B7,FIND(", ",$B7,FIND(", ",$B7)+1)+1)+2,30000),"")</f>
        <v/>
      </c>
    </row>
    <row r="8" spans="1:42" x14ac:dyDescent="0.2">
      <c r="A8" s="138">
        <v>2</v>
      </c>
      <c r="B8" s="1168" t="s">
        <v>614</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9" si="1">C8+G8+K8+O8+S8</f>
        <v>0</v>
      </c>
      <c r="Z8" s="141" t="s">
        <v>79</v>
      </c>
      <c r="AA8" s="146">
        <f t="shared" ref="AA8:AA19" si="2">E8+I8+M8+Q8+U8</f>
        <v>0</v>
      </c>
      <c r="AB8" s="147">
        <f t="shared" ref="AB8:AB19" si="3">Y8-AA8</f>
        <v>0</v>
      </c>
      <c r="AC8" s="148"/>
      <c r="AD8" s="157">
        <f t="shared" ref="AD8:AD11" si="4">SUM(AE8:AL8)</f>
        <v>0</v>
      </c>
      <c r="AE8" s="158"/>
      <c r="AF8" s="159" t="str">
        <f t="shared" ref="AF8:AF19" si="5">IFERROR(LEFT($B8,(FIND(",",$B8,1)-1)),"")</f>
        <v>Oleg Rõndenkov</v>
      </c>
      <c r="AG8" s="158"/>
      <c r="AH8" s="159" t="str">
        <f t="shared" ref="AH8:AH19" si="6">IFERROR(MID($B8,FIND(", ",$B8)+2,256),"")</f>
        <v>Toomas Tedrekull</v>
      </c>
      <c r="AI8" s="158"/>
      <c r="AJ8" s="159" t="str">
        <f t="shared" ref="AJ8:AJ19" si="7">IFERROR(MID($B8,FIND("^",SUBSTITUTE($B8,", ","^",1))+2,FIND("^",SUBSTITUTE($B8,", ","^",2))-FIND("^",SUBSTITUTE($B8,", ","^",1))-2),"")</f>
        <v/>
      </c>
      <c r="AK8" s="158"/>
      <c r="AL8" s="159" t="str">
        <f t="shared" ref="AL8:AL19" si="8">IFERROR(MID($B8,FIND(", ",$B8,FIND(", ",$B8,FIND(", ",$B8))+1)+2,30000),"")</f>
        <v/>
      </c>
      <c r="AM8" s="158"/>
      <c r="AN8" s="159" t="str">
        <f t="shared" ref="AN8:AN19" si="9">IFERROR(MID($B8,FIND(", ",$B8,FIND(", ",$B8)+1)+2,FIND(", ",$B8,FIND(", ",$B8,FIND(", ",$B8)+1)+1)-FIND(", ",$B8,FIND(", ",$B8)+1)-2),"")</f>
        <v/>
      </c>
      <c r="AO8" s="158"/>
      <c r="AP8" s="159" t="str">
        <f t="shared" ref="AP8:AP19" si="10">IFERROR(MID($B8,FIND(", ",$B8,FIND(", ",$B8,FIND(", ",$B8)+1)+1)+2,30000),"")</f>
        <v/>
      </c>
    </row>
    <row r="9" spans="1:42" x14ac:dyDescent="0.2">
      <c r="A9" s="138">
        <v>3</v>
      </c>
      <c r="B9" s="139" t="s">
        <v>615</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148"/>
      <c r="AD9" s="157">
        <f t="shared" si="4"/>
        <v>0</v>
      </c>
      <c r="AE9" s="158"/>
      <c r="AF9" s="159" t="str">
        <f t="shared" si="5"/>
        <v>Andrei Grintšak</v>
      </c>
      <c r="AG9" s="158"/>
      <c r="AH9" s="159" t="str">
        <f t="shared" si="6"/>
        <v>Andres Veski</v>
      </c>
      <c r="AI9" s="158"/>
      <c r="AJ9" s="159" t="str">
        <f t="shared" si="7"/>
        <v/>
      </c>
      <c r="AK9" s="158"/>
      <c r="AL9" s="159" t="str">
        <f t="shared" si="8"/>
        <v/>
      </c>
      <c r="AM9" s="158"/>
      <c r="AN9" s="159" t="str">
        <f t="shared" si="9"/>
        <v/>
      </c>
      <c r="AO9" s="158"/>
      <c r="AP9" s="159" t="str">
        <f t="shared" si="10"/>
        <v/>
      </c>
    </row>
    <row r="10" spans="1:42" x14ac:dyDescent="0.2">
      <c r="A10" s="138">
        <v>4</v>
      </c>
      <c r="B10" s="139" t="s">
        <v>157</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148"/>
      <c r="AD10" s="157">
        <f t="shared" si="4"/>
        <v>0</v>
      </c>
      <c r="AE10" s="158"/>
      <c r="AF10" s="159" t="str">
        <f t="shared" si="5"/>
        <v>Aigi Orro</v>
      </c>
      <c r="AG10" s="158"/>
      <c r="AH10" s="159" t="str">
        <f t="shared" si="6"/>
        <v>Kalle Orro</v>
      </c>
      <c r="AI10" s="158"/>
      <c r="AJ10" s="159" t="str">
        <f t="shared" si="7"/>
        <v/>
      </c>
      <c r="AK10" s="158"/>
      <c r="AL10" s="159" t="str">
        <f t="shared" si="8"/>
        <v/>
      </c>
      <c r="AM10" s="158"/>
      <c r="AN10" s="159" t="str">
        <f t="shared" si="9"/>
        <v/>
      </c>
      <c r="AO10" s="158"/>
      <c r="AP10" s="159" t="str">
        <f t="shared" si="10"/>
        <v/>
      </c>
    </row>
    <row r="11" spans="1:42" x14ac:dyDescent="0.2">
      <c r="A11" s="138">
        <v>5</v>
      </c>
      <c r="B11" s="1168" t="s">
        <v>295</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0</v>
      </c>
      <c r="AE11" s="158"/>
      <c r="AF11" s="159" t="str">
        <f t="shared" si="5"/>
        <v>Enn Tokman</v>
      </c>
      <c r="AG11" s="158"/>
      <c r="AH11" s="159" t="str">
        <f t="shared" si="6"/>
        <v>Tarmo Bombe</v>
      </c>
      <c r="AI11" s="158"/>
      <c r="AJ11" s="159" t="str">
        <f t="shared" si="7"/>
        <v/>
      </c>
      <c r="AK11" s="158"/>
      <c r="AL11" s="159" t="str">
        <f t="shared" si="8"/>
        <v/>
      </c>
      <c r="AM11" s="158"/>
      <c r="AN11" s="159" t="str">
        <f t="shared" si="9"/>
        <v/>
      </c>
      <c r="AO11" s="158"/>
      <c r="AP11" s="159" t="str">
        <f t="shared" si="10"/>
        <v/>
      </c>
    </row>
    <row r="12" spans="1:42" x14ac:dyDescent="0.2">
      <c r="A12" s="138">
        <v>6</v>
      </c>
      <c r="B12" s="139" t="s">
        <v>159</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ref="AD12:AD19" si="11">SUM(AE12:AL12)</f>
        <v>0</v>
      </c>
      <c r="AE12" s="158"/>
      <c r="AF12" s="159" t="str">
        <f t="shared" si="5"/>
        <v>Karla Purgats</v>
      </c>
      <c r="AG12" s="158"/>
      <c r="AH12" s="159" t="str">
        <f t="shared" si="6"/>
        <v>Lemmit Toomra</v>
      </c>
      <c r="AI12" s="158"/>
      <c r="AJ12" s="159" t="str">
        <f t="shared" si="7"/>
        <v/>
      </c>
      <c r="AK12" s="158"/>
      <c r="AL12" s="159" t="str">
        <f t="shared" si="8"/>
        <v/>
      </c>
      <c r="AM12" s="158"/>
      <c r="AN12" s="159" t="str">
        <f t="shared" si="9"/>
        <v/>
      </c>
      <c r="AO12" s="158"/>
      <c r="AP12" s="159" t="str">
        <f t="shared" si="10"/>
        <v/>
      </c>
    </row>
    <row r="13" spans="1:42" x14ac:dyDescent="0.2">
      <c r="A13" s="138">
        <v>7</v>
      </c>
      <c r="B13" s="149" t="s">
        <v>583</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11"/>
        <v>0</v>
      </c>
      <c r="AE13" s="158"/>
      <c r="AF13" s="159" t="str">
        <f t="shared" si="5"/>
        <v>Matti Vinni</v>
      </c>
      <c r="AG13" s="158"/>
      <c r="AH13" s="159" t="str">
        <f t="shared" si="6"/>
        <v>Vladimir Ogneštšikov</v>
      </c>
      <c r="AI13" s="158"/>
      <c r="AJ13" s="159" t="str">
        <f t="shared" si="7"/>
        <v/>
      </c>
      <c r="AK13" s="158"/>
      <c r="AL13" s="159" t="str">
        <f t="shared" si="8"/>
        <v/>
      </c>
      <c r="AM13" s="158"/>
      <c r="AN13" s="159" t="str">
        <f t="shared" si="9"/>
        <v/>
      </c>
      <c r="AO13" s="158"/>
      <c r="AP13" s="159" t="str">
        <f t="shared" si="10"/>
        <v/>
      </c>
    </row>
    <row r="14" spans="1:42" x14ac:dyDescent="0.2">
      <c r="A14" s="138">
        <v>8</v>
      </c>
      <c r="B14" s="149" t="s">
        <v>616</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11"/>
        <v>0</v>
      </c>
      <c r="AE14" s="158"/>
      <c r="AF14" s="159" t="str">
        <f t="shared" si="5"/>
        <v>Kaspar Mänd</v>
      </c>
      <c r="AG14" s="158"/>
      <c r="AH14" s="159" t="str">
        <f t="shared" si="6"/>
        <v>Olav Türk</v>
      </c>
      <c r="AI14" s="158"/>
      <c r="AJ14" s="159" t="str">
        <f t="shared" si="7"/>
        <v/>
      </c>
      <c r="AK14" s="158"/>
      <c r="AL14" s="159" t="str">
        <f t="shared" si="8"/>
        <v/>
      </c>
      <c r="AM14" s="158"/>
      <c r="AN14" s="159" t="str">
        <f t="shared" si="9"/>
        <v/>
      </c>
      <c r="AO14" s="158"/>
      <c r="AP14" s="159" t="str">
        <f t="shared" si="10"/>
        <v/>
      </c>
    </row>
    <row r="15" spans="1:42" x14ac:dyDescent="0.2">
      <c r="A15" s="138">
        <v>9</v>
      </c>
      <c r="B15" s="139" t="s">
        <v>617</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11"/>
        <v>0</v>
      </c>
      <c r="AE15" s="158"/>
      <c r="AF15" s="159" t="str">
        <f t="shared" si="5"/>
        <v>Johannes Neiland</v>
      </c>
      <c r="AG15" s="158"/>
      <c r="AH15" s="159" t="str">
        <f t="shared" si="6"/>
        <v>Sander Rose</v>
      </c>
      <c r="AI15" s="158"/>
      <c r="AJ15" s="159" t="str">
        <f t="shared" si="7"/>
        <v/>
      </c>
      <c r="AK15" s="158"/>
      <c r="AL15" s="159" t="str">
        <f t="shared" si="8"/>
        <v/>
      </c>
      <c r="AM15" s="158"/>
      <c r="AN15" s="159" t="str">
        <f t="shared" si="9"/>
        <v/>
      </c>
      <c r="AO15" s="158"/>
      <c r="AP15" s="159" t="str">
        <f t="shared" si="10"/>
        <v/>
      </c>
    </row>
    <row r="16" spans="1:42" x14ac:dyDescent="0.2">
      <c r="A16" s="138">
        <v>10</v>
      </c>
      <c r="B16" s="1168" t="s">
        <v>161</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C16" s="148"/>
      <c r="AD16" s="157">
        <f t="shared" si="11"/>
        <v>0</v>
      </c>
      <c r="AE16" s="158"/>
      <c r="AF16" s="159" t="str">
        <f t="shared" si="5"/>
        <v>Ljudmila Varendi</v>
      </c>
      <c r="AG16" s="158"/>
      <c r="AH16" s="159" t="str">
        <f t="shared" si="6"/>
        <v>Viktor Švarõgin</v>
      </c>
      <c r="AI16" s="158"/>
      <c r="AJ16" s="159" t="str">
        <f t="shared" si="7"/>
        <v/>
      </c>
      <c r="AK16" s="158"/>
      <c r="AL16" s="159" t="str">
        <f t="shared" si="8"/>
        <v/>
      </c>
      <c r="AM16" s="158"/>
      <c r="AN16" s="159" t="str">
        <f t="shared" si="9"/>
        <v/>
      </c>
      <c r="AO16" s="158"/>
      <c r="AP16" s="159" t="str">
        <f t="shared" si="10"/>
        <v/>
      </c>
    </row>
    <row r="17" spans="1:42" x14ac:dyDescent="0.2">
      <c r="A17" s="138">
        <v>11</v>
      </c>
      <c r="B17" s="149" t="s">
        <v>160</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1"/>
        <v>0</v>
      </c>
      <c r="Z17" s="141" t="s">
        <v>79</v>
      </c>
      <c r="AA17" s="146">
        <f t="shared" si="2"/>
        <v>0</v>
      </c>
      <c r="AB17" s="147">
        <f t="shared" si="3"/>
        <v>0</v>
      </c>
      <c r="AC17" s="148"/>
      <c r="AD17" s="157">
        <f t="shared" si="11"/>
        <v>0</v>
      </c>
      <c r="AE17" s="158"/>
      <c r="AF17" s="159" t="str">
        <f t="shared" si="5"/>
        <v>Jaan Sepp</v>
      </c>
      <c r="AG17" s="158"/>
      <c r="AH17" s="159" t="str">
        <f t="shared" si="6"/>
        <v>Oskar Sepp</v>
      </c>
      <c r="AI17" s="158"/>
      <c r="AJ17" s="159" t="str">
        <f t="shared" si="7"/>
        <v/>
      </c>
      <c r="AK17" s="158"/>
      <c r="AL17" s="159" t="str">
        <f t="shared" si="8"/>
        <v/>
      </c>
      <c r="AM17" s="158"/>
      <c r="AN17" s="159" t="str">
        <f t="shared" si="9"/>
        <v/>
      </c>
      <c r="AO17" s="158"/>
      <c r="AP17" s="159" t="str">
        <f t="shared" si="10"/>
        <v/>
      </c>
    </row>
    <row r="18" spans="1:42" x14ac:dyDescent="0.2">
      <c r="A18" s="138">
        <v>12</v>
      </c>
      <c r="B18" s="1168" t="s">
        <v>505</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1"/>
        <v>0</v>
      </c>
      <c r="Z18" s="141" t="s">
        <v>79</v>
      </c>
      <c r="AA18" s="146">
        <f t="shared" si="2"/>
        <v>0</v>
      </c>
      <c r="AB18" s="147">
        <f t="shared" si="3"/>
        <v>0</v>
      </c>
      <c r="AC18" s="148"/>
      <c r="AD18" s="157">
        <f t="shared" si="11"/>
        <v>0</v>
      </c>
      <c r="AE18" s="158"/>
      <c r="AF18" s="159" t="str">
        <f t="shared" si="5"/>
        <v>Henri Mitt</v>
      </c>
      <c r="AG18" s="158"/>
      <c r="AH18" s="159" t="str">
        <f t="shared" si="6"/>
        <v>Urmas Randlaine</v>
      </c>
      <c r="AI18" s="158"/>
      <c r="AJ18" s="159" t="str">
        <f t="shared" si="7"/>
        <v/>
      </c>
      <c r="AK18" s="158"/>
      <c r="AL18" s="159" t="str">
        <f t="shared" si="8"/>
        <v/>
      </c>
      <c r="AM18" s="158"/>
      <c r="AN18" s="159" t="str">
        <f t="shared" si="9"/>
        <v/>
      </c>
      <c r="AO18" s="158"/>
      <c r="AP18" s="159" t="str">
        <f t="shared" si="10"/>
        <v/>
      </c>
    </row>
    <row r="19" spans="1:42" x14ac:dyDescent="0.2">
      <c r="A19" s="138">
        <v>13</v>
      </c>
      <c r="B19" s="149" t="s">
        <v>618</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0"/>
        <v>0</v>
      </c>
      <c r="X19" s="145"/>
      <c r="Y19" s="140">
        <f t="shared" si="1"/>
        <v>0</v>
      </c>
      <c r="Z19" s="141" t="s">
        <v>79</v>
      </c>
      <c r="AA19" s="146">
        <f t="shared" si="2"/>
        <v>0</v>
      </c>
      <c r="AB19" s="147">
        <f t="shared" si="3"/>
        <v>0</v>
      </c>
      <c r="AC19" s="148"/>
      <c r="AD19" s="157">
        <f t="shared" si="11"/>
        <v>0</v>
      </c>
      <c r="AE19" s="158"/>
      <c r="AF19" s="159" t="str">
        <f t="shared" si="5"/>
        <v>Janek Tarto</v>
      </c>
      <c r="AG19" s="158"/>
      <c r="AH19" s="159" t="str">
        <f t="shared" si="6"/>
        <v>Peep Peenema</v>
      </c>
      <c r="AI19" s="158"/>
      <c r="AJ19" s="159" t="str">
        <f t="shared" si="7"/>
        <v/>
      </c>
      <c r="AK19" s="158"/>
      <c r="AL19" s="159" t="str">
        <f t="shared" si="8"/>
        <v/>
      </c>
      <c r="AM19" s="158"/>
      <c r="AN19" s="159" t="str">
        <f t="shared" si="9"/>
        <v/>
      </c>
      <c r="AO19" s="158"/>
      <c r="AP19" s="159" t="str">
        <f t="shared" si="10"/>
        <v/>
      </c>
    </row>
    <row r="20" spans="1:42" hidden="1" x14ac:dyDescent="0.2"/>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9" spans="1:6" x14ac:dyDescent="0.2">
      <c r="A299" s="105"/>
      <c r="B299" s="105"/>
      <c r="C299" s="151" t="s">
        <v>182</v>
      </c>
      <c r="F299" s="100" t="s">
        <v>27</v>
      </c>
    </row>
    <row r="300" spans="1:6" x14ac:dyDescent="0.2">
      <c r="A300" s="152">
        <v>1</v>
      </c>
      <c r="B300" s="153" t="str">
        <f>IFERROR(INDEX(B$1:B$100,MATCH(A300,A$1:A$100,0)),"")</f>
        <v>Kenneth Muusikus, Marta Bernat</v>
      </c>
      <c r="C300" s="392">
        <f>IF(21-A300&gt;0,21-A300,1)</f>
        <v>20</v>
      </c>
      <c r="F300">
        <v>5</v>
      </c>
    </row>
    <row r="301" spans="1:6" x14ac:dyDescent="0.2">
      <c r="A301" s="152">
        <v>2</v>
      </c>
      <c r="B301" s="153" t="str">
        <f t="shared" ref="B301:B312" si="12">IFERROR(INDEX(B$1:B$100,MATCH(A301,A$1:A$100,0)),"")</f>
        <v>Oleg Rõndenkov, Toomas Tedrekull</v>
      </c>
      <c r="C301" s="392">
        <f t="shared" ref="C301:C312" si="13">IF(21-A301&gt;0,21-A301,1)</f>
        <v>19</v>
      </c>
      <c r="F301">
        <v>4</v>
      </c>
    </row>
    <row r="302" spans="1:6" x14ac:dyDescent="0.2">
      <c r="A302" s="152">
        <v>3</v>
      </c>
      <c r="B302" s="153" t="str">
        <f t="shared" si="12"/>
        <v>Andrei Grintšak, Andres Veski</v>
      </c>
      <c r="C302" s="392">
        <f t="shared" si="13"/>
        <v>18</v>
      </c>
      <c r="F302">
        <v>3</v>
      </c>
    </row>
    <row r="303" spans="1:6" x14ac:dyDescent="0.2">
      <c r="A303" s="152">
        <v>4</v>
      </c>
      <c r="B303" s="153" t="str">
        <f t="shared" si="12"/>
        <v>Aigi Orro, Kalle Orro</v>
      </c>
      <c r="C303" s="392">
        <f t="shared" si="13"/>
        <v>17</v>
      </c>
      <c r="F303">
        <v>3</v>
      </c>
    </row>
    <row r="304" spans="1:6" x14ac:dyDescent="0.2">
      <c r="A304" s="152">
        <v>5</v>
      </c>
      <c r="B304" s="153" t="str">
        <f t="shared" si="12"/>
        <v>Enn Tokman, Tarmo Bombe</v>
      </c>
      <c r="C304" s="392">
        <f t="shared" si="13"/>
        <v>16</v>
      </c>
      <c r="F304">
        <v>3</v>
      </c>
    </row>
    <row r="305" spans="1:6" x14ac:dyDescent="0.2">
      <c r="A305" s="152">
        <v>6</v>
      </c>
      <c r="B305" s="153" t="str">
        <f t="shared" si="12"/>
        <v>Karla Purgats, Lemmit Toomra</v>
      </c>
      <c r="C305" s="392">
        <f t="shared" si="13"/>
        <v>15</v>
      </c>
      <c r="F305">
        <v>3</v>
      </c>
    </row>
    <row r="306" spans="1:6" x14ac:dyDescent="0.2">
      <c r="A306" s="152">
        <v>7</v>
      </c>
      <c r="B306" s="153" t="str">
        <f t="shared" si="12"/>
        <v>Matti Vinni, Vladimir Ogneštšikov</v>
      </c>
      <c r="C306" s="392">
        <f t="shared" si="13"/>
        <v>14</v>
      </c>
      <c r="F306">
        <v>3</v>
      </c>
    </row>
    <row r="307" spans="1:6" x14ac:dyDescent="0.2">
      <c r="A307" s="152">
        <v>8</v>
      </c>
      <c r="B307" s="153" t="str">
        <f t="shared" si="12"/>
        <v>Kaspar Mänd, Olav Türk</v>
      </c>
      <c r="C307" s="392">
        <f t="shared" si="13"/>
        <v>13</v>
      </c>
      <c r="F307">
        <v>3</v>
      </c>
    </row>
    <row r="308" spans="1:6" x14ac:dyDescent="0.2">
      <c r="A308" s="152">
        <v>9</v>
      </c>
      <c r="B308" s="153" t="str">
        <f t="shared" si="12"/>
        <v>Johannes Neiland, Sander Rose</v>
      </c>
      <c r="C308" s="392">
        <f t="shared" si="13"/>
        <v>12</v>
      </c>
      <c r="F308">
        <v>2</v>
      </c>
    </row>
    <row r="309" spans="1:6" x14ac:dyDescent="0.2">
      <c r="A309" s="152">
        <v>10</v>
      </c>
      <c r="B309" s="153" t="str">
        <f t="shared" si="12"/>
        <v>Ljudmila Varendi, Viktor Švarõgin</v>
      </c>
      <c r="C309" s="392">
        <f t="shared" si="13"/>
        <v>11</v>
      </c>
      <c r="F309">
        <v>2</v>
      </c>
    </row>
    <row r="310" spans="1:6" x14ac:dyDescent="0.2">
      <c r="A310" s="152">
        <v>11</v>
      </c>
      <c r="B310" s="153" t="str">
        <f t="shared" si="12"/>
        <v>Jaan Sepp, Oskar Sepp</v>
      </c>
      <c r="C310" s="392">
        <f t="shared" si="13"/>
        <v>10</v>
      </c>
      <c r="F310">
        <v>2</v>
      </c>
    </row>
    <row r="311" spans="1:6" x14ac:dyDescent="0.2">
      <c r="A311" s="152">
        <v>12</v>
      </c>
      <c r="B311" s="153" t="str">
        <f t="shared" si="12"/>
        <v>Henri Mitt, Urmas Randlaine</v>
      </c>
      <c r="C311" s="392">
        <f t="shared" si="13"/>
        <v>9</v>
      </c>
      <c r="F311">
        <v>1</v>
      </c>
    </row>
    <row r="312" spans="1:6" x14ac:dyDescent="0.2">
      <c r="A312" s="152">
        <v>13</v>
      </c>
      <c r="B312" s="153" t="str">
        <f t="shared" si="12"/>
        <v>Janek Tarto, Peep Peenema</v>
      </c>
      <c r="C312" s="392">
        <f t="shared" si="13"/>
        <v>8</v>
      </c>
      <c r="F312">
        <v>1</v>
      </c>
    </row>
  </sheetData>
  <conditionalFormatting sqref="B300:B312">
    <cfRule type="expression" dxfId="282" priority="45">
      <formula>A300=3</formula>
    </cfRule>
    <cfRule type="expression" dxfId="281" priority="46">
      <formula>A300=2</formula>
    </cfRule>
    <cfRule type="expression" dxfId="280" priority="47">
      <formula>A300=1</formula>
    </cfRule>
    <cfRule type="containsBlanks" dxfId="279" priority="48">
      <formula>LEN(TRIM(B300))=0</formula>
    </cfRule>
    <cfRule type="duplicateValues" dxfId="278" priority="49"/>
  </conditionalFormatting>
  <conditionalFormatting sqref="C7:C19 G7:G19 K7:K19 O7:O19 S7:S19">
    <cfRule type="expression" dxfId="277" priority="12">
      <formula>AND(C7=0,E7=13)</formula>
    </cfRule>
  </conditionalFormatting>
  <conditionalFormatting sqref="C7:C19">
    <cfRule type="expression" dxfId="276" priority="26">
      <formula>IF($C7&gt;$E7,TRUE)</formula>
    </cfRule>
  </conditionalFormatting>
  <conditionalFormatting sqref="E7:E19">
    <cfRule type="expression" dxfId="275" priority="27">
      <formula>IF($C7&lt;$E7,TRUE)</formula>
    </cfRule>
  </conditionalFormatting>
  <conditionalFormatting sqref="K7:K19">
    <cfRule type="expression" dxfId="274" priority="34">
      <formula>IF($K7&gt;$M7,TRUE)</formula>
    </cfRule>
  </conditionalFormatting>
  <conditionalFormatting sqref="M7:M19">
    <cfRule type="expression" dxfId="273" priority="35">
      <formula>IF($K7&lt;$M7,TRUE)</formula>
    </cfRule>
  </conditionalFormatting>
  <conditionalFormatting sqref="O7:O19">
    <cfRule type="expression" dxfId="272" priority="38">
      <formula>IF($O7&gt;$Q7,TRUE)</formula>
    </cfRule>
  </conditionalFormatting>
  <conditionalFormatting sqref="Q7:Q19">
    <cfRule type="expression" dxfId="271" priority="39">
      <formula>IF($O7&lt;$Q7,TRUE)</formula>
    </cfRule>
  </conditionalFormatting>
  <conditionalFormatting sqref="S7:S19">
    <cfRule type="expression" dxfId="270" priority="42">
      <formula>IF($S7&gt;$U7,TRUE)</formula>
    </cfRule>
  </conditionalFormatting>
  <conditionalFormatting sqref="U7:U19">
    <cfRule type="expression" dxfId="269" priority="43">
      <formula>IF($S7&lt;$U7,TRUE)</formula>
    </cfRule>
  </conditionalFormatting>
  <conditionalFormatting sqref="G7:G19">
    <cfRule type="expression" dxfId="268" priority="30">
      <formula>IF($G7&gt;$I7,TRUE)</formula>
    </cfRule>
  </conditionalFormatting>
  <conditionalFormatting sqref="I7:I19">
    <cfRule type="expression" dxfId="267" priority="31">
      <formula>IF($G7&lt;$I7,TRUE)</formula>
    </cfRule>
  </conditionalFormatting>
  <conditionalFormatting sqref="F7:F19">
    <cfRule type="containsText" dxfId="266" priority="17" operator="containsText" text="vaba voor">
      <formula>NOT(ISERROR(SEARCH("vaba voor",F7)))</formula>
    </cfRule>
  </conditionalFormatting>
  <conditionalFormatting sqref="N7:N19">
    <cfRule type="containsText" dxfId="265" priority="15" operator="containsText" text="vaba voor">
      <formula>NOT(ISERROR(SEARCH("vaba voor",N7)))</formula>
    </cfRule>
  </conditionalFormatting>
  <conditionalFormatting sqref="R7:R19">
    <cfRule type="containsText" dxfId="264" priority="18" operator="containsText" text="vaba voor">
      <formula>NOT(ISERROR(SEARCH("vaba voor",R7)))</formula>
    </cfRule>
  </conditionalFormatting>
  <conditionalFormatting sqref="V7:V19">
    <cfRule type="containsText" dxfId="263" priority="14" operator="containsText" text="vaba voor">
      <formula>NOT(ISERROR(SEARCH("vaba voor",V7)))</formula>
    </cfRule>
  </conditionalFormatting>
  <conditionalFormatting sqref="J7:J19">
    <cfRule type="containsText" dxfId="262" priority="16" operator="containsText" text="vaba voor">
      <formula>NOT(ISERROR(SEARCH("vaba voor",J7)))</formula>
    </cfRule>
  </conditionalFormatting>
  <conditionalFormatting sqref="C7:F19">
    <cfRule type="expression" dxfId="261" priority="22">
      <formula>IF(AND(ISNUMBER($C7),$C7=$E7),TRUE)</formula>
    </cfRule>
    <cfRule type="expression" dxfId="260" priority="24">
      <formula>IF($C7&gt;$E7,TRUE)</formula>
    </cfRule>
    <cfRule type="expression" dxfId="259" priority="25">
      <formula>IF($C7&lt;$E7,TRUE)</formula>
    </cfRule>
  </conditionalFormatting>
  <conditionalFormatting sqref="G7:J19">
    <cfRule type="expression" dxfId="258" priority="23">
      <formula>IF(AND(ISNUMBER($G7),$G7=$I7),TRUE)</formula>
    </cfRule>
    <cfRule type="expression" dxfId="257" priority="28">
      <formula>IF($G7&gt;$I7,TRUE)</formula>
    </cfRule>
    <cfRule type="expression" dxfId="256" priority="29">
      <formula>IF($G7&lt;$I7,TRUE)</formula>
    </cfRule>
  </conditionalFormatting>
  <conditionalFormatting sqref="K7:N19">
    <cfRule type="expression" dxfId="255" priority="21">
      <formula>IF(AND(ISNUMBER($K7),$K7=$M7),TRUE)</formula>
    </cfRule>
    <cfRule type="expression" dxfId="254" priority="32">
      <formula>IF($K7&gt;$M7,TRUE)</formula>
    </cfRule>
    <cfRule type="expression" dxfId="253" priority="33">
      <formula>IF($K7&lt;$M7,TRUE)</formula>
    </cfRule>
  </conditionalFormatting>
  <conditionalFormatting sqref="O7:R19">
    <cfRule type="expression" dxfId="252" priority="20">
      <formula>IF(AND(ISNUMBER($O7),$O7=$Q7),TRUE)</formula>
    </cfRule>
    <cfRule type="expression" dxfId="251" priority="36">
      <formula>IF($O7&gt;$Q7,TRUE)</formula>
    </cfRule>
    <cfRule type="expression" dxfId="250" priority="37">
      <formula>IF($O7&lt;$Q7,TRUE)</formula>
    </cfRule>
  </conditionalFormatting>
  <conditionalFormatting sqref="S7:V19">
    <cfRule type="expression" dxfId="249" priority="19">
      <formula>IF(AND(ISNUMBER($S7),$S7=$U7),TRUE)</formula>
    </cfRule>
    <cfRule type="expression" dxfId="248" priority="40">
      <formula>IF($S7&gt;$U7,TRUE)</formula>
    </cfRule>
    <cfRule type="expression" dxfId="247" priority="41">
      <formula>IF($S7&lt;$U7,TRUE)</formula>
    </cfRule>
  </conditionalFormatting>
  <conditionalFormatting sqref="E7:E19 I7:I19 M7:M19 Q7:Q19 U7:U19">
    <cfRule type="expression" dxfId="246" priority="13">
      <formula>AND(E7=0,C7=13)</formula>
    </cfRule>
  </conditionalFormatting>
  <conditionalFormatting sqref="A7:A19">
    <cfRule type="duplicateValues" dxfId="245" priority="44"/>
  </conditionalFormatting>
  <conditionalFormatting sqref="AJ7:AJ19">
    <cfRule type="expression" dxfId="244" priority="5">
      <formula>AND(AI7="",FIND(",",AJ7))</formula>
    </cfRule>
    <cfRule type="expression" dxfId="243" priority="7">
      <formula>AND(AI7="",COUNTIF(AJ7,"*,*")=0)</formula>
    </cfRule>
  </conditionalFormatting>
  <conditionalFormatting sqref="AH7:AH19">
    <cfRule type="expression" dxfId="242" priority="8">
      <formula>AND(AG7="",FIND(",",AH7))</formula>
    </cfRule>
    <cfRule type="expression" dxfId="241" priority="9">
      <formula>AND(AG7="",COUNTIF(AH7,"*,*")=0)</formula>
    </cfRule>
  </conditionalFormatting>
  <conditionalFormatting sqref="AL7:AL19">
    <cfRule type="expression" dxfId="240" priority="10">
      <formula>AND(AK7="",FIND(",",AL7))</formula>
    </cfRule>
    <cfRule type="expression" dxfId="239" priority="11">
      <formula>AND(AK7="",COUNTIF(AL7,"*,*")=0)</formula>
    </cfRule>
  </conditionalFormatting>
  <conditionalFormatting sqref="AF7:AF19">
    <cfRule type="expression" dxfId="238" priority="6">
      <formula>AND(AE7="",COUNTIF(AF7,"*,*")=0)</formula>
    </cfRule>
  </conditionalFormatting>
  <conditionalFormatting sqref="AN7:AN19">
    <cfRule type="expression" dxfId="237" priority="2">
      <formula>AND(AM7="",COUNTIF(AN7,"*,*")=0)</formula>
    </cfRule>
    <cfRule type="expression" dxfId="236" priority="4">
      <formula>AND(AM7="",FIND(",",AN7))</formula>
    </cfRule>
  </conditionalFormatting>
  <conditionalFormatting sqref="AP7:AP19">
    <cfRule type="expression" dxfId="235" priority="1">
      <formula>AND(AO7="",COUNTIF(AP7,"*,*")=0)</formula>
    </cfRule>
    <cfRule type="expression" dxfId="234"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AP312"/>
  <sheetViews>
    <sheetView showGridLines="0" showRowColHeaders="0" workbookViewId="0">
      <pane ySplit="1" topLeftCell="A2" activePane="bottomLeft" state="frozen"/>
      <selection activeCell="A5" sqref="A5"/>
      <selection pane="bottomLeft" activeCell="A5" sqref="A5"/>
    </sheetView>
  </sheetViews>
  <sheetFormatPr defaultRowHeight="12.75" x14ac:dyDescent="0.2"/>
  <cols>
    <col min="1" max="1" width="3.28515625" customWidth="1"/>
    <col min="2" max="2" width="31" bestFit="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3" max="23" width="5.7109375" bestFit="1" customWidth="1"/>
    <col min="24" max="24" width="5.5703125" hidden="1" customWidth="1"/>
    <col min="25" max="25" width="2.7109375" customWidth="1"/>
    <col min="26" max="26" width="1.140625" customWidth="1"/>
    <col min="27" max="27" width="2.7109375" customWidth="1"/>
    <col min="28" max="28" width="4.7109375" customWidth="1"/>
    <col min="29" max="29" width="9.140625" customWidth="1"/>
    <col min="30" max="31" width="9.140625" hidden="1" customWidth="1"/>
    <col min="32" max="32" width="16.5703125" hidden="1" customWidth="1"/>
    <col min="33" max="33" width="9.140625" hidden="1" customWidth="1"/>
    <col min="34" max="34" width="18.7109375" hidden="1" customWidth="1"/>
    <col min="35" max="35" width="9.140625" hidden="1" customWidth="1"/>
    <col min="36" max="36" width="20.85546875" hidden="1" customWidth="1"/>
    <col min="37" max="37" width="9.140625" hidden="1" customWidth="1"/>
    <col min="38" max="38" width="13.85546875" hidden="1" customWidth="1"/>
    <col min="39" max="39" width="9.140625" hidden="1" customWidth="1"/>
    <col min="40" max="40" width="17.28515625" hidden="1" customWidth="1"/>
    <col min="41" max="41" width="9.140625" hidden="1" customWidth="1"/>
    <col min="42" max="42" width="13.85546875" hidden="1" customWidth="1"/>
    <col min="43" max="43" width="9.140625" customWidth="1"/>
  </cols>
  <sheetData>
    <row r="1" spans="1:42" x14ac:dyDescent="0.2">
      <c r="A1" s="341" t="str">
        <f>UPPER((Kalend!E45)&amp;" - "&amp;(Kalend!C45))&amp;" - "&amp;LOWER(Kalend!D45)&amp;" - "&amp;(Kalend!A45)&amp;" kell "&amp;(Kalend!B45)&amp;" - "&amp;(Kalend!F45)</f>
        <v>V12 - VOKA III SISE-KV 12. ETAPP - duo - P, 15.11.2020 kell 11:00 - Voka petangihall</v>
      </c>
      <c r="O1" s="105"/>
      <c r="P1" s="105"/>
      <c r="Q1" s="108"/>
      <c r="R1" s="108"/>
      <c r="S1" s="108"/>
      <c r="T1" s="109"/>
      <c r="U1" s="109"/>
      <c r="V1" s="109"/>
      <c r="W1" s="105"/>
      <c r="X1" s="334"/>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1168" t="s">
        <v>619</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9"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SUM(AE7:AP7)</f>
        <v>0</v>
      </c>
      <c r="AE7" s="158"/>
      <c r="AF7" s="159" t="str">
        <f>IFERROR(LEFT($B7,(FIND(",",$B7,1)-1)),"")</f>
        <v>Oliver Ojasalu</v>
      </c>
      <c r="AG7" s="158"/>
      <c r="AH7" s="159" t="str">
        <f>IFERROR(MID($B7,FIND(", ",$B7)+2,256),"")</f>
        <v>Tõnis Neiland</v>
      </c>
      <c r="AI7" s="158"/>
      <c r="AJ7" s="159" t="str">
        <f>IFERROR(MID($B7,FIND("^",SUBSTITUTE($B7,", ","^",1))+2,FIND("^",SUBSTITUTE($B7,", ","^",2))-FIND("^",SUBSTITUTE($B7,", ","^",1))-2),"")</f>
        <v/>
      </c>
      <c r="AK7" s="158"/>
      <c r="AL7" s="159" t="str">
        <f>IFERROR(MID($B7,FIND(", ",$B7,FIND(", ",$B7,FIND(", ",$B7))+1)+2,30000),"")</f>
        <v/>
      </c>
      <c r="AM7" s="158"/>
      <c r="AN7" s="159" t="str">
        <f>IFERROR(MID($B7,FIND(", ",$B7,FIND(", ",$B7)+1)+2,FIND(", ",$B7,FIND(", ",$B7,FIND(", ",$B7)+1)+1)-FIND(", ",$B7,FIND(", ",$B7)+1)-2),"")</f>
        <v/>
      </c>
      <c r="AO7" s="158"/>
      <c r="AP7" s="159" t="str">
        <f>IFERROR(MID($B7,FIND(", ",$B7,FIND(", ",$B7,FIND(", ",$B7)+1)+1)+2,30000),"")</f>
        <v/>
      </c>
    </row>
    <row r="8" spans="1:42" x14ac:dyDescent="0.2">
      <c r="A8" s="138">
        <v>2</v>
      </c>
      <c r="B8" s="1168" t="s">
        <v>158</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9" si="1">C8+G8+K8+O8+S8</f>
        <v>0</v>
      </c>
      <c r="Z8" s="141" t="s">
        <v>79</v>
      </c>
      <c r="AA8" s="146">
        <f t="shared" ref="AA8:AA19" si="2">E8+I8+M8+Q8+U8</f>
        <v>0</v>
      </c>
      <c r="AB8" s="147">
        <f t="shared" ref="AB8:AB19" si="3">Y8-AA8</f>
        <v>0</v>
      </c>
      <c r="AC8" s="148"/>
      <c r="AD8" s="157">
        <f t="shared" ref="AD8:AD11" si="4">SUM(AE8:AL8)</f>
        <v>0</v>
      </c>
      <c r="AE8" s="158"/>
      <c r="AF8" s="159" t="str">
        <f t="shared" ref="AF8:AF19" si="5">IFERROR(LEFT($B8,(FIND(",",$B8,1)-1)),"")</f>
        <v>Kenneth Muusikus</v>
      </c>
      <c r="AG8" s="158"/>
      <c r="AH8" s="159" t="str">
        <f t="shared" ref="AH8:AH19" si="6">IFERROR(MID($B8,FIND(", ",$B8)+2,256),"")</f>
        <v>Mait Metsla</v>
      </c>
      <c r="AI8" s="158"/>
      <c r="AJ8" s="159" t="str">
        <f t="shared" ref="AJ8:AJ19" si="7">IFERROR(MID($B8,FIND("^",SUBSTITUTE($B8,", ","^",1))+2,FIND("^",SUBSTITUTE($B8,", ","^",2))-FIND("^",SUBSTITUTE($B8,", ","^",1))-2),"")</f>
        <v/>
      </c>
      <c r="AK8" s="158"/>
      <c r="AL8" s="159" t="str">
        <f t="shared" ref="AL8:AL19" si="8">IFERROR(MID($B8,FIND(", ",$B8,FIND(", ",$B8,FIND(", ",$B8))+1)+2,30000),"")</f>
        <v/>
      </c>
      <c r="AM8" s="158"/>
      <c r="AN8" s="159" t="str">
        <f t="shared" ref="AN8:AN19" si="9">IFERROR(MID($B8,FIND(", ",$B8,FIND(", ",$B8)+1)+2,FIND(", ",$B8,FIND(", ",$B8,FIND(", ",$B8)+1)+1)-FIND(", ",$B8,FIND(", ",$B8)+1)-2),"")</f>
        <v/>
      </c>
      <c r="AO8" s="158"/>
      <c r="AP8" s="159" t="str">
        <f t="shared" ref="AP8:AP19" si="10">IFERROR(MID($B8,FIND(", ",$B8,FIND(", ",$B8,FIND(", ",$B8)+1)+1)+2,30000),"")</f>
        <v/>
      </c>
    </row>
    <row r="9" spans="1:42" x14ac:dyDescent="0.2">
      <c r="A9" s="138">
        <v>3</v>
      </c>
      <c r="B9" s="139" t="s">
        <v>160</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148"/>
      <c r="AD9" s="157">
        <f t="shared" si="4"/>
        <v>0</v>
      </c>
      <c r="AE9" s="158"/>
      <c r="AF9" s="159" t="str">
        <f t="shared" si="5"/>
        <v>Jaan Sepp</v>
      </c>
      <c r="AG9" s="158"/>
      <c r="AH9" s="159" t="str">
        <f t="shared" si="6"/>
        <v>Oskar Sepp</v>
      </c>
      <c r="AI9" s="158"/>
      <c r="AJ9" s="159" t="str">
        <f t="shared" si="7"/>
        <v/>
      </c>
      <c r="AK9" s="158"/>
      <c r="AL9" s="159" t="str">
        <f t="shared" si="8"/>
        <v/>
      </c>
      <c r="AM9" s="158"/>
      <c r="AN9" s="159" t="str">
        <f t="shared" si="9"/>
        <v/>
      </c>
      <c r="AO9" s="158"/>
      <c r="AP9" s="159" t="str">
        <f t="shared" si="10"/>
        <v/>
      </c>
    </row>
    <row r="10" spans="1:42" x14ac:dyDescent="0.2">
      <c r="A10" s="138">
        <v>4</v>
      </c>
      <c r="B10" s="139" t="s">
        <v>620</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148"/>
      <c r="AD10" s="157">
        <f t="shared" si="4"/>
        <v>0</v>
      </c>
      <c r="AE10" s="158"/>
      <c r="AF10" s="159" t="str">
        <f t="shared" si="5"/>
        <v>Kristo Viljaste</v>
      </c>
      <c r="AG10" s="158"/>
      <c r="AH10" s="159" t="str">
        <f t="shared" si="6"/>
        <v>Matti Vinni</v>
      </c>
      <c r="AI10" s="158"/>
      <c r="AJ10" s="159" t="str">
        <f t="shared" si="7"/>
        <v/>
      </c>
      <c r="AK10" s="158"/>
      <c r="AL10" s="159" t="str">
        <f t="shared" si="8"/>
        <v/>
      </c>
      <c r="AM10" s="158"/>
      <c r="AN10" s="159" t="str">
        <f t="shared" si="9"/>
        <v/>
      </c>
      <c r="AO10" s="158"/>
      <c r="AP10" s="159" t="str">
        <f t="shared" si="10"/>
        <v/>
      </c>
    </row>
    <row r="11" spans="1:42" x14ac:dyDescent="0.2">
      <c r="A11" s="138">
        <v>5</v>
      </c>
      <c r="B11" s="1168" t="s">
        <v>621</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0</v>
      </c>
      <c r="AE11" s="158"/>
      <c r="AF11" s="159" t="str">
        <f t="shared" si="5"/>
        <v>Kaspar Mänd</v>
      </c>
      <c r="AG11" s="158"/>
      <c r="AH11" s="159" t="str">
        <f t="shared" si="6"/>
        <v>Marta Bernat</v>
      </c>
      <c r="AI11" s="158"/>
      <c r="AJ11" s="159" t="str">
        <f t="shared" si="7"/>
        <v/>
      </c>
      <c r="AK11" s="158"/>
      <c r="AL11" s="159" t="str">
        <f t="shared" si="8"/>
        <v/>
      </c>
      <c r="AM11" s="158"/>
      <c r="AN11" s="159" t="str">
        <f t="shared" si="9"/>
        <v/>
      </c>
      <c r="AO11" s="158"/>
      <c r="AP11" s="159" t="str">
        <f t="shared" si="10"/>
        <v/>
      </c>
    </row>
    <row r="12" spans="1:42" x14ac:dyDescent="0.2">
      <c r="A12" s="138">
        <v>6</v>
      </c>
      <c r="B12" s="139" t="s">
        <v>505</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ref="AD12:AD19" si="11">SUM(AE12:AL12)</f>
        <v>0</v>
      </c>
      <c r="AE12" s="158"/>
      <c r="AF12" s="159" t="str">
        <f t="shared" si="5"/>
        <v>Henri Mitt</v>
      </c>
      <c r="AG12" s="158"/>
      <c r="AH12" s="159" t="str">
        <f t="shared" si="6"/>
        <v>Urmas Randlaine</v>
      </c>
      <c r="AI12" s="158"/>
      <c r="AJ12" s="159" t="str">
        <f t="shared" si="7"/>
        <v/>
      </c>
      <c r="AK12" s="158"/>
      <c r="AL12" s="159" t="str">
        <f t="shared" si="8"/>
        <v/>
      </c>
      <c r="AM12" s="158"/>
      <c r="AN12" s="159" t="str">
        <f t="shared" si="9"/>
        <v/>
      </c>
      <c r="AO12" s="158"/>
      <c r="AP12" s="159" t="str">
        <f t="shared" si="10"/>
        <v/>
      </c>
    </row>
    <row r="13" spans="1:42" x14ac:dyDescent="0.2">
      <c r="A13" s="138">
        <v>7</v>
      </c>
      <c r="B13" s="149" t="s">
        <v>161</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11"/>
        <v>0</v>
      </c>
      <c r="AE13" s="158"/>
      <c r="AF13" s="159" t="str">
        <f t="shared" si="5"/>
        <v>Ljudmila Varendi</v>
      </c>
      <c r="AG13" s="158"/>
      <c r="AH13" s="159" t="str">
        <f t="shared" si="6"/>
        <v>Viktor Švarõgin</v>
      </c>
      <c r="AI13" s="158"/>
      <c r="AJ13" s="159" t="str">
        <f t="shared" si="7"/>
        <v/>
      </c>
      <c r="AK13" s="158"/>
      <c r="AL13" s="159" t="str">
        <f t="shared" si="8"/>
        <v/>
      </c>
      <c r="AM13" s="158"/>
      <c r="AN13" s="159" t="str">
        <f t="shared" si="9"/>
        <v/>
      </c>
      <c r="AO13" s="158"/>
      <c r="AP13" s="159" t="str">
        <f t="shared" si="10"/>
        <v/>
      </c>
    </row>
    <row r="14" spans="1:42" x14ac:dyDescent="0.2">
      <c r="A14" s="138">
        <v>8</v>
      </c>
      <c r="B14" s="149" t="s">
        <v>614</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11"/>
        <v>0</v>
      </c>
      <c r="AE14" s="158"/>
      <c r="AF14" s="159" t="str">
        <f t="shared" si="5"/>
        <v>Oleg Rõndenkov</v>
      </c>
      <c r="AG14" s="158"/>
      <c r="AH14" s="159" t="str">
        <f t="shared" si="6"/>
        <v>Toomas Tedrekull</v>
      </c>
      <c r="AI14" s="158"/>
      <c r="AJ14" s="159" t="str">
        <f t="shared" si="7"/>
        <v/>
      </c>
      <c r="AK14" s="158"/>
      <c r="AL14" s="159" t="str">
        <f t="shared" si="8"/>
        <v/>
      </c>
      <c r="AM14" s="158"/>
      <c r="AN14" s="159" t="str">
        <f t="shared" si="9"/>
        <v/>
      </c>
      <c r="AO14" s="158"/>
      <c r="AP14" s="159" t="str">
        <f t="shared" si="10"/>
        <v/>
      </c>
    </row>
    <row r="15" spans="1:42" x14ac:dyDescent="0.2">
      <c r="A15" s="138">
        <v>9</v>
      </c>
      <c r="B15" s="149" t="s">
        <v>622</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11"/>
        <v>0</v>
      </c>
      <c r="AE15" s="158"/>
      <c r="AF15" s="159" t="str">
        <f t="shared" si="5"/>
        <v>Aigi Orro</v>
      </c>
      <c r="AG15" s="158"/>
      <c r="AH15" s="159" t="str">
        <f t="shared" si="6"/>
        <v>Elmo Lageda</v>
      </c>
      <c r="AI15" s="158"/>
      <c r="AJ15" s="159" t="str">
        <f t="shared" si="7"/>
        <v/>
      </c>
      <c r="AK15" s="158"/>
      <c r="AL15" s="159" t="str">
        <f t="shared" si="8"/>
        <v/>
      </c>
      <c r="AM15" s="158"/>
      <c r="AN15" s="159" t="str">
        <f t="shared" si="9"/>
        <v/>
      </c>
      <c r="AO15" s="158"/>
      <c r="AP15" s="159" t="str">
        <f t="shared" si="10"/>
        <v/>
      </c>
    </row>
    <row r="16" spans="1:42" x14ac:dyDescent="0.2">
      <c r="A16" s="138">
        <v>10</v>
      </c>
      <c r="B16" s="139" t="s">
        <v>159</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C16" s="148"/>
      <c r="AD16" s="157">
        <f t="shared" si="11"/>
        <v>0</v>
      </c>
      <c r="AE16" s="158"/>
      <c r="AF16" s="159" t="str">
        <f t="shared" si="5"/>
        <v>Karla Purgats</v>
      </c>
      <c r="AG16" s="158"/>
      <c r="AH16" s="159" t="str">
        <f t="shared" si="6"/>
        <v>Lemmit Toomra</v>
      </c>
      <c r="AI16" s="158"/>
      <c r="AJ16" s="159" t="str">
        <f t="shared" si="7"/>
        <v/>
      </c>
      <c r="AK16" s="158"/>
      <c r="AL16" s="159" t="str">
        <f t="shared" si="8"/>
        <v/>
      </c>
      <c r="AM16" s="158"/>
      <c r="AN16" s="159" t="str">
        <f t="shared" si="9"/>
        <v/>
      </c>
      <c r="AO16" s="158"/>
      <c r="AP16" s="159" t="str">
        <f t="shared" si="10"/>
        <v/>
      </c>
    </row>
    <row r="17" spans="1:42" x14ac:dyDescent="0.2">
      <c r="A17" s="138">
        <v>11</v>
      </c>
      <c r="B17" s="1168" t="s">
        <v>623</v>
      </c>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0"/>
        <v>0</v>
      </c>
      <c r="X17" s="145"/>
      <c r="Y17" s="140">
        <f t="shared" si="1"/>
        <v>0</v>
      </c>
      <c r="Z17" s="141" t="s">
        <v>79</v>
      </c>
      <c r="AA17" s="146">
        <f t="shared" si="2"/>
        <v>0</v>
      </c>
      <c r="AB17" s="147">
        <f t="shared" si="3"/>
        <v>0</v>
      </c>
      <c r="AC17" s="148"/>
      <c r="AD17" s="157">
        <f t="shared" si="11"/>
        <v>0</v>
      </c>
      <c r="AE17" s="158"/>
      <c r="AF17" s="159" t="str">
        <f t="shared" si="5"/>
        <v>Enn Tokman</v>
      </c>
      <c r="AG17" s="158"/>
      <c r="AH17" s="159" t="str">
        <f t="shared" si="6"/>
        <v>Peep Peenema</v>
      </c>
      <c r="AI17" s="158"/>
      <c r="AJ17" s="159" t="str">
        <f t="shared" si="7"/>
        <v/>
      </c>
      <c r="AK17" s="158"/>
      <c r="AL17" s="159" t="str">
        <f t="shared" si="8"/>
        <v/>
      </c>
      <c r="AM17" s="158"/>
      <c r="AN17" s="159" t="str">
        <f t="shared" si="9"/>
        <v/>
      </c>
      <c r="AO17" s="158"/>
      <c r="AP17" s="159" t="str">
        <f t="shared" si="10"/>
        <v/>
      </c>
    </row>
    <row r="18" spans="1:42" x14ac:dyDescent="0.2">
      <c r="A18" s="138">
        <v>12</v>
      </c>
      <c r="B18" s="1168" t="s">
        <v>617</v>
      </c>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0"/>
        <v>0</v>
      </c>
      <c r="X18" s="145"/>
      <c r="Y18" s="140">
        <f t="shared" si="1"/>
        <v>0</v>
      </c>
      <c r="Z18" s="141" t="s">
        <v>79</v>
      </c>
      <c r="AA18" s="146">
        <f t="shared" si="2"/>
        <v>0</v>
      </c>
      <c r="AB18" s="147">
        <f t="shared" si="3"/>
        <v>0</v>
      </c>
      <c r="AC18" s="148"/>
      <c r="AD18" s="157">
        <f t="shared" si="11"/>
        <v>0</v>
      </c>
      <c r="AE18" s="158"/>
      <c r="AF18" s="159" t="str">
        <f t="shared" si="5"/>
        <v>Johannes Neiland</v>
      </c>
      <c r="AG18" s="158"/>
      <c r="AH18" s="159" t="str">
        <f t="shared" si="6"/>
        <v>Sander Rose</v>
      </c>
      <c r="AI18" s="158"/>
      <c r="AJ18" s="159" t="str">
        <f t="shared" si="7"/>
        <v/>
      </c>
      <c r="AK18" s="158"/>
      <c r="AL18" s="159" t="str">
        <f t="shared" si="8"/>
        <v/>
      </c>
      <c r="AM18" s="158"/>
      <c r="AN18" s="159" t="str">
        <f t="shared" si="9"/>
        <v/>
      </c>
      <c r="AO18" s="158"/>
      <c r="AP18" s="159" t="str">
        <f t="shared" si="10"/>
        <v/>
      </c>
    </row>
    <row r="19" spans="1:42" x14ac:dyDescent="0.2">
      <c r="A19" s="138">
        <v>13</v>
      </c>
      <c r="B19" s="149" t="s">
        <v>624</v>
      </c>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0"/>
        <v>0</v>
      </c>
      <c r="X19" s="145"/>
      <c r="Y19" s="140">
        <f t="shared" si="1"/>
        <v>0</v>
      </c>
      <c r="Z19" s="141" t="s">
        <v>79</v>
      </c>
      <c r="AA19" s="146">
        <f t="shared" si="2"/>
        <v>0</v>
      </c>
      <c r="AB19" s="147">
        <f t="shared" si="3"/>
        <v>0</v>
      </c>
      <c r="AC19" s="148"/>
      <c r="AD19" s="157">
        <f t="shared" si="11"/>
        <v>0</v>
      </c>
      <c r="AE19" s="158"/>
      <c r="AF19" s="159" t="str">
        <f t="shared" si="5"/>
        <v>Jaan Saar</v>
      </c>
      <c r="AG19" s="158"/>
      <c r="AH19" s="159" t="str">
        <f t="shared" si="6"/>
        <v>Olav Türk</v>
      </c>
      <c r="AI19" s="158"/>
      <c r="AJ19" s="159" t="str">
        <f t="shared" si="7"/>
        <v/>
      </c>
      <c r="AK19" s="158"/>
      <c r="AL19" s="159" t="str">
        <f t="shared" si="8"/>
        <v/>
      </c>
      <c r="AM19" s="158"/>
      <c r="AN19" s="159" t="str">
        <f t="shared" si="9"/>
        <v/>
      </c>
      <c r="AO19" s="158"/>
      <c r="AP19" s="159" t="str">
        <f t="shared" si="10"/>
        <v/>
      </c>
    </row>
    <row r="20" spans="1:42" hidden="1" x14ac:dyDescent="0.2"/>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9" spans="1:6" x14ac:dyDescent="0.2">
      <c r="A299" s="105"/>
      <c r="B299" s="105"/>
      <c r="C299" s="151" t="s">
        <v>182</v>
      </c>
      <c r="F299" s="100" t="s">
        <v>27</v>
      </c>
    </row>
    <row r="300" spans="1:6" x14ac:dyDescent="0.2">
      <c r="A300" s="152">
        <v>1</v>
      </c>
      <c r="B300" s="153" t="str">
        <f>IFERROR(INDEX(B$1:B$100,MATCH(A300,A$1:A$100,0)),"")</f>
        <v>Oliver Ojasalu, Tõnis Neiland</v>
      </c>
      <c r="C300" s="392">
        <f>IF(21-A300&gt;0,21-A300,1)</f>
        <v>20</v>
      </c>
      <c r="F300">
        <v>4</v>
      </c>
    </row>
    <row r="301" spans="1:6" x14ac:dyDescent="0.2">
      <c r="A301" s="152">
        <v>2</v>
      </c>
      <c r="B301" s="153" t="str">
        <f t="shared" ref="B301:B312" si="12">IFERROR(INDEX(B$1:B$100,MATCH(A301,A$1:A$100,0)),"")</f>
        <v>Kenneth Muusikus, Mait Metsla</v>
      </c>
      <c r="C301" s="392">
        <f t="shared" ref="C301:C312" si="13">IF(21-A301&gt;0,21-A301,1)</f>
        <v>19</v>
      </c>
      <c r="F301">
        <v>4</v>
      </c>
    </row>
    <row r="302" spans="1:6" x14ac:dyDescent="0.2">
      <c r="A302" s="152">
        <v>3</v>
      </c>
      <c r="B302" s="153" t="str">
        <f t="shared" si="12"/>
        <v>Jaan Sepp, Oskar Sepp</v>
      </c>
      <c r="C302" s="392">
        <f t="shared" si="13"/>
        <v>18</v>
      </c>
      <c r="F302">
        <v>4</v>
      </c>
    </row>
    <row r="303" spans="1:6" x14ac:dyDescent="0.2">
      <c r="A303" s="152">
        <v>4</v>
      </c>
      <c r="B303" s="153" t="str">
        <f t="shared" si="12"/>
        <v>Kristo Viljaste, Matti Vinni</v>
      </c>
      <c r="C303" s="392">
        <f t="shared" si="13"/>
        <v>17</v>
      </c>
      <c r="F303">
        <v>3</v>
      </c>
    </row>
    <row r="304" spans="1:6" x14ac:dyDescent="0.2">
      <c r="A304" s="152">
        <v>5</v>
      </c>
      <c r="B304" s="153" t="str">
        <f t="shared" si="12"/>
        <v>Kaspar Mänd, Marta Bernat</v>
      </c>
      <c r="C304" s="392">
        <f t="shared" si="13"/>
        <v>16</v>
      </c>
      <c r="F304">
        <v>3</v>
      </c>
    </row>
    <row r="305" spans="1:6" x14ac:dyDescent="0.2">
      <c r="A305" s="152">
        <v>6</v>
      </c>
      <c r="B305" s="153" t="str">
        <f t="shared" si="12"/>
        <v>Henri Mitt, Urmas Randlaine</v>
      </c>
      <c r="C305" s="392">
        <f t="shared" si="13"/>
        <v>15</v>
      </c>
      <c r="F305">
        <v>3</v>
      </c>
    </row>
    <row r="306" spans="1:6" x14ac:dyDescent="0.2">
      <c r="A306" s="152">
        <v>7</v>
      </c>
      <c r="B306" s="153" t="str">
        <f t="shared" si="12"/>
        <v>Ljudmila Varendi, Viktor Švarõgin</v>
      </c>
      <c r="C306" s="392">
        <f t="shared" si="13"/>
        <v>14</v>
      </c>
      <c r="F306">
        <v>3</v>
      </c>
    </row>
    <row r="307" spans="1:6" x14ac:dyDescent="0.2">
      <c r="A307" s="152">
        <v>8</v>
      </c>
      <c r="B307" s="153" t="str">
        <f t="shared" si="12"/>
        <v>Oleg Rõndenkov, Toomas Tedrekull</v>
      </c>
      <c r="C307" s="392">
        <f t="shared" si="13"/>
        <v>13</v>
      </c>
      <c r="F307">
        <v>2</v>
      </c>
    </row>
    <row r="308" spans="1:6" x14ac:dyDescent="0.2">
      <c r="A308" s="152">
        <v>9</v>
      </c>
      <c r="B308" s="153" t="str">
        <f t="shared" si="12"/>
        <v>Aigi Orro, Elmo Lageda</v>
      </c>
      <c r="C308" s="392">
        <f t="shared" si="13"/>
        <v>12</v>
      </c>
      <c r="F308">
        <v>2</v>
      </c>
    </row>
    <row r="309" spans="1:6" x14ac:dyDescent="0.2">
      <c r="A309" s="152">
        <v>10</v>
      </c>
      <c r="B309" s="153" t="str">
        <f t="shared" si="12"/>
        <v>Karla Purgats, Lemmit Toomra</v>
      </c>
      <c r="C309" s="392">
        <f t="shared" si="13"/>
        <v>11</v>
      </c>
      <c r="F309">
        <v>2</v>
      </c>
    </row>
    <row r="310" spans="1:6" x14ac:dyDescent="0.2">
      <c r="A310" s="152">
        <v>11</v>
      </c>
      <c r="B310" s="153" t="str">
        <f t="shared" si="12"/>
        <v>Enn Tokman, Peep Peenema</v>
      </c>
      <c r="C310" s="392">
        <f t="shared" si="13"/>
        <v>10</v>
      </c>
      <c r="F310">
        <v>2</v>
      </c>
    </row>
    <row r="311" spans="1:6" x14ac:dyDescent="0.2">
      <c r="A311" s="152">
        <v>12</v>
      </c>
      <c r="B311" s="153" t="str">
        <f t="shared" si="12"/>
        <v>Johannes Neiland, Sander Rose</v>
      </c>
      <c r="C311" s="392">
        <f t="shared" si="13"/>
        <v>9</v>
      </c>
      <c r="F311">
        <v>2</v>
      </c>
    </row>
    <row r="312" spans="1:6" x14ac:dyDescent="0.2">
      <c r="A312" s="152">
        <v>13</v>
      </c>
      <c r="B312" s="153" t="str">
        <f t="shared" si="12"/>
        <v>Jaan Saar, Olav Türk</v>
      </c>
      <c r="C312" s="392">
        <f t="shared" si="13"/>
        <v>8</v>
      </c>
      <c r="F312">
        <v>1</v>
      </c>
    </row>
  </sheetData>
  <conditionalFormatting sqref="B300:B312">
    <cfRule type="expression" dxfId="233" priority="45">
      <formula>A300=3</formula>
    </cfRule>
    <cfRule type="expression" dxfId="232" priority="46">
      <formula>A300=2</formula>
    </cfRule>
    <cfRule type="expression" dxfId="231" priority="47">
      <formula>A300=1</formula>
    </cfRule>
    <cfRule type="containsBlanks" dxfId="230" priority="48">
      <formula>LEN(TRIM(B300))=0</formula>
    </cfRule>
    <cfRule type="duplicateValues" dxfId="229" priority="49"/>
  </conditionalFormatting>
  <conditionalFormatting sqref="C7:C19 G7:G19 K7:K19 O7:O19 S7:S19">
    <cfRule type="expression" dxfId="228" priority="12">
      <formula>AND(C7=0,E7=13)</formula>
    </cfRule>
  </conditionalFormatting>
  <conditionalFormatting sqref="C7:C19">
    <cfRule type="expression" dxfId="227" priority="26">
      <formula>IF($C7&gt;$E7,TRUE)</formula>
    </cfRule>
  </conditionalFormatting>
  <conditionalFormatting sqref="E7:E19">
    <cfRule type="expression" dxfId="226" priority="27">
      <formula>IF($C7&lt;$E7,TRUE)</formula>
    </cfRule>
  </conditionalFormatting>
  <conditionalFormatting sqref="K7:K19">
    <cfRule type="expression" dxfId="225" priority="34">
      <formula>IF($K7&gt;$M7,TRUE)</formula>
    </cfRule>
  </conditionalFormatting>
  <conditionalFormatting sqref="M7:M19">
    <cfRule type="expression" dxfId="224" priority="35">
      <formula>IF($K7&lt;$M7,TRUE)</formula>
    </cfRule>
  </conditionalFormatting>
  <conditionalFormatting sqref="O7:O19">
    <cfRule type="expression" dxfId="223" priority="38">
      <formula>IF($O7&gt;$Q7,TRUE)</formula>
    </cfRule>
  </conditionalFormatting>
  <conditionalFormatting sqref="Q7:Q19">
    <cfRule type="expression" dxfId="222" priority="39">
      <formula>IF($O7&lt;$Q7,TRUE)</formula>
    </cfRule>
  </conditionalFormatting>
  <conditionalFormatting sqref="S7:S19">
    <cfRule type="expression" dxfId="221" priority="42">
      <formula>IF($S7&gt;$U7,TRUE)</formula>
    </cfRule>
  </conditionalFormatting>
  <conditionalFormatting sqref="U7:U19">
    <cfRule type="expression" dxfId="220" priority="43">
      <formula>IF($S7&lt;$U7,TRUE)</formula>
    </cfRule>
  </conditionalFormatting>
  <conditionalFormatting sqref="G7:G19">
    <cfRule type="expression" dxfId="219" priority="30">
      <formula>IF($G7&gt;$I7,TRUE)</formula>
    </cfRule>
  </conditionalFormatting>
  <conditionalFormatting sqref="I7:I19">
    <cfRule type="expression" dxfId="218" priority="31">
      <formula>IF($G7&lt;$I7,TRUE)</formula>
    </cfRule>
  </conditionalFormatting>
  <conditionalFormatting sqref="F7:F19">
    <cfRule type="containsText" dxfId="217" priority="17" operator="containsText" text="vaba voor">
      <formula>NOT(ISERROR(SEARCH("vaba voor",F7)))</formula>
    </cfRule>
  </conditionalFormatting>
  <conditionalFormatting sqref="N7:N19">
    <cfRule type="containsText" dxfId="216" priority="15" operator="containsText" text="vaba voor">
      <formula>NOT(ISERROR(SEARCH("vaba voor",N7)))</formula>
    </cfRule>
  </conditionalFormatting>
  <conditionalFormatting sqref="R7:R19">
    <cfRule type="containsText" dxfId="215" priority="18" operator="containsText" text="vaba voor">
      <formula>NOT(ISERROR(SEARCH("vaba voor",R7)))</formula>
    </cfRule>
  </conditionalFormatting>
  <conditionalFormatting sqref="V7:V19">
    <cfRule type="containsText" dxfId="214" priority="14" operator="containsText" text="vaba voor">
      <formula>NOT(ISERROR(SEARCH("vaba voor",V7)))</formula>
    </cfRule>
  </conditionalFormatting>
  <conditionalFormatting sqref="J7:J19">
    <cfRule type="containsText" dxfId="213" priority="16" operator="containsText" text="vaba voor">
      <formula>NOT(ISERROR(SEARCH("vaba voor",J7)))</formula>
    </cfRule>
  </conditionalFormatting>
  <conditionalFormatting sqref="C7:F19">
    <cfRule type="expression" dxfId="212" priority="22">
      <formula>IF(AND(ISNUMBER($C7),$C7=$E7),TRUE)</formula>
    </cfRule>
    <cfRule type="expression" dxfId="211" priority="24">
      <formula>IF($C7&gt;$E7,TRUE)</formula>
    </cfRule>
    <cfRule type="expression" dxfId="210" priority="25">
      <formula>IF($C7&lt;$E7,TRUE)</formula>
    </cfRule>
  </conditionalFormatting>
  <conditionalFormatting sqref="G7:J19">
    <cfRule type="expression" dxfId="209" priority="23">
      <formula>IF(AND(ISNUMBER($G7),$G7=$I7),TRUE)</formula>
    </cfRule>
    <cfRule type="expression" dxfId="208" priority="28">
      <formula>IF($G7&gt;$I7,TRUE)</formula>
    </cfRule>
    <cfRule type="expression" dxfId="207" priority="29">
      <formula>IF($G7&lt;$I7,TRUE)</formula>
    </cfRule>
  </conditionalFormatting>
  <conditionalFormatting sqref="K7:N19">
    <cfRule type="expression" dxfId="206" priority="21">
      <formula>IF(AND(ISNUMBER($K7),$K7=$M7),TRUE)</formula>
    </cfRule>
    <cfRule type="expression" dxfId="205" priority="32">
      <formula>IF($K7&gt;$M7,TRUE)</formula>
    </cfRule>
    <cfRule type="expression" dxfId="204" priority="33">
      <formula>IF($K7&lt;$M7,TRUE)</formula>
    </cfRule>
  </conditionalFormatting>
  <conditionalFormatting sqref="O7:R19">
    <cfRule type="expression" dxfId="203" priority="20">
      <formula>IF(AND(ISNUMBER($O7),$O7=$Q7),TRUE)</formula>
    </cfRule>
    <cfRule type="expression" dxfId="202" priority="36">
      <formula>IF($O7&gt;$Q7,TRUE)</formula>
    </cfRule>
    <cfRule type="expression" dxfId="201" priority="37">
      <formula>IF($O7&lt;$Q7,TRUE)</formula>
    </cfRule>
  </conditionalFormatting>
  <conditionalFormatting sqref="S7:V19">
    <cfRule type="expression" dxfId="200" priority="19">
      <formula>IF(AND(ISNUMBER($S7),$S7=$U7),TRUE)</formula>
    </cfRule>
    <cfRule type="expression" dxfId="199" priority="40">
      <formula>IF($S7&gt;$U7,TRUE)</formula>
    </cfRule>
    <cfRule type="expression" dxfId="198" priority="41">
      <formula>IF($S7&lt;$U7,TRUE)</formula>
    </cfRule>
  </conditionalFormatting>
  <conditionalFormatting sqref="E7:E19 I7:I19 M7:M19 Q7:Q19 U7:U19">
    <cfRule type="expression" dxfId="197" priority="13">
      <formula>AND(E7=0,C7=13)</formula>
    </cfRule>
  </conditionalFormatting>
  <conditionalFormatting sqref="A7:A19">
    <cfRule type="duplicateValues" dxfId="196" priority="44"/>
  </conditionalFormatting>
  <conditionalFormatting sqref="AJ7:AJ19">
    <cfRule type="expression" dxfId="195" priority="5">
      <formula>AND(AI7="",FIND(",",AJ7))</formula>
    </cfRule>
    <cfRule type="expression" dxfId="194" priority="7">
      <formula>AND(AI7="",COUNTIF(AJ7,"*,*")=0)</formula>
    </cfRule>
  </conditionalFormatting>
  <conditionalFormatting sqref="AH7:AH19">
    <cfRule type="expression" dxfId="193" priority="8">
      <formula>AND(AG7="",FIND(",",AH7))</formula>
    </cfRule>
    <cfRule type="expression" dxfId="192" priority="9">
      <formula>AND(AG7="",COUNTIF(AH7,"*,*")=0)</formula>
    </cfRule>
  </conditionalFormatting>
  <conditionalFormatting sqref="AL7:AL19">
    <cfRule type="expression" dxfId="191" priority="10">
      <formula>AND(AK7="",FIND(",",AL7))</formula>
    </cfRule>
    <cfRule type="expression" dxfId="190" priority="11">
      <formula>AND(AK7="",COUNTIF(AL7,"*,*")=0)</formula>
    </cfRule>
  </conditionalFormatting>
  <conditionalFormatting sqref="AF7:AF19">
    <cfRule type="expression" dxfId="189" priority="6">
      <formula>AND(AE7="",COUNTIF(AF7,"*,*")=0)</formula>
    </cfRule>
  </conditionalFormatting>
  <conditionalFormatting sqref="AN7:AN19">
    <cfRule type="expression" dxfId="188" priority="2">
      <formula>AND(AM7="",COUNTIF(AN7,"*,*")=0)</formula>
    </cfRule>
    <cfRule type="expression" dxfId="187" priority="4">
      <formula>AND(AM7="",FIND(",",AN7))</formula>
    </cfRule>
  </conditionalFormatting>
  <conditionalFormatting sqref="AP7:AP19">
    <cfRule type="expression" dxfId="186" priority="1">
      <formula>AND(AO7="",COUNTIF(AP7,"*,*")=0)</formula>
    </cfRule>
    <cfRule type="expression" dxfId="185"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AP309"/>
  <sheetViews>
    <sheetView showGridLines="0" showRowColHeaders="0" workbookViewId="0">
      <pane ySplit="1" topLeftCell="A2" activePane="bottomLeft" state="frozen"/>
      <selection activeCell="A5" sqref="A5"/>
      <selection pane="bottomLeft" activeCell="A5" sqref="A5"/>
    </sheetView>
  </sheetViews>
  <sheetFormatPr defaultRowHeight="12.75" x14ac:dyDescent="0.2"/>
  <cols>
    <col min="1" max="1" width="3.28515625" customWidth="1"/>
    <col min="2" max="2" width="31"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3" max="23" width="5.7109375" bestFit="1" customWidth="1"/>
    <col min="24" max="24" width="5.5703125" hidden="1" customWidth="1"/>
    <col min="25" max="25" width="2.7109375" customWidth="1"/>
    <col min="26" max="26" width="1.140625" customWidth="1"/>
    <col min="27" max="27" width="2.7109375" customWidth="1"/>
    <col min="28" max="28" width="4.7109375" customWidth="1"/>
    <col min="29" max="29" width="9.140625" customWidth="1"/>
    <col min="30" max="31" width="9.140625" hidden="1" customWidth="1"/>
    <col min="32" max="32" width="16.5703125" hidden="1" customWidth="1"/>
    <col min="33" max="33" width="9.140625" hidden="1" customWidth="1"/>
    <col min="34" max="34" width="29.7109375" hidden="1" customWidth="1"/>
    <col min="35" max="35" width="9.140625" hidden="1" customWidth="1"/>
    <col min="36" max="36" width="17.28515625" hidden="1" customWidth="1"/>
    <col min="37" max="37" width="9.140625" hidden="1" customWidth="1"/>
    <col min="38" max="38" width="14" hidden="1" customWidth="1"/>
    <col min="39" max="39" width="9.140625" hidden="1" customWidth="1"/>
    <col min="40" max="40" width="17.28515625" hidden="1" customWidth="1"/>
    <col min="41" max="41" width="9.140625" hidden="1" customWidth="1"/>
    <col min="42" max="42" width="13.85546875" hidden="1" customWidth="1"/>
    <col min="43" max="43" width="9.140625" customWidth="1"/>
  </cols>
  <sheetData>
    <row r="1" spans="1:42" x14ac:dyDescent="0.2">
      <c r="A1" s="341" t="str">
        <f>UPPER((Kalend!E46)&amp;" - "&amp;(Kalend!C46))&amp;" - "&amp;LOWER(Kalend!D46)&amp;" - "&amp;(Kalend!A46)&amp;" kell "&amp;(Kalend!B46)&amp;" - "&amp;(Kalend!F46)</f>
        <v>V13 - VOKA III SISE-KV 13. ETAPP - duo - P, 22.11.2020 kell 11:00 - Voka petangihall</v>
      </c>
      <c r="O1" s="105"/>
      <c r="P1" s="105"/>
      <c r="Q1" s="108"/>
      <c r="R1" s="108"/>
      <c r="S1" s="108"/>
      <c r="T1" s="109"/>
      <c r="U1" s="109"/>
      <c r="V1" s="109"/>
      <c r="W1" s="105"/>
      <c r="X1" s="334"/>
      <c r="Y1" s="105"/>
      <c r="Z1" s="105"/>
      <c r="AD1" s="99" t="s">
        <v>25</v>
      </c>
      <c r="AE1" s="111"/>
      <c r="AF1" s="111"/>
      <c r="AG1" s="111"/>
      <c r="AH1" s="111"/>
      <c r="AI1" s="111"/>
      <c r="AJ1" s="111"/>
      <c r="AK1" s="111"/>
      <c r="AL1" s="111"/>
      <c r="AM1" s="111"/>
      <c r="AN1" s="111"/>
      <c r="AO1" s="334"/>
      <c r="AP1" s="334"/>
    </row>
    <row r="2" spans="1:42" hidden="1"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hidden="1"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hidden="1"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1168" t="s">
        <v>508</v>
      </c>
      <c r="C7" s="140"/>
      <c r="D7" s="141" t="s">
        <v>79</v>
      </c>
      <c r="E7" s="142"/>
      <c r="F7" s="143"/>
      <c r="G7" s="140"/>
      <c r="H7" s="141" t="s">
        <v>79</v>
      </c>
      <c r="I7" s="142"/>
      <c r="J7" s="143"/>
      <c r="K7" s="140"/>
      <c r="L7" s="141" t="s">
        <v>79</v>
      </c>
      <c r="M7" s="142"/>
      <c r="N7" s="143"/>
      <c r="O7" s="140"/>
      <c r="P7" s="141" t="s">
        <v>79</v>
      </c>
      <c r="Q7" s="142"/>
      <c r="R7" s="143"/>
      <c r="S7" s="140"/>
      <c r="T7" s="141" t="s">
        <v>79</v>
      </c>
      <c r="U7" s="142"/>
      <c r="V7" s="143"/>
      <c r="W7" s="144">
        <f t="shared" ref="W7:W16" si="0">IF(C7&gt;E7,W$2,IF(C7&lt;E7,W$4,IF(ISNUMBER(C7),W$3,0)))+IF(G7&gt;I7,W$2,IF(G7&lt;I7,W$4,IF(ISNUMBER(G7),W$3,0)))+IF(K7&gt;M7,W$2,IF(K7&lt;M7,W$4,IF(ISNUMBER(K7),W$3,0)))+IF(O7&gt;Q7,W$2,IF(O7&lt;Q7,W$4,IF(ISNUMBER(O7),W$3,0)))+IF(S7&gt;U7,W$2,IF(S7&lt;U7,W$4,IF(ISNUMBER(S7),W$3,0)))</f>
        <v>0</v>
      </c>
      <c r="X7" s="145"/>
      <c r="Y7" s="140">
        <f>C7+G7+K7+O7+S7</f>
        <v>0</v>
      </c>
      <c r="Z7" s="141" t="s">
        <v>79</v>
      </c>
      <c r="AA7" s="146">
        <f>E7+I7+M7+Q7+U7</f>
        <v>0</v>
      </c>
      <c r="AB7" s="147">
        <f>Y7-AA7</f>
        <v>0</v>
      </c>
      <c r="AD7" s="157">
        <f>SUM(AE7:AP7)</f>
        <v>0</v>
      </c>
      <c r="AE7" s="158"/>
      <c r="AF7" s="159" t="str">
        <f>IFERROR(LEFT($B7,(FIND(",",$B7,1)-1)),"")</f>
        <v>Kaspar Mänd</v>
      </c>
      <c r="AG7" s="158"/>
      <c r="AH7" s="159" t="str">
        <f>IFERROR(MID($B7,FIND(", ",$B7)+2,256),"")</f>
        <v>Matti Vinni</v>
      </c>
      <c r="AI7" s="158"/>
      <c r="AJ7" s="159" t="str">
        <f>IFERROR(MID($B7,FIND("^",SUBSTITUTE($B7,", ","^",1))+2,FIND("^",SUBSTITUTE($B7,", ","^",2))-FIND("^",SUBSTITUTE($B7,", ","^",1))-2),"")</f>
        <v/>
      </c>
      <c r="AK7" s="158"/>
      <c r="AL7" s="159" t="str">
        <f>IFERROR(MID($B7,FIND(", ",$B7,FIND(", ",$B7,FIND(", ",$B7))+1)+2,30000),"")</f>
        <v/>
      </c>
      <c r="AM7" s="158"/>
      <c r="AN7" s="159" t="str">
        <f>IFERROR(MID($B7,FIND(", ",$B7,FIND(", ",$B7)+1)+2,FIND(", ",$B7,FIND(", ",$B7,FIND(", ",$B7)+1)+1)-FIND(", ",$B7,FIND(", ",$B7)+1)-2),"")</f>
        <v/>
      </c>
      <c r="AO7" s="158"/>
      <c r="AP7" s="159" t="str">
        <f>IFERROR(MID($B7,FIND(", ",$B7,FIND(", ",$B7,FIND(", ",$B7)+1)+1)+2,30000),"")</f>
        <v/>
      </c>
    </row>
    <row r="8" spans="1:42" x14ac:dyDescent="0.2">
      <c r="A8" s="138">
        <v>2</v>
      </c>
      <c r="B8" s="139" t="s">
        <v>160</v>
      </c>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 t="shared" si="0"/>
        <v>0</v>
      </c>
      <c r="X8" s="145"/>
      <c r="Y8" s="140">
        <f t="shared" ref="Y8:Y16" si="1">C8+G8+K8+O8+S8</f>
        <v>0</v>
      </c>
      <c r="Z8" s="141" t="s">
        <v>79</v>
      </c>
      <c r="AA8" s="146">
        <f t="shared" ref="AA8:AA16" si="2">E8+I8+M8+Q8+U8</f>
        <v>0</v>
      </c>
      <c r="AB8" s="147">
        <f t="shared" ref="AB8:AB16" si="3">Y8-AA8</f>
        <v>0</v>
      </c>
      <c r="AC8" s="148"/>
      <c r="AD8" s="157">
        <f t="shared" ref="AD8:AD16" si="4">SUM(AE8:AP8)</f>
        <v>0</v>
      </c>
      <c r="AE8" s="158"/>
      <c r="AF8" s="159" t="str">
        <f t="shared" ref="AF8:AF16" si="5">IFERROR(LEFT($B8,(FIND(",",$B8,1)-1)),"")</f>
        <v>Jaan Sepp</v>
      </c>
      <c r="AG8" s="158"/>
      <c r="AH8" s="159" t="str">
        <f t="shared" ref="AH8:AH16" si="6">IFERROR(MID($B8,FIND(", ",$B8)+2,256),"")</f>
        <v>Oskar Sepp</v>
      </c>
      <c r="AI8" s="158"/>
      <c r="AJ8" s="159" t="str">
        <f t="shared" ref="AJ8:AJ16" si="7">IFERROR(MID($B8,FIND("^",SUBSTITUTE($B8,", ","^",1))+2,FIND("^",SUBSTITUTE($B8,", ","^",2))-FIND("^",SUBSTITUTE($B8,", ","^",1))-2),"")</f>
        <v/>
      </c>
      <c r="AK8" s="158"/>
      <c r="AL8" s="159" t="str">
        <f t="shared" ref="AL8:AL16" si="8">IFERROR(MID($B8,FIND(", ",$B8,FIND(", ",$B8,FIND(", ",$B8))+1)+2,30000),"")</f>
        <v/>
      </c>
      <c r="AM8" s="158"/>
      <c r="AN8" s="159" t="str">
        <f t="shared" ref="AN8:AN16" si="9">IFERROR(MID($B8,FIND(", ",$B8,FIND(", ",$B8)+1)+2,FIND(", ",$B8,FIND(", ",$B8,FIND(", ",$B8)+1)+1)-FIND(", ",$B8,FIND(", ",$B8)+1)-2),"")</f>
        <v/>
      </c>
      <c r="AO8" s="158"/>
      <c r="AP8" s="159" t="str">
        <f t="shared" ref="AP8:AP16" si="10">IFERROR(MID($B8,FIND(", ",$B8,FIND(", ",$B8,FIND(", ",$B8)+1)+1)+2,30000),"")</f>
        <v/>
      </c>
    </row>
    <row r="9" spans="1:42" x14ac:dyDescent="0.2">
      <c r="A9" s="138">
        <v>3</v>
      </c>
      <c r="B9" s="139" t="s">
        <v>159</v>
      </c>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si="0"/>
        <v>0</v>
      </c>
      <c r="X9" s="145"/>
      <c r="Y9" s="140">
        <f t="shared" si="1"/>
        <v>0</v>
      </c>
      <c r="Z9" s="141" t="s">
        <v>79</v>
      </c>
      <c r="AA9" s="146">
        <f t="shared" si="2"/>
        <v>0</v>
      </c>
      <c r="AB9" s="147">
        <f t="shared" si="3"/>
        <v>0</v>
      </c>
      <c r="AC9" s="148"/>
      <c r="AD9" s="157">
        <f t="shared" si="4"/>
        <v>0</v>
      </c>
      <c r="AE9" s="158"/>
      <c r="AF9" s="159" t="str">
        <f t="shared" si="5"/>
        <v>Karla Purgats</v>
      </c>
      <c r="AG9" s="158"/>
      <c r="AH9" s="159" t="str">
        <f t="shared" si="6"/>
        <v>Lemmit Toomra</v>
      </c>
      <c r="AI9" s="158"/>
      <c r="AJ9" s="159" t="str">
        <f t="shared" si="7"/>
        <v/>
      </c>
      <c r="AK9" s="158"/>
      <c r="AL9" s="159" t="str">
        <f t="shared" si="8"/>
        <v/>
      </c>
      <c r="AM9" s="158"/>
      <c r="AN9" s="159" t="str">
        <f t="shared" si="9"/>
        <v/>
      </c>
      <c r="AO9" s="158"/>
      <c r="AP9" s="159" t="str">
        <f t="shared" si="10"/>
        <v/>
      </c>
    </row>
    <row r="10" spans="1:42" x14ac:dyDescent="0.2">
      <c r="A10" s="138">
        <v>4</v>
      </c>
      <c r="B10" s="139" t="s">
        <v>505</v>
      </c>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0"/>
        <v>0</v>
      </c>
      <c r="X10" s="145"/>
      <c r="Y10" s="140">
        <f t="shared" si="1"/>
        <v>0</v>
      </c>
      <c r="Z10" s="141" t="s">
        <v>79</v>
      </c>
      <c r="AA10" s="146">
        <f t="shared" si="2"/>
        <v>0</v>
      </c>
      <c r="AB10" s="147">
        <f t="shared" si="3"/>
        <v>0</v>
      </c>
      <c r="AC10" s="148"/>
      <c r="AD10" s="157">
        <f t="shared" si="4"/>
        <v>0</v>
      </c>
      <c r="AE10" s="158"/>
      <c r="AF10" s="159" t="str">
        <f t="shared" si="5"/>
        <v>Henri Mitt</v>
      </c>
      <c r="AG10" s="158"/>
      <c r="AH10" s="159" t="str">
        <f t="shared" si="6"/>
        <v>Urmas Randlaine</v>
      </c>
      <c r="AI10" s="158"/>
      <c r="AJ10" s="159" t="str">
        <f t="shared" si="7"/>
        <v/>
      </c>
      <c r="AK10" s="158"/>
      <c r="AL10" s="159" t="str">
        <f t="shared" si="8"/>
        <v/>
      </c>
      <c r="AM10" s="158"/>
      <c r="AN10" s="159" t="str">
        <f t="shared" si="9"/>
        <v/>
      </c>
      <c r="AO10" s="158"/>
      <c r="AP10" s="159" t="str">
        <f t="shared" si="10"/>
        <v/>
      </c>
    </row>
    <row r="11" spans="1:42" x14ac:dyDescent="0.2">
      <c r="A11" s="138">
        <v>5</v>
      </c>
      <c r="B11" s="149" t="s">
        <v>161</v>
      </c>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0"/>
        <v>0</v>
      </c>
      <c r="X11" s="145"/>
      <c r="Y11" s="140">
        <f t="shared" si="1"/>
        <v>0</v>
      </c>
      <c r="Z11" s="141" t="s">
        <v>79</v>
      </c>
      <c r="AA11" s="146">
        <f t="shared" si="2"/>
        <v>0</v>
      </c>
      <c r="AB11" s="147">
        <f t="shared" si="3"/>
        <v>0</v>
      </c>
      <c r="AC11" s="148"/>
      <c r="AD11" s="157">
        <f t="shared" si="4"/>
        <v>0</v>
      </c>
      <c r="AE11" s="158"/>
      <c r="AF11" s="159" t="str">
        <f t="shared" si="5"/>
        <v>Ljudmila Varendi</v>
      </c>
      <c r="AG11" s="158"/>
      <c r="AH11" s="159" t="str">
        <f t="shared" si="6"/>
        <v>Viktor Švarõgin</v>
      </c>
      <c r="AI11" s="158"/>
      <c r="AJ11" s="159" t="str">
        <f t="shared" si="7"/>
        <v/>
      </c>
      <c r="AK11" s="158"/>
      <c r="AL11" s="159" t="str">
        <f t="shared" si="8"/>
        <v/>
      </c>
      <c r="AM11" s="158"/>
      <c r="AN11" s="159" t="str">
        <f t="shared" si="9"/>
        <v/>
      </c>
      <c r="AO11" s="158"/>
      <c r="AP11" s="159" t="str">
        <f t="shared" si="10"/>
        <v/>
      </c>
    </row>
    <row r="12" spans="1:42" x14ac:dyDescent="0.2">
      <c r="A12" s="138">
        <v>6</v>
      </c>
      <c r="B12" s="149" t="s">
        <v>614</v>
      </c>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0"/>
        <v>0</v>
      </c>
      <c r="X12" s="145"/>
      <c r="Y12" s="140">
        <f t="shared" si="1"/>
        <v>0</v>
      </c>
      <c r="Z12" s="141" t="s">
        <v>79</v>
      </c>
      <c r="AA12" s="146">
        <f t="shared" si="2"/>
        <v>0</v>
      </c>
      <c r="AB12" s="147">
        <f t="shared" si="3"/>
        <v>0</v>
      </c>
      <c r="AC12" s="148"/>
      <c r="AD12" s="157">
        <f t="shared" si="4"/>
        <v>0</v>
      </c>
      <c r="AE12" s="158"/>
      <c r="AF12" s="159" t="str">
        <f t="shared" si="5"/>
        <v>Oleg Rõndenkov</v>
      </c>
      <c r="AG12" s="158"/>
      <c r="AH12" s="159" t="str">
        <f t="shared" si="6"/>
        <v>Toomas Tedrekull</v>
      </c>
      <c r="AI12" s="158"/>
      <c r="AJ12" s="159" t="str">
        <f t="shared" si="7"/>
        <v/>
      </c>
      <c r="AK12" s="158"/>
      <c r="AL12" s="159" t="str">
        <f t="shared" si="8"/>
        <v/>
      </c>
      <c r="AM12" s="158"/>
      <c r="AN12" s="159" t="str">
        <f t="shared" si="9"/>
        <v/>
      </c>
      <c r="AO12" s="158"/>
      <c r="AP12" s="159" t="str">
        <f t="shared" si="10"/>
        <v/>
      </c>
    </row>
    <row r="13" spans="1:42" x14ac:dyDescent="0.2">
      <c r="A13" s="138">
        <v>7</v>
      </c>
      <c r="B13" s="149" t="s">
        <v>295</v>
      </c>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0"/>
        <v>0</v>
      </c>
      <c r="X13" s="145"/>
      <c r="Y13" s="140">
        <f t="shared" si="1"/>
        <v>0</v>
      </c>
      <c r="Z13" s="141" t="s">
        <v>79</v>
      </c>
      <c r="AA13" s="146">
        <f t="shared" si="2"/>
        <v>0</v>
      </c>
      <c r="AB13" s="147">
        <f t="shared" si="3"/>
        <v>0</v>
      </c>
      <c r="AC13" s="148"/>
      <c r="AD13" s="157">
        <f t="shared" si="4"/>
        <v>0</v>
      </c>
      <c r="AE13" s="158"/>
      <c r="AF13" s="159" t="str">
        <f t="shared" si="5"/>
        <v>Enn Tokman</v>
      </c>
      <c r="AG13" s="158"/>
      <c r="AH13" s="159" t="str">
        <f t="shared" si="6"/>
        <v>Tarmo Bombe</v>
      </c>
      <c r="AI13" s="158"/>
      <c r="AJ13" s="159" t="str">
        <f t="shared" si="7"/>
        <v/>
      </c>
      <c r="AK13" s="158"/>
      <c r="AL13" s="159" t="str">
        <f t="shared" si="8"/>
        <v/>
      </c>
      <c r="AM13" s="158"/>
      <c r="AN13" s="159" t="str">
        <f t="shared" si="9"/>
        <v/>
      </c>
      <c r="AO13" s="158"/>
      <c r="AP13" s="159" t="str">
        <f t="shared" si="10"/>
        <v/>
      </c>
    </row>
    <row r="14" spans="1:42" ht="25.5" x14ac:dyDescent="0.2">
      <c r="A14" s="138">
        <v>8</v>
      </c>
      <c r="B14" s="149" t="s">
        <v>625</v>
      </c>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0"/>
        <v>0</v>
      </c>
      <c r="X14" s="145"/>
      <c r="Y14" s="140">
        <f t="shared" si="1"/>
        <v>0</v>
      </c>
      <c r="Z14" s="141" t="s">
        <v>79</v>
      </c>
      <c r="AA14" s="146">
        <f t="shared" si="2"/>
        <v>0</v>
      </c>
      <c r="AB14" s="147">
        <f t="shared" si="3"/>
        <v>0</v>
      </c>
      <c r="AC14" s="148"/>
      <c r="AD14" s="157">
        <f t="shared" si="4"/>
        <v>0</v>
      </c>
      <c r="AE14" s="158"/>
      <c r="AF14" s="159" t="str">
        <f t="shared" si="5"/>
        <v>Kenneth Muusikus</v>
      </c>
      <c r="AG14" s="158"/>
      <c r="AH14" s="159" t="str">
        <f t="shared" si="6"/>
        <v>Mait Metsla, Peep Peenema</v>
      </c>
      <c r="AI14" s="158"/>
      <c r="AJ14" s="159" t="str">
        <f t="shared" si="7"/>
        <v>Mait Metsla</v>
      </c>
      <c r="AK14" s="158"/>
      <c r="AL14" s="159" t="str">
        <f t="shared" si="8"/>
        <v>Peep Peenema</v>
      </c>
      <c r="AM14" s="158"/>
      <c r="AN14" s="159" t="str">
        <f t="shared" si="9"/>
        <v/>
      </c>
      <c r="AO14" s="158"/>
      <c r="AP14" s="159" t="str">
        <f t="shared" si="10"/>
        <v/>
      </c>
    </row>
    <row r="15" spans="1:42" x14ac:dyDescent="0.2">
      <c r="A15" s="138">
        <v>9</v>
      </c>
      <c r="B15" s="149" t="s">
        <v>524</v>
      </c>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0"/>
        <v>0</v>
      </c>
      <c r="X15" s="145"/>
      <c r="Y15" s="140">
        <f t="shared" si="1"/>
        <v>0</v>
      </c>
      <c r="Z15" s="141" t="s">
        <v>79</v>
      </c>
      <c r="AA15" s="146">
        <f t="shared" si="2"/>
        <v>0</v>
      </c>
      <c r="AB15" s="147">
        <f t="shared" si="3"/>
        <v>0</v>
      </c>
      <c r="AC15" s="148"/>
      <c r="AD15" s="157">
        <f t="shared" si="4"/>
        <v>0</v>
      </c>
      <c r="AE15" s="158"/>
      <c r="AF15" s="159" t="str">
        <f t="shared" si="5"/>
        <v>Illar Tõnurist</v>
      </c>
      <c r="AG15" s="158"/>
      <c r="AH15" s="159" t="str">
        <f t="shared" si="6"/>
        <v>Jaan Saar</v>
      </c>
      <c r="AI15" s="158"/>
      <c r="AJ15" s="159" t="str">
        <f t="shared" si="7"/>
        <v/>
      </c>
      <c r="AK15" s="158"/>
      <c r="AL15" s="159" t="str">
        <f t="shared" si="8"/>
        <v/>
      </c>
      <c r="AM15" s="158"/>
      <c r="AN15" s="159" t="str">
        <f t="shared" si="9"/>
        <v/>
      </c>
      <c r="AO15" s="158"/>
      <c r="AP15" s="159" t="str">
        <f t="shared" si="10"/>
        <v/>
      </c>
    </row>
    <row r="16" spans="1:42" ht="25.5" x14ac:dyDescent="0.2">
      <c r="A16" s="138">
        <v>10</v>
      </c>
      <c r="B16" s="139" t="s">
        <v>626</v>
      </c>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0"/>
        <v>0</v>
      </c>
      <c r="X16" s="145"/>
      <c r="Y16" s="140">
        <f t="shared" si="1"/>
        <v>0</v>
      </c>
      <c r="Z16" s="141" t="s">
        <v>79</v>
      </c>
      <c r="AA16" s="146">
        <f t="shared" si="2"/>
        <v>0</v>
      </c>
      <c r="AB16" s="147">
        <f t="shared" si="3"/>
        <v>0</v>
      </c>
      <c r="AC16" s="148"/>
      <c r="AD16" s="157">
        <f t="shared" si="4"/>
        <v>0</v>
      </c>
      <c r="AE16" s="158"/>
      <c r="AF16" s="159" t="str">
        <f t="shared" si="5"/>
        <v>Andres Veski</v>
      </c>
      <c r="AG16" s="158"/>
      <c r="AH16" s="159" t="str">
        <f t="shared" si="6"/>
        <v>Johannes Neiland, Svetlana Veski</v>
      </c>
      <c r="AI16" s="158"/>
      <c r="AJ16" s="159" t="str">
        <f t="shared" si="7"/>
        <v>Johannes Neiland</v>
      </c>
      <c r="AK16" s="158"/>
      <c r="AL16" s="159" t="str">
        <f t="shared" si="8"/>
        <v>Svetlana Veski</v>
      </c>
      <c r="AM16" s="158"/>
      <c r="AN16" s="159" t="str">
        <f t="shared" si="9"/>
        <v/>
      </c>
      <c r="AO16" s="158"/>
      <c r="AP16" s="159" t="str">
        <f t="shared" si="10"/>
        <v/>
      </c>
    </row>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9" spans="1:6" x14ac:dyDescent="0.2">
      <c r="A299" s="105"/>
      <c r="B299" s="105"/>
      <c r="C299" s="151" t="s">
        <v>182</v>
      </c>
      <c r="F299" s="100" t="s">
        <v>27</v>
      </c>
    </row>
    <row r="300" spans="1:6" x14ac:dyDescent="0.2">
      <c r="A300" s="152">
        <v>1</v>
      </c>
      <c r="B300" s="153" t="str">
        <f>IFERROR(INDEX(B$1:B$100,MATCH(A300,A$1:A$100,0)),"")</f>
        <v>Kaspar Mänd, Matti Vinni</v>
      </c>
      <c r="C300" s="392">
        <f>IF(21-A300&gt;0,21-A300,1)</f>
        <v>20</v>
      </c>
      <c r="F300" s="160">
        <v>4</v>
      </c>
    </row>
    <row r="301" spans="1:6" x14ac:dyDescent="0.2">
      <c r="A301" s="152">
        <v>2</v>
      </c>
      <c r="B301" s="153" t="str">
        <f t="shared" ref="B301:B309" si="11">IFERROR(INDEX(B$1:B$100,MATCH(A301,A$1:A$100,0)),"")</f>
        <v>Jaan Sepp, Oskar Sepp</v>
      </c>
      <c r="C301" s="392">
        <f t="shared" ref="C301:C309" si="12">IF(21-A301&gt;0,21-A301,1)</f>
        <v>19</v>
      </c>
      <c r="F301" s="160">
        <v>4</v>
      </c>
    </row>
    <row r="302" spans="1:6" x14ac:dyDescent="0.2">
      <c r="A302" s="152">
        <v>3</v>
      </c>
      <c r="B302" s="153" t="str">
        <f t="shared" si="11"/>
        <v>Karla Purgats, Lemmit Toomra</v>
      </c>
      <c r="C302" s="392">
        <f t="shared" si="12"/>
        <v>18</v>
      </c>
      <c r="F302" s="160">
        <v>4</v>
      </c>
    </row>
    <row r="303" spans="1:6" x14ac:dyDescent="0.2">
      <c r="A303" s="152">
        <v>4</v>
      </c>
      <c r="B303" s="153" t="str">
        <f t="shared" si="11"/>
        <v>Henri Mitt, Urmas Randlaine</v>
      </c>
      <c r="C303" s="392">
        <f t="shared" si="12"/>
        <v>17</v>
      </c>
      <c r="F303" s="160">
        <v>3</v>
      </c>
    </row>
    <row r="304" spans="1:6" x14ac:dyDescent="0.2">
      <c r="A304" s="152">
        <v>5</v>
      </c>
      <c r="B304" s="153" t="str">
        <f t="shared" si="11"/>
        <v>Ljudmila Varendi, Viktor Švarõgin</v>
      </c>
      <c r="C304" s="392">
        <f t="shared" si="12"/>
        <v>16</v>
      </c>
      <c r="F304" s="160">
        <v>3</v>
      </c>
    </row>
    <row r="305" spans="1:6" x14ac:dyDescent="0.2">
      <c r="A305" s="152">
        <v>6</v>
      </c>
      <c r="B305" s="153" t="str">
        <f t="shared" si="11"/>
        <v>Oleg Rõndenkov, Toomas Tedrekull</v>
      </c>
      <c r="C305" s="392">
        <f t="shared" si="12"/>
        <v>15</v>
      </c>
      <c r="F305" s="160">
        <v>2</v>
      </c>
    </row>
    <row r="306" spans="1:6" x14ac:dyDescent="0.2">
      <c r="A306" s="152">
        <v>7</v>
      </c>
      <c r="B306" s="153" t="str">
        <f t="shared" si="11"/>
        <v>Enn Tokman, Tarmo Bombe</v>
      </c>
      <c r="C306" s="392">
        <f t="shared" si="12"/>
        <v>14</v>
      </c>
      <c r="F306" s="160">
        <v>2</v>
      </c>
    </row>
    <row r="307" spans="1:6" ht="25.5" x14ac:dyDescent="0.2">
      <c r="A307" s="152">
        <v>8</v>
      </c>
      <c r="B307" s="153" t="str">
        <f t="shared" si="11"/>
        <v>Kenneth Muusikus, Mait Metsla, Peep Peenema</v>
      </c>
      <c r="C307" s="392">
        <f t="shared" si="12"/>
        <v>13</v>
      </c>
      <c r="F307" s="160">
        <v>2</v>
      </c>
    </row>
    <row r="308" spans="1:6" x14ac:dyDescent="0.2">
      <c r="A308" s="152">
        <v>9</v>
      </c>
      <c r="B308" s="153" t="str">
        <f t="shared" si="11"/>
        <v>Illar Tõnurist, Jaan Saar</v>
      </c>
      <c r="C308" s="392">
        <f t="shared" si="12"/>
        <v>12</v>
      </c>
      <c r="F308" s="160">
        <v>2</v>
      </c>
    </row>
    <row r="309" spans="1:6" ht="25.5" x14ac:dyDescent="0.2">
      <c r="A309" s="152">
        <v>10</v>
      </c>
      <c r="B309" s="153" t="str">
        <f t="shared" si="11"/>
        <v>Andres Veski, Johannes Neiland, Svetlana Veski</v>
      </c>
      <c r="C309" s="392">
        <f t="shared" si="12"/>
        <v>11</v>
      </c>
      <c r="F309" s="160">
        <v>2</v>
      </c>
    </row>
  </sheetData>
  <conditionalFormatting sqref="B300:B309">
    <cfRule type="expression" dxfId="184" priority="45">
      <formula>A300=3</formula>
    </cfRule>
    <cfRule type="expression" dxfId="183" priority="46">
      <formula>A300=2</formula>
    </cfRule>
    <cfRule type="expression" dxfId="182" priority="47">
      <formula>A300=1</formula>
    </cfRule>
    <cfRule type="containsBlanks" dxfId="181" priority="48">
      <formula>LEN(TRIM(B300))=0</formula>
    </cfRule>
    <cfRule type="duplicateValues" dxfId="180" priority="49"/>
  </conditionalFormatting>
  <conditionalFormatting sqref="C7:C16 G7:G16 K7:K16 O7:O16 S7:S16">
    <cfRule type="expression" dxfId="179" priority="12">
      <formula>AND(C7=0,E7=13)</formula>
    </cfRule>
  </conditionalFormatting>
  <conditionalFormatting sqref="C7:C16">
    <cfRule type="expression" dxfId="178" priority="26">
      <formula>IF($C7&gt;$E7,TRUE)</formula>
    </cfRule>
  </conditionalFormatting>
  <conditionalFormatting sqref="E7:E16">
    <cfRule type="expression" dxfId="177" priority="27">
      <formula>IF($C7&lt;$E7,TRUE)</formula>
    </cfRule>
  </conditionalFormatting>
  <conditionalFormatting sqref="K7:K16">
    <cfRule type="expression" dxfId="176" priority="34">
      <formula>IF($K7&gt;$M7,TRUE)</formula>
    </cfRule>
  </conditionalFormatting>
  <conditionalFormatting sqref="M7:M16">
    <cfRule type="expression" dxfId="175" priority="35">
      <formula>IF($K7&lt;$M7,TRUE)</formula>
    </cfRule>
  </conditionalFormatting>
  <conditionalFormatting sqref="O7:O16">
    <cfRule type="expression" dxfId="174" priority="38">
      <formula>IF($O7&gt;$Q7,TRUE)</formula>
    </cfRule>
  </conditionalFormatting>
  <conditionalFormatting sqref="Q7:Q16">
    <cfRule type="expression" dxfId="173" priority="39">
      <formula>IF($O7&lt;$Q7,TRUE)</formula>
    </cfRule>
  </conditionalFormatting>
  <conditionalFormatting sqref="S7:S16">
    <cfRule type="expression" dxfId="172" priority="42">
      <formula>IF($S7&gt;$U7,TRUE)</formula>
    </cfRule>
  </conditionalFormatting>
  <conditionalFormatting sqref="U7:U16">
    <cfRule type="expression" dxfId="171" priority="43">
      <formula>IF($S7&lt;$U7,TRUE)</formula>
    </cfRule>
  </conditionalFormatting>
  <conditionalFormatting sqref="G7:G16">
    <cfRule type="expression" dxfId="170" priority="30">
      <formula>IF($G7&gt;$I7,TRUE)</formula>
    </cfRule>
  </conditionalFormatting>
  <conditionalFormatting sqref="I7:I16">
    <cfRule type="expression" dxfId="169" priority="31">
      <formula>IF($G7&lt;$I7,TRUE)</formula>
    </cfRule>
  </conditionalFormatting>
  <conditionalFormatting sqref="F7:F16">
    <cfRule type="containsText" dxfId="168" priority="17" operator="containsText" text="vaba voor">
      <formula>NOT(ISERROR(SEARCH("vaba voor",F7)))</formula>
    </cfRule>
  </conditionalFormatting>
  <conditionalFormatting sqref="N7:N16">
    <cfRule type="containsText" dxfId="167" priority="15" operator="containsText" text="vaba voor">
      <formula>NOT(ISERROR(SEARCH("vaba voor",N7)))</formula>
    </cfRule>
  </conditionalFormatting>
  <conditionalFormatting sqref="R7:R16">
    <cfRule type="containsText" dxfId="166" priority="18" operator="containsText" text="vaba voor">
      <formula>NOT(ISERROR(SEARCH("vaba voor",R7)))</formula>
    </cfRule>
  </conditionalFormatting>
  <conditionalFormatting sqref="V7:V16">
    <cfRule type="containsText" dxfId="165" priority="14" operator="containsText" text="vaba voor">
      <formula>NOT(ISERROR(SEARCH("vaba voor",V7)))</formula>
    </cfRule>
  </conditionalFormatting>
  <conditionalFormatting sqref="J7:J16">
    <cfRule type="containsText" dxfId="164" priority="16" operator="containsText" text="vaba voor">
      <formula>NOT(ISERROR(SEARCH("vaba voor",J7)))</formula>
    </cfRule>
  </conditionalFormatting>
  <conditionalFormatting sqref="C7:F16">
    <cfRule type="expression" dxfId="163" priority="22">
      <formula>IF(AND(ISNUMBER($C7),$C7=$E7),TRUE)</formula>
    </cfRule>
    <cfRule type="expression" dxfId="162" priority="24">
      <formula>IF($C7&gt;$E7,TRUE)</formula>
    </cfRule>
    <cfRule type="expression" dxfId="161" priority="25">
      <formula>IF($C7&lt;$E7,TRUE)</formula>
    </cfRule>
  </conditionalFormatting>
  <conditionalFormatting sqref="G7:J16">
    <cfRule type="expression" dxfId="160" priority="23">
      <formula>IF(AND(ISNUMBER($G7),$G7=$I7),TRUE)</formula>
    </cfRule>
    <cfRule type="expression" dxfId="159" priority="28">
      <formula>IF($G7&gt;$I7,TRUE)</formula>
    </cfRule>
    <cfRule type="expression" dxfId="158" priority="29">
      <formula>IF($G7&lt;$I7,TRUE)</formula>
    </cfRule>
  </conditionalFormatting>
  <conditionalFormatting sqref="K7:N16">
    <cfRule type="expression" dxfId="157" priority="21">
      <formula>IF(AND(ISNUMBER($K7),$K7=$M7),TRUE)</formula>
    </cfRule>
    <cfRule type="expression" dxfId="156" priority="32">
      <formula>IF($K7&gt;$M7,TRUE)</formula>
    </cfRule>
    <cfRule type="expression" dxfId="155" priority="33">
      <formula>IF($K7&lt;$M7,TRUE)</formula>
    </cfRule>
  </conditionalFormatting>
  <conditionalFormatting sqref="O7:R16">
    <cfRule type="expression" dxfId="154" priority="20">
      <formula>IF(AND(ISNUMBER($O7),$O7=$Q7),TRUE)</formula>
    </cfRule>
    <cfRule type="expression" dxfId="153" priority="36">
      <formula>IF($O7&gt;$Q7,TRUE)</formula>
    </cfRule>
    <cfRule type="expression" dxfId="152" priority="37">
      <formula>IF($O7&lt;$Q7,TRUE)</formula>
    </cfRule>
  </conditionalFormatting>
  <conditionalFormatting sqref="S7:V16">
    <cfRule type="expression" dxfId="151" priority="19">
      <formula>IF(AND(ISNUMBER($S7),$S7=$U7),TRUE)</formula>
    </cfRule>
    <cfRule type="expression" dxfId="150" priority="40">
      <formula>IF($S7&gt;$U7,TRUE)</formula>
    </cfRule>
    <cfRule type="expression" dxfId="149" priority="41">
      <formula>IF($S7&lt;$U7,TRUE)</formula>
    </cfRule>
  </conditionalFormatting>
  <conditionalFormatting sqref="E7:E16 I7:I16 M7:M16 Q7:Q16 U7:U16">
    <cfRule type="expression" dxfId="148" priority="13">
      <formula>AND(E7=0,C7=13)</formula>
    </cfRule>
  </conditionalFormatting>
  <conditionalFormatting sqref="A7:A16">
    <cfRule type="duplicateValues" dxfId="147" priority="44"/>
  </conditionalFormatting>
  <conditionalFormatting sqref="AJ7:AJ16">
    <cfRule type="expression" dxfId="146" priority="5">
      <formula>AND(AI7="",FIND(",",AJ7))</formula>
    </cfRule>
    <cfRule type="expression" dxfId="145" priority="7">
      <formula>AND(AI7="",COUNTIF(AJ7,"*,*")=0)</formula>
    </cfRule>
  </conditionalFormatting>
  <conditionalFormatting sqref="AH7:AH16">
    <cfRule type="expression" dxfId="144" priority="8">
      <formula>AND(AG7="",FIND(",",AH7))</formula>
    </cfRule>
    <cfRule type="expression" dxfId="143" priority="9">
      <formula>AND(AG7="",COUNTIF(AH7,"*,*")=0)</formula>
    </cfRule>
  </conditionalFormatting>
  <conditionalFormatting sqref="AL7:AL16">
    <cfRule type="expression" dxfId="142" priority="10">
      <formula>AND(AK7="",FIND(",",AL7))</formula>
    </cfRule>
    <cfRule type="expression" dxfId="141" priority="11">
      <formula>AND(AK7="",COUNTIF(AL7,"*,*")=0)</formula>
    </cfRule>
  </conditionalFormatting>
  <conditionalFormatting sqref="AF7:AF16">
    <cfRule type="expression" dxfId="140" priority="6">
      <formula>AND(AE7="",COUNTIF(AF7,"*,*")=0)</formula>
    </cfRule>
  </conditionalFormatting>
  <conditionalFormatting sqref="AN7:AN16">
    <cfRule type="expression" dxfId="139" priority="2">
      <formula>AND(AM7="",COUNTIF(AN7,"*,*")=0)</formula>
    </cfRule>
    <cfRule type="expression" dxfId="138" priority="4">
      <formula>AND(AM7="",FIND(",",AN7))</formula>
    </cfRule>
  </conditionalFormatting>
  <conditionalFormatting sqref="AP7:AP16">
    <cfRule type="expression" dxfId="137" priority="1">
      <formula>AND(AO7="",COUNTIF(AP7,"*,*")=0)</formula>
    </cfRule>
    <cfRule type="expression" dxfId="136"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RowHeight="12.75" x14ac:dyDescent="0.2"/>
  <sheetData/>
  <pageMargins left="0.78740157480314965" right="0.39370078740157483" top="0.78740157480314965" bottom="0.39370078740157483" header="0.78740157480314965" footer="0"/>
  <pageSetup paperSize="9" fitToHeight="0" orientation="portrait" r:id="rId1"/>
  <headerFooter>
    <oddHeader>&amp;R&amp;9&amp;P. leht &amp;N&amp; -st</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9"/>
  <sheetViews>
    <sheetView showGridLines="0" zoomScaleNormal="100" workbookViewId="0">
      <pane ySplit="2" topLeftCell="A3" activePane="bottomLeft" state="frozen"/>
      <selection pane="bottomLeft" activeCell="AB1" sqref="AB1"/>
    </sheetView>
  </sheetViews>
  <sheetFormatPr defaultRowHeight="12.75" x14ac:dyDescent="0.2"/>
  <cols>
    <col min="1" max="1" width="3.28515625" customWidth="1"/>
    <col min="2" max="2" width="33.28515625"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customWidth="1"/>
    <col min="32" max="32" width="12.7109375" customWidth="1"/>
    <col min="33" max="33" width="9.140625" customWidth="1"/>
    <col min="34" max="34" width="13.85546875" customWidth="1"/>
    <col min="35" max="35" width="9.140625" customWidth="1"/>
    <col min="36" max="36" width="17.28515625" customWidth="1"/>
    <col min="37" max="37" width="9.140625" customWidth="1"/>
    <col min="38" max="38" width="13.85546875" customWidth="1"/>
  </cols>
  <sheetData>
    <row r="1" spans="1:42" x14ac:dyDescent="0.2">
      <c r="A1" s="341" t="str">
        <f>UPPER((Kalend!E49)&amp;" - "&amp;(Kalend!C49))&amp;" - "&amp;LOWER(Kalend!D49)&amp;" - "&amp;(Kalend!A49)&amp;" kell "&amp;(Kalend!B49)&amp;" - "&amp;(Kalend!F49)</f>
        <v xml:space="preserve"> -  -  - Arvesse läheb 9 võistlust 13st (3 üksikmängu (sh tulistamine) 5st + 3 duot 4st + 3 triot 4st) kell  - </v>
      </c>
      <c r="O1" s="105"/>
      <c r="P1" s="105"/>
      <c r="Q1" s="108"/>
      <c r="R1" s="108"/>
      <c r="S1" s="108"/>
      <c r="T1" s="109"/>
      <c r="U1" s="109"/>
      <c r="V1" s="109"/>
      <c r="W1" s="105"/>
      <c r="X1" s="334"/>
      <c r="Y1" s="105"/>
      <c r="Z1" s="105"/>
      <c r="AD1" s="99" t="s">
        <v>25</v>
      </c>
      <c r="AE1" s="111"/>
      <c r="AF1" s="111"/>
      <c r="AG1" s="111"/>
      <c r="AH1" s="111"/>
      <c r="AI1" s="111"/>
      <c r="AJ1" s="111"/>
      <c r="AK1" s="111"/>
      <c r="AL1" s="111"/>
      <c r="AM1" s="111"/>
      <c r="AN1" s="111"/>
      <c r="AO1" s="334"/>
      <c r="AP1" s="334"/>
    </row>
    <row r="2" spans="1:42" x14ac:dyDescent="0.2">
      <c r="F2" s="105"/>
      <c r="L2" s="110"/>
      <c r="M2" s="110"/>
      <c r="N2" s="110"/>
      <c r="O2" s="105"/>
      <c r="P2" s="105"/>
      <c r="Q2" s="105"/>
      <c r="R2" s="105"/>
      <c r="S2" s="105"/>
      <c r="T2" s="110"/>
      <c r="U2" s="110"/>
      <c r="V2" s="115" t="s">
        <v>61</v>
      </c>
      <c r="W2" s="116">
        <v>1</v>
      </c>
      <c r="Y2" s="117" t="s">
        <v>62</v>
      </c>
      <c r="Z2" s="105"/>
      <c r="AD2" s="105"/>
      <c r="AE2" s="105"/>
      <c r="AF2" s="105"/>
      <c r="AG2" s="105"/>
      <c r="AH2" s="105"/>
      <c r="AI2" s="105"/>
      <c r="AJ2" s="117"/>
      <c r="AK2" s="105"/>
      <c r="AL2" s="105"/>
      <c r="AM2" s="105"/>
      <c r="AN2" s="105"/>
    </row>
    <row r="3" spans="1:42" x14ac:dyDescent="0.2">
      <c r="F3" s="105"/>
      <c r="L3" s="110"/>
      <c r="M3" s="110"/>
      <c r="N3" s="110"/>
      <c r="O3" s="105"/>
      <c r="P3" s="105"/>
      <c r="Q3" s="105"/>
      <c r="R3" s="105"/>
      <c r="S3" s="105"/>
      <c r="T3" s="110"/>
      <c r="U3" s="110"/>
      <c r="V3" s="119" t="s">
        <v>63</v>
      </c>
      <c r="W3" s="116">
        <v>0.5</v>
      </c>
      <c r="Y3" s="117" t="s">
        <v>62</v>
      </c>
      <c r="Z3" s="105"/>
      <c r="AE3" s="105"/>
      <c r="AG3" s="105"/>
      <c r="AH3" s="105"/>
      <c r="AI3" s="105"/>
      <c r="AJ3" s="105"/>
      <c r="AK3" s="105"/>
      <c r="AL3" s="105"/>
      <c r="AM3" s="105"/>
      <c r="AN3" s="105"/>
    </row>
    <row r="4" spans="1:42" x14ac:dyDescent="0.2">
      <c r="F4" s="105"/>
      <c r="L4" s="105"/>
      <c r="M4" s="105"/>
      <c r="N4" s="105"/>
      <c r="O4" s="105"/>
      <c r="P4" s="105"/>
      <c r="Q4" s="105"/>
      <c r="R4" s="105"/>
      <c r="S4" s="105"/>
      <c r="T4" s="105"/>
      <c r="U4" s="105"/>
      <c r="V4" s="122" t="s">
        <v>65</v>
      </c>
      <c r="W4" s="116">
        <v>0</v>
      </c>
      <c r="Y4" s="117" t="s">
        <v>62</v>
      </c>
      <c r="Z4" s="105"/>
      <c r="AA4" s="105"/>
      <c r="AE4" s="110"/>
      <c r="AF4" s="110"/>
      <c r="AG4" s="110"/>
      <c r="AH4" s="342"/>
      <c r="AI4" s="110"/>
      <c r="AJ4" s="110"/>
      <c r="AK4" s="110"/>
      <c r="AL4" s="110"/>
      <c r="AM4" s="110"/>
      <c r="AN4" s="110"/>
      <c r="AO4" s="110"/>
      <c r="AP4" s="110"/>
    </row>
    <row r="5" spans="1:42" x14ac:dyDescent="0.2">
      <c r="F5" s="105"/>
      <c r="L5" s="105"/>
      <c r="M5" s="105"/>
      <c r="N5" s="105"/>
      <c r="O5" s="105"/>
      <c r="P5" s="105"/>
      <c r="Q5" s="105"/>
      <c r="R5" s="105"/>
      <c r="S5" s="105"/>
      <c r="T5" s="105"/>
      <c r="U5" s="105"/>
      <c r="V5" s="105"/>
      <c r="W5" s="105"/>
      <c r="X5" s="105"/>
      <c r="Y5" s="105"/>
      <c r="Z5" s="105"/>
      <c r="AA5" s="343" t="s">
        <v>152</v>
      </c>
      <c r="AC5" s="105"/>
      <c r="AD5" s="344" t="s">
        <v>64</v>
      </c>
    </row>
    <row r="6" spans="1:42" x14ac:dyDescent="0.2">
      <c r="A6" s="130" t="s">
        <v>31</v>
      </c>
      <c r="B6" s="130" t="s">
        <v>30</v>
      </c>
      <c r="C6" s="131" t="s">
        <v>71</v>
      </c>
      <c r="D6" s="132"/>
      <c r="E6" s="132"/>
      <c r="F6" s="133"/>
      <c r="G6" s="131" t="s">
        <v>72</v>
      </c>
      <c r="H6" s="132"/>
      <c r="I6" s="132"/>
      <c r="J6" s="133"/>
      <c r="K6" s="131" t="s">
        <v>73</v>
      </c>
      <c r="L6" s="132"/>
      <c r="M6" s="132"/>
      <c r="N6" s="133"/>
      <c r="O6" s="131" t="s">
        <v>74</v>
      </c>
      <c r="P6" s="132"/>
      <c r="Q6" s="132"/>
      <c r="R6" s="133"/>
      <c r="S6" s="131" t="s">
        <v>75</v>
      </c>
      <c r="T6" s="132"/>
      <c r="U6" s="132"/>
      <c r="V6" s="133"/>
      <c r="W6" s="130" t="s">
        <v>27</v>
      </c>
      <c r="X6" s="134" t="s">
        <v>76</v>
      </c>
      <c r="Y6" s="134"/>
      <c r="Z6" s="135" t="s">
        <v>77</v>
      </c>
      <c r="AA6" s="136"/>
      <c r="AB6" s="105"/>
      <c r="AC6" s="105"/>
      <c r="AD6" s="123" t="s">
        <v>153</v>
      </c>
      <c r="AE6" s="127"/>
      <c r="AF6" s="127" t="s">
        <v>67</v>
      </c>
      <c r="AG6" s="127"/>
      <c r="AH6" s="128" t="s">
        <v>68</v>
      </c>
      <c r="AI6" s="127"/>
      <c r="AJ6" s="127" t="s">
        <v>69</v>
      </c>
      <c r="AK6" s="129"/>
      <c r="AL6" s="127" t="s">
        <v>70</v>
      </c>
      <c r="AM6" s="129"/>
      <c r="AN6" s="129" t="s">
        <v>154</v>
      </c>
      <c r="AO6" s="345"/>
      <c r="AP6" s="129" t="s">
        <v>155</v>
      </c>
    </row>
    <row r="7" spans="1:42" x14ac:dyDescent="0.2">
      <c r="A7" s="138">
        <v>1</v>
      </c>
      <c r="B7" s="335"/>
      <c r="C7" s="140"/>
      <c r="D7" s="141" t="s">
        <v>79</v>
      </c>
      <c r="E7" s="142">
        <v>7</v>
      </c>
      <c r="F7" s="143" t="s">
        <v>156</v>
      </c>
      <c r="G7" s="140">
        <v>13</v>
      </c>
      <c r="H7" s="141" t="s">
        <v>79</v>
      </c>
      <c r="I7" s="142">
        <v>7</v>
      </c>
      <c r="J7" s="143">
        <f>B11</f>
        <v>0</v>
      </c>
      <c r="K7" s="140">
        <v>13</v>
      </c>
      <c r="L7" s="141" t="s">
        <v>79</v>
      </c>
      <c r="M7" s="142">
        <v>10</v>
      </c>
      <c r="N7" s="143">
        <f>B8</f>
        <v>0</v>
      </c>
      <c r="O7" s="140">
        <v>13</v>
      </c>
      <c r="P7" s="141" t="s">
        <v>79</v>
      </c>
      <c r="Q7" s="142">
        <v>8</v>
      </c>
      <c r="R7" s="143">
        <f>B9</f>
        <v>0</v>
      </c>
      <c r="S7" s="140">
        <v>13</v>
      </c>
      <c r="T7" s="141" t="s">
        <v>79</v>
      </c>
      <c r="U7" s="142">
        <v>12</v>
      </c>
      <c r="V7" s="143">
        <f>B10</f>
        <v>0</v>
      </c>
      <c r="W7" s="144">
        <f t="shared" ref="W7:W19" si="0">IF(C7&gt;E7,W$2,IF(C7&lt;E7,W$4,IF(ISNUMBER(C7),W$3,0)))+IF(G7&gt;I7,W$2,IF(G7&lt;I7,W$4,IF(ISNUMBER(G7),W$3,0)))+IF(K7&gt;M7,W$2,IF(K7&lt;M7,W$4,IF(ISNUMBER(K7),W$3,0)))+IF(O7&gt;Q7,W$2,IF(O7&lt;Q7,W$4,IF(ISNUMBER(O7),W$3,0)))+IF(S7&gt;U7,W$2,IF(S7&lt;U7,W$4,IF(ISNUMBER(S7),W$3,0)))</f>
        <v>4</v>
      </c>
      <c r="X7" s="145"/>
      <c r="Y7" s="140">
        <f>C7+G7+K7+O7+S7</f>
        <v>52</v>
      </c>
      <c r="Z7" s="141" t="s">
        <v>79</v>
      </c>
      <c r="AA7" s="146">
        <f>E7+I7+M7+Q7+U7</f>
        <v>44</v>
      </c>
      <c r="AB7" s="147">
        <f>Y7-AA7</f>
        <v>8</v>
      </c>
      <c r="AD7" s="157">
        <f>SUM(AE7:AP7)</f>
        <v>0</v>
      </c>
      <c r="AE7" s="158" t="str">
        <f>IFERROR(INDEX(V!$R:$R,MATCH(AF7,V!$L:$L,0)),"")</f>
        <v/>
      </c>
      <c r="AF7" s="159" t="str">
        <f>IFERROR(LEFT($B7,(FIND(",",$B7,1)-1)),"")</f>
        <v/>
      </c>
      <c r="AG7" s="158" t="str">
        <f>IFERROR(INDEX(V!$R:$R,MATCH(AH7,V!$L:$L,0)),"")</f>
        <v/>
      </c>
      <c r="AH7" s="159" t="str">
        <f>IFERROR(MID($B7,FIND(", ",$B7)+2,256),"")</f>
        <v/>
      </c>
      <c r="AI7" s="158" t="str">
        <f>IFERROR(INDEX(V!$R:$R,MATCH(AJ7,V!$L:$L,0)),"")</f>
        <v/>
      </c>
      <c r="AJ7" s="159" t="str">
        <f>IFERROR(MID($B7,FIND("^",SUBSTITUTE($B7,", ","^",1))+2,FIND("^",SUBSTITUTE($B7,", ","^",2))-FIND("^",SUBSTITUTE($B7,", ","^",1))-2),"")</f>
        <v/>
      </c>
      <c r="AK7" s="158" t="str">
        <f>IFERROR(INDEX(V!$R:$R,MATCH(AL7,V!$L:$L,0)),"")</f>
        <v/>
      </c>
      <c r="AL7" s="159" t="str">
        <f>IFERROR(MID($B7,FIND(", ",$B7,FIND(", ",$B7,FIND(", ",$B7))+1)+2,30000),"")</f>
        <v/>
      </c>
      <c r="AM7" s="158" t="str">
        <f>IFERROR(INDEX(V!$R:$R,MATCH(AN7,V!$L:$L,0)),"")</f>
        <v/>
      </c>
      <c r="AN7" s="159" t="str">
        <f>IFERROR(MID($B7,FIND(", ",$B7,FIND(", ",$B7)+1)+2,FIND(", ",$B7,FIND(", ",$B7,FIND(", ",$B7)+1)+1)-FIND(", ",$B7,FIND(", ",$B7)+1)-2),"")</f>
        <v/>
      </c>
      <c r="AO7" s="158" t="str">
        <f>IFERROR(INDEX(V!$R:$R,MATCH(AP7,V!$L:$L,0)),"")</f>
        <v/>
      </c>
      <c r="AP7" s="159" t="str">
        <f>IFERROR(MID($B7,FIND(", ",$B7,FIND(", ",$B7,FIND(", ",$B7)+1)+1)+2,30000),"")</f>
        <v/>
      </c>
    </row>
    <row r="8" spans="1:42" x14ac:dyDescent="0.2">
      <c r="A8" s="138">
        <v>2</v>
      </c>
      <c r="B8" s="335"/>
      <c r="C8" s="140"/>
      <c r="D8" s="141" t="s">
        <v>79</v>
      </c>
      <c r="E8" s="142">
        <v>2</v>
      </c>
      <c r="F8" s="143">
        <f>B19</f>
        <v>0</v>
      </c>
      <c r="G8" s="140">
        <v>13</v>
      </c>
      <c r="H8" s="141" t="s">
        <v>79</v>
      </c>
      <c r="I8" s="142">
        <v>8</v>
      </c>
      <c r="J8" s="143">
        <f>B10</f>
        <v>0</v>
      </c>
      <c r="K8" s="140">
        <v>10</v>
      </c>
      <c r="L8" s="141" t="s">
        <v>79</v>
      </c>
      <c r="M8" s="142">
        <v>13</v>
      </c>
      <c r="N8" s="143">
        <f>B7</f>
        <v>0</v>
      </c>
      <c r="O8" s="140">
        <v>13</v>
      </c>
      <c r="P8" s="141" t="s">
        <v>79</v>
      </c>
      <c r="Q8" s="142">
        <v>9</v>
      </c>
      <c r="R8" s="143">
        <f>B12</f>
        <v>0</v>
      </c>
      <c r="S8" s="140">
        <v>13</v>
      </c>
      <c r="T8" s="141" t="s">
        <v>79</v>
      </c>
      <c r="U8" s="142">
        <v>4</v>
      </c>
      <c r="V8" s="143">
        <f>B9</f>
        <v>0</v>
      </c>
      <c r="W8" s="144">
        <f t="shared" si="0"/>
        <v>3</v>
      </c>
      <c r="X8" s="145"/>
      <c r="Y8" s="140">
        <f t="shared" ref="Y8:Y19" si="1">C8+G8+K8+O8+S8</f>
        <v>49</v>
      </c>
      <c r="Z8" s="141" t="s">
        <v>79</v>
      </c>
      <c r="AA8" s="146">
        <f t="shared" ref="AA8:AA19" si="2">E8+I8+M8+Q8+U8</f>
        <v>36</v>
      </c>
      <c r="AB8" s="147">
        <f t="shared" ref="AB8:AB19" si="3">Y8-AA8</f>
        <v>13</v>
      </c>
      <c r="AC8" s="148"/>
      <c r="AD8" s="157">
        <f t="shared" ref="AD8:AD11" si="4">SUM(AE8:AL8)</f>
        <v>0</v>
      </c>
      <c r="AE8" s="158" t="str">
        <f>IFERROR(INDEX(V!$R:$R,MATCH(AF8,V!$L:$L,0)),"")</f>
        <v/>
      </c>
      <c r="AF8" s="159" t="str">
        <f t="shared" ref="AF8:AF19" si="5">IFERROR(LEFT($B8,(FIND(",",$B8,1)-1)),"")</f>
        <v/>
      </c>
      <c r="AG8" s="158" t="str">
        <f>IFERROR(INDEX(V!$R:$R,MATCH(AH8,V!$L:$L,0)),"")</f>
        <v/>
      </c>
      <c r="AH8" s="159" t="str">
        <f t="shared" ref="AH8:AH19" si="6">IFERROR(MID($B8,FIND(", ",$B8)+2,256),"")</f>
        <v/>
      </c>
      <c r="AI8" s="158" t="str">
        <f>IFERROR(INDEX(V!$R:$R,MATCH(AJ8,V!$L:$L,0)),"")</f>
        <v/>
      </c>
      <c r="AJ8" s="159" t="str">
        <f t="shared" ref="AJ8:AJ19" si="7">IFERROR(MID($B8,FIND("^",SUBSTITUTE($B8,", ","^",1))+2,FIND("^",SUBSTITUTE($B8,", ","^",2))-FIND("^",SUBSTITUTE($B8,", ","^",1))-2),"")</f>
        <v/>
      </c>
      <c r="AK8" s="158" t="str">
        <f>IFERROR(INDEX(V!$R:$R,MATCH(AL8,V!$L:$L,0)),"")</f>
        <v/>
      </c>
      <c r="AL8" s="159" t="str">
        <f t="shared" ref="AL8:AL19" si="8">IFERROR(MID($B8,FIND(", ",$B8,FIND(", ",$B8,FIND(", ",$B8))+1)+2,30000),"")</f>
        <v/>
      </c>
      <c r="AM8" s="158" t="str">
        <f>IFERROR(INDEX(V!$R:$R,MATCH(AN8,V!$L:$L,0)),"")</f>
        <v/>
      </c>
      <c r="AN8" s="159" t="str">
        <f t="shared" ref="AN8:AN19" si="9">IFERROR(MID($B8,FIND(", ",$B8,FIND(", ",$B8)+1)+2,FIND(", ",$B8,FIND(", ",$B8,FIND(", ",$B8)+1)+1)-FIND(", ",$B8,FIND(", ",$B8)+1)-2),"")</f>
        <v/>
      </c>
      <c r="AO8" s="158" t="str">
        <f>IFERROR(INDEX(V!$R:$R,MATCH(AP8,V!$L:$L,0)),"")</f>
        <v/>
      </c>
      <c r="AP8" s="159" t="str">
        <f t="shared" ref="AP8:AP19" si="10">IFERROR(MID($B8,FIND(", ",$B8,FIND(", ",$B8,FIND(", ",$B8)+1)+1)+2,30000),"")</f>
        <v/>
      </c>
    </row>
    <row r="9" spans="1:42" x14ac:dyDescent="0.2">
      <c r="A9" s="138">
        <v>3</v>
      </c>
      <c r="B9" s="139"/>
      <c r="C9" s="140"/>
      <c r="D9" s="141" t="s">
        <v>79</v>
      </c>
      <c r="E9" s="142">
        <v>10</v>
      </c>
      <c r="F9" s="143">
        <f>B17</f>
        <v>0</v>
      </c>
      <c r="G9" s="140">
        <v>13</v>
      </c>
      <c r="H9" s="141" t="s">
        <v>79</v>
      </c>
      <c r="I9" s="142">
        <v>9</v>
      </c>
      <c r="J9" s="143">
        <f>B13</f>
        <v>0</v>
      </c>
      <c r="K9" s="140">
        <v>13</v>
      </c>
      <c r="L9" s="141" t="s">
        <v>79</v>
      </c>
      <c r="M9" s="142">
        <v>4</v>
      </c>
      <c r="N9" s="143">
        <f>B12</f>
        <v>0</v>
      </c>
      <c r="O9" s="140">
        <v>8</v>
      </c>
      <c r="P9" s="141" t="s">
        <v>79</v>
      </c>
      <c r="Q9" s="142">
        <v>13</v>
      </c>
      <c r="R9" s="143">
        <f>B7</f>
        <v>0</v>
      </c>
      <c r="S9" s="140">
        <v>4</v>
      </c>
      <c r="T9" s="141" t="s">
        <v>79</v>
      </c>
      <c r="U9" s="142">
        <v>13</v>
      </c>
      <c r="V9" s="143">
        <f>B8</f>
        <v>0</v>
      </c>
      <c r="W9" s="346">
        <f t="shared" si="0"/>
        <v>2</v>
      </c>
      <c r="X9" s="145"/>
      <c r="Y9" s="140">
        <f t="shared" si="1"/>
        <v>38</v>
      </c>
      <c r="Z9" s="141" t="s">
        <v>79</v>
      </c>
      <c r="AA9" s="146">
        <f t="shared" si="2"/>
        <v>49</v>
      </c>
      <c r="AB9" s="147">
        <f t="shared" si="3"/>
        <v>-11</v>
      </c>
      <c r="AC9" s="148"/>
      <c r="AD9" s="157">
        <f t="shared" si="4"/>
        <v>0</v>
      </c>
      <c r="AE9" s="158" t="str">
        <f>IFERROR(INDEX(V!$R:$R,MATCH(AF9,V!$L:$L,0)),"")</f>
        <v/>
      </c>
      <c r="AF9" s="159" t="str">
        <f t="shared" si="5"/>
        <v/>
      </c>
      <c r="AG9" s="158" t="str">
        <f>IFERROR(INDEX(V!$R:$R,MATCH(AH9,V!$L:$L,0)),"")</f>
        <v/>
      </c>
      <c r="AH9" s="159" t="str">
        <f t="shared" si="6"/>
        <v/>
      </c>
      <c r="AI9" s="158" t="str">
        <f>IFERROR(INDEX(V!$R:$R,MATCH(AJ9,V!$L:$L,0)),"")</f>
        <v/>
      </c>
      <c r="AJ9" s="159" t="str">
        <f t="shared" si="7"/>
        <v/>
      </c>
      <c r="AK9" s="158" t="str">
        <f>IFERROR(INDEX(V!$R:$R,MATCH(AL9,V!$L:$L,0)),"")</f>
        <v/>
      </c>
      <c r="AL9" s="159" t="str">
        <f t="shared" si="8"/>
        <v/>
      </c>
      <c r="AM9" s="158" t="str">
        <f>IFERROR(INDEX(V!$R:$R,MATCH(AN9,V!$L:$L,0)),"")</f>
        <v/>
      </c>
      <c r="AN9" s="159" t="str">
        <f t="shared" si="9"/>
        <v/>
      </c>
      <c r="AO9" s="158" t="str">
        <f>IFERROR(INDEX(V!$R:$R,MATCH(AP9,V!$L:$L,0)),"")</f>
        <v/>
      </c>
      <c r="AP9" s="159" t="str">
        <f t="shared" si="10"/>
        <v/>
      </c>
    </row>
    <row r="10" spans="1:42" x14ac:dyDescent="0.2">
      <c r="A10" s="138">
        <v>4</v>
      </c>
      <c r="B10" s="139"/>
      <c r="C10" s="140"/>
      <c r="D10" s="141" t="s">
        <v>79</v>
      </c>
      <c r="E10" s="142">
        <v>2</v>
      </c>
      <c r="F10" s="143">
        <f>B15</f>
        <v>0</v>
      </c>
      <c r="G10" s="140">
        <v>8</v>
      </c>
      <c r="H10" s="141" t="s">
        <v>79</v>
      </c>
      <c r="I10" s="142">
        <v>13</v>
      </c>
      <c r="J10" s="143">
        <f>B8</f>
        <v>0</v>
      </c>
      <c r="K10" s="140">
        <v>13</v>
      </c>
      <c r="L10" s="141" t="s">
        <v>79</v>
      </c>
      <c r="M10" s="142">
        <v>3</v>
      </c>
      <c r="N10" s="143">
        <f>B14</f>
        <v>0</v>
      </c>
      <c r="O10" s="140">
        <v>13</v>
      </c>
      <c r="P10" s="141" t="s">
        <v>79</v>
      </c>
      <c r="Q10" s="142">
        <v>5</v>
      </c>
      <c r="R10" s="143">
        <f>B11</f>
        <v>0</v>
      </c>
      <c r="S10" s="140">
        <v>12</v>
      </c>
      <c r="T10" s="141" t="s">
        <v>79</v>
      </c>
      <c r="U10" s="142">
        <v>13</v>
      </c>
      <c r="V10" s="143">
        <f>B7</f>
        <v>0</v>
      </c>
      <c r="W10" s="346">
        <f t="shared" si="0"/>
        <v>2</v>
      </c>
      <c r="X10" s="145"/>
      <c r="Y10" s="140">
        <f t="shared" si="1"/>
        <v>46</v>
      </c>
      <c r="Z10" s="141" t="s">
        <v>79</v>
      </c>
      <c r="AA10" s="347">
        <f t="shared" si="2"/>
        <v>36</v>
      </c>
      <c r="AB10" s="147">
        <f t="shared" si="3"/>
        <v>10</v>
      </c>
      <c r="AC10" s="148"/>
      <c r="AD10" s="157">
        <f t="shared" si="4"/>
        <v>0</v>
      </c>
      <c r="AE10" s="158" t="str">
        <f>IFERROR(INDEX(V!$R:$R,MATCH(AF10,V!$L:$L,0)),"")</f>
        <v/>
      </c>
      <c r="AF10" s="159" t="str">
        <f t="shared" si="5"/>
        <v/>
      </c>
      <c r="AG10" s="158" t="str">
        <f>IFERROR(INDEX(V!$R:$R,MATCH(AH10,V!$L:$L,0)),"")</f>
        <v/>
      </c>
      <c r="AH10" s="159" t="str">
        <f t="shared" si="6"/>
        <v/>
      </c>
      <c r="AI10" s="158" t="str">
        <f>IFERROR(INDEX(V!$R:$R,MATCH(AJ10,V!$L:$L,0)),"")</f>
        <v/>
      </c>
      <c r="AJ10" s="159" t="str">
        <f t="shared" si="7"/>
        <v/>
      </c>
      <c r="AK10" s="158" t="str">
        <f>IFERROR(INDEX(V!$R:$R,MATCH(AL10,V!$L:$L,0)),"")</f>
        <v/>
      </c>
      <c r="AL10" s="159" t="str">
        <f t="shared" si="8"/>
        <v/>
      </c>
      <c r="AM10" s="158" t="str">
        <f>IFERROR(INDEX(V!$R:$R,MATCH(AN10,V!$L:$L,0)),"")</f>
        <v/>
      </c>
      <c r="AN10" s="159" t="str">
        <f t="shared" si="9"/>
        <v/>
      </c>
      <c r="AO10" s="158" t="str">
        <f>IFERROR(INDEX(V!$R:$R,MATCH(AP10,V!$L:$L,0)),"")</f>
        <v/>
      </c>
      <c r="AP10" s="159" t="str">
        <f t="shared" si="10"/>
        <v/>
      </c>
    </row>
    <row r="11" spans="1:42" x14ac:dyDescent="0.2">
      <c r="A11" s="138">
        <v>5</v>
      </c>
      <c r="B11" s="335"/>
      <c r="C11" s="140"/>
      <c r="D11" s="141" t="s">
        <v>79</v>
      </c>
      <c r="E11" s="142">
        <v>7</v>
      </c>
      <c r="F11" s="143">
        <f>B16</f>
        <v>0</v>
      </c>
      <c r="G11" s="140">
        <v>7</v>
      </c>
      <c r="H11" s="141" t="s">
        <v>79</v>
      </c>
      <c r="I11" s="142">
        <v>13</v>
      </c>
      <c r="J11" s="143">
        <f>B7</f>
        <v>0</v>
      </c>
      <c r="K11" s="140">
        <v>13</v>
      </c>
      <c r="L11" s="141" t="s">
        <v>79</v>
      </c>
      <c r="M11" s="142">
        <v>7</v>
      </c>
      <c r="N11" s="143">
        <f>B13</f>
        <v>0</v>
      </c>
      <c r="O11" s="140">
        <v>5</v>
      </c>
      <c r="P11" s="141" t="s">
        <v>79</v>
      </c>
      <c r="Q11" s="142">
        <v>13</v>
      </c>
      <c r="R11" s="143">
        <f>B10</f>
        <v>0</v>
      </c>
      <c r="S11" s="140">
        <v>13</v>
      </c>
      <c r="T11" s="141" t="s">
        <v>79</v>
      </c>
      <c r="U11" s="142">
        <v>1</v>
      </c>
      <c r="V11" s="143">
        <f>B14</f>
        <v>0</v>
      </c>
      <c r="W11" s="346">
        <f t="shared" si="0"/>
        <v>2</v>
      </c>
      <c r="X11" s="145"/>
      <c r="Y11" s="140">
        <f t="shared" si="1"/>
        <v>38</v>
      </c>
      <c r="Z11" s="141" t="s">
        <v>79</v>
      </c>
      <c r="AA11" s="146">
        <f t="shared" si="2"/>
        <v>41</v>
      </c>
      <c r="AB11" s="147">
        <f t="shared" si="3"/>
        <v>-3</v>
      </c>
      <c r="AC11" s="148"/>
      <c r="AD11" s="157">
        <f t="shared" si="4"/>
        <v>0</v>
      </c>
      <c r="AE11" s="158" t="str">
        <f>IFERROR(INDEX(V!$R:$R,MATCH(AF11,V!$L:$L,0)),"")</f>
        <v/>
      </c>
      <c r="AF11" s="159" t="str">
        <f t="shared" si="5"/>
        <v/>
      </c>
      <c r="AG11" s="158" t="str">
        <f>IFERROR(INDEX(V!$R:$R,MATCH(AH11,V!$L:$L,0)),"")</f>
        <v/>
      </c>
      <c r="AH11" s="159" t="str">
        <f t="shared" si="6"/>
        <v/>
      </c>
      <c r="AI11" s="158" t="str">
        <f>IFERROR(INDEX(V!$R:$R,MATCH(AJ11,V!$L:$L,0)),"")</f>
        <v/>
      </c>
      <c r="AJ11" s="159" t="str">
        <f t="shared" si="7"/>
        <v/>
      </c>
      <c r="AK11" s="158" t="str">
        <f>IFERROR(INDEX(V!$R:$R,MATCH(AL11,V!$L:$L,0)),"")</f>
        <v/>
      </c>
      <c r="AL11" s="159" t="str">
        <f t="shared" si="8"/>
        <v/>
      </c>
      <c r="AM11" s="158" t="str">
        <f>IFERROR(INDEX(V!$R:$R,MATCH(AN11,V!$L:$L,0)),"")</f>
        <v/>
      </c>
      <c r="AN11" s="159" t="str">
        <f t="shared" si="9"/>
        <v/>
      </c>
      <c r="AO11" s="158" t="str">
        <f>IFERROR(INDEX(V!$R:$R,MATCH(AP11,V!$L:$L,0)),"")</f>
        <v/>
      </c>
      <c r="AP11" s="159" t="str">
        <f t="shared" si="10"/>
        <v/>
      </c>
    </row>
    <row r="12" spans="1:42" x14ac:dyDescent="0.2">
      <c r="A12" s="138">
        <v>6</v>
      </c>
      <c r="B12" s="139"/>
      <c r="C12" s="140"/>
      <c r="D12" s="141" t="s">
        <v>79</v>
      </c>
      <c r="E12" s="142">
        <v>10</v>
      </c>
      <c r="F12" s="143">
        <f>B14</f>
        <v>0</v>
      </c>
      <c r="G12" s="140">
        <v>13</v>
      </c>
      <c r="H12" s="141" t="s">
        <v>79</v>
      </c>
      <c r="I12" s="142">
        <v>4</v>
      </c>
      <c r="J12" s="143">
        <f>B17</f>
        <v>0</v>
      </c>
      <c r="K12" s="140">
        <v>4</v>
      </c>
      <c r="L12" s="141" t="s">
        <v>79</v>
      </c>
      <c r="M12" s="142">
        <v>13</v>
      </c>
      <c r="N12" s="143">
        <f>B9</f>
        <v>0</v>
      </c>
      <c r="O12" s="140">
        <v>9</v>
      </c>
      <c r="P12" s="141" t="s">
        <v>79</v>
      </c>
      <c r="Q12" s="142">
        <v>13</v>
      </c>
      <c r="R12" s="143">
        <f>B8</f>
        <v>0</v>
      </c>
      <c r="S12" s="140">
        <v>13</v>
      </c>
      <c r="T12" s="141" t="s">
        <v>79</v>
      </c>
      <c r="U12" s="142">
        <v>7</v>
      </c>
      <c r="V12" s="143">
        <f>B16</f>
        <v>0</v>
      </c>
      <c r="W12" s="346">
        <f t="shared" si="0"/>
        <v>2</v>
      </c>
      <c r="X12" s="145"/>
      <c r="Y12" s="140">
        <f t="shared" si="1"/>
        <v>39</v>
      </c>
      <c r="Z12" s="141" t="s">
        <v>79</v>
      </c>
      <c r="AA12" s="146">
        <f t="shared" si="2"/>
        <v>47</v>
      </c>
      <c r="AB12" s="147">
        <f t="shared" si="3"/>
        <v>-8</v>
      </c>
      <c r="AC12" s="148"/>
      <c r="AD12" s="157">
        <f t="shared" ref="AD12:AD19" si="11">SUM(AE12:AL12)</f>
        <v>0</v>
      </c>
      <c r="AE12" s="158" t="str">
        <f>IFERROR(INDEX(V!$R:$R,MATCH(AF12,V!$L:$L,0)),"")</f>
        <v/>
      </c>
      <c r="AF12" s="159" t="str">
        <f t="shared" si="5"/>
        <v/>
      </c>
      <c r="AG12" s="158" t="str">
        <f>IFERROR(INDEX(V!$R:$R,MATCH(AH12,V!$L:$L,0)),"")</f>
        <v/>
      </c>
      <c r="AH12" s="159" t="str">
        <f t="shared" si="6"/>
        <v/>
      </c>
      <c r="AI12" s="158" t="str">
        <f>IFERROR(INDEX(V!$R:$R,MATCH(AJ12,V!$L:$L,0)),"")</f>
        <v/>
      </c>
      <c r="AJ12" s="159" t="str">
        <f t="shared" si="7"/>
        <v/>
      </c>
      <c r="AK12" s="158" t="str">
        <f>IFERROR(INDEX(V!$R:$R,MATCH(AL12,V!$L:$L,0)),"")</f>
        <v/>
      </c>
      <c r="AL12" s="159" t="str">
        <f t="shared" si="8"/>
        <v/>
      </c>
      <c r="AM12" s="158" t="str">
        <f>IFERROR(INDEX(V!$R:$R,MATCH(AN12,V!$L:$L,0)),"")</f>
        <v/>
      </c>
      <c r="AN12" s="159" t="str">
        <f t="shared" si="9"/>
        <v/>
      </c>
      <c r="AO12" s="158" t="str">
        <f>IFERROR(INDEX(V!$R:$R,MATCH(AP12,V!$L:$L,0)),"")</f>
        <v/>
      </c>
      <c r="AP12" s="159" t="str">
        <f t="shared" si="10"/>
        <v/>
      </c>
    </row>
    <row r="13" spans="1:42" x14ac:dyDescent="0.2">
      <c r="A13" s="138">
        <v>7</v>
      </c>
      <c r="B13" s="149"/>
      <c r="C13" s="140"/>
      <c r="D13" s="141" t="s">
        <v>79</v>
      </c>
      <c r="E13" s="142">
        <v>9</v>
      </c>
      <c r="F13" s="143">
        <f>B18</f>
        <v>0</v>
      </c>
      <c r="G13" s="140">
        <v>9</v>
      </c>
      <c r="H13" s="141" t="s">
        <v>79</v>
      </c>
      <c r="I13" s="142">
        <v>13</v>
      </c>
      <c r="J13" s="143">
        <f>B9</f>
        <v>0</v>
      </c>
      <c r="K13" s="140">
        <v>7</v>
      </c>
      <c r="L13" s="141" t="s">
        <v>79</v>
      </c>
      <c r="M13" s="142">
        <v>13</v>
      </c>
      <c r="N13" s="143">
        <f>B11</f>
        <v>0</v>
      </c>
      <c r="O13" s="140">
        <v>13</v>
      </c>
      <c r="P13" s="141" t="s">
        <v>79</v>
      </c>
      <c r="Q13" s="142">
        <v>11</v>
      </c>
      <c r="R13" s="143">
        <f>B15</f>
        <v>0</v>
      </c>
      <c r="S13" s="140">
        <v>13</v>
      </c>
      <c r="T13" s="141" t="s">
        <v>79</v>
      </c>
      <c r="U13" s="142">
        <v>9</v>
      </c>
      <c r="V13" s="143">
        <f>B19</f>
        <v>0</v>
      </c>
      <c r="W13" s="346">
        <f t="shared" si="0"/>
        <v>2</v>
      </c>
      <c r="X13" s="145"/>
      <c r="Y13" s="140">
        <f t="shared" si="1"/>
        <v>42</v>
      </c>
      <c r="Z13" s="141" t="s">
        <v>79</v>
      </c>
      <c r="AA13" s="146">
        <f t="shared" si="2"/>
        <v>55</v>
      </c>
      <c r="AB13" s="147">
        <f t="shared" si="3"/>
        <v>-13</v>
      </c>
      <c r="AC13" s="148"/>
      <c r="AD13" s="157">
        <f t="shared" si="11"/>
        <v>0</v>
      </c>
      <c r="AE13" s="158" t="str">
        <f>IFERROR(INDEX(V!$R:$R,MATCH(AF13,V!$L:$L,0)),"")</f>
        <v/>
      </c>
      <c r="AF13" s="159" t="str">
        <f t="shared" si="5"/>
        <v/>
      </c>
      <c r="AG13" s="158" t="str">
        <f>IFERROR(INDEX(V!$R:$R,MATCH(AH13,V!$L:$L,0)),"")</f>
        <v/>
      </c>
      <c r="AH13" s="159" t="str">
        <f t="shared" si="6"/>
        <v/>
      </c>
      <c r="AI13" s="158" t="str">
        <f>IFERROR(INDEX(V!$R:$R,MATCH(AJ13,V!$L:$L,0)),"")</f>
        <v/>
      </c>
      <c r="AJ13" s="159" t="str">
        <f t="shared" si="7"/>
        <v/>
      </c>
      <c r="AK13" s="158" t="str">
        <f>IFERROR(INDEX(V!$R:$R,MATCH(AL13,V!$L:$L,0)),"")</f>
        <v/>
      </c>
      <c r="AL13" s="159" t="str">
        <f t="shared" si="8"/>
        <v/>
      </c>
      <c r="AM13" s="158" t="str">
        <f>IFERROR(INDEX(V!$R:$R,MATCH(AN13,V!$L:$L,0)),"")</f>
        <v/>
      </c>
      <c r="AN13" s="159" t="str">
        <f t="shared" si="9"/>
        <v/>
      </c>
      <c r="AO13" s="158" t="str">
        <f>IFERROR(INDEX(V!$R:$R,MATCH(AP13,V!$L:$L,0)),"")</f>
        <v/>
      </c>
      <c r="AP13" s="159" t="str">
        <f t="shared" si="10"/>
        <v/>
      </c>
    </row>
    <row r="14" spans="1:42" x14ac:dyDescent="0.2">
      <c r="A14" s="138">
        <v>8</v>
      </c>
      <c r="B14" s="149"/>
      <c r="C14" s="140"/>
      <c r="D14" s="141" t="s">
        <v>79</v>
      </c>
      <c r="E14" s="142">
        <v>13</v>
      </c>
      <c r="F14" s="143">
        <f>B12</f>
        <v>0</v>
      </c>
      <c r="G14" s="140">
        <v>13</v>
      </c>
      <c r="H14" s="141" t="s">
        <v>79</v>
      </c>
      <c r="I14" s="142">
        <v>9</v>
      </c>
      <c r="J14" s="143">
        <f>B18</f>
        <v>0</v>
      </c>
      <c r="K14" s="140">
        <v>3</v>
      </c>
      <c r="L14" s="141" t="s">
        <v>79</v>
      </c>
      <c r="M14" s="142">
        <v>13</v>
      </c>
      <c r="N14" s="143">
        <f>B10</f>
        <v>0</v>
      </c>
      <c r="O14" s="140">
        <v>13</v>
      </c>
      <c r="P14" s="141" t="s">
        <v>79</v>
      </c>
      <c r="Q14" s="142">
        <v>4</v>
      </c>
      <c r="R14" s="143">
        <f>B19</f>
        <v>0</v>
      </c>
      <c r="S14" s="140">
        <v>1</v>
      </c>
      <c r="T14" s="141" t="s">
        <v>79</v>
      </c>
      <c r="U14" s="142">
        <v>13</v>
      </c>
      <c r="V14" s="143">
        <f>B11</f>
        <v>0</v>
      </c>
      <c r="W14" s="144">
        <f t="shared" si="0"/>
        <v>2</v>
      </c>
      <c r="X14" s="145"/>
      <c r="Y14" s="140">
        <f t="shared" si="1"/>
        <v>30</v>
      </c>
      <c r="Z14" s="141" t="s">
        <v>79</v>
      </c>
      <c r="AA14" s="146">
        <f t="shared" si="2"/>
        <v>52</v>
      </c>
      <c r="AB14" s="147">
        <f t="shared" si="3"/>
        <v>-22</v>
      </c>
      <c r="AC14" s="148"/>
      <c r="AD14" s="157">
        <f t="shared" si="11"/>
        <v>0</v>
      </c>
      <c r="AE14" s="158" t="str">
        <f>IFERROR(INDEX(V!$R:$R,MATCH(AF14,V!$L:$L,0)),"")</f>
        <v/>
      </c>
      <c r="AF14" s="159" t="str">
        <f t="shared" si="5"/>
        <v/>
      </c>
      <c r="AG14" s="158" t="str">
        <f>IFERROR(INDEX(V!$R:$R,MATCH(AH14,V!$L:$L,0)),"")</f>
        <v/>
      </c>
      <c r="AH14" s="159" t="str">
        <f t="shared" si="6"/>
        <v/>
      </c>
      <c r="AI14" s="158" t="str">
        <f>IFERROR(INDEX(V!$R:$R,MATCH(AJ14,V!$L:$L,0)),"")</f>
        <v/>
      </c>
      <c r="AJ14" s="159" t="str">
        <f t="shared" si="7"/>
        <v/>
      </c>
      <c r="AK14" s="158" t="str">
        <f>IFERROR(INDEX(V!$R:$R,MATCH(AL14,V!$L:$L,0)),"")</f>
        <v/>
      </c>
      <c r="AL14" s="159" t="str">
        <f t="shared" si="8"/>
        <v/>
      </c>
      <c r="AM14" s="158" t="str">
        <f>IFERROR(INDEX(V!$R:$R,MATCH(AN14,V!$L:$L,0)),"")</f>
        <v/>
      </c>
      <c r="AN14" s="159" t="str">
        <f t="shared" si="9"/>
        <v/>
      </c>
      <c r="AO14" s="158" t="str">
        <f>IFERROR(INDEX(V!$R:$R,MATCH(AP14,V!$L:$L,0)),"")</f>
        <v/>
      </c>
      <c r="AP14" s="159" t="str">
        <f t="shared" si="10"/>
        <v/>
      </c>
    </row>
    <row r="15" spans="1:42" x14ac:dyDescent="0.2">
      <c r="A15" s="138">
        <v>9</v>
      </c>
      <c r="B15" s="139"/>
      <c r="C15" s="140"/>
      <c r="D15" s="141" t="s">
        <v>79</v>
      </c>
      <c r="E15" s="142">
        <v>13</v>
      </c>
      <c r="F15" s="143">
        <f>B10</f>
        <v>0</v>
      </c>
      <c r="G15" s="140">
        <v>13</v>
      </c>
      <c r="H15" s="141" t="s">
        <v>79</v>
      </c>
      <c r="I15" s="142">
        <v>7</v>
      </c>
      <c r="J15" s="143" t="s">
        <v>156</v>
      </c>
      <c r="K15" s="140">
        <v>13</v>
      </c>
      <c r="L15" s="141" t="s">
        <v>79</v>
      </c>
      <c r="M15" s="142">
        <v>10</v>
      </c>
      <c r="N15" s="143">
        <f>B16</f>
        <v>0</v>
      </c>
      <c r="O15" s="140">
        <v>11</v>
      </c>
      <c r="P15" s="141" t="s">
        <v>79</v>
      </c>
      <c r="Q15" s="142">
        <v>13</v>
      </c>
      <c r="R15" s="143">
        <f>B13</f>
        <v>0</v>
      </c>
      <c r="S15" s="140">
        <v>3</v>
      </c>
      <c r="T15" s="141" t="s">
        <v>79</v>
      </c>
      <c r="U15" s="142">
        <v>13</v>
      </c>
      <c r="V15" s="143">
        <f>B18</f>
        <v>0</v>
      </c>
      <c r="W15" s="144">
        <f t="shared" si="0"/>
        <v>2</v>
      </c>
      <c r="X15" s="145"/>
      <c r="Y15" s="140">
        <f t="shared" si="1"/>
        <v>40</v>
      </c>
      <c r="Z15" s="141" t="s">
        <v>79</v>
      </c>
      <c r="AA15" s="146">
        <f t="shared" si="2"/>
        <v>56</v>
      </c>
      <c r="AB15" s="147">
        <f t="shared" si="3"/>
        <v>-16</v>
      </c>
      <c r="AC15" s="148"/>
      <c r="AD15" s="157">
        <f t="shared" si="11"/>
        <v>0</v>
      </c>
      <c r="AE15" s="158" t="str">
        <f>IFERROR(INDEX(V!$R:$R,MATCH(AF15,V!$L:$L,0)),"")</f>
        <v/>
      </c>
      <c r="AF15" s="159" t="str">
        <f t="shared" si="5"/>
        <v/>
      </c>
      <c r="AG15" s="158" t="str">
        <f>IFERROR(INDEX(V!$R:$R,MATCH(AH15,V!$L:$L,0)),"")</f>
        <v/>
      </c>
      <c r="AH15" s="159" t="str">
        <f t="shared" si="6"/>
        <v/>
      </c>
      <c r="AI15" s="158" t="str">
        <f>IFERROR(INDEX(V!$R:$R,MATCH(AJ15,V!$L:$L,0)),"")</f>
        <v/>
      </c>
      <c r="AJ15" s="159" t="str">
        <f t="shared" si="7"/>
        <v/>
      </c>
      <c r="AK15" s="158" t="str">
        <f>IFERROR(INDEX(V!$R:$R,MATCH(AL15,V!$L:$L,0)),"")</f>
        <v/>
      </c>
      <c r="AL15" s="159" t="str">
        <f t="shared" si="8"/>
        <v/>
      </c>
      <c r="AM15" s="158" t="str">
        <f>IFERROR(INDEX(V!$R:$R,MATCH(AN15,V!$L:$L,0)),"")</f>
        <v/>
      </c>
      <c r="AN15" s="159" t="str">
        <f t="shared" si="9"/>
        <v/>
      </c>
      <c r="AO15" s="158" t="str">
        <f>IFERROR(INDEX(V!$R:$R,MATCH(AP15,V!$L:$L,0)),"")</f>
        <v/>
      </c>
      <c r="AP15" s="159" t="str">
        <f t="shared" si="10"/>
        <v/>
      </c>
    </row>
    <row r="16" spans="1:42" x14ac:dyDescent="0.2">
      <c r="A16" s="138">
        <v>10</v>
      </c>
      <c r="B16" s="335"/>
      <c r="C16" s="140"/>
      <c r="D16" s="141" t="s">
        <v>79</v>
      </c>
      <c r="E16" s="142">
        <v>13</v>
      </c>
      <c r="F16" s="143">
        <f>B11</f>
        <v>0</v>
      </c>
      <c r="G16" s="140">
        <v>13</v>
      </c>
      <c r="H16" s="141" t="s">
        <v>79</v>
      </c>
      <c r="I16" s="142">
        <v>11</v>
      </c>
      <c r="J16" s="143">
        <f>B19</f>
        <v>0</v>
      </c>
      <c r="K16" s="140">
        <v>10</v>
      </c>
      <c r="L16" s="141" t="s">
        <v>79</v>
      </c>
      <c r="M16" s="142">
        <v>13</v>
      </c>
      <c r="N16" s="143">
        <f>B15</f>
        <v>0</v>
      </c>
      <c r="O16" s="140">
        <v>13</v>
      </c>
      <c r="P16" s="141" t="s">
        <v>79</v>
      </c>
      <c r="Q16" s="142">
        <v>9</v>
      </c>
      <c r="R16" s="143">
        <f>B17</f>
        <v>0</v>
      </c>
      <c r="S16" s="140">
        <v>7</v>
      </c>
      <c r="T16" s="141" t="s">
        <v>79</v>
      </c>
      <c r="U16" s="142">
        <v>13</v>
      </c>
      <c r="V16" s="143">
        <f>B12</f>
        <v>0</v>
      </c>
      <c r="W16" s="144">
        <f t="shared" si="0"/>
        <v>2</v>
      </c>
      <c r="X16" s="145"/>
      <c r="Y16" s="140">
        <f t="shared" si="1"/>
        <v>43</v>
      </c>
      <c r="Z16" s="141" t="s">
        <v>79</v>
      </c>
      <c r="AA16" s="146">
        <f t="shared" si="2"/>
        <v>59</v>
      </c>
      <c r="AB16" s="147">
        <f t="shared" si="3"/>
        <v>-16</v>
      </c>
      <c r="AC16" s="148"/>
      <c r="AD16" s="157">
        <f t="shared" si="11"/>
        <v>0</v>
      </c>
      <c r="AE16" s="158" t="str">
        <f>IFERROR(INDEX(V!$R:$R,MATCH(AF16,V!$L:$L,0)),"")</f>
        <v/>
      </c>
      <c r="AF16" s="159" t="str">
        <f t="shared" si="5"/>
        <v/>
      </c>
      <c r="AG16" s="158" t="str">
        <f>IFERROR(INDEX(V!$R:$R,MATCH(AH16,V!$L:$L,0)),"")</f>
        <v/>
      </c>
      <c r="AH16" s="159" t="str">
        <f t="shared" si="6"/>
        <v/>
      </c>
      <c r="AI16" s="158" t="str">
        <f>IFERROR(INDEX(V!$R:$R,MATCH(AJ16,V!$L:$L,0)),"")</f>
        <v/>
      </c>
      <c r="AJ16" s="159" t="str">
        <f t="shared" si="7"/>
        <v/>
      </c>
      <c r="AK16" s="158" t="str">
        <f>IFERROR(INDEX(V!$R:$R,MATCH(AL16,V!$L:$L,0)),"")</f>
        <v/>
      </c>
      <c r="AL16" s="159" t="str">
        <f t="shared" si="8"/>
        <v/>
      </c>
      <c r="AM16" s="158" t="str">
        <f>IFERROR(INDEX(V!$R:$R,MATCH(AN16,V!$L:$L,0)),"")</f>
        <v/>
      </c>
      <c r="AN16" s="159" t="str">
        <f t="shared" si="9"/>
        <v/>
      </c>
      <c r="AO16" s="158" t="str">
        <f>IFERROR(INDEX(V!$R:$R,MATCH(AP16,V!$L:$L,0)),"")</f>
        <v/>
      </c>
      <c r="AP16" s="159" t="str">
        <f t="shared" si="10"/>
        <v/>
      </c>
    </row>
    <row r="17" spans="1:42" x14ac:dyDescent="0.2">
      <c r="A17" s="138">
        <v>11</v>
      </c>
      <c r="B17" s="149"/>
      <c r="C17" s="140"/>
      <c r="D17" s="141" t="s">
        <v>79</v>
      </c>
      <c r="E17" s="142">
        <v>13</v>
      </c>
      <c r="F17" s="143">
        <f>B9</f>
        <v>0</v>
      </c>
      <c r="G17" s="140">
        <v>4</v>
      </c>
      <c r="H17" s="141" t="s">
        <v>79</v>
      </c>
      <c r="I17" s="142">
        <v>13</v>
      </c>
      <c r="J17" s="143">
        <f>B12</f>
        <v>0</v>
      </c>
      <c r="K17" s="140">
        <v>13</v>
      </c>
      <c r="L17" s="141" t="s">
        <v>79</v>
      </c>
      <c r="M17" s="142">
        <v>9</v>
      </c>
      <c r="N17" s="143">
        <f>B18</f>
        <v>0</v>
      </c>
      <c r="O17" s="140">
        <v>9</v>
      </c>
      <c r="P17" s="141" t="s">
        <v>79</v>
      </c>
      <c r="Q17" s="142">
        <v>13</v>
      </c>
      <c r="R17" s="143">
        <f>B16</f>
        <v>0</v>
      </c>
      <c r="S17" s="140">
        <v>13</v>
      </c>
      <c r="T17" s="141" t="s">
        <v>79</v>
      </c>
      <c r="U17" s="142">
        <v>7</v>
      </c>
      <c r="V17" s="143" t="s">
        <v>156</v>
      </c>
      <c r="W17" s="144">
        <f t="shared" si="0"/>
        <v>2</v>
      </c>
      <c r="X17" s="145"/>
      <c r="Y17" s="140">
        <f t="shared" si="1"/>
        <v>39</v>
      </c>
      <c r="Z17" s="141" t="s">
        <v>79</v>
      </c>
      <c r="AA17" s="146">
        <f t="shared" si="2"/>
        <v>55</v>
      </c>
      <c r="AB17" s="147">
        <f t="shared" si="3"/>
        <v>-16</v>
      </c>
      <c r="AC17" s="148"/>
      <c r="AD17" s="157">
        <f t="shared" si="11"/>
        <v>0</v>
      </c>
      <c r="AE17" s="158" t="str">
        <f>IFERROR(INDEX(V!$R:$R,MATCH(AF17,V!$L:$L,0)),"")</f>
        <v/>
      </c>
      <c r="AF17" s="159" t="str">
        <f t="shared" si="5"/>
        <v/>
      </c>
      <c r="AG17" s="158" t="str">
        <f>IFERROR(INDEX(V!$R:$R,MATCH(AH17,V!$L:$L,0)),"")</f>
        <v/>
      </c>
      <c r="AH17" s="159" t="str">
        <f t="shared" si="6"/>
        <v/>
      </c>
      <c r="AI17" s="158" t="str">
        <f>IFERROR(INDEX(V!$R:$R,MATCH(AJ17,V!$L:$L,0)),"")</f>
        <v/>
      </c>
      <c r="AJ17" s="159" t="str">
        <f t="shared" si="7"/>
        <v/>
      </c>
      <c r="AK17" s="158" t="str">
        <f>IFERROR(INDEX(V!$R:$R,MATCH(AL17,V!$L:$L,0)),"")</f>
        <v/>
      </c>
      <c r="AL17" s="159" t="str">
        <f t="shared" si="8"/>
        <v/>
      </c>
      <c r="AM17" s="158" t="str">
        <f>IFERROR(INDEX(V!$R:$R,MATCH(AN17,V!$L:$L,0)),"")</f>
        <v/>
      </c>
      <c r="AN17" s="159" t="str">
        <f t="shared" si="9"/>
        <v/>
      </c>
      <c r="AO17" s="158" t="str">
        <f>IFERROR(INDEX(V!$R:$R,MATCH(AP17,V!$L:$L,0)),"")</f>
        <v/>
      </c>
      <c r="AP17" s="159" t="str">
        <f t="shared" si="10"/>
        <v/>
      </c>
    </row>
    <row r="18" spans="1:42" x14ac:dyDescent="0.2">
      <c r="A18" s="138">
        <v>12</v>
      </c>
      <c r="B18" s="335"/>
      <c r="C18" s="140"/>
      <c r="D18" s="141" t="s">
        <v>79</v>
      </c>
      <c r="E18" s="142">
        <v>13</v>
      </c>
      <c r="F18" s="143">
        <f>B13</f>
        <v>0</v>
      </c>
      <c r="G18" s="140">
        <v>9</v>
      </c>
      <c r="H18" s="141" t="s">
        <v>79</v>
      </c>
      <c r="I18" s="142">
        <v>13</v>
      </c>
      <c r="J18" s="143">
        <f>B14</f>
        <v>0</v>
      </c>
      <c r="K18" s="140">
        <v>9</v>
      </c>
      <c r="L18" s="141" t="s">
        <v>79</v>
      </c>
      <c r="M18" s="142">
        <v>13</v>
      </c>
      <c r="N18" s="143">
        <f>B17</f>
        <v>0</v>
      </c>
      <c r="O18" s="140">
        <v>13</v>
      </c>
      <c r="P18" s="141" t="s">
        <v>79</v>
      </c>
      <c r="Q18" s="142">
        <v>7</v>
      </c>
      <c r="R18" s="143" t="s">
        <v>156</v>
      </c>
      <c r="S18" s="140">
        <v>13</v>
      </c>
      <c r="T18" s="141" t="s">
        <v>79</v>
      </c>
      <c r="U18" s="142">
        <v>3</v>
      </c>
      <c r="V18" s="143">
        <f>B15</f>
        <v>0</v>
      </c>
      <c r="W18" s="144">
        <f t="shared" si="0"/>
        <v>2</v>
      </c>
      <c r="X18" s="145"/>
      <c r="Y18" s="140">
        <f t="shared" si="1"/>
        <v>44</v>
      </c>
      <c r="Z18" s="141" t="s">
        <v>79</v>
      </c>
      <c r="AA18" s="146">
        <f t="shared" si="2"/>
        <v>49</v>
      </c>
      <c r="AB18" s="147">
        <f t="shared" si="3"/>
        <v>-5</v>
      </c>
      <c r="AC18" s="148"/>
      <c r="AD18" s="157">
        <f t="shared" si="11"/>
        <v>0</v>
      </c>
      <c r="AE18" s="158" t="str">
        <f>IFERROR(INDEX(V!$R:$R,MATCH(AF18,V!$L:$L,0)),"")</f>
        <v/>
      </c>
      <c r="AF18" s="159" t="str">
        <f t="shared" si="5"/>
        <v/>
      </c>
      <c r="AG18" s="158" t="str">
        <f>IFERROR(INDEX(V!$R:$R,MATCH(AH18,V!$L:$L,0)),"")</f>
        <v/>
      </c>
      <c r="AH18" s="159" t="str">
        <f t="shared" si="6"/>
        <v/>
      </c>
      <c r="AI18" s="158" t="str">
        <f>IFERROR(INDEX(V!$R:$R,MATCH(AJ18,V!$L:$L,0)),"")</f>
        <v/>
      </c>
      <c r="AJ18" s="159" t="str">
        <f t="shared" si="7"/>
        <v/>
      </c>
      <c r="AK18" s="158" t="str">
        <f>IFERROR(INDEX(V!$R:$R,MATCH(AL18,V!$L:$L,0)),"")</f>
        <v/>
      </c>
      <c r="AL18" s="159" t="str">
        <f t="shared" si="8"/>
        <v/>
      </c>
      <c r="AM18" s="158" t="str">
        <f>IFERROR(INDEX(V!$R:$R,MATCH(AN18,V!$L:$L,0)),"")</f>
        <v/>
      </c>
      <c r="AN18" s="159" t="str">
        <f t="shared" si="9"/>
        <v/>
      </c>
      <c r="AO18" s="158" t="str">
        <f>IFERROR(INDEX(V!$R:$R,MATCH(AP18,V!$L:$L,0)),"")</f>
        <v/>
      </c>
      <c r="AP18" s="159" t="str">
        <f t="shared" si="10"/>
        <v/>
      </c>
    </row>
    <row r="19" spans="1:42" x14ac:dyDescent="0.2">
      <c r="A19" s="138">
        <v>13</v>
      </c>
      <c r="B19" s="149"/>
      <c r="C19" s="140"/>
      <c r="D19" s="141" t="s">
        <v>79</v>
      </c>
      <c r="E19" s="142">
        <v>13</v>
      </c>
      <c r="F19" s="143">
        <f>B8</f>
        <v>0</v>
      </c>
      <c r="G19" s="140">
        <v>11</v>
      </c>
      <c r="H19" s="141" t="s">
        <v>79</v>
      </c>
      <c r="I19" s="142">
        <v>13</v>
      </c>
      <c r="J19" s="143">
        <f>B16</f>
        <v>0</v>
      </c>
      <c r="K19" s="140">
        <v>13</v>
      </c>
      <c r="L19" s="141" t="s">
        <v>79</v>
      </c>
      <c r="M19" s="142">
        <v>7</v>
      </c>
      <c r="N19" s="143" t="s">
        <v>156</v>
      </c>
      <c r="O19" s="140">
        <v>4</v>
      </c>
      <c r="P19" s="141" t="s">
        <v>79</v>
      </c>
      <c r="Q19" s="142">
        <v>13</v>
      </c>
      <c r="R19" s="143">
        <f>B14</f>
        <v>0</v>
      </c>
      <c r="S19" s="140">
        <v>9</v>
      </c>
      <c r="T19" s="141" t="s">
        <v>79</v>
      </c>
      <c r="U19" s="142">
        <v>13</v>
      </c>
      <c r="V19" s="143">
        <f>B13</f>
        <v>0</v>
      </c>
      <c r="W19" s="348">
        <f t="shared" si="0"/>
        <v>1</v>
      </c>
      <c r="X19" s="145"/>
      <c r="Y19" s="140">
        <f t="shared" si="1"/>
        <v>37</v>
      </c>
      <c r="Z19" s="141" t="s">
        <v>79</v>
      </c>
      <c r="AA19" s="146">
        <f t="shared" si="2"/>
        <v>59</v>
      </c>
      <c r="AB19" s="147">
        <f t="shared" si="3"/>
        <v>-22</v>
      </c>
      <c r="AC19" s="148"/>
      <c r="AD19" s="157">
        <f t="shared" si="11"/>
        <v>0</v>
      </c>
      <c r="AE19" s="158" t="str">
        <f>IFERROR(INDEX(V!$R:$R,MATCH(AF19,V!$L:$L,0)),"")</f>
        <v/>
      </c>
      <c r="AF19" s="159" t="str">
        <f t="shared" si="5"/>
        <v/>
      </c>
      <c r="AG19" s="158" t="str">
        <f>IFERROR(INDEX(V!$R:$R,MATCH(AH19,V!$L:$L,0)),"")</f>
        <v/>
      </c>
      <c r="AH19" s="159" t="str">
        <f t="shared" si="6"/>
        <v/>
      </c>
      <c r="AI19" s="158" t="str">
        <f>IFERROR(INDEX(V!$R:$R,MATCH(AJ19,V!$L:$L,0)),"")</f>
        <v/>
      </c>
      <c r="AJ19" s="159" t="str">
        <f t="shared" si="7"/>
        <v/>
      </c>
      <c r="AK19" s="158" t="str">
        <f>IFERROR(INDEX(V!$R:$R,MATCH(AL19,V!$L:$L,0)),"")</f>
        <v/>
      </c>
      <c r="AL19" s="159" t="str">
        <f t="shared" si="8"/>
        <v/>
      </c>
      <c r="AM19" s="158" t="str">
        <f>IFERROR(INDEX(V!$R:$R,MATCH(AN19,V!$L:$L,0)),"")</f>
        <v/>
      </c>
      <c r="AN19" s="159" t="str">
        <f t="shared" si="9"/>
        <v/>
      </c>
      <c r="AO19" s="158" t="str">
        <f>IFERROR(INDEX(V!$R:$R,MATCH(AP19,V!$L:$L,0)),"")</f>
        <v/>
      </c>
      <c r="AP19" s="159" t="str">
        <f t="shared" si="10"/>
        <v/>
      </c>
    </row>
    <row r="21" spans="1:42" x14ac:dyDescent="0.2">
      <c r="A21" s="349" t="s">
        <v>162</v>
      </c>
      <c r="B21" s="350"/>
      <c r="C21" s="350"/>
      <c r="D21" s="350"/>
      <c r="E21" s="350"/>
      <c r="F21" s="350"/>
      <c r="G21" s="350"/>
      <c r="H21" s="350"/>
      <c r="I21" s="350"/>
      <c r="J21" s="350"/>
      <c r="K21" s="350"/>
      <c r="L21" s="350"/>
      <c r="M21" s="350"/>
      <c r="N21" s="350"/>
      <c r="O21" s="350"/>
      <c r="P21" s="350"/>
      <c r="Q21" s="350"/>
      <c r="R21" s="350"/>
      <c r="S21" s="350"/>
      <c r="T21" s="350"/>
      <c r="U21" s="350"/>
      <c r="V21" s="350"/>
    </row>
    <row r="22" spans="1:42" x14ac:dyDescent="0.2">
      <c r="A22" s="350"/>
      <c r="B22" s="350"/>
      <c r="C22" s="350"/>
      <c r="D22" s="350"/>
      <c r="E22" s="350"/>
      <c r="F22" s="350"/>
      <c r="G22" s="350"/>
      <c r="H22" s="350"/>
      <c r="I22" s="350"/>
      <c r="J22" s="350"/>
      <c r="K22" s="350"/>
      <c r="L22" s="350"/>
      <c r="M22" s="350"/>
      <c r="N22" s="350"/>
      <c r="O22" s="350"/>
      <c r="P22" s="350"/>
      <c r="Q22" s="350"/>
      <c r="R22" s="350"/>
      <c r="S22" s="350"/>
      <c r="T22" s="350"/>
      <c r="U22" s="350"/>
      <c r="V22" s="350"/>
    </row>
    <row r="23" spans="1:42" x14ac:dyDescent="0.2">
      <c r="A23" s="351"/>
      <c r="B23" s="352"/>
      <c r="C23" s="353">
        <v>1</v>
      </c>
      <c r="D23" s="353"/>
      <c r="E23" s="353"/>
      <c r="F23" s="354">
        <v>3</v>
      </c>
      <c r="G23" s="353">
        <v>6</v>
      </c>
      <c r="H23" s="353"/>
      <c r="I23" s="353"/>
      <c r="J23" s="354">
        <v>10</v>
      </c>
      <c r="K23" s="355">
        <v>12</v>
      </c>
      <c r="L23" s="353">
        <v>10</v>
      </c>
      <c r="M23" s="356"/>
      <c r="N23" s="357" t="s">
        <v>27</v>
      </c>
      <c r="O23" s="355" t="s">
        <v>163</v>
      </c>
      <c r="P23" s="358"/>
      <c r="Q23" s="359"/>
      <c r="R23" s="350"/>
      <c r="S23" s="350"/>
      <c r="T23" s="350"/>
      <c r="U23" s="360"/>
      <c r="V23" s="350"/>
    </row>
    <row r="24" spans="1:42" x14ac:dyDescent="0.2">
      <c r="A24" s="355">
        <v>1</v>
      </c>
      <c r="B24" s="139"/>
      <c r="C24" s="361"/>
      <c r="D24" s="361"/>
      <c r="E24" s="361"/>
      <c r="F24" s="362"/>
      <c r="G24" s="363">
        <v>13</v>
      </c>
      <c r="H24" s="364"/>
      <c r="I24" s="364"/>
      <c r="J24" s="365"/>
      <c r="K24" s="366"/>
      <c r="L24" s="364"/>
      <c r="M24" s="367"/>
      <c r="N24" s="368" t="s">
        <v>164</v>
      </c>
      <c r="O24" s="369"/>
      <c r="P24" s="358"/>
      <c r="Q24" s="370"/>
      <c r="R24" s="350"/>
      <c r="S24" s="371" t="s">
        <v>165</v>
      </c>
      <c r="T24" s="350"/>
      <c r="U24" s="372"/>
      <c r="V24" s="373" t="s">
        <v>166</v>
      </c>
    </row>
    <row r="25" spans="1:42" x14ac:dyDescent="0.2">
      <c r="A25" s="355">
        <v>3</v>
      </c>
      <c r="B25" s="139"/>
      <c r="C25" s="358"/>
      <c r="D25" s="358"/>
      <c r="E25" s="358"/>
      <c r="F25" s="374"/>
      <c r="G25" s="364"/>
      <c r="H25" s="364"/>
      <c r="I25" s="364"/>
      <c r="J25" s="375">
        <v>13</v>
      </c>
      <c r="K25" s="376">
        <v>13</v>
      </c>
      <c r="L25" s="364"/>
      <c r="M25" s="367"/>
      <c r="N25" s="368" t="s">
        <v>167</v>
      </c>
      <c r="O25" s="369"/>
      <c r="P25" s="358"/>
      <c r="Q25" s="370"/>
      <c r="R25" s="350"/>
      <c r="S25" s="371" t="s">
        <v>168</v>
      </c>
      <c r="T25" s="350"/>
      <c r="U25" s="377"/>
      <c r="V25" s="373" t="s">
        <v>169</v>
      </c>
    </row>
    <row r="26" spans="1:42" x14ac:dyDescent="0.2">
      <c r="A26" s="355">
        <v>6</v>
      </c>
      <c r="B26" s="335"/>
      <c r="C26" s="358">
        <v>5</v>
      </c>
      <c r="D26" s="358"/>
      <c r="E26" s="364"/>
      <c r="F26" s="365"/>
      <c r="G26" s="361"/>
      <c r="H26" s="361"/>
      <c r="I26" s="361"/>
      <c r="J26" s="375">
        <v>13</v>
      </c>
      <c r="K26" s="369"/>
      <c r="L26" s="358"/>
      <c r="M26" s="378"/>
      <c r="N26" s="362">
        <v>0</v>
      </c>
      <c r="O26" s="369"/>
      <c r="P26" s="358"/>
      <c r="Q26" s="370"/>
      <c r="R26" s="350"/>
      <c r="S26" s="379">
        <v>0</v>
      </c>
      <c r="T26" s="350"/>
      <c r="U26" s="377"/>
      <c r="V26" s="373" t="s">
        <v>170</v>
      </c>
    </row>
    <row r="27" spans="1:42" x14ac:dyDescent="0.2">
      <c r="A27" s="355">
        <v>10</v>
      </c>
      <c r="B27" s="149"/>
      <c r="C27" s="358"/>
      <c r="D27" s="358"/>
      <c r="E27" s="364"/>
      <c r="F27" s="365">
        <v>9</v>
      </c>
      <c r="G27" s="364">
        <v>7</v>
      </c>
      <c r="H27" s="364"/>
      <c r="I27" s="364"/>
      <c r="J27" s="374"/>
      <c r="K27" s="369"/>
      <c r="L27" s="358"/>
      <c r="M27" s="378"/>
      <c r="N27" s="368" t="s">
        <v>171</v>
      </c>
      <c r="O27" s="369"/>
      <c r="P27" s="358"/>
      <c r="Q27" s="370"/>
      <c r="R27" s="350"/>
      <c r="S27" s="379"/>
      <c r="T27" s="350"/>
      <c r="U27" s="377"/>
      <c r="V27" s="373" t="s">
        <v>172</v>
      </c>
    </row>
    <row r="28" spans="1:42" x14ac:dyDescent="0.2">
      <c r="A28" s="355">
        <v>12</v>
      </c>
      <c r="B28" s="139"/>
      <c r="C28" s="364"/>
      <c r="D28" s="364">
        <v>4</v>
      </c>
      <c r="E28" s="364"/>
      <c r="F28" s="365">
        <v>4</v>
      </c>
      <c r="G28" s="358"/>
      <c r="H28" s="358"/>
      <c r="I28" s="358"/>
      <c r="J28" s="362"/>
      <c r="K28" s="380"/>
      <c r="L28" s="361"/>
      <c r="M28" s="381"/>
      <c r="N28" s="368" t="s">
        <v>173</v>
      </c>
      <c r="O28" s="369"/>
      <c r="P28" s="358"/>
      <c r="Q28" s="370"/>
      <c r="R28" s="350"/>
      <c r="S28" s="371" t="s">
        <v>174</v>
      </c>
      <c r="T28" s="350"/>
      <c r="U28" s="372"/>
      <c r="V28" s="373" t="s">
        <v>175</v>
      </c>
    </row>
    <row r="29" spans="1:42" x14ac:dyDescent="0.2">
      <c r="B29" s="382"/>
    </row>
    <row r="30" spans="1:42" x14ac:dyDescent="0.2">
      <c r="A30" s="349" t="s">
        <v>176</v>
      </c>
      <c r="B30" s="360"/>
      <c r="C30" s="350"/>
      <c r="D30" s="350"/>
      <c r="E30" s="350"/>
      <c r="F30" s="350"/>
      <c r="G30" s="350"/>
      <c r="H30" s="350"/>
      <c r="I30" s="350"/>
      <c r="J30" s="350"/>
      <c r="K30" s="350"/>
      <c r="L30" s="350"/>
      <c r="M30" s="350"/>
      <c r="N30" s="350"/>
      <c r="O30" s="350"/>
      <c r="P30" s="350"/>
      <c r="R30" s="350"/>
      <c r="S30" s="350"/>
      <c r="T30" s="350"/>
      <c r="U30" s="350"/>
      <c r="V30" s="350"/>
    </row>
    <row r="31" spans="1:42" x14ac:dyDescent="0.2">
      <c r="A31" s="350"/>
      <c r="B31" s="360"/>
      <c r="C31" s="350"/>
      <c r="D31" s="350"/>
      <c r="E31" s="350"/>
      <c r="F31" s="350"/>
      <c r="G31" s="350"/>
      <c r="H31" s="350"/>
      <c r="I31" s="350"/>
      <c r="J31" s="350"/>
      <c r="K31" s="350"/>
      <c r="L31" s="350"/>
      <c r="M31" s="350"/>
      <c r="N31" s="350"/>
      <c r="O31" s="350"/>
      <c r="P31" s="350"/>
      <c r="R31" s="350"/>
      <c r="S31" s="350"/>
      <c r="T31" s="350"/>
      <c r="U31" s="350"/>
      <c r="V31" s="350"/>
    </row>
    <row r="32" spans="1:42" x14ac:dyDescent="0.2">
      <c r="A32" s="351"/>
      <c r="B32" s="352"/>
      <c r="C32" s="353">
        <v>2</v>
      </c>
      <c r="D32" s="353"/>
      <c r="E32" s="353"/>
      <c r="F32" s="354">
        <v>4</v>
      </c>
      <c r="G32" s="353">
        <v>8</v>
      </c>
      <c r="H32" s="353"/>
      <c r="I32" s="353"/>
      <c r="J32" s="354">
        <v>11</v>
      </c>
      <c r="K32" s="355">
        <v>13</v>
      </c>
      <c r="L32" s="353"/>
      <c r="M32" s="356"/>
      <c r="N32" s="357" t="s">
        <v>27</v>
      </c>
      <c r="O32" s="355" t="s">
        <v>163</v>
      </c>
      <c r="P32" s="358"/>
      <c r="Q32" s="359"/>
      <c r="R32" s="383"/>
      <c r="S32" s="350"/>
      <c r="T32" s="350"/>
      <c r="U32" s="350"/>
      <c r="V32" s="350"/>
    </row>
    <row r="33" spans="1:22" x14ac:dyDescent="0.2">
      <c r="A33" s="355">
        <v>2</v>
      </c>
      <c r="B33" s="149"/>
      <c r="C33" s="361"/>
      <c r="D33" s="361"/>
      <c r="E33" s="361"/>
      <c r="F33" s="354">
        <v>13</v>
      </c>
      <c r="G33" s="364"/>
      <c r="H33" s="364"/>
      <c r="I33" s="364"/>
      <c r="J33" s="365"/>
      <c r="K33" s="366"/>
      <c r="L33" s="364"/>
      <c r="M33" s="367"/>
      <c r="N33" s="368" t="s">
        <v>164</v>
      </c>
      <c r="O33" s="369"/>
      <c r="P33" s="358"/>
      <c r="Q33" s="370"/>
      <c r="R33" s="350"/>
      <c r="S33" s="350"/>
      <c r="T33" s="350"/>
      <c r="U33" s="350"/>
      <c r="V33" s="373" t="s">
        <v>177</v>
      </c>
    </row>
    <row r="34" spans="1:22" x14ac:dyDescent="0.2">
      <c r="A34" s="355">
        <v>4</v>
      </c>
      <c r="B34" s="335"/>
      <c r="C34" s="358">
        <v>9</v>
      </c>
      <c r="D34" s="358"/>
      <c r="E34" s="358"/>
      <c r="F34" s="374"/>
      <c r="G34" s="364"/>
      <c r="H34" s="364"/>
      <c r="I34" s="364"/>
      <c r="J34" s="365">
        <v>9</v>
      </c>
      <c r="K34" s="376">
        <v>13</v>
      </c>
      <c r="L34" s="364"/>
      <c r="M34" s="367"/>
      <c r="N34" s="368" t="s">
        <v>173</v>
      </c>
      <c r="O34" s="369"/>
      <c r="P34" s="358"/>
      <c r="Q34" s="370"/>
      <c r="R34" s="350"/>
      <c r="S34" s="350"/>
      <c r="T34" s="350"/>
      <c r="U34" s="350"/>
      <c r="V34" s="373" t="s">
        <v>178</v>
      </c>
    </row>
    <row r="35" spans="1:22" x14ac:dyDescent="0.2">
      <c r="A35" s="355">
        <v>8</v>
      </c>
      <c r="B35" s="335"/>
      <c r="C35" s="358"/>
      <c r="D35" s="358"/>
      <c r="E35" s="364"/>
      <c r="F35" s="365"/>
      <c r="G35" s="361"/>
      <c r="H35" s="361"/>
      <c r="I35" s="361"/>
      <c r="J35" s="384">
        <v>13</v>
      </c>
      <c r="K35" s="385">
        <v>10</v>
      </c>
      <c r="L35" s="386"/>
      <c r="M35" s="387"/>
      <c r="N35" s="362">
        <v>0</v>
      </c>
      <c r="O35" s="369"/>
      <c r="P35" s="358"/>
      <c r="Q35" s="370"/>
      <c r="R35" s="388">
        <v>0</v>
      </c>
      <c r="S35" s="350"/>
      <c r="T35" s="350"/>
      <c r="U35" s="350"/>
      <c r="V35" s="373" t="s">
        <v>179</v>
      </c>
    </row>
    <row r="36" spans="1:22" x14ac:dyDescent="0.2">
      <c r="A36" s="355">
        <v>11</v>
      </c>
      <c r="B36" s="149"/>
      <c r="C36" s="358"/>
      <c r="D36" s="358"/>
      <c r="E36" s="364"/>
      <c r="F36" s="375">
        <v>13</v>
      </c>
      <c r="G36" s="386">
        <v>9</v>
      </c>
      <c r="H36" s="386"/>
      <c r="I36" s="386"/>
      <c r="J36" s="374"/>
      <c r="K36" s="385"/>
      <c r="L36" s="386"/>
      <c r="M36" s="387"/>
      <c r="N36" s="368">
        <v>0</v>
      </c>
      <c r="O36" s="369"/>
      <c r="P36" s="358"/>
      <c r="Q36" s="370"/>
      <c r="R36" s="389" t="s">
        <v>173</v>
      </c>
      <c r="V36" s="373" t="s">
        <v>180</v>
      </c>
    </row>
    <row r="37" spans="1:22" x14ac:dyDescent="0.2">
      <c r="A37" s="355">
        <v>13</v>
      </c>
      <c r="B37" s="139"/>
      <c r="C37" s="364"/>
      <c r="D37" s="364"/>
      <c r="E37" s="364"/>
      <c r="F37" s="365">
        <v>3</v>
      </c>
      <c r="G37" s="390">
        <v>13</v>
      </c>
      <c r="H37" s="386"/>
      <c r="I37" s="386"/>
      <c r="J37" s="391"/>
      <c r="K37" s="380"/>
      <c r="L37" s="361"/>
      <c r="M37" s="381"/>
      <c r="N37" s="362">
        <v>0</v>
      </c>
      <c r="O37" s="369"/>
      <c r="P37" s="358"/>
      <c r="Q37" s="378"/>
      <c r="R37" s="389" t="s">
        <v>164</v>
      </c>
      <c r="S37" s="105"/>
      <c r="T37" s="105"/>
      <c r="U37" s="105"/>
      <c r="V37" s="373" t="s">
        <v>181</v>
      </c>
    </row>
    <row r="38" spans="1:22" hidden="1" x14ac:dyDescent="0.2"/>
    <row r="39" spans="1:22" hidden="1" x14ac:dyDescent="0.2"/>
    <row r="40" spans="1:22" hidden="1" x14ac:dyDescent="0.2"/>
    <row r="41" spans="1:22" hidden="1" x14ac:dyDescent="0.2"/>
    <row r="42" spans="1:22" hidden="1" x14ac:dyDescent="0.2"/>
    <row r="43" spans="1:22" hidden="1" x14ac:dyDescent="0.2"/>
    <row r="44" spans="1:22" hidden="1" x14ac:dyDescent="0.2"/>
    <row r="45" spans="1:22" hidden="1" x14ac:dyDescent="0.2"/>
    <row r="46" spans="1:22" hidden="1" x14ac:dyDescent="0.2"/>
    <row r="47" spans="1:22" hidden="1" x14ac:dyDescent="0.2"/>
    <row r="48" spans="1: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105"/>
      <c r="B299" s="105"/>
      <c r="C299" s="151" t="s">
        <v>182</v>
      </c>
    </row>
    <row r="300" spans="1:3" x14ac:dyDescent="0.2">
      <c r="A300" s="152">
        <v>1</v>
      </c>
      <c r="B300" s="153">
        <f>IFERROR(INDEX(B$1:B$100,MATCH(A300,A$1:A$100,0)),"")</f>
        <v>0</v>
      </c>
      <c r="C300" s="392">
        <f>IF(21-A300&gt;0,21-A300,1)</f>
        <v>20</v>
      </c>
    </row>
    <row r="301" spans="1:3" x14ac:dyDescent="0.2">
      <c r="A301" s="152">
        <v>2</v>
      </c>
      <c r="B301" s="153">
        <f t="shared" ref="B301:B309" si="12">IFERROR(INDEX(B$1:B$100,MATCH(A301,A$1:A$100,0)),"")</f>
        <v>0</v>
      </c>
      <c r="C301" s="392">
        <f t="shared" ref="C301:C309" si="13">IF(21-A301&gt;0,21-A301,1)</f>
        <v>19</v>
      </c>
    </row>
    <row r="302" spans="1:3" x14ac:dyDescent="0.2">
      <c r="A302" s="152">
        <v>3</v>
      </c>
      <c r="B302" s="153">
        <f t="shared" si="12"/>
        <v>0</v>
      </c>
      <c r="C302" s="392">
        <f t="shared" si="13"/>
        <v>18</v>
      </c>
    </row>
    <row r="303" spans="1:3" x14ac:dyDescent="0.2">
      <c r="A303" s="152">
        <v>4</v>
      </c>
      <c r="B303" s="153">
        <f t="shared" si="12"/>
        <v>0</v>
      </c>
      <c r="C303" s="392">
        <f t="shared" si="13"/>
        <v>17</v>
      </c>
    </row>
    <row r="304" spans="1:3" x14ac:dyDescent="0.2">
      <c r="A304" s="152">
        <v>5</v>
      </c>
      <c r="B304" s="153">
        <f t="shared" si="12"/>
        <v>0</v>
      </c>
      <c r="C304" s="392">
        <f t="shared" si="13"/>
        <v>16</v>
      </c>
    </row>
    <row r="305" spans="1:3" x14ac:dyDescent="0.2">
      <c r="A305" s="152">
        <v>6</v>
      </c>
      <c r="B305" s="153">
        <f t="shared" si="12"/>
        <v>0</v>
      </c>
      <c r="C305" s="392">
        <f t="shared" si="13"/>
        <v>15</v>
      </c>
    </row>
    <row r="306" spans="1:3" x14ac:dyDescent="0.2">
      <c r="A306" s="152">
        <v>7</v>
      </c>
      <c r="B306" s="153">
        <f t="shared" si="12"/>
        <v>0</v>
      </c>
      <c r="C306" s="392">
        <f t="shared" si="13"/>
        <v>14</v>
      </c>
    </row>
    <row r="307" spans="1:3" x14ac:dyDescent="0.2">
      <c r="A307" s="152">
        <v>8</v>
      </c>
      <c r="B307" s="153">
        <f t="shared" si="12"/>
        <v>0</v>
      </c>
      <c r="C307" s="392">
        <f t="shared" si="13"/>
        <v>13</v>
      </c>
    </row>
    <row r="308" spans="1:3" x14ac:dyDescent="0.2">
      <c r="A308" s="152">
        <v>9</v>
      </c>
      <c r="B308" s="153">
        <f t="shared" si="12"/>
        <v>0</v>
      </c>
      <c r="C308" s="392">
        <f t="shared" si="13"/>
        <v>12</v>
      </c>
    </row>
    <row r="309" spans="1:3" x14ac:dyDescent="0.2">
      <c r="A309" s="152">
        <v>10</v>
      </c>
      <c r="B309" s="153">
        <f t="shared" si="12"/>
        <v>0</v>
      </c>
      <c r="C309" s="392">
        <f t="shared" si="13"/>
        <v>11</v>
      </c>
    </row>
  </sheetData>
  <conditionalFormatting sqref="B300:B309">
    <cfRule type="expression" dxfId="135" priority="45">
      <formula>A300=3</formula>
    </cfRule>
    <cfRule type="expression" dxfId="134" priority="46">
      <formula>A300=2</formula>
    </cfRule>
    <cfRule type="expression" dxfId="133" priority="47">
      <formula>A300=1</formula>
    </cfRule>
    <cfRule type="containsBlanks" dxfId="132" priority="48">
      <formula>LEN(TRIM(B300))=0</formula>
    </cfRule>
    <cfRule type="duplicateValues" dxfId="131" priority="49"/>
  </conditionalFormatting>
  <conditionalFormatting sqref="C7:C19 G7:G19 K7:K19 O7:O19 S7:S19">
    <cfRule type="expression" dxfId="130" priority="12">
      <formula>AND(C7=0,E7=13)</formula>
    </cfRule>
  </conditionalFormatting>
  <conditionalFormatting sqref="C7:C19">
    <cfRule type="expression" dxfId="129" priority="26">
      <formula>IF($C7&gt;$E7,TRUE)</formula>
    </cfRule>
  </conditionalFormatting>
  <conditionalFormatting sqref="E7:E19">
    <cfRule type="expression" dxfId="128" priority="27">
      <formula>IF($C7&lt;$E7,TRUE)</formula>
    </cfRule>
  </conditionalFormatting>
  <conditionalFormatting sqref="K7:K19">
    <cfRule type="expression" dxfId="127" priority="34">
      <formula>IF($K7&gt;$M7,TRUE)</formula>
    </cfRule>
  </conditionalFormatting>
  <conditionalFormatting sqref="M7:M19">
    <cfRule type="expression" dxfId="126" priority="35">
      <formula>IF($K7&lt;$M7,TRUE)</formula>
    </cfRule>
  </conditionalFormatting>
  <conditionalFormatting sqref="O7:O19">
    <cfRule type="expression" dxfId="125" priority="38">
      <formula>IF($O7&gt;$Q7,TRUE)</formula>
    </cfRule>
  </conditionalFormatting>
  <conditionalFormatting sqref="Q7:Q19">
    <cfRule type="expression" dxfId="124" priority="39">
      <formula>IF($O7&lt;$Q7,TRUE)</formula>
    </cfRule>
  </conditionalFormatting>
  <conditionalFormatting sqref="S7:S19">
    <cfRule type="expression" dxfId="123" priority="42">
      <formula>IF($S7&gt;$U7,TRUE)</formula>
    </cfRule>
  </conditionalFormatting>
  <conditionalFormatting sqref="U7:U19">
    <cfRule type="expression" dxfId="122" priority="43">
      <formula>IF($S7&lt;$U7,TRUE)</formula>
    </cfRule>
  </conditionalFormatting>
  <conditionalFormatting sqref="G7:G19">
    <cfRule type="expression" dxfId="121" priority="30">
      <formula>IF($G7&gt;$I7,TRUE)</formula>
    </cfRule>
  </conditionalFormatting>
  <conditionalFormatting sqref="I7:I19">
    <cfRule type="expression" dxfId="120" priority="31">
      <formula>IF($G7&lt;$I7,TRUE)</formula>
    </cfRule>
  </conditionalFormatting>
  <conditionalFormatting sqref="F7:F19">
    <cfRule type="containsText" dxfId="119" priority="17" operator="containsText" text="vaba voor">
      <formula>NOT(ISERROR(SEARCH("vaba voor",F7)))</formula>
    </cfRule>
  </conditionalFormatting>
  <conditionalFormatting sqref="N7:N19">
    <cfRule type="containsText" dxfId="118" priority="15" operator="containsText" text="vaba voor">
      <formula>NOT(ISERROR(SEARCH("vaba voor",N7)))</formula>
    </cfRule>
  </conditionalFormatting>
  <conditionalFormatting sqref="R7:R19">
    <cfRule type="containsText" dxfId="117" priority="18" operator="containsText" text="vaba voor">
      <formula>NOT(ISERROR(SEARCH("vaba voor",R7)))</formula>
    </cfRule>
  </conditionalFormatting>
  <conditionalFormatting sqref="V7:V19">
    <cfRule type="containsText" dxfId="116" priority="14" operator="containsText" text="vaba voor">
      <formula>NOT(ISERROR(SEARCH("vaba voor",V7)))</formula>
    </cfRule>
  </conditionalFormatting>
  <conditionalFormatting sqref="J7:J19">
    <cfRule type="containsText" dxfId="115" priority="16" operator="containsText" text="vaba voor">
      <formula>NOT(ISERROR(SEARCH("vaba voor",J7)))</formula>
    </cfRule>
  </conditionalFormatting>
  <conditionalFormatting sqref="C7:F19">
    <cfRule type="expression" dxfId="114" priority="22">
      <formula>IF(AND(ISNUMBER($C7),$C7=$E7),TRUE)</formula>
    </cfRule>
    <cfRule type="expression" dxfId="113" priority="24">
      <formula>IF($C7&gt;$E7,TRUE)</formula>
    </cfRule>
    <cfRule type="expression" dxfId="112" priority="25">
      <formula>IF($C7&lt;$E7,TRUE)</formula>
    </cfRule>
  </conditionalFormatting>
  <conditionalFormatting sqref="G7:J19">
    <cfRule type="expression" dxfId="111" priority="23">
      <formula>IF(AND(ISNUMBER($G7),$G7=$I7),TRUE)</formula>
    </cfRule>
    <cfRule type="expression" dxfId="110" priority="28">
      <formula>IF($G7&gt;$I7,TRUE)</formula>
    </cfRule>
    <cfRule type="expression" dxfId="109" priority="29">
      <formula>IF($G7&lt;$I7,TRUE)</formula>
    </cfRule>
  </conditionalFormatting>
  <conditionalFormatting sqref="K7:N19">
    <cfRule type="expression" dxfId="108" priority="21">
      <formula>IF(AND(ISNUMBER($K7),$K7=$M7),TRUE)</formula>
    </cfRule>
    <cfRule type="expression" dxfId="107" priority="32">
      <formula>IF($K7&gt;$M7,TRUE)</formula>
    </cfRule>
    <cfRule type="expression" dxfId="106" priority="33">
      <formula>IF($K7&lt;$M7,TRUE)</formula>
    </cfRule>
  </conditionalFormatting>
  <conditionalFormatting sqref="O7:R19">
    <cfRule type="expression" dxfId="105" priority="20">
      <formula>IF(AND(ISNUMBER($O7),$O7=$Q7),TRUE)</formula>
    </cfRule>
    <cfRule type="expression" dxfId="104" priority="36">
      <formula>IF($O7&gt;$Q7,TRUE)</formula>
    </cfRule>
    <cfRule type="expression" dxfId="103" priority="37">
      <formula>IF($O7&lt;$Q7,TRUE)</formula>
    </cfRule>
  </conditionalFormatting>
  <conditionalFormatting sqref="S7:V19">
    <cfRule type="expression" dxfId="102" priority="19">
      <formula>IF(AND(ISNUMBER($S7),$S7=$U7),TRUE)</formula>
    </cfRule>
    <cfRule type="expression" dxfId="101" priority="40">
      <formula>IF($S7&gt;$U7,TRUE)</formula>
    </cfRule>
    <cfRule type="expression" dxfId="100" priority="41">
      <formula>IF($S7&lt;$U7,TRUE)</formula>
    </cfRule>
  </conditionalFormatting>
  <conditionalFormatting sqref="E7:E19 I7:I19 M7:M19 Q7:Q19 U7:U19">
    <cfRule type="expression" dxfId="99" priority="13">
      <formula>AND(E7=0,C7=13)</formula>
    </cfRule>
  </conditionalFormatting>
  <conditionalFormatting sqref="A7:A19">
    <cfRule type="duplicateValues" dxfId="98" priority="44"/>
  </conditionalFormatting>
  <conditionalFormatting sqref="AJ7:AJ19">
    <cfRule type="expression" dxfId="97" priority="5">
      <formula>AND(AI7="",FIND(",",AJ7))</formula>
    </cfRule>
    <cfRule type="expression" dxfId="96" priority="7">
      <formula>AND(AI7="",COUNTIF(AJ7,"*,*")=0)</formula>
    </cfRule>
  </conditionalFormatting>
  <conditionalFormatting sqref="AH7:AH19">
    <cfRule type="expression" dxfId="95" priority="8">
      <formula>AND(AG7="",FIND(",",AH7))</formula>
    </cfRule>
    <cfRule type="expression" dxfId="94" priority="9">
      <formula>AND(AG7="",COUNTIF(AH7,"*,*")=0)</formula>
    </cfRule>
  </conditionalFormatting>
  <conditionalFormatting sqref="AL7:AL19">
    <cfRule type="expression" dxfId="93" priority="10">
      <formula>AND(AK7="",FIND(",",AL7))</formula>
    </cfRule>
    <cfRule type="expression" dxfId="92" priority="11">
      <formula>AND(AK7="",COUNTIF(AL7,"*,*")=0)</formula>
    </cfRule>
  </conditionalFormatting>
  <conditionalFormatting sqref="AF7:AF19">
    <cfRule type="expression" dxfId="91" priority="6">
      <formula>AND(AE7="",COUNTIF(AF7,"*,*")=0)</formula>
    </cfRule>
  </conditionalFormatting>
  <conditionalFormatting sqref="AN7:AN19">
    <cfRule type="expression" dxfId="90" priority="2">
      <formula>AND(AM7="",COUNTIF(AN7,"*,*")=0)</formula>
    </cfRule>
    <cfRule type="expression" dxfId="89" priority="4">
      <formula>AND(AM7="",FIND(",",AN7))</formula>
    </cfRule>
  </conditionalFormatting>
  <conditionalFormatting sqref="AP7:AP19">
    <cfRule type="expression" dxfId="88" priority="1">
      <formula>AND(AO7="",COUNTIF(AP7,"*,*")=0)</formula>
    </cfRule>
    <cfRule type="expression" dxfId="87" priority="3">
      <formula>AND(AO7="",FIND(",",AP7))</formula>
    </cfRule>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23"/>
  <sheetViews>
    <sheetView showGridLines="0" zoomScaleNormal="100" workbookViewId="0">
      <pane ySplit="2" topLeftCell="A3" activePane="bottomLeft" state="frozen"/>
      <selection pane="bottomLeft" activeCell="AE9" sqref="AE9"/>
    </sheetView>
  </sheetViews>
  <sheetFormatPr defaultRowHeight="12.75" x14ac:dyDescent="0.2"/>
  <cols>
    <col min="1" max="1" width="3.28515625" customWidth="1"/>
    <col min="2" max="2" width="33.28515625"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3" max="23" width="5.7109375" customWidth="1"/>
    <col min="24" max="24" width="5.5703125" hidden="1" customWidth="1"/>
    <col min="25" max="25" width="2.7109375" customWidth="1"/>
    <col min="26" max="26" width="1.140625" customWidth="1"/>
    <col min="27" max="27" width="2.7109375" customWidth="1"/>
    <col min="28" max="28" width="4.7109375" customWidth="1"/>
    <col min="30" max="31" width="9.140625" customWidth="1"/>
    <col min="32" max="32" width="12.7109375" customWidth="1"/>
    <col min="33" max="33" width="9.140625" customWidth="1"/>
    <col min="34" max="34" width="13.85546875" customWidth="1"/>
    <col min="35" max="35" width="9.140625" customWidth="1"/>
    <col min="36" max="36" width="17.28515625" customWidth="1"/>
    <col min="37" max="37" width="9.140625" customWidth="1"/>
    <col min="38" max="38" width="13.85546875" customWidth="1"/>
  </cols>
  <sheetData>
    <row r="1" spans="1:39" x14ac:dyDescent="0.2">
      <c r="A1" s="161" t="e">
        <f>UPPER((#REF!)&amp;" - "&amp;(#REF!)&amp;" - "&amp;(#REF!))</f>
        <v>#REF!</v>
      </c>
      <c r="B1" s="105"/>
      <c r="C1" s="106"/>
      <c r="D1" s="105"/>
      <c r="E1" s="105"/>
      <c r="F1" s="97" t="str">
        <f>HYPERLINK("#Kalend!I1","Kalender")</f>
        <v>Kalender</v>
      </c>
      <c r="G1" s="97"/>
      <c r="H1" s="97"/>
      <c r="I1" s="97"/>
      <c r="J1" s="107" t="str">
        <f>HYPERLINK("#Reit!r1","Reiting")</f>
        <v>Reiting</v>
      </c>
      <c r="K1" s="108"/>
      <c r="L1" s="109"/>
      <c r="M1" s="110"/>
      <c r="N1" s="110"/>
      <c r="O1" s="105"/>
      <c r="P1" s="105"/>
      <c r="Q1" s="108"/>
      <c r="R1" s="108"/>
      <c r="S1" s="108"/>
      <c r="T1" s="109"/>
      <c r="U1" s="109"/>
      <c r="V1" s="109"/>
      <c r="W1" s="105"/>
      <c r="X1" s="111"/>
      <c r="Y1" s="105"/>
      <c r="Z1" s="105"/>
      <c r="AA1" s="105"/>
      <c r="AB1" s="105"/>
      <c r="AD1" s="99" t="s">
        <v>25</v>
      </c>
      <c r="AE1" s="111"/>
      <c r="AF1" s="111"/>
      <c r="AG1" s="111"/>
      <c r="AH1" s="111"/>
      <c r="AI1" s="111"/>
      <c r="AJ1" s="111"/>
      <c r="AK1" s="111"/>
      <c r="AL1" s="111"/>
      <c r="AM1" s="105"/>
    </row>
    <row r="2" spans="1:39" x14ac:dyDescent="0.2">
      <c r="A2" s="112" t="e">
        <f>"Toimumisaeg: "&amp;(#REF!)&amp;" kell "&amp;(#REF!)</f>
        <v>#REF!</v>
      </c>
      <c r="B2" s="105"/>
      <c r="C2" s="105"/>
      <c r="D2" s="105"/>
      <c r="E2" s="105"/>
      <c r="F2" s="105"/>
      <c r="G2" s="105"/>
      <c r="H2" s="105"/>
      <c r="I2" s="105"/>
      <c r="J2" s="105"/>
      <c r="K2" s="105"/>
      <c r="L2" s="110"/>
      <c r="M2" s="110"/>
      <c r="N2" s="110"/>
      <c r="O2" s="105"/>
      <c r="P2" s="105"/>
      <c r="Q2" s="105"/>
      <c r="R2" s="105"/>
      <c r="S2" s="105"/>
      <c r="T2" s="110"/>
      <c r="U2" s="110"/>
      <c r="V2" s="110"/>
      <c r="W2" s="105"/>
      <c r="X2" s="105"/>
      <c r="Y2" s="105"/>
      <c r="Z2" s="105"/>
      <c r="AA2" s="113"/>
      <c r="AB2" s="105"/>
      <c r="AD2" s="105"/>
      <c r="AE2" s="105"/>
      <c r="AF2" s="105"/>
      <c r="AG2" s="105"/>
      <c r="AH2" s="105"/>
      <c r="AI2" s="105"/>
      <c r="AJ2" s="105"/>
      <c r="AK2" s="105"/>
      <c r="AL2" s="105"/>
      <c r="AM2" s="105"/>
    </row>
    <row r="3" spans="1:39" x14ac:dyDescent="0.2">
      <c r="A3" s="112" t="e">
        <f>"Toimumiskoht: "&amp;(#REF!)</f>
        <v>#REF!</v>
      </c>
      <c r="B3" s="105"/>
      <c r="C3" s="105"/>
      <c r="D3" s="105"/>
      <c r="E3" s="105"/>
      <c r="F3" s="105"/>
      <c r="G3" s="114"/>
      <c r="H3" s="114"/>
      <c r="I3" s="115" t="s">
        <v>61</v>
      </c>
      <c r="J3" s="116">
        <v>1</v>
      </c>
      <c r="K3" s="117" t="s">
        <v>62</v>
      </c>
      <c r="L3" s="110"/>
      <c r="M3" s="110"/>
      <c r="N3" s="110"/>
      <c r="O3" s="105"/>
      <c r="P3" s="105"/>
      <c r="Q3" s="105"/>
      <c r="R3" s="105"/>
      <c r="S3" s="105"/>
      <c r="T3" s="110"/>
      <c r="U3" s="110"/>
      <c r="V3" s="110"/>
      <c r="W3" s="105"/>
      <c r="X3" s="105"/>
      <c r="Y3" s="105"/>
      <c r="Z3" s="105"/>
      <c r="AA3" s="105"/>
      <c r="AB3" s="105"/>
      <c r="AD3" s="105"/>
      <c r="AE3" s="105"/>
      <c r="AF3" s="105"/>
      <c r="AG3" s="105"/>
      <c r="AH3" s="105"/>
      <c r="AI3" s="105"/>
      <c r="AJ3" s="105"/>
      <c r="AK3" s="105"/>
      <c r="AL3" s="105"/>
      <c r="AM3" s="105"/>
    </row>
    <row r="4" spans="1:39" x14ac:dyDescent="0.2">
      <c r="A4" s="112" t="e">
        <f>"Korraldaja: "&amp;(#REF!)</f>
        <v>#REF!</v>
      </c>
      <c r="B4" s="105"/>
      <c r="C4" s="105"/>
      <c r="D4" s="105"/>
      <c r="E4" s="105"/>
      <c r="F4" s="105"/>
      <c r="G4" s="118"/>
      <c r="H4" s="118"/>
      <c r="I4" s="119" t="s">
        <v>63</v>
      </c>
      <c r="J4" s="116">
        <v>0.5</v>
      </c>
      <c r="K4" s="117" t="s">
        <v>62</v>
      </c>
      <c r="L4" s="105"/>
      <c r="M4" s="105"/>
      <c r="N4" s="105"/>
      <c r="O4" s="105"/>
      <c r="P4" s="105"/>
      <c r="Q4" s="105"/>
      <c r="R4" s="105"/>
      <c r="S4" s="105"/>
      <c r="T4" s="105"/>
      <c r="U4" s="105"/>
      <c r="V4" s="105"/>
      <c r="W4" s="105"/>
      <c r="X4" s="105"/>
      <c r="Y4" s="105"/>
      <c r="Z4" s="105"/>
      <c r="AA4" s="105"/>
      <c r="AB4" s="105"/>
      <c r="AD4" s="120" t="s">
        <v>64</v>
      </c>
      <c r="AE4" s="105"/>
      <c r="AF4" s="105"/>
      <c r="AG4" s="105"/>
      <c r="AH4" s="105"/>
      <c r="AI4" s="105"/>
      <c r="AJ4" s="105"/>
      <c r="AK4" s="105"/>
      <c r="AL4" s="105"/>
      <c r="AM4" s="105"/>
    </row>
    <row r="5" spans="1:39" x14ac:dyDescent="0.2">
      <c r="A5" s="105"/>
      <c r="B5" s="105"/>
      <c r="C5" s="105"/>
      <c r="D5" s="105"/>
      <c r="E5" s="105"/>
      <c r="F5" s="105"/>
      <c r="G5" s="121"/>
      <c r="H5" s="121"/>
      <c r="I5" s="122" t="s">
        <v>65</v>
      </c>
      <c r="J5" s="116">
        <v>0</v>
      </c>
      <c r="K5" s="117" t="s">
        <v>62</v>
      </c>
      <c r="L5" s="105"/>
      <c r="M5" s="105"/>
      <c r="N5" s="105"/>
      <c r="O5" s="105"/>
      <c r="P5" s="105"/>
      <c r="Q5" s="105"/>
      <c r="R5" s="105"/>
      <c r="S5" s="105"/>
      <c r="T5" s="105"/>
      <c r="U5" s="105"/>
      <c r="V5" s="105"/>
      <c r="W5" s="105"/>
      <c r="X5" s="105"/>
      <c r="Y5" s="105"/>
      <c r="Z5" s="105"/>
      <c r="AA5" s="105"/>
      <c r="AB5" s="105"/>
      <c r="AC5" s="105"/>
      <c r="AD5" s="123" t="s">
        <v>2</v>
      </c>
      <c r="AE5" s="124"/>
      <c r="AF5" s="125"/>
      <c r="AG5" s="124"/>
      <c r="AH5" s="126"/>
      <c r="AI5" s="124"/>
      <c r="AJ5" s="124"/>
      <c r="AK5" s="124"/>
      <c r="AL5" s="124"/>
      <c r="AM5" s="105"/>
    </row>
    <row r="6" spans="1:39" x14ac:dyDescent="0.2">
      <c r="A6" s="105"/>
      <c r="B6" s="105"/>
      <c r="C6" s="105"/>
      <c r="D6" s="105"/>
      <c r="E6" s="105"/>
      <c r="F6" s="105"/>
      <c r="G6" s="105"/>
      <c r="H6" s="105"/>
      <c r="I6" s="105"/>
      <c r="J6" s="105"/>
      <c r="K6" s="105"/>
      <c r="L6" s="110"/>
      <c r="M6" s="110"/>
      <c r="N6" s="110"/>
      <c r="O6" s="105"/>
      <c r="P6" s="105"/>
      <c r="Q6" s="105"/>
      <c r="R6" s="105"/>
      <c r="S6" s="105"/>
      <c r="T6" s="110"/>
      <c r="U6" s="110"/>
      <c r="V6" s="110"/>
      <c r="W6" s="105"/>
      <c r="X6" s="105"/>
      <c r="Y6" s="105"/>
      <c r="Z6" s="105"/>
      <c r="AA6" s="105"/>
      <c r="AB6" s="105"/>
      <c r="AC6" s="105"/>
      <c r="AD6" s="123" t="s">
        <v>66</v>
      </c>
      <c r="AE6" s="127"/>
      <c r="AF6" s="127" t="s">
        <v>67</v>
      </c>
      <c r="AG6" s="127"/>
      <c r="AH6" s="128" t="s">
        <v>68</v>
      </c>
      <c r="AI6" s="127"/>
      <c r="AJ6" s="127" t="s">
        <v>69</v>
      </c>
      <c r="AK6" s="129"/>
      <c r="AL6" s="127" t="s">
        <v>70</v>
      </c>
      <c r="AM6" s="105"/>
    </row>
    <row r="7" spans="1:39" x14ac:dyDescent="0.2">
      <c r="A7" s="130" t="s">
        <v>31</v>
      </c>
      <c r="B7" s="130" t="s">
        <v>30</v>
      </c>
      <c r="C7" s="131" t="s">
        <v>71</v>
      </c>
      <c r="D7" s="132"/>
      <c r="E7" s="132"/>
      <c r="F7" s="133"/>
      <c r="G7" s="131" t="s">
        <v>72</v>
      </c>
      <c r="H7" s="132"/>
      <c r="I7" s="132"/>
      <c r="J7" s="133"/>
      <c r="K7" s="131" t="s">
        <v>73</v>
      </c>
      <c r="L7" s="132"/>
      <c r="M7" s="132"/>
      <c r="N7" s="133"/>
      <c r="O7" s="131" t="s">
        <v>74</v>
      </c>
      <c r="P7" s="132"/>
      <c r="Q7" s="132"/>
      <c r="R7" s="133"/>
      <c r="S7" s="131" t="s">
        <v>75</v>
      </c>
      <c r="T7" s="132"/>
      <c r="U7" s="132"/>
      <c r="V7" s="133"/>
      <c r="W7" s="130" t="s">
        <v>27</v>
      </c>
      <c r="X7" s="134" t="s">
        <v>76</v>
      </c>
      <c r="Y7" s="134"/>
      <c r="Z7" s="135" t="s">
        <v>77</v>
      </c>
      <c r="AA7" s="136"/>
      <c r="AB7" s="105"/>
      <c r="AD7" s="123" t="s">
        <v>78</v>
      </c>
      <c r="AE7" s="124"/>
      <c r="AF7" s="125"/>
      <c r="AG7" s="124"/>
      <c r="AH7" s="125"/>
      <c r="AI7" s="137"/>
      <c r="AJ7" s="137"/>
      <c r="AK7" s="137"/>
      <c r="AL7" s="137"/>
      <c r="AM7" s="105"/>
    </row>
    <row r="8" spans="1:39" x14ac:dyDescent="0.2">
      <c r="A8" s="138">
        <v>1</v>
      </c>
      <c r="B8" s="139"/>
      <c r="C8" s="140"/>
      <c r="D8" s="141" t="s">
        <v>79</v>
      </c>
      <c r="E8" s="142"/>
      <c r="F8" s="143"/>
      <c r="G8" s="140"/>
      <c r="H8" s="141" t="s">
        <v>79</v>
      </c>
      <c r="I8" s="142"/>
      <c r="J8" s="143"/>
      <c r="K8" s="140"/>
      <c r="L8" s="141" t="s">
        <v>79</v>
      </c>
      <c r="M8" s="142"/>
      <c r="N8" s="143"/>
      <c r="O8" s="140"/>
      <c r="P8" s="141" t="s">
        <v>79</v>
      </c>
      <c r="Q8" s="142"/>
      <c r="R8" s="143"/>
      <c r="S8" s="140"/>
      <c r="T8" s="141" t="s">
        <v>79</v>
      </c>
      <c r="U8" s="142"/>
      <c r="V8" s="143"/>
      <c r="W8" s="144">
        <f>IF(C8&gt;E8,J$3,IF(C8&lt;E8,J$5,IF(ISNUMBER(C8),J$4,0)))+IF(G8&gt;I8,J$3,IF(G8&lt;I8,J$5,IF(ISNUMBER(G8),J$4,0)))+IF(K8&gt;M8,J$3,IF(K8&lt;M8,J$5,IF(ISNUMBER(K8),J$4,0)))+IF(O8&gt;Q8,J$3,IF(O8&lt;Q8,J$5,IF(ISNUMBER(O8),J$4,0)))+IF(S8&gt;U8,J$3,IF(S8&lt;U8,J$5,IF(ISNUMBER(S8),J$4,0)))</f>
        <v>0</v>
      </c>
      <c r="X8" s="145"/>
      <c r="Y8" s="140">
        <f>C8+G8+K8+O8+S8</f>
        <v>0</v>
      </c>
      <c r="Z8" s="141" t="s">
        <v>79</v>
      </c>
      <c r="AA8" s="146">
        <f>E8+I8+M8+Q8+U8</f>
        <v>0</v>
      </c>
      <c r="AB8" s="147">
        <f>Y8-AA8</f>
        <v>0</v>
      </c>
      <c r="AC8" s="148"/>
      <c r="AD8" s="157">
        <f t="shared" ref="AD8" si="0">SUM(AE8:AL8)</f>
        <v>0</v>
      </c>
      <c r="AE8" s="158" t="str">
        <f>IFERROR(INDEX(#REF!,MATCH(AF8,#REF!,0)),"")</f>
        <v/>
      </c>
      <c r="AF8" s="159" t="str">
        <f t="shared" ref="AF8" si="1">IFERROR(LEFT(B8,(FIND(",",B8,1)-1)),"")</f>
        <v/>
      </c>
      <c r="AG8" s="158" t="str">
        <f>IFERROR(INDEX(#REF!,MATCH(AH8,#REF!,0)),"")</f>
        <v/>
      </c>
      <c r="AH8" s="159" t="str">
        <f t="shared" ref="AH8" si="2">IFERROR(MID(B8,FIND(", ",B8)+2,256),"")</f>
        <v/>
      </c>
      <c r="AI8" s="158" t="str">
        <f>IFERROR(INDEX(#REF!,MATCH(AJ8,#REF!,0)),"")</f>
        <v/>
      </c>
      <c r="AJ8" s="159" t="str">
        <f t="shared" ref="AJ8" si="3">IFERROR(MID(B8,FIND("^",SUBSTITUTE(B8,", ","^",1))+2,FIND("^",SUBSTITUTE(B8,", ","^",2))-FIND("^",SUBSTITUTE(B8,", ","^",1))-2),"")</f>
        <v/>
      </c>
      <c r="AK8" s="158" t="str">
        <f>IFERROR(INDEX(#REF!,MATCH(AL8,#REF!,0)),"")</f>
        <v/>
      </c>
      <c r="AL8" s="159" t="str">
        <f t="shared" ref="AL8" si="4">IFERROR(MID(B8,FIND(", ",B8,FIND(", ",B8,FIND(", ",B8))+1)+2,700),"")</f>
        <v/>
      </c>
      <c r="AM8" s="105"/>
    </row>
    <row r="9" spans="1:39" x14ac:dyDescent="0.2">
      <c r="A9" s="138">
        <v>2</v>
      </c>
      <c r="B9" s="139"/>
      <c r="C9" s="140"/>
      <c r="D9" s="141" t="s">
        <v>79</v>
      </c>
      <c r="E9" s="142"/>
      <c r="F9" s="143"/>
      <c r="G9" s="140"/>
      <c r="H9" s="141" t="s">
        <v>79</v>
      </c>
      <c r="I9" s="142"/>
      <c r="J9" s="143"/>
      <c r="K9" s="140"/>
      <c r="L9" s="141" t="s">
        <v>79</v>
      </c>
      <c r="M9" s="142"/>
      <c r="N9" s="143"/>
      <c r="O9" s="140"/>
      <c r="P9" s="141" t="s">
        <v>79</v>
      </c>
      <c r="Q9" s="142"/>
      <c r="R9" s="143"/>
      <c r="S9" s="140"/>
      <c r="T9" s="141" t="s">
        <v>79</v>
      </c>
      <c r="U9" s="142"/>
      <c r="V9" s="143"/>
      <c r="W9" s="144">
        <f t="shared" ref="W9:W27" si="5">IF(C9&gt;E9,J$3,IF(C9&lt;E9,J$5,IF(ISNUMBER(C9),J$4,0)))+IF(G9&gt;I9,J$3,IF(G9&lt;I9,J$5,IF(ISNUMBER(G9),J$4,0)))+IF(K9&gt;M9,J$3,IF(K9&lt;M9,J$5,IF(ISNUMBER(K9),J$4,0)))+IF(O9&gt;Q9,J$3,IF(O9&lt;Q9,J$5,IF(ISNUMBER(O9),J$4,0)))+IF(S9&gt;U9,J$3,IF(S9&lt;U9,J$5,IF(ISNUMBER(S9),J$4,0)))</f>
        <v>0</v>
      </c>
      <c r="X9" s="145"/>
      <c r="Y9" s="140">
        <f t="shared" ref="Y9:Y27" si="6">C9+G9+K9+O9+S9</f>
        <v>0</v>
      </c>
      <c r="Z9" s="141" t="s">
        <v>79</v>
      </c>
      <c r="AA9" s="146">
        <f t="shared" ref="AA9:AA27" si="7">E9+I9+M9+Q9+U9</f>
        <v>0</v>
      </c>
      <c r="AB9" s="147">
        <f t="shared" ref="AB9:AB27" si="8">Y9-AA9</f>
        <v>0</v>
      </c>
      <c r="AC9" s="148"/>
      <c r="AD9" s="157">
        <f t="shared" ref="AD9:AD31" si="9">SUM(AE9:AL9)</f>
        <v>0</v>
      </c>
      <c r="AE9" s="158" t="str">
        <f>IFERROR(INDEX(#REF!,MATCH(AF9,#REF!,0)),"")</f>
        <v/>
      </c>
      <c r="AF9" s="159" t="str">
        <f t="shared" ref="AF9:AF31" si="10">IFERROR(LEFT(B9,(FIND(",",B9,1)-1)),"")</f>
        <v/>
      </c>
      <c r="AG9" s="158" t="str">
        <f>IFERROR(INDEX(#REF!,MATCH(AH9,#REF!,0)),"")</f>
        <v/>
      </c>
      <c r="AH9" s="159" t="str">
        <f t="shared" ref="AH9:AH31" si="11">IFERROR(MID(B9,FIND(", ",B9)+2,256),"")</f>
        <v/>
      </c>
      <c r="AI9" s="158" t="str">
        <f>IFERROR(INDEX(#REF!,MATCH(AJ9,#REF!,0)),"")</f>
        <v/>
      </c>
      <c r="AJ9" s="159" t="str">
        <f t="shared" ref="AJ9:AJ31" si="12">IFERROR(MID(B9,FIND("^",SUBSTITUTE(B9,", ","^",1))+2,FIND("^",SUBSTITUTE(B9,", ","^",2))-FIND("^",SUBSTITUTE(B9,", ","^",1))-2),"")</f>
        <v/>
      </c>
      <c r="AK9" s="158" t="str">
        <f>IFERROR(INDEX(#REF!,MATCH(AL9,#REF!,0)),"")</f>
        <v/>
      </c>
      <c r="AL9" s="159" t="str">
        <f t="shared" ref="AL9:AL31" si="13">IFERROR(MID(B9,FIND(", ",B9,FIND(", ",B9,FIND(", ",B9))+1)+2,700),"")</f>
        <v/>
      </c>
      <c r="AM9" s="105"/>
    </row>
    <row r="10" spans="1:39" x14ac:dyDescent="0.2">
      <c r="A10" s="138">
        <v>3</v>
      </c>
      <c r="B10" s="139"/>
      <c r="C10" s="140"/>
      <c r="D10" s="141" t="s">
        <v>79</v>
      </c>
      <c r="E10" s="142"/>
      <c r="F10" s="143"/>
      <c r="G10" s="140"/>
      <c r="H10" s="141" t="s">
        <v>79</v>
      </c>
      <c r="I10" s="142"/>
      <c r="J10" s="143"/>
      <c r="K10" s="140"/>
      <c r="L10" s="141" t="s">
        <v>79</v>
      </c>
      <c r="M10" s="142"/>
      <c r="N10" s="143"/>
      <c r="O10" s="140"/>
      <c r="P10" s="141" t="s">
        <v>79</v>
      </c>
      <c r="Q10" s="142"/>
      <c r="R10" s="143"/>
      <c r="S10" s="140"/>
      <c r="T10" s="141" t="s">
        <v>79</v>
      </c>
      <c r="U10" s="142"/>
      <c r="V10" s="143"/>
      <c r="W10" s="144">
        <f t="shared" si="5"/>
        <v>0</v>
      </c>
      <c r="X10" s="145"/>
      <c r="Y10" s="140">
        <f t="shared" si="6"/>
        <v>0</v>
      </c>
      <c r="Z10" s="141" t="s">
        <v>79</v>
      </c>
      <c r="AA10" s="146">
        <f t="shared" si="7"/>
        <v>0</v>
      </c>
      <c r="AB10" s="147">
        <f t="shared" si="8"/>
        <v>0</v>
      </c>
      <c r="AC10" s="148"/>
      <c r="AD10" s="157">
        <f t="shared" si="9"/>
        <v>0</v>
      </c>
      <c r="AE10" s="158" t="str">
        <f>IFERROR(INDEX(#REF!,MATCH(AF10,#REF!,0)),"")</f>
        <v/>
      </c>
      <c r="AF10" s="159" t="str">
        <f t="shared" si="10"/>
        <v/>
      </c>
      <c r="AG10" s="158" t="str">
        <f>IFERROR(INDEX(#REF!,MATCH(AH10,#REF!,0)),"")</f>
        <v/>
      </c>
      <c r="AH10" s="159" t="str">
        <f t="shared" si="11"/>
        <v/>
      </c>
      <c r="AI10" s="158" t="str">
        <f>IFERROR(INDEX(#REF!,MATCH(AJ10,#REF!,0)),"")</f>
        <v/>
      </c>
      <c r="AJ10" s="159" t="str">
        <f t="shared" si="12"/>
        <v/>
      </c>
      <c r="AK10" s="158" t="str">
        <f>IFERROR(INDEX(#REF!,MATCH(AL10,#REF!,0)),"")</f>
        <v/>
      </c>
      <c r="AL10" s="159" t="str">
        <f t="shared" si="13"/>
        <v/>
      </c>
      <c r="AM10" s="105"/>
    </row>
    <row r="11" spans="1:39" x14ac:dyDescent="0.2">
      <c r="A11" s="138">
        <v>4</v>
      </c>
      <c r="B11" s="139"/>
      <c r="C11" s="140"/>
      <c r="D11" s="141" t="s">
        <v>79</v>
      </c>
      <c r="E11" s="142"/>
      <c r="F11" s="143"/>
      <c r="G11" s="140"/>
      <c r="H11" s="141" t="s">
        <v>79</v>
      </c>
      <c r="I11" s="142"/>
      <c r="J11" s="143"/>
      <c r="K11" s="140"/>
      <c r="L11" s="141" t="s">
        <v>79</v>
      </c>
      <c r="M11" s="142"/>
      <c r="N11" s="143"/>
      <c r="O11" s="140"/>
      <c r="P11" s="141" t="s">
        <v>79</v>
      </c>
      <c r="Q11" s="142"/>
      <c r="R11" s="143"/>
      <c r="S11" s="140"/>
      <c r="T11" s="141" t="s">
        <v>79</v>
      </c>
      <c r="U11" s="142"/>
      <c r="V11" s="143"/>
      <c r="W11" s="144">
        <f t="shared" si="5"/>
        <v>0</v>
      </c>
      <c r="X11" s="145"/>
      <c r="Y11" s="140">
        <f t="shared" si="6"/>
        <v>0</v>
      </c>
      <c r="Z11" s="141" t="s">
        <v>79</v>
      </c>
      <c r="AA11" s="146">
        <f t="shared" si="7"/>
        <v>0</v>
      </c>
      <c r="AB11" s="147">
        <f t="shared" si="8"/>
        <v>0</v>
      </c>
      <c r="AC11" s="148"/>
      <c r="AD11" s="157">
        <f t="shared" si="9"/>
        <v>0</v>
      </c>
      <c r="AE11" s="158" t="str">
        <f>IFERROR(INDEX(#REF!,MATCH(AF11,#REF!,0)),"")</f>
        <v/>
      </c>
      <c r="AF11" s="159" t="str">
        <f t="shared" si="10"/>
        <v/>
      </c>
      <c r="AG11" s="158" t="str">
        <f>IFERROR(INDEX(#REF!,MATCH(AH11,#REF!,0)),"")</f>
        <v/>
      </c>
      <c r="AH11" s="159" t="str">
        <f t="shared" si="11"/>
        <v/>
      </c>
      <c r="AI11" s="158" t="str">
        <f>IFERROR(INDEX(#REF!,MATCH(AJ11,#REF!,0)),"")</f>
        <v/>
      </c>
      <c r="AJ11" s="159" t="str">
        <f t="shared" si="12"/>
        <v/>
      </c>
      <c r="AK11" s="158" t="str">
        <f>IFERROR(INDEX(#REF!,MATCH(AL11,#REF!,0)),"")</f>
        <v/>
      </c>
      <c r="AL11" s="159" t="str">
        <f t="shared" si="13"/>
        <v/>
      </c>
      <c r="AM11" s="105"/>
    </row>
    <row r="12" spans="1:39" x14ac:dyDescent="0.2">
      <c r="A12" s="138">
        <v>5</v>
      </c>
      <c r="B12" s="139"/>
      <c r="C12" s="140"/>
      <c r="D12" s="141" t="s">
        <v>79</v>
      </c>
      <c r="E12" s="142"/>
      <c r="F12" s="143"/>
      <c r="G12" s="140"/>
      <c r="H12" s="141" t="s">
        <v>79</v>
      </c>
      <c r="I12" s="142"/>
      <c r="J12" s="143"/>
      <c r="K12" s="140"/>
      <c r="L12" s="141" t="s">
        <v>79</v>
      </c>
      <c r="M12" s="142"/>
      <c r="N12" s="143"/>
      <c r="O12" s="140"/>
      <c r="P12" s="141" t="s">
        <v>79</v>
      </c>
      <c r="Q12" s="142"/>
      <c r="R12" s="143"/>
      <c r="S12" s="140"/>
      <c r="T12" s="141" t="s">
        <v>79</v>
      </c>
      <c r="U12" s="142"/>
      <c r="V12" s="143"/>
      <c r="W12" s="144">
        <f t="shared" si="5"/>
        <v>0</v>
      </c>
      <c r="X12" s="145"/>
      <c r="Y12" s="140">
        <f t="shared" si="6"/>
        <v>0</v>
      </c>
      <c r="Z12" s="141" t="s">
        <v>79</v>
      </c>
      <c r="AA12" s="146">
        <f t="shared" si="7"/>
        <v>0</v>
      </c>
      <c r="AB12" s="147">
        <f t="shared" si="8"/>
        <v>0</v>
      </c>
      <c r="AC12" s="148"/>
      <c r="AD12" s="157">
        <f t="shared" si="9"/>
        <v>0</v>
      </c>
      <c r="AE12" s="158" t="str">
        <f>IFERROR(INDEX(#REF!,MATCH(AF12,#REF!,0)),"")</f>
        <v/>
      </c>
      <c r="AF12" s="159" t="str">
        <f t="shared" si="10"/>
        <v/>
      </c>
      <c r="AG12" s="158" t="str">
        <f>IFERROR(INDEX(#REF!,MATCH(AH12,#REF!,0)),"")</f>
        <v/>
      </c>
      <c r="AH12" s="159" t="str">
        <f t="shared" si="11"/>
        <v/>
      </c>
      <c r="AI12" s="158" t="str">
        <f>IFERROR(INDEX(#REF!,MATCH(AJ12,#REF!,0)),"")</f>
        <v/>
      </c>
      <c r="AJ12" s="159" t="str">
        <f t="shared" si="12"/>
        <v/>
      </c>
      <c r="AK12" s="158" t="str">
        <f>IFERROR(INDEX(#REF!,MATCH(AL12,#REF!,0)),"")</f>
        <v/>
      </c>
      <c r="AL12" s="159" t="str">
        <f t="shared" si="13"/>
        <v/>
      </c>
      <c r="AM12" s="105"/>
    </row>
    <row r="13" spans="1:39" x14ac:dyDescent="0.2">
      <c r="A13" s="138">
        <v>6</v>
      </c>
      <c r="B13" s="139"/>
      <c r="C13" s="140"/>
      <c r="D13" s="141" t="s">
        <v>79</v>
      </c>
      <c r="E13" s="142"/>
      <c r="F13" s="143"/>
      <c r="G13" s="140"/>
      <c r="H13" s="141" t="s">
        <v>79</v>
      </c>
      <c r="I13" s="142"/>
      <c r="J13" s="143"/>
      <c r="K13" s="140"/>
      <c r="L13" s="141" t="s">
        <v>79</v>
      </c>
      <c r="M13" s="142"/>
      <c r="N13" s="143"/>
      <c r="O13" s="140"/>
      <c r="P13" s="141" t="s">
        <v>79</v>
      </c>
      <c r="Q13" s="142"/>
      <c r="R13" s="143"/>
      <c r="S13" s="140"/>
      <c r="T13" s="141" t="s">
        <v>79</v>
      </c>
      <c r="U13" s="142"/>
      <c r="V13" s="143"/>
      <c r="W13" s="144">
        <f t="shared" si="5"/>
        <v>0</v>
      </c>
      <c r="X13" s="145"/>
      <c r="Y13" s="140">
        <f t="shared" si="6"/>
        <v>0</v>
      </c>
      <c r="Z13" s="141" t="s">
        <v>79</v>
      </c>
      <c r="AA13" s="146">
        <f t="shared" si="7"/>
        <v>0</v>
      </c>
      <c r="AB13" s="147">
        <f t="shared" si="8"/>
        <v>0</v>
      </c>
      <c r="AC13" s="148"/>
      <c r="AD13" s="157">
        <f t="shared" si="9"/>
        <v>0</v>
      </c>
      <c r="AE13" s="158" t="str">
        <f>IFERROR(INDEX(#REF!,MATCH(AF13,#REF!,0)),"")</f>
        <v/>
      </c>
      <c r="AF13" s="159" t="str">
        <f t="shared" si="10"/>
        <v/>
      </c>
      <c r="AG13" s="158" t="str">
        <f>IFERROR(INDEX(#REF!,MATCH(AH13,#REF!,0)),"")</f>
        <v/>
      </c>
      <c r="AH13" s="159" t="str">
        <f t="shared" si="11"/>
        <v/>
      </c>
      <c r="AI13" s="158" t="str">
        <f>IFERROR(INDEX(#REF!,MATCH(AJ13,#REF!,0)),"")</f>
        <v/>
      </c>
      <c r="AJ13" s="159" t="str">
        <f t="shared" si="12"/>
        <v/>
      </c>
      <c r="AK13" s="158" t="str">
        <f>IFERROR(INDEX(#REF!,MATCH(AL13,#REF!,0)),"")</f>
        <v/>
      </c>
      <c r="AL13" s="159" t="str">
        <f t="shared" si="13"/>
        <v/>
      </c>
      <c r="AM13" s="105"/>
    </row>
    <row r="14" spans="1:39" x14ac:dyDescent="0.2">
      <c r="A14" s="138">
        <v>7</v>
      </c>
      <c r="B14" s="149"/>
      <c r="C14" s="140"/>
      <c r="D14" s="141" t="s">
        <v>79</v>
      </c>
      <c r="E14" s="142"/>
      <c r="F14" s="143"/>
      <c r="G14" s="140"/>
      <c r="H14" s="141" t="s">
        <v>79</v>
      </c>
      <c r="I14" s="142"/>
      <c r="J14" s="143"/>
      <c r="K14" s="140"/>
      <c r="L14" s="141" t="s">
        <v>79</v>
      </c>
      <c r="M14" s="142"/>
      <c r="N14" s="143"/>
      <c r="O14" s="140"/>
      <c r="P14" s="141" t="s">
        <v>79</v>
      </c>
      <c r="Q14" s="142"/>
      <c r="R14" s="143"/>
      <c r="S14" s="140"/>
      <c r="T14" s="141" t="s">
        <v>79</v>
      </c>
      <c r="U14" s="142"/>
      <c r="V14" s="143"/>
      <c r="W14" s="144">
        <f t="shared" si="5"/>
        <v>0</v>
      </c>
      <c r="X14" s="145"/>
      <c r="Y14" s="140">
        <f t="shared" si="6"/>
        <v>0</v>
      </c>
      <c r="Z14" s="141" t="s">
        <v>79</v>
      </c>
      <c r="AA14" s="146">
        <f t="shared" si="7"/>
        <v>0</v>
      </c>
      <c r="AB14" s="147">
        <f t="shared" si="8"/>
        <v>0</v>
      </c>
      <c r="AC14" s="148"/>
      <c r="AD14" s="157">
        <f t="shared" si="9"/>
        <v>0</v>
      </c>
      <c r="AE14" s="158" t="str">
        <f>IFERROR(INDEX(#REF!,MATCH(AF14,#REF!,0)),"")</f>
        <v/>
      </c>
      <c r="AF14" s="159" t="str">
        <f t="shared" si="10"/>
        <v/>
      </c>
      <c r="AG14" s="158" t="str">
        <f>IFERROR(INDEX(#REF!,MATCH(AH14,#REF!,0)),"")</f>
        <v/>
      </c>
      <c r="AH14" s="159" t="str">
        <f t="shared" si="11"/>
        <v/>
      </c>
      <c r="AI14" s="158" t="str">
        <f>IFERROR(INDEX(#REF!,MATCH(AJ14,#REF!,0)),"")</f>
        <v/>
      </c>
      <c r="AJ14" s="159" t="str">
        <f t="shared" si="12"/>
        <v/>
      </c>
      <c r="AK14" s="158" t="str">
        <f>IFERROR(INDEX(#REF!,MATCH(AL14,#REF!,0)),"")</f>
        <v/>
      </c>
      <c r="AL14" s="159" t="str">
        <f t="shared" si="13"/>
        <v/>
      </c>
      <c r="AM14" s="105"/>
    </row>
    <row r="15" spans="1:39" x14ac:dyDescent="0.2">
      <c r="A15" s="138">
        <v>8</v>
      </c>
      <c r="B15" s="149"/>
      <c r="C15" s="140"/>
      <c r="D15" s="141" t="s">
        <v>79</v>
      </c>
      <c r="E15" s="142"/>
      <c r="F15" s="143"/>
      <c r="G15" s="140"/>
      <c r="H15" s="141" t="s">
        <v>79</v>
      </c>
      <c r="I15" s="142"/>
      <c r="J15" s="143"/>
      <c r="K15" s="140"/>
      <c r="L15" s="141" t="s">
        <v>79</v>
      </c>
      <c r="M15" s="142"/>
      <c r="N15" s="143"/>
      <c r="O15" s="140"/>
      <c r="P15" s="141" t="s">
        <v>79</v>
      </c>
      <c r="Q15" s="142"/>
      <c r="R15" s="143"/>
      <c r="S15" s="140"/>
      <c r="T15" s="141" t="s">
        <v>79</v>
      </c>
      <c r="U15" s="142"/>
      <c r="V15" s="143"/>
      <c r="W15" s="144">
        <f t="shared" si="5"/>
        <v>0</v>
      </c>
      <c r="X15" s="145"/>
      <c r="Y15" s="140">
        <f t="shared" si="6"/>
        <v>0</v>
      </c>
      <c r="Z15" s="141" t="s">
        <v>79</v>
      </c>
      <c r="AA15" s="146">
        <f t="shared" si="7"/>
        <v>0</v>
      </c>
      <c r="AB15" s="147">
        <f t="shared" si="8"/>
        <v>0</v>
      </c>
      <c r="AC15" s="148"/>
      <c r="AD15" s="157">
        <f t="shared" si="9"/>
        <v>0</v>
      </c>
      <c r="AE15" s="158" t="str">
        <f>IFERROR(INDEX(#REF!,MATCH(AF15,#REF!,0)),"")</f>
        <v/>
      </c>
      <c r="AF15" s="159" t="str">
        <f t="shared" si="10"/>
        <v/>
      </c>
      <c r="AG15" s="158" t="str">
        <f>IFERROR(INDEX(#REF!,MATCH(AH15,#REF!,0)),"")</f>
        <v/>
      </c>
      <c r="AH15" s="159" t="str">
        <f t="shared" si="11"/>
        <v/>
      </c>
      <c r="AI15" s="158" t="str">
        <f>IFERROR(INDEX(#REF!,MATCH(AJ15,#REF!,0)),"")</f>
        <v/>
      </c>
      <c r="AJ15" s="159" t="str">
        <f t="shared" si="12"/>
        <v/>
      </c>
      <c r="AK15" s="158" t="str">
        <f>IFERROR(INDEX(#REF!,MATCH(AL15,#REF!,0)),"")</f>
        <v/>
      </c>
      <c r="AL15" s="159" t="str">
        <f t="shared" si="13"/>
        <v/>
      </c>
      <c r="AM15" s="105"/>
    </row>
    <row r="16" spans="1:39" x14ac:dyDescent="0.2">
      <c r="A16" s="138">
        <v>9</v>
      </c>
      <c r="B16" s="139"/>
      <c r="C16" s="140"/>
      <c r="D16" s="141" t="s">
        <v>79</v>
      </c>
      <c r="E16" s="142"/>
      <c r="F16" s="143"/>
      <c r="G16" s="140"/>
      <c r="H16" s="141" t="s">
        <v>79</v>
      </c>
      <c r="I16" s="142"/>
      <c r="J16" s="143"/>
      <c r="K16" s="140"/>
      <c r="L16" s="141" t="s">
        <v>79</v>
      </c>
      <c r="M16" s="142"/>
      <c r="N16" s="143"/>
      <c r="O16" s="140"/>
      <c r="P16" s="141" t="s">
        <v>79</v>
      </c>
      <c r="Q16" s="142"/>
      <c r="R16" s="143"/>
      <c r="S16" s="140"/>
      <c r="T16" s="141" t="s">
        <v>79</v>
      </c>
      <c r="U16" s="142"/>
      <c r="V16" s="143"/>
      <c r="W16" s="144">
        <f t="shared" si="5"/>
        <v>0</v>
      </c>
      <c r="X16" s="145"/>
      <c r="Y16" s="140">
        <f t="shared" si="6"/>
        <v>0</v>
      </c>
      <c r="Z16" s="141" t="s">
        <v>79</v>
      </c>
      <c r="AA16" s="146">
        <f t="shared" si="7"/>
        <v>0</v>
      </c>
      <c r="AB16" s="147">
        <f t="shared" si="8"/>
        <v>0</v>
      </c>
      <c r="AC16" s="148"/>
      <c r="AD16" s="157">
        <f t="shared" si="9"/>
        <v>0</v>
      </c>
      <c r="AE16" s="158" t="str">
        <f>IFERROR(INDEX(#REF!,MATCH(AF16,#REF!,0)),"")</f>
        <v/>
      </c>
      <c r="AF16" s="159" t="str">
        <f t="shared" si="10"/>
        <v/>
      </c>
      <c r="AG16" s="158" t="str">
        <f>IFERROR(INDEX(#REF!,MATCH(AH16,#REF!,0)),"")</f>
        <v/>
      </c>
      <c r="AH16" s="159" t="str">
        <f t="shared" si="11"/>
        <v/>
      </c>
      <c r="AI16" s="158" t="str">
        <f>IFERROR(INDEX(#REF!,MATCH(AJ16,#REF!,0)),"")</f>
        <v/>
      </c>
      <c r="AJ16" s="159" t="str">
        <f t="shared" si="12"/>
        <v/>
      </c>
      <c r="AK16" s="158" t="str">
        <f>IFERROR(INDEX(#REF!,MATCH(AL16,#REF!,0)),"")</f>
        <v/>
      </c>
      <c r="AL16" s="159" t="str">
        <f t="shared" si="13"/>
        <v/>
      </c>
      <c r="AM16" s="105"/>
    </row>
    <row r="17" spans="1:39" x14ac:dyDescent="0.2">
      <c r="A17" s="138">
        <v>10</v>
      </c>
      <c r="B17" s="139"/>
      <c r="C17" s="140"/>
      <c r="D17" s="141" t="s">
        <v>79</v>
      </c>
      <c r="E17" s="142"/>
      <c r="F17" s="143"/>
      <c r="G17" s="140"/>
      <c r="H17" s="141" t="s">
        <v>79</v>
      </c>
      <c r="I17" s="142"/>
      <c r="J17" s="143"/>
      <c r="K17" s="140"/>
      <c r="L17" s="141" t="s">
        <v>79</v>
      </c>
      <c r="M17" s="142"/>
      <c r="N17" s="143"/>
      <c r="O17" s="140"/>
      <c r="P17" s="141" t="s">
        <v>79</v>
      </c>
      <c r="Q17" s="142"/>
      <c r="R17" s="143"/>
      <c r="S17" s="140"/>
      <c r="T17" s="141" t="s">
        <v>79</v>
      </c>
      <c r="U17" s="142"/>
      <c r="V17" s="143"/>
      <c r="W17" s="144">
        <f t="shared" si="5"/>
        <v>0</v>
      </c>
      <c r="X17" s="145"/>
      <c r="Y17" s="140">
        <f t="shared" si="6"/>
        <v>0</v>
      </c>
      <c r="Z17" s="141" t="s">
        <v>79</v>
      </c>
      <c r="AA17" s="146">
        <f t="shared" si="7"/>
        <v>0</v>
      </c>
      <c r="AB17" s="147">
        <f t="shared" si="8"/>
        <v>0</v>
      </c>
      <c r="AC17" s="148"/>
      <c r="AD17" s="157">
        <f t="shared" si="9"/>
        <v>0</v>
      </c>
      <c r="AE17" s="158" t="str">
        <f>IFERROR(INDEX(#REF!,MATCH(AF17,#REF!,0)),"")</f>
        <v/>
      </c>
      <c r="AF17" s="159" t="str">
        <f t="shared" si="10"/>
        <v/>
      </c>
      <c r="AG17" s="158" t="str">
        <f>IFERROR(INDEX(#REF!,MATCH(AH17,#REF!,0)),"")</f>
        <v/>
      </c>
      <c r="AH17" s="159" t="str">
        <f t="shared" si="11"/>
        <v/>
      </c>
      <c r="AI17" s="158" t="str">
        <f>IFERROR(INDEX(#REF!,MATCH(AJ17,#REF!,0)),"")</f>
        <v/>
      </c>
      <c r="AJ17" s="159" t="str">
        <f t="shared" si="12"/>
        <v/>
      </c>
      <c r="AK17" s="158" t="str">
        <f>IFERROR(INDEX(#REF!,MATCH(AL17,#REF!,0)),"")</f>
        <v/>
      </c>
      <c r="AL17" s="159" t="str">
        <f t="shared" si="13"/>
        <v/>
      </c>
      <c r="AM17" s="105"/>
    </row>
    <row r="18" spans="1:39" x14ac:dyDescent="0.2">
      <c r="A18" s="138">
        <v>11</v>
      </c>
      <c r="B18" s="149"/>
      <c r="C18" s="140"/>
      <c r="D18" s="141" t="s">
        <v>79</v>
      </c>
      <c r="E18" s="142"/>
      <c r="F18" s="143"/>
      <c r="G18" s="140"/>
      <c r="H18" s="141" t="s">
        <v>79</v>
      </c>
      <c r="I18" s="142"/>
      <c r="J18" s="143"/>
      <c r="K18" s="140"/>
      <c r="L18" s="141" t="s">
        <v>79</v>
      </c>
      <c r="M18" s="142"/>
      <c r="N18" s="143"/>
      <c r="O18" s="140"/>
      <c r="P18" s="141" t="s">
        <v>79</v>
      </c>
      <c r="Q18" s="142"/>
      <c r="R18" s="143"/>
      <c r="S18" s="140"/>
      <c r="T18" s="141" t="s">
        <v>79</v>
      </c>
      <c r="U18" s="142"/>
      <c r="V18" s="143"/>
      <c r="W18" s="144">
        <f t="shared" si="5"/>
        <v>0</v>
      </c>
      <c r="X18" s="145"/>
      <c r="Y18" s="140">
        <f t="shared" si="6"/>
        <v>0</v>
      </c>
      <c r="Z18" s="141" t="s">
        <v>79</v>
      </c>
      <c r="AA18" s="146">
        <f t="shared" si="7"/>
        <v>0</v>
      </c>
      <c r="AB18" s="147">
        <f t="shared" si="8"/>
        <v>0</v>
      </c>
      <c r="AC18" s="148"/>
      <c r="AD18" s="157">
        <f t="shared" si="9"/>
        <v>0</v>
      </c>
      <c r="AE18" s="158" t="str">
        <f>IFERROR(INDEX(#REF!,MATCH(AF18,#REF!,0)),"")</f>
        <v/>
      </c>
      <c r="AF18" s="159" t="str">
        <f t="shared" si="10"/>
        <v/>
      </c>
      <c r="AG18" s="158" t="str">
        <f>IFERROR(INDEX(#REF!,MATCH(AH18,#REF!,0)),"")</f>
        <v/>
      </c>
      <c r="AH18" s="159" t="str">
        <f t="shared" si="11"/>
        <v/>
      </c>
      <c r="AI18" s="158" t="str">
        <f>IFERROR(INDEX(#REF!,MATCH(AJ18,#REF!,0)),"")</f>
        <v/>
      </c>
      <c r="AJ18" s="159" t="str">
        <f t="shared" si="12"/>
        <v/>
      </c>
      <c r="AK18" s="158" t="str">
        <f>IFERROR(INDEX(#REF!,MATCH(AL18,#REF!,0)),"")</f>
        <v/>
      </c>
      <c r="AL18" s="159" t="str">
        <f t="shared" si="13"/>
        <v/>
      </c>
      <c r="AM18" s="105"/>
    </row>
    <row r="19" spans="1:39" x14ac:dyDescent="0.2">
      <c r="A19" s="138">
        <v>12</v>
      </c>
      <c r="B19" s="149"/>
      <c r="C19" s="140"/>
      <c r="D19" s="141" t="s">
        <v>79</v>
      </c>
      <c r="E19" s="142"/>
      <c r="F19" s="143"/>
      <c r="G19" s="140"/>
      <c r="H19" s="141" t="s">
        <v>79</v>
      </c>
      <c r="I19" s="142"/>
      <c r="J19" s="143"/>
      <c r="K19" s="140"/>
      <c r="L19" s="141" t="s">
        <v>79</v>
      </c>
      <c r="M19" s="142"/>
      <c r="N19" s="143"/>
      <c r="O19" s="140"/>
      <c r="P19" s="141" t="s">
        <v>79</v>
      </c>
      <c r="Q19" s="142"/>
      <c r="R19" s="143"/>
      <c r="S19" s="140"/>
      <c r="T19" s="141" t="s">
        <v>79</v>
      </c>
      <c r="U19" s="142"/>
      <c r="V19" s="143"/>
      <c r="W19" s="144">
        <f t="shared" si="5"/>
        <v>0</v>
      </c>
      <c r="X19" s="145"/>
      <c r="Y19" s="140">
        <f t="shared" si="6"/>
        <v>0</v>
      </c>
      <c r="Z19" s="141" t="s">
        <v>79</v>
      </c>
      <c r="AA19" s="146">
        <f t="shared" si="7"/>
        <v>0</v>
      </c>
      <c r="AB19" s="147">
        <f t="shared" si="8"/>
        <v>0</v>
      </c>
      <c r="AC19" s="148"/>
      <c r="AD19" s="157">
        <f t="shared" si="9"/>
        <v>0</v>
      </c>
      <c r="AE19" s="158" t="str">
        <f>IFERROR(INDEX(#REF!,MATCH(AF19,#REF!,0)),"")</f>
        <v/>
      </c>
      <c r="AF19" s="159" t="str">
        <f t="shared" si="10"/>
        <v/>
      </c>
      <c r="AG19" s="158" t="str">
        <f>IFERROR(INDEX(#REF!,MATCH(AH19,#REF!,0)),"")</f>
        <v/>
      </c>
      <c r="AH19" s="159" t="str">
        <f t="shared" si="11"/>
        <v/>
      </c>
      <c r="AI19" s="158" t="str">
        <f>IFERROR(INDEX(#REF!,MATCH(AJ19,#REF!,0)),"")</f>
        <v/>
      </c>
      <c r="AJ19" s="159" t="str">
        <f t="shared" si="12"/>
        <v/>
      </c>
      <c r="AK19" s="158" t="str">
        <f>IFERROR(INDEX(#REF!,MATCH(AL19,#REF!,0)),"")</f>
        <v/>
      </c>
      <c r="AL19" s="159" t="str">
        <f t="shared" si="13"/>
        <v/>
      </c>
      <c r="AM19" s="105"/>
    </row>
    <row r="20" spans="1:39" x14ac:dyDescent="0.2">
      <c r="A20" s="138">
        <v>13</v>
      </c>
      <c r="B20" s="139"/>
      <c r="C20" s="140"/>
      <c r="D20" s="141" t="s">
        <v>79</v>
      </c>
      <c r="E20" s="142"/>
      <c r="F20" s="143"/>
      <c r="G20" s="140"/>
      <c r="H20" s="141" t="s">
        <v>79</v>
      </c>
      <c r="I20" s="142"/>
      <c r="J20" s="143"/>
      <c r="K20" s="140"/>
      <c r="L20" s="141" t="s">
        <v>79</v>
      </c>
      <c r="M20" s="142"/>
      <c r="N20" s="143"/>
      <c r="O20" s="140"/>
      <c r="P20" s="141" t="s">
        <v>79</v>
      </c>
      <c r="Q20" s="142"/>
      <c r="R20" s="143"/>
      <c r="S20" s="140"/>
      <c r="T20" s="141" t="s">
        <v>79</v>
      </c>
      <c r="U20" s="142"/>
      <c r="V20" s="143"/>
      <c r="W20" s="144">
        <f t="shared" si="5"/>
        <v>0</v>
      </c>
      <c r="X20" s="145"/>
      <c r="Y20" s="140">
        <f t="shared" si="6"/>
        <v>0</v>
      </c>
      <c r="Z20" s="141" t="s">
        <v>79</v>
      </c>
      <c r="AA20" s="146">
        <f t="shared" si="7"/>
        <v>0</v>
      </c>
      <c r="AB20" s="147">
        <f t="shared" si="8"/>
        <v>0</v>
      </c>
      <c r="AC20" s="148"/>
      <c r="AD20" s="157">
        <f t="shared" si="9"/>
        <v>0</v>
      </c>
      <c r="AE20" s="158" t="str">
        <f>IFERROR(INDEX(#REF!,MATCH(AF20,#REF!,0)),"")</f>
        <v/>
      </c>
      <c r="AF20" s="159" t="str">
        <f t="shared" si="10"/>
        <v/>
      </c>
      <c r="AG20" s="158" t="str">
        <f>IFERROR(INDEX(#REF!,MATCH(AH20,#REF!,0)),"")</f>
        <v/>
      </c>
      <c r="AH20" s="159" t="str">
        <f t="shared" si="11"/>
        <v/>
      </c>
      <c r="AI20" s="158" t="str">
        <f>IFERROR(INDEX(#REF!,MATCH(AJ20,#REF!,0)),"")</f>
        <v/>
      </c>
      <c r="AJ20" s="159" t="str">
        <f t="shared" si="12"/>
        <v/>
      </c>
      <c r="AK20" s="158" t="str">
        <f>IFERROR(INDEX(#REF!,MATCH(AL20,#REF!,0)),"")</f>
        <v/>
      </c>
      <c r="AL20" s="159" t="str">
        <f t="shared" si="13"/>
        <v/>
      </c>
      <c r="AM20" s="105"/>
    </row>
    <row r="21" spans="1:39" x14ac:dyDescent="0.2">
      <c r="A21" s="138">
        <v>14</v>
      </c>
      <c r="B21" s="149"/>
      <c r="C21" s="140"/>
      <c r="D21" s="141" t="s">
        <v>79</v>
      </c>
      <c r="E21" s="142"/>
      <c r="F21" s="143"/>
      <c r="G21" s="140"/>
      <c r="H21" s="141" t="s">
        <v>79</v>
      </c>
      <c r="I21" s="142"/>
      <c r="J21" s="143"/>
      <c r="K21" s="140"/>
      <c r="L21" s="141" t="s">
        <v>79</v>
      </c>
      <c r="M21" s="142"/>
      <c r="N21" s="143"/>
      <c r="O21" s="140"/>
      <c r="P21" s="141" t="s">
        <v>79</v>
      </c>
      <c r="Q21" s="142"/>
      <c r="R21" s="143"/>
      <c r="S21" s="140"/>
      <c r="T21" s="141" t="s">
        <v>79</v>
      </c>
      <c r="U21" s="142"/>
      <c r="V21" s="143"/>
      <c r="W21" s="144">
        <f t="shared" si="5"/>
        <v>0</v>
      </c>
      <c r="X21" s="145"/>
      <c r="Y21" s="140">
        <f t="shared" si="6"/>
        <v>0</v>
      </c>
      <c r="Z21" s="141" t="s">
        <v>79</v>
      </c>
      <c r="AA21" s="146">
        <f t="shared" si="7"/>
        <v>0</v>
      </c>
      <c r="AB21" s="147">
        <f t="shared" si="8"/>
        <v>0</v>
      </c>
      <c r="AC21" s="148"/>
      <c r="AD21" s="157">
        <f t="shared" si="9"/>
        <v>0</v>
      </c>
      <c r="AE21" s="158" t="str">
        <f>IFERROR(INDEX(#REF!,MATCH(AF21,#REF!,0)),"")</f>
        <v/>
      </c>
      <c r="AF21" s="159" t="str">
        <f t="shared" si="10"/>
        <v/>
      </c>
      <c r="AG21" s="158" t="str">
        <f>IFERROR(INDEX(#REF!,MATCH(AH21,#REF!,0)),"")</f>
        <v/>
      </c>
      <c r="AH21" s="159" t="str">
        <f t="shared" si="11"/>
        <v/>
      </c>
      <c r="AI21" s="158" t="str">
        <f>IFERROR(INDEX(#REF!,MATCH(AJ21,#REF!,0)),"")</f>
        <v/>
      </c>
      <c r="AJ21" s="159" t="str">
        <f t="shared" si="12"/>
        <v/>
      </c>
      <c r="AK21" s="158" t="str">
        <f>IFERROR(INDEX(#REF!,MATCH(AL21,#REF!,0)),"")</f>
        <v/>
      </c>
      <c r="AL21" s="159" t="str">
        <f t="shared" si="13"/>
        <v/>
      </c>
      <c r="AM21" s="105"/>
    </row>
    <row r="22" spans="1:39" x14ac:dyDescent="0.2">
      <c r="A22" s="138">
        <v>15</v>
      </c>
      <c r="B22" s="149"/>
      <c r="C22" s="140"/>
      <c r="D22" s="141" t="s">
        <v>79</v>
      </c>
      <c r="E22" s="142"/>
      <c r="F22" s="143"/>
      <c r="G22" s="140"/>
      <c r="H22" s="141" t="s">
        <v>79</v>
      </c>
      <c r="I22" s="142"/>
      <c r="J22" s="143"/>
      <c r="K22" s="140"/>
      <c r="L22" s="141" t="s">
        <v>79</v>
      </c>
      <c r="M22" s="142"/>
      <c r="N22" s="143"/>
      <c r="O22" s="140"/>
      <c r="P22" s="141" t="s">
        <v>79</v>
      </c>
      <c r="Q22" s="142"/>
      <c r="R22" s="143"/>
      <c r="S22" s="140"/>
      <c r="T22" s="141" t="s">
        <v>79</v>
      </c>
      <c r="U22" s="142"/>
      <c r="V22" s="143"/>
      <c r="W22" s="144">
        <f t="shared" si="5"/>
        <v>0</v>
      </c>
      <c r="X22" s="145"/>
      <c r="Y22" s="140">
        <f t="shared" si="6"/>
        <v>0</v>
      </c>
      <c r="Z22" s="141" t="s">
        <v>79</v>
      </c>
      <c r="AA22" s="146">
        <f t="shared" si="7"/>
        <v>0</v>
      </c>
      <c r="AB22" s="147">
        <f t="shared" si="8"/>
        <v>0</v>
      </c>
      <c r="AC22" s="148"/>
      <c r="AD22" s="157">
        <f t="shared" si="9"/>
        <v>0</v>
      </c>
      <c r="AE22" s="158" t="str">
        <f>IFERROR(INDEX(#REF!,MATCH(AF22,#REF!,0)),"")</f>
        <v/>
      </c>
      <c r="AF22" s="159" t="str">
        <f t="shared" si="10"/>
        <v/>
      </c>
      <c r="AG22" s="158" t="str">
        <f>IFERROR(INDEX(#REF!,MATCH(AH22,#REF!,0)),"")</f>
        <v/>
      </c>
      <c r="AH22" s="159" t="str">
        <f t="shared" si="11"/>
        <v/>
      </c>
      <c r="AI22" s="158" t="str">
        <f>IFERROR(INDEX(#REF!,MATCH(AJ22,#REF!,0)),"")</f>
        <v/>
      </c>
      <c r="AJ22" s="159" t="str">
        <f t="shared" si="12"/>
        <v/>
      </c>
      <c r="AK22" s="158" t="str">
        <f>IFERROR(INDEX(#REF!,MATCH(AL22,#REF!,0)),"")</f>
        <v/>
      </c>
      <c r="AL22" s="159" t="str">
        <f t="shared" si="13"/>
        <v/>
      </c>
      <c r="AM22" s="105"/>
    </row>
    <row r="23" spans="1:39" x14ac:dyDescent="0.2">
      <c r="A23" s="138">
        <v>16</v>
      </c>
      <c r="B23" s="139"/>
      <c r="C23" s="140"/>
      <c r="D23" s="141" t="s">
        <v>79</v>
      </c>
      <c r="E23" s="142"/>
      <c r="F23" s="143"/>
      <c r="G23" s="140"/>
      <c r="H23" s="141" t="s">
        <v>79</v>
      </c>
      <c r="I23" s="142"/>
      <c r="J23" s="143"/>
      <c r="K23" s="140"/>
      <c r="L23" s="141" t="s">
        <v>79</v>
      </c>
      <c r="M23" s="142"/>
      <c r="N23" s="143"/>
      <c r="O23" s="140"/>
      <c r="P23" s="141" t="s">
        <v>79</v>
      </c>
      <c r="Q23" s="142"/>
      <c r="R23" s="143"/>
      <c r="S23" s="140"/>
      <c r="T23" s="141" t="s">
        <v>79</v>
      </c>
      <c r="U23" s="142"/>
      <c r="V23" s="143"/>
      <c r="W23" s="144">
        <f t="shared" si="5"/>
        <v>0</v>
      </c>
      <c r="X23" s="145"/>
      <c r="Y23" s="140">
        <f t="shared" si="6"/>
        <v>0</v>
      </c>
      <c r="Z23" s="141" t="s">
        <v>79</v>
      </c>
      <c r="AA23" s="146">
        <f t="shared" si="7"/>
        <v>0</v>
      </c>
      <c r="AB23" s="147">
        <f t="shared" si="8"/>
        <v>0</v>
      </c>
      <c r="AC23" s="148"/>
      <c r="AD23" s="157">
        <f t="shared" si="9"/>
        <v>0</v>
      </c>
      <c r="AE23" s="158" t="str">
        <f>IFERROR(INDEX(#REF!,MATCH(AF23,#REF!,0)),"")</f>
        <v/>
      </c>
      <c r="AF23" s="159" t="str">
        <f t="shared" si="10"/>
        <v/>
      </c>
      <c r="AG23" s="158" t="str">
        <f>IFERROR(INDEX(#REF!,MATCH(AH23,#REF!,0)),"")</f>
        <v/>
      </c>
      <c r="AH23" s="159" t="str">
        <f t="shared" si="11"/>
        <v/>
      </c>
      <c r="AI23" s="158" t="str">
        <f>IFERROR(INDEX(#REF!,MATCH(AJ23,#REF!,0)),"")</f>
        <v/>
      </c>
      <c r="AJ23" s="159" t="str">
        <f t="shared" si="12"/>
        <v/>
      </c>
      <c r="AK23" s="158" t="str">
        <f>IFERROR(INDEX(#REF!,MATCH(AL23,#REF!,0)),"")</f>
        <v/>
      </c>
      <c r="AL23" s="159" t="str">
        <f t="shared" si="13"/>
        <v/>
      </c>
      <c r="AM23" s="105"/>
    </row>
    <row r="24" spans="1:39" x14ac:dyDescent="0.2">
      <c r="A24" s="138">
        <v>17</v>
      </c>
      <c r="B24" s="149"/>
      <c r="C24" s="140"/>
      <c r="D24" s="141" t="s">
        <v>79</v>
      </c>
      <c r="E24" s="142"/>
      <c r="F24" s="143"/>
      <c r="G24" s="140"/>
      <c r="H24" s="141" t="s">
        <v>79</v>
      </c>
      <c r="I24" s="142"/>
      <c r="J24" s="143"/>
      <c r="K24" s="140"/>
      <c r="L24" s="141" t="s">
        <v>79</v>
      </c>
      <c r="M24" s="142"/>
      <c r="N24" s="143"/>
      <c r="O24" s="140"/>
      <c r="P24" s="141" t="s">
        <v>79</v>
      </c>
      <c r="Q24" s="142"/>
      <c r="R24" s="143"/>
      <c r="S24" s="140"/>
      <c r="T24" s="141" t="s">
        <v>79</v>
      </c>
      <c r="U24" s="142"/>
      <c r="V24" s="143"/>
      <c r="W24" s="144">
        <f t="shared" si="5"/>
        <v>0</v>
      </c>
      <c r="X24" s="145"/>
      <c r="Y24" s="140">
        <f t="shared" si="6"/>
        <v>0</v>
      </c>
      <c r="Z24" s="141" t="s">
        <v>79</v>
      </c>
      <c r="AA24" s="146">
        <f t="shared" si="7"/>
        <v>0</v>
      </c>
      <c r="AB24" s="147">
        <f t="shared" si="8"/>
        <v>0</v>
      </c>
      <c r="AC24" s="148"/>
      <c r="AD24" s="157">
        <f t="shared" si="9"/>
        <v>0</v>
      </c>
      <c r="AE24" s="158" t="str">
        <f>IFERROR(INDEX(#REF!,MATCH(AF24,#REF!,0)),"")</f>
        <v/>
      </c>
      <c r="AF24" s="159" t="str">
        <f t="shared" si="10"/>
        <v/>
      </c>
      <c r="AG24" s="158" t="str">
        <f>IFERROR(INDEX(#REF!,MATCH(AH24,#REF!,0)),"")</f>
        <v/>
      </c>
      <c r="AH24" s="159" t="str">
        <f t="shared" si="11"/>
        <v/>
      </c>
      <c r="AI24" s="158" t="str">
        <f>IFERROR(INDEX(#REF!,MATCH(AJ24,#REF!,0)),"")</f>
        <v/>
      </c>
      <c r="AJ24" s="159" t="str">
        <f t="shared" si="12"/>
        <v/>
      </c>
      <c r="AK24" s="158" t="str">
        <f>IFERROR(INDEX(#REF!,MATCH(AL24,#REF!,0)),"")</f>
        <v/>
      </c>
      <c r="AL24" s="159" t="str">
        <f t="shared" si="13"/>
        <v/>
      </c>
      <c r="AM24" s="105"/>
    </row>
    <row r="25" spans="1:39" x14ac:dyDescent="0.2">
      <c r="A25" s="138">
        <v>18</v>
      </c>
      <c r="B25" s="149"/>
      <c r="C25" s="140"/>
      <c r="D25" s="141" t="s">
        <v>79</v>
      </c>
      <c r="E25" s="142"/>
      <c r="F25" s="143"/>
      <c r="G25" s="140"/>
      <c r="H25" s="141" t="s">
        <v>79</v>
      </c>
      <c r="I25" s="142"/>
      <c r="J25" s="143"/>
      <c r="K25" s="140"/>
      <c r="L25" s="141" t="s">
        <v>79</v>
      </c>
      <c r="M25" s="142"/>
      <c r="N25" s="143"/>
      <c r="O25" s="140"/>
      <c r="P25" s="141" t="s">
        <v>79</v>
      </c>
      <c r="Q25" s="142"/>
      <c r="R25" s="143"/>
      <c r="S25" s="140"/>
      <c r="T25" s="141" t="s">
        <v>79</v>
      </c>
      <c r="U25" s="142"/>
      <c r="V25" s="143"/>
      <c r="W25" s="144">
        <f t="shared" si="5"/>
        <v>0</v>
      </c>
      <c r="X25" s="145"/>
      <c r="Y25" s="140">
        <f t="shared" si="6"/>
        <v>0</v>
      </c>
      <c r="Z25" s="141" t="s">
        <v>79</v>
      </c>
      <c r="AA25" s="146">
        <f t="shared" si="7"/>
        <v>0</v>
      </c>
      <c r="AB25" s="147">
        <f t="shared" si="8"/>
        <v>0</v>
      </c>
      <c r="AC25" s="148"/>
      <c r="AD25" s="157">
        <f t="shared" si="9"/>
        <v>0</v>
      </c>
      <c r="AE25" s="158" t="str">
        <f>IFERROR(INDEX(#REF!,MATCH(AF25,#REF!,0)),"")</f>
        <v/>
      </c>
      <c r="AF25" s="159" t="str">
        <f t="shared" si="10"/>
        <v/>
      </c>
      <c r="AG25" s="158" t="str">
        <f>IFERROR(INDEX(#REF!,MATCH(AH25,#REF!,0)),"")</f>
        <v/>
      </c>
      <c r="AH25" s="159" t="str">
        <f t="shared" si="11"/>
        <v/>
      </c>
      <c r="AI25" s="158" t="str">
        <f>IFERROR(INDEX(#REF!,MATCH(AJ25,#REF!,0)),"")</f>
        <v/>
      </c>
      <c r="AJ25" s="159" t="str">
        <f t="shared" si="12"/>
        <v/>
      </c>
      <c r="AK25" s="158" t="str">
        <f>IFERROR(INDEX(#REF!,MATCH(AL25,#REF!,0)),"")</f>
        <v/>
      </c>
      <c r="AL25" s="159" t="str">
        <f t="shared" si="13"/>
        <v/>
      </c>
      <c r="AM25" s="105"/>
    </row>
    <row r="26" spans="1:39" x14ac:dyDescent="0.2">
      <c r="A26" s="138">
        <v>19</v>
      </c>
      <c r="B26" s="139"/>
      <c r="C26" s="140"/>
      <c r="D26" s="141" t="s">
        <v>79</v>
      </c>
      <c r="E26" s="142"/>
      <c r="F26" s="143"/>
      <c r="G26" s="140"/>
      <c r="H26" s="141" t="s">
        <v>79</v>
      </c>
      <c r="I26" s="142"/>
      <c r="J26" s="143"/>
      <c r="K26" s="140"/>
      <c r="L26" s="141" t="s">
        <v>79</v>
      </c>
      <c r="M26" s="142"/>
      <c r="N26" s="143"/>
      <c r="O26" s="140"/>
      <c r="P26" s="141" t="s">
        <v>79</v>
      </c>
      <c r="Q26" s="142"/>
      <c r="R26" s="143"/>
      <c r="S26" s="140"/>
      <c r="T26" s="141" t="s">
        <v>79</v>
      </c>
      <c r="U26" s="142"/>
      <c r="V26" s="143"/>
      <c r="W26" s="144">
        <f t="shared" si="5"/>
        <v>0</v>
      </c>
      <c r="X26" s="145"/>
      <c r="Y26" s="140">
        <f t="shared" si="6"/>
        <v>0</v>
      </c>
      <c r="Z26" s="141" t="s">
        <v>79</v>
      </c>
      <c r="AA26" s="146">
        <f t="shared" si="7"/>
        <v>0</v>
      </c>
      <c r="AB26" s="147">
        <f t="shared" si="8"/>
        <v>0</v>
      </c>
      <c r="AC26" s="148"/>
      <c r="AD26" s="157">
        <f t="shared" si="9"/>
        <v>0</v>
      </c>
      <c r="AE26" s="158" t="str">
        <f>IFERROR(INDEX(#REF!,MATCH(AF26,#REF!,0)),"")</f>
        <v/>
      </c>
      <c r="AF26" s="159" t="str">
        <f t="shared" si="10"/>
        <v/>
      </c>
      <c r="AG26" s="158" t="str">
        <f>IFERROR(INDEX(#REF!,MATCH(AH26,#REF!,0)),"")</f>
        <v/>
      </c>
      <c r="AH26" s="159" t="str">
        <f t="shared" si="11"/>
        <v/>
      </c>
      <c r="AI26" s="158" t="str">
        <f>IFERROR(INDEX(#REF!,MATCH(AJ26,#REF!,0)),"")</f>
        <v/>
      </c>
      <c r="AJ26" s="159" t="str">
        <f t="shared" si="12"/>
        <v/>
      </c>
      <c r="AK26" s="158" t="str">
        <f>IFERROR(INDEX(#REF!,MATCH(AL26,#REF!,0)),"")</f>
        <v/>
      </c>
      <c r="AL26" s="159" t="str">
        <f t="shared" si="13"/>
        <v/>
      </c>
      <c r="AM26" s="105"/>
    </row>
    <row r="27" spans="1:39" x14ac:dyDescent="0.2">
      <c r="A27" s="138">
        <v>20</v>
      </c>
      <c r="B27" s="149"/>
      <c r="C27" s="140"/>
      <c r="D27" s="141" t="s">
        <v>79</v>
      </c>
      <c r="E27" s="142"/>
      <c r="F27" s="143"/>
      <c r="G27" s="140"/>
      <c r="H27" s="141" t="s">
        <v>79</v>
      </c>
      <c r="I27" s="142"/>
      <c r="J27" s="143"/>
      <c r="K27" s="140"/>
      <c r="L27" s="141" t="s">
        <v>79</v>
      </c>
      <c r="M27" s="142"/>
      <c r="N27" s="143"/>
      <c r="O27" s="140"/>
      <c r="P27" s="141" t="s">
        <v>79</v>
      </c>
      <c r="Q27" s="142"/>
      <c r="R27" s="143"/>
      <c r="S27" s="140"/>
      <c r="T27" s="141" t="s">
        <v>79</v>
      </c>
      <c r="U27" s="142"/>
      <c r="V27" s="143"/>
      <c r="W27" s="144">
        <f t="shared" si="5"/>
        <v>0</v>
      </c>
      <c r="X27" s="145"/>
      <c r="Y27" s="140">
        <f t="shared" si="6"/>
        <v>0</v>
      </c>
      <c r="Z27" s="141" t="s">
        <v>79</v>
      </c>
      <c r="AA27" s="146">
        <f t="shared" si="7"/>
        <v>0</v>
      </c>
      <c r="AB27" s="147">
        <f t="shared" si="8"/>
        <v>0</v>
      </c>
      <c r="AC27" s="148"/>
      <c r="AD27" s="157">
        <f t="shared" si="9"/>
        <v>0</v>
      </c>
      <c r="AE27" s="158" t="str">
        <f>IFERROR(INDEX(#REF!,MATCH(AF27,#REF!,0)),"")</f>
        <v/>
      </c>
      <c r="AF27" s="159" t="str">
        <f t="shared" si="10"/>
        <v/>
      </c>
      <c r="AG27" s="158" t="str">
        <f>IFERROR(INDEX(#REF!,MATCH(AH27,#REF!,0)),"")</f>
        <v/>
      </c>
      <c r="AH27" s="159" t="str">
        <f t="shared" si="11"/>
        <v/>
      </c>
      <c r="AI27" s="158" t="str">
        <f>IFERROR(INDEX(#REF!,MATCH(AJ27,#REF!,0)),"")</f>
        <v/>
      </c>
      <c r="AJ27" s="159" t="str">
        <f t="shared" si="12"/>
        <v/>
      </c>
      <c r="AK27" s="158" t="str">
        <f>IFERROR(INDEX(#REF!,MATCH(AL27,#REF!,0)),"")</f>
        <v/>
      </c>
      <c r="AL27" s="159" t="str">
        <f t="shared" si="13"/>
        <v/>
      </c>
      <c r="AM27" s="105"/>
    </row>
    <row r="28" spans="1:39" x14ac:dyDescent="0.2">
      <c r="A28" s="138">
        <v>21</v>
      </c>
      <c r="B28" s="139"/>
      <c r="C28" s="140"/>
      <c r="D28" s="141" t="s">
        <v>79</v>
      </c>
      <c r="E28" s="142"/>
      <c r="F28" s="143"/>
      <c r="G28" s="140"/>
      <c r="H28" s="141" t="s">
        <v>79</v>
      </c>
      <c r="I28" s="142"/>
      <c r="J28" s="143"/>
      <c r="K28" s="140"/>
      <c r="L28" s="141" t="s">
        <v>79</v>
      </c>
      <c r="M28" s="142"/>
      <c r="N28" s="143"/>
      <c r="O28" s="140"/>
      <c r="P28" s="141" t="s">
        <v>79</v>
      </c>
      <c r="Q28" s="142"/>
      <c r="R28" s="143"/>
      <c r="S28" s="140"/>
      <c r="T28" s="141" t="s">
        <v>79</v>
      </c>
      <c r="U28" s="142"/>
      <c r="V28" s="143"/>
      <c r="W28" s="144">
        <f>IF(C28&gt;E28,J$3,IF(C28&lt;E28,J$5,IF(ISNUMBER(C28),J$4,0)))+IF(G28&gt;I28,J$3,IF(G28&lt;I28,J$5,IF(ISNUMBER(G28),J$4,0)))+IF(K28&gt;M28,J$3,IF(K28&lt;M28,J$5,IF(ISNUMBER(K28),J$4,0)))+IF(O28&gt;Q28,J$3,IF(O28&lt;Q28,J$5,IF(ISNUMBER(O28),J$4,0)))+IF(S28&gt;U28,J$3,IF(S28&lt;U28,J$5,IF(ISNUMBER(S28),J$4,0)))</f>
        <v>0</v>
      </c>
      <c r="X28" s="145"/>
      <c r="Y28" s="140">
        <f>C28+G28+K28+O28+S28</f>
        <v>0</v>
      </c>
      <c r="Z28" s="141" t="s">
        <v>79</v>
      </c>
      <c r="AA28" s="146">
        <f>E28+I28+M28+Q28+U28</f>
        <v>0</v>
      </c>
      <c r="AB28" s="147">
        <f>Y28-AA28</f>
        <v>0</v>
      </c>
      <c r="AC28" s="148"/>
      <c r="AD28" s="157">
        <f t="shared" si="9"/>
        <v>0</v>
      </c>
      <c r="AE28" s="158" t="str">
        <f>IFERROR(INDEX(#REF!,MATCH(AF28,#REF!,0)),"")</f>
        <v/>
      </c>
      <c r="AF28" s="159" t="str">
        <f t="shared" si="10"/>
        <v/>
      </c>
      <c r="AG28" s="158" t="str">
        <f>IFERROR(INDEX(#REF!,MATCH(AH28,#REF!,0)),"")</f>
        <v/>
      </c>
      <c r="AH28" s="159" t="str">
        <f t="shared" si="11"/>
        <v/>
      </c>
      <c r="AI28" s="158" t="str">
        <f>IFERROR(INDEX(#REF!,MATCH(AJ28,#REF!,0)),"")</f>
        <v/>
      </c>
      <c r="AJ28" s="159" t="str">
        <f t="shared" si="12"/>
        <v/>
      </c>
      <c r="AK28" s="158" t="str">
        <f>IFERROR(INDEX(#REF!,MATCH(AL28,#REF!,0)),"")</f>
        <v/>
      </c>
      <c r="AL28" s="159" t="str">
        <f t="shared" si="13"/>
        <v/>
      </c>
      <c r="AM28" s="105"/>
    </row>
    <row r="29" spans="1:39" x14ac:dyDescent="0.2">
      <c r="A29" s="138">
        <v>22</v>
      </c>
      <c r="B29" s="149"/>
      <c r="C29" s="140"/>
      <c r="D29" s="141" t="s">
        <v>79</v>
      </c>
      <c r="E29" s="142"/>
      <c r="F29" s="143"/>
      <c r="G29" s="140"/>
      <c r="H29" s="141" t="s">
        <v>79</v>
      </c>
      <c r="I29" s="142"/>
      <c r="J29" s="143"/>
      <c r="K29" s="140"/>
      <c r="L29" s="141" t="s">
        <v>79</v>
      </c>
      <c r="M29" s="142"/>
      <c r="N29" s="143"/>
      <c r="O29" s="140"/>
      <c r="P29" s="141" t="s">
        <v>79</v>
      </c>
      <c r="Q29" s="142"/>
      <c r="R29" s="143"/>
      <c r="S29" s="140"/>
      <c r="T29" s="141" t="s">
        <v>79</v>
      </c>
      <c r="U29" s="142"/>
      <c r="V29" s="143"/>
      <c r="W29" s="144">
        <f>IF(C29&gt;E29,J$3,IF(C29&lt;E29,J$5,IF(ISNUMBER(C29),J$4,0)))+IF(G29&gt;I29,J$3,IF(G29&lt;I29,J$5,IF(ISNUMBER(G29),J$4,0)))+IF(K29&gt;M29,J$3,IF(K29&lt;M29,J$5,IF(ISNUMBER(K29),J$4,0)))+IF(O29&gt;Q29,J$3,IF(O29&lt;Q29,J$5,IF(ISNUMBER(O29),J$4,0)))+IF(S29&gt;U29,J$3,IF(S29&lt;U29,J$5,IF(ISNUMBER(S29),J$4,0)))</f>
        <v>0</v>
      </c>
      <c r="X29" s="145"/>
      <c r="Y29" s="140">
        <f>C29+G29+K29+O29+S29</f>
        <v>0</v>
      </c>
      <c r="Z29" s="141" t="s">
        <v>79</v>
      </c>
      <c r="AA29" s="146">
        <f>E29+I29+M29+Q29+U29</f>
        <v>0</v>
      </c>
      <c r="AB29" s="147">
        <f>Y29-AA29</f>
        <v>0</v>
      </c>
      <c r="AC29" s="148"/>
      <c r="AD29" s="157">
        <f t="shared" si="9"/>
        <v>0</v>
      </c>
      <c r="AE29" s="158" t="str">
        <f>IFERROR(INDEX(#REF!,MATCH(AF29,#REF!,0)),"")</f>
        <v/>
      </c>
      <c r="AF29" s="159" t="str">
        <f t="shared" si="10"/>
        <v/>
      </c>
      <c r="AG29" s="158" t="str">
        <f>IFERROR(INDEX(#REF!,MATCH(AH29,#REF!,0)),"")</f>
        <v/>
      </c>
      <c r="AH29" s="159" t="str">
        <f t="shared" si="11"/>
        <v/>
      </c>
      <c r="AI29" s="158" t="str">
        <f>IFERROR(INDEX(#REF!,MATCH(AJ29,#REF!,0)),"")</f>
        <v/>
      </c>
      <c r="AJ29" s="159" t="str">
        <f t="shared" si="12"/>
        <v/>
      </c>
      <c r="AK29" s="158" t="str">
        <f>IFERROR(INDEX(#REF!,MATCH(AL29,#REF!,0)),"")</f>
        <v/>
      </c>
      <c r="AL29" s="159" t="str">
        <f t="shared" si="13"/>
        <v/>
      </c>
      <c r="AM29" s="105"/>
    </row>
    <row r="30" spans="1:39" x14ac:dyDescent="0.2">
      <c r="A30" s="138">
        <v>23</v>
      </c>
      <c r="B30" s="139"/>
      <c r="C30" s="140"/>
      <c r="D30" s="141" t="s">
        <v>79</v>
      </c>
      <c r="E30" s="142"/>
      <c r="F30" s="143"/>
      <c r="G30" s="140"/>
      <c r="H30" s="141" t="s">
        <v>79</v>
      </c>
      <c r="I30" s="142"/>
      <c r="J30" s="143"/>
      <c r="K30" s="140"/>
      <c r="L30" s="141" t="s">
        <v>79</v>
      </c>
      <c r="M30" s="142"/>
      <c r="N30" s="143"/>
      <c r="O30" s="140"/>
      <c r="P30" s="141" t="s">
        <v>79</v>
      </c>
      <c r="Q30" s="142"/>
      <c r="R30" s="143"/>
      <c r="S30" s="140"/>
      <c r="T30" s="141" t="s">
        <v>79</v>
      </c>
      <c r="U30" s="142"/>
      <c r="V30" s="143"/>
      <c r="W30" s="144">
        <f>IF(C30&gt;E30,J$3,IF(C30&lt;E30,J$5,IF(ISNUMBER(C30),J$4,0)))+IF(G30&gt;I30,J$3,IF(G30&lt;I30,J$5,IF(ISNUMBER(G30),J$4,0)))+IF(K30&gt;M30,J$3,IF(K30&lt;M30,J$5,IF(ISNUMBER(K30),J$4,0)))+IF(O30&gt;Q30,J$3,IF(O30&lt;Q30,J$5,IF(ISNUMBER(O30),J$4,0)))+IF(S30&gt;U30,J$3,IF(S30&lt;U30,J$5,IF(ISNUMBER(S30),J$4,0)))</f>
        <v>0</v>
      </c>
      <c r="X30" s="145"/>
      <c r="Y30" s="140">
        <f>C30+G30+K30+O30+S30</f>
        <v>0</v>
      </c>
      <c r="Z30" s="141" t="s">
        <v>79</v>
      </c>
      <c r="AA30" s="146">
        <f>E30+I30+M30+Q30+U30</f>
        <v>0</v>
      </c>
      <c r="AB30" s="147">
        <f>Y30-AA30</f>
        <v>0</v>
      </c>
      <c r="AC30" s="148"/>
      <c r="AD30" s="157">
        <f t="shared" si="9"/>
        <v>0</v>
      </c>
      <c r="AE30" s="158" t="str">
        <f>IFERROR(INDEX(#REF!,MATCH(AF30,#REF!,0)),"")</f>
        <v/>
      </c>
      <c r="AF30" s="159" t="str">
        <f t="shared" si="10"/>
        <v/>
      </c>
      <c r="AG30" s="158" t="str">
        <f>IFERROR(INDEX(#REF!,MATCH(AH30,#REF!,0)),"")</f>
        <v/>
      </c>
      <c r="AH30" s="159" t="str">
        <f t="shared" si="11"/>
        <v/>
      </c>
      <c r="AI30" s="158" t="str">
        <f>IFERROR(INDEX(#REF!,MATCH(AJ30,#REF!,0)),"")</f>
        <v/>
      </c>
      <c r="AJ30" s="159" t="str">
        <f t="shared" si="12"/>
        <v/>
      </c>
      <c r="AK30" s="158" t="str">
        <f>IFERROR(INDEX(#REF!,MATCH(AL30,#REF!,0)),"")</f>
        <v/>
      </c>
      <c r="AL30" s="159" t="str">
        <f t="shared" si="13"/>
        <v/>
      </c>
      <c r="AM30" s="105"/>
    </row>
    <row r="31" spans="1:39" x14ac:dyDescent="0.2">
      <c r="A31" s="138">
        <v>24</v>
      </c>
      <c r="B31" s="149"/>
      <c r="C31" s="140"/>
      <c r="D31" s="141" t="s">
        <v>79</v>
      </c>
      <c r="E31" s="142"/>
      <c r="F31" s="143"/>
      <c r="G31" s="140"/>
      <c r="H31" s="141" t="s">
        <v>79</v>
      </c>
      <c r="I31" s="142"/>
      <c r="J31" s="143"/>
      <c r="K31" s="140"/>
      <c r="L31" s="141" t="s">
        <v>79</v>
      </c>
      <c r="M31" s="142"/>
      <c r="N31" s="143"/>
      <c r="O31" s="140"/>
      <c r="P31" s="141" t="s">
        <v>79</v>
      </c>
      <c r="Q31" s="142"/>
      <c r="R31" s="143"/>
      <c r="S31" s="140"/>
      <c r="T31" s="141" t="s">
        <v>79</v>
      </c>
      <c r="U31" s="142"/>
      <c r="V31" s="143"/>
      <c r="W31" s="144">
        <f>IF(C31&gt;E31,J$3,IF(C31&lt;E31,J$5,IF(ISNUMBER(C31),J$4,0)))+IF(G31&gt;I31,J$3,IF(G31&lt;I31,J$5,IF(ISNUMBER(G31),J$4,0)))+IF(K31&gt;M31,J$3,IF(K31&lt;M31,J$5,IF(ISNUMBER(K31),J$4,0)))+IF(O31&gt;Q31,J$3,IF(O31&lt;Q31,J$5,IF(ISNUMBER(O31),J$4,0)))+IF(S31&gt;U31,J$3,IF(S31&lt;U31,J$5,IF(ISNUMBER(S31),J$4,0)))</f>
        <v>0</v>
      </c>
      <c r="X31" s="145"/>
      <c r="Y31" s="140">
        <f>C31+G31+K31+O31+S31</f>
        <v>0</v>
      </c>
      <c r="Z31" s="141" t="s">
        <v>79</v>
      </c>
      <c r="AA31" s="146">
        <f>E31+I31+M31+Q31+U31</f>
        <v>0</v>
      </c>
      <c r="AB31" s="147">
        <f>Y31-AA31</f>
        <v>0</v>
      </c>
      <c r="AC31" s="148"/>
      <c r="AD31" s="157">
        <f t="shared" si="9"/>
        <v>0</v>
      </c>
      <c r="AE31" s="158" t="str">
        <f>IFERROR(INDEX(#REF!,MATCH(AF31,#REF!,0)),"")</f>
        <v/>
      </c>
      <c r="AF31" s="159" t="str">
        <f t="shared" si="10"/>
        <v/>
      </c>
      <c r="AG31" s="158" t="str">
        <f>IFERROR(INDEX(#REF!,MATCH(AH31,#REF!,0)),"")</f>
        <v/>
      </c>
      <c r="AH31" s="159" t="str">
        <f t="shared" si="11"/>
        <v/>
      </c>
      <c r="AI31" s="158" t="str">
        <f>IFERROR(INDEX(#REF!,MATCH(AJ31,#REF!,0)),"")</f>
        <v/>
      </c>
      <c r="AJ31" s="159" t="str">
        <f t="shared" si="12"/>
        <v/>
      </c>
      <c r="AK31" s="158" t="str">
        <f>IFERROR(INDEX(#REF!,MATCH(AL31,#REF!,0)),"")</f>
        <v/>
      </c>
      <c r="AL31" s="159" t="str">
        <f t="shared" si="13"/>
        <v/>
      </c>
      <c r="AM31" s="105"/>
    </row>
    <row r="32" spans="1:39"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row>
    <row r="33" spans="1:39"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row>
    <row r="34" spans="1:39"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row>
    <row r="35" spans="1:39" x14ac:dyDescent="0.2">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row>
    <row r="36" spans="1:39" x14ac:dyDescent="0.2">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row>
    <row r="37" spans="1:39"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row>
    <row r="38" spans="1:39"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row>
    <row r="39" spans="1:39"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row>
    <row r="40" spans="1:39"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row>
    <row r="41" spans="1:39"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row>
    <row r="42" spans="1:39"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row>
    <row r="43" spans="1:39"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row>
    <row r="44" spans="1:39"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row>
    <row r="45" spans="1:39"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row>
    <row r="46" spans="1:39"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row>
    <row r="47" spans="1:39"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row>
    <row r="48" spans="1:39"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row>
    <row r="49" spans="1:39"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row>
    <row r="50" spans="1:39"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row>
    <row r="51" spans="1:39"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row>
    <row r="52" spans="1:39"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row>
    <row r="53" spans="1:39"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row>
    <row r="54" spans="1:39"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row>
    <row r="55" spans="1:39"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row>
    <row r="56" spans="1:39"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row>
    <row r="57" spans="1:39"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row>
    <row r="58" spans="1:39"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row>
    <row r="59" spans="1:39"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row>
    <row r="60" spans="1:39"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row>
    <row r="61" spans="1:39"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row>
    <row r="62" spans="1:39"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row>
    <row r="63" spans="1:39"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row>
    <row r="64" spans="1:39"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row>
    <row r="65" spans="1:39"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row>
    <row r="66" spans="1:39"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row>
    <row r="67" spans="1:39"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row>
    <row r="68" spans="1:39"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row>
    <row r="69" spans="1:39"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row>
    <row r="70" spans="1:39"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row>
    <row r="71" spans="1:39"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row>
    <row r="72" spans="1:39"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row>
    <row r="73" spans="1:39"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row>
    <row r="74" spans="1:39"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row>
    <row r="75" spans="1:39"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row>
    <row r="76" spans="1:39"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row>
    <row r="77" spans="1:39"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row>
    <row r="78" spans="1:39"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row>
    <row r="79" spans="1:39"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row>
    <row r="80" spans="1:39"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row>
    <row r="81" spans="1:39"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row>
    <row r="82" spans="1:39"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row>
    <row r="83" spans="1:39"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row>
    <row r="84" spans="1:39"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row>
    <row r="85" spans="1:39"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row>
    <row r="86" spans="1:39"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row>
    <row r="87" spans="1:39"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row>
    <row r="88" spans="1:39"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row>
    <row r="89" spans="1:39"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row>
    <row r="90" spans="1:39"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row>
    <row r="91" spans="1:39"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row>
    <row r="92" spans="1:39"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row>
    <row r="93" spans="1:39"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row>
    <row r="94" spans="1:39"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row>
    <row r="95" spans="1:39"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row>
    <row r="96" spans="1:39"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row>
    <row r="97" spans="1:39"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row>
    <row r="98" spans="1:39"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row>
    <row r="99" spans="1:39"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row>
    <row r="100" spans="1:39"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row>
    <row r="101" spans="1:39"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row>
    <row r="102" spans="1:39"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row>
    <row r="103" spans="1:39"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row>
    <row r="104" spans="1:39"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row>
    <row r="105" spans="1:39"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row>
    <row r="106" spans="1:39"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row>
    <row r="107" spans="1:39"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row>
    <row r="108" spans="1:39"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row>
    <row r="109" spans="1:39"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row>
    <row r="110" spans="1:39"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row>
    <row r="111" spans="1:39"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row>
    <row r="112" spans="1:39"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row>
    <row r="113" spans="1:39"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row>
    <row r="114" spans="1:39"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row>
    <row r="115" spans="1:39"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row>
    <row r="116" spans="1:39"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row>
    <row r="117" spans="1:39"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row>
    <row r="118" spans="1:39"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row>
    <row r="119" spans="1:39"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row>
    <row r="120" spans="1:39"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row>
    <row r="121" spans="1:39"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row>
    <row r="122" spans="1:39"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row>
    <row r="123" spans="1:39"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row>
    <row r="124" spans="1:39"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row>
    <row r="125" spans="1:39"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row>
    <row r="126" spans="1:39"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row>
    <row r="127" spans="1:39"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row>
    <row r="128" spans="1:39"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row>
    <row r="129" spans="1:39"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row>
    <row r="130" spans="1:39"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row>
    <row r="131" spans="1:39"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row>
    <row r="132" spans="1:39"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row>
    <row r="133" spans="1:39"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row>
    <row r="134" spans="1:39"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row>
    <row r="135" spans="1:39"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row>
    <row r="136" spans="1:39"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row>
    <row r="137" spans="1:39"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row>
    <row r="138" spans="1:39"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row>
    <row r="139" spans="1:39"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row>
    <row r="140" spans="1:39"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row>
    <row r="141" spans="1:39"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row>
    <row r="142" spans="1:39"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row>
    <row r="143" spans="1:39"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row>
    <row r="144" spans="1:39"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row>
    <row r="145" spans="1:39"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row>
    <row r="146" spans="1:39"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row>
    <row r="147" spans="1:39" x14ac:dyDescent="0.2">
      <c r="A147" s="105"/>
      <c r="B147" s="105"/>
      <c r="C147" s="105"/>
      <c r="D147" s="105"/>
      <c r="E147" s="105"/>
      <c r="F147" s="105"/>
      <c r="G147" s="105"/>
      <c r="H147" s="105"/>
      <c r="I147" s="105"/>
      <c r="J147" s="105"/>
      <c r="K147" s="105"/>
      <c r="L147" s="110"/>
      <c r="M147" s="110"/>
      <c r="N147" s="110"/>
      <c r="O147" s="105"/>
      <c r="P147" s="105"/>
      <c r="Q147" s="105"/>
      <c r="R147" s="105"/>
      <c r="S147" s="105"/>
      <c r="T147" s="110"/>
      <c r="U147" s="110"/>
      <c r="V147" s="110"/>
      <c r="W147" s="105"/>
      <c r="X147" s="105"/>
      <c r="Y147" s="105"/>
      <c r="Z147" s="105"/>
      <c r="AA147" s="105"/>
      <c r="AB147" s="105"/>
      <c r="AC147" s="105"/>
      <c r="AD147" s="105"/>
      <c r="AE147" s="105"/>
      <c r="AF147" s="105"/>
      <c r="AG147" s="105"/>
      <c r="AH147" s="105"/>
      <c r="AI147" s="105"/>
      <c r="AJ147" s="105"/>
      <c r="AK147" s="105"/>
      <c r="AL147" s="105"/>
      <c r="AM147" s="105"/>
    </row>
    <row r="148" spans="1:39" x14ac:dyDescent="0.2">
      <c r="A148" s="105"/>
      <c r="B148" s="105"/>
      <c r="C148" s="105"/>
      <c r="D148" s="105"/>
      <c r="E148" s="105"/>
      <c r="F148" s="105"/>
      <c r="G148" s="105"/>
      <c r="H148" s="105"/>
      <c r="I148" s="105"/>
      <c r="J148" s="105"/>
      <c r="K148" s="105"/>
      <c r="L148" s="110"/>
      <c r="M148" s="110"/>
      <c r="N148" s="110"/>
      <c r="O148" s="105"/>
      <c r="P148" s="105"/>
      <c r="Q148" s="105"/>
      <c r="R148" s="105"/>
      <c r="S148" s="105"/>
      <c r="T148" s="110"/>
      <c r="U148" s="110"/>
      <c r="V148" s="110"/>
      <c r="W148" s="105"/>
      <c r="X148" s="105"/>
      <c r="Y148" s="105"/>
      <c r="Z148" s="105"/>
      <c r="AA148" s="105"/>
      <c r="AB148" s="105"/>
      <c r="AC148" s="105"/>
      <c r="AD148" s="105"/>
      <c r="AE148" s="105"/>
      <c r="AF148" s="105"/>
      <c r="AG148" s="105"/>
      <c r="AH148" s="105"/>
      <c r="AI148" s="105"/>
      <c r="AJ148" s="105"/>
      <c r="AK148" s="105"/>
      <c r="AL148" s="105"/>
      <c r="AM148" s="105"/>
    </row>
    <row r="149" spans="1:39" x14ac:dyDescent="0.2">
      <c r="A149" s="105"/>
      <c r="B149" s="105"/>
      <c r="C149" s="105"/>
      <c r="D149" s="105"/>
      <c r="E149" s="105"/>
      <c r="F149" s="105"/>
      <c r="G149" s="105"/>
      <c r="H149" s="105"/>
      <c r="I149" s="105"/>
      <c r="J149" s="105"/>
      <c r="K149" s="105"/>
      <c r="L149" s="110"/>
      <c r="M149" s="110"/>
      <c r="N149" s="110"/>
      <c r="O149" s="105"/>
      <c r="P149" s="105"/>
      <c r="Q149" s="105"/>
      <c r="R149" s="105"/>
      <c r="S149" s="105"/>
      <c r="T149" s="110"/>
      <c r="U149" s="110"/>
      <c r="V149" s="110"/>
      <c r="W149" s="105"/>
      <c r="X149" s="105"/>
      <c r="Y149" s="105"/>
      <c r="Z149" s="105"/>
      <c r="AA149" s="105"/>
      <c r="AB149" s="105"/>
      <c r="AC149" s="105"/>
      <c r="AD149" s="105"/>
      <c r="AE149" s="105"/>
      <c r="AF149" s="105"/>
      <c r="AG149" s="105"/>
      <c r="AH149" s="105"/>
      <c r="AI149" s="105"/>
      <c r="AJ149" s="105"/>
      <c r="AK149" s="105"/>
      <c r="AL149" s="105"/>
      <c r="AM149" s="105"/>
    </row>
    <row r="150" spans="1:39" x14ac:dyDescent="0.2">
      <c r="A150" s="105"/>
      <c r="B150" s="105"/>
      <c r="C150" s="105"/>
      <c r="D150" s="105"/>
      <c r="E150" s="105"/>
      <c r="F150" s="105"/>
      <c r="G150" s="105"/>
      <c r="H150" s="105"/>
      <c r="I150" s="105"/>
      <c r="J150" s="105"/>
      <c r="K150" s="105"/>
      <c r="L150" s="110"/>
      <c r="M150" s="110"/>
      <c r="N150" s="110"/>
      <c r="O150" s="105"/>
      <c r="P150" s="105"/>
      <c r="Q150" s="105"/>
      <c r="R150" s="105"/>
      <c r="S150" s="105"/>
      <c r="T150" s="110"/>
      <c r="U150" s="110"/>
      <c r="V150" s="110"/>
      <c r="W150" s="105"/>
      <c r="X150" s="105"/>
      <c r="Y150" s="105"/>
      <c r="Z150" s="105"/>
      <c r="AA150" s="105"/>
      <c r="AB150" s="105"/>
      <c r="AC150" s="105"/>
      <c r="AD150" s="105"/>
      <c r="AE150" s="105"/>
      <c r="AF150" s="105"/>
      <c r="AG150" s="105"/>
      <c r="AH150" s="105"/>
      <c r="AI150" s="105"/>
      <c r="AJ150" s="105"/>
      <c r="AK150" s="105"/>
      <c r="AL150" s="105"/>
      <c r="AM150" s="105"/>
    </row>
    <row r="151" spans="1:39" x14ac:dyDescent="0.2">
      <c r="A151" s="105"/>
      <c r="B151" s="105"/>
      <c r="C151" s="105"/>
      <c r="D151" s="105"/>
      <c r="E151" s="105"/>
      <c r="F151" s="105"/>
      <c r="G151" s="105"/>
      <c r="H151" s="105"/>
      <c r="I151" s="105"/>
      <c r="J151" s="105"/>
      <c r="K151" s="105"/>
      <c r="L151" s="110"/>
      <c r="M151" s="110"/>
      <c r="N151" s="110"/>
      <c r="O151" s="105"/>
      <c r="P151" s="105"/>
      <c r="Q151" s="105"/>
      <c r="R151" s="105"/>
      <c r="S151" s="105"/>
      <c r="T151" s="110"/>
      <c r="U151" s="110"/>
      <c r="V151" s="110"/>
      <c r="W151" s="105"/>
      <c r="X151" s="105"/>
      <c r="Y151" s="105"/>
      <c r="Z151" s="105"/>
      <c r="AA151" s="105"/>
      <c r="AB151" s="105"/>
      <c r="AC151" s="105"/>
      <c r="AD151" s="105"/>
      <c r="AE151" s="105"/>
      <c r="AF151" s="105"/>
      <c r="AG151" s="105"/>
      <c r="AH151" s="105"/>
      <c r="AI151" s="105"/>
      <c r="AJ151" s="105"/>
      <c r="AK151" s="105"/>
      <c r="AL151" s="105"/>
      <c r="AM151" s="105"/>
    </row>
    <row r="152" spans="1:39" x14ac:dyDescent="0.2">
      <c r="A152" s="105"/>
      <c r="B152" s="105"/>
      <c r="C152" s="105"/>
      <c r="D152" s="105"/>
      <c r="E152" s="105"/>
      <c r="F152" s="105"/>
      <c r="G152" s="105"/>
      <c r="H152" s="105"/>
      <c r="I152" s="105"/>
      <c r="J152" s="105"/>
      <c r="K152" s="105"/>
      <c r="L152" s="110"/>
      <c r="M152" s="110"/>
      <c r="N152" s="110"/>
      <c r="O152" s="105"/>
      <c r="P152" s="105"/>
      <c r="Q152" s="105"/>
      <c r="R152" s="105"/>
      <c r="S152" s="105"/>
      <c r="T152" s="110"/>
      <c r="U152" s="110"/>
      <c r="V152" s="110"/>
      <c r="W152" s="105"/>
      <c r="X152" s="105"/>
      <c r="Y152" s="105"/>
      <c r="Z152" s="105"/>
      <c r="AA152" s="105"/>
      <c r="AB152" s="105"/>
      <c r="AC152" s="105"/>
      <c r="AD152" s="105"/>
      <c r="AE152" s="105"/>
      <c r="AF152" s="105"/>
      <c r="AG152" s="105"/>
      <c r="AH152" s="105"/>
      <c r="AI152" s="105"/>
      <c r="AJ152" s="105"/>
      <c r="AK152" s="105"/>
      <c r="AL152" s="105"/>
      <c r="AM152" s="105"/>
    </row>
    <row r="153" spans="1:39" x14ac:dyDescent="0.2">
      <c r="A153" s="105"/>
      <c r="B153" s="105"/>
      <c r="C153" s="105"/>
      <c r="D153" s="105"/>
      <c r="E153" s="105"/>
      <c r="F153" s="105"/>
      <c r="G153" s="105"/>
      <c r="H153" s="105"/>
      <c r="I153" s="105"/>
      <c r="J153" s="105"/>
      <c r="K153" s="105"/>
      <c r="L153" s="110"/>
      <c r="M153" s="110"/>
      <c r="N153" s="110"/>
      <c r="O153" s="105"/>
      <c r="P153" s="105"/>
      <c r="Q153" s="105"/>
      <c r="R153" s="105"/>
      <c r="S153" s="105"/>
      <c r="T153" s="110"/>
      <c r="U153" s="110"/>
      <c r="V153" s="110"/>
      <c r="W153" s="105"/>
      <c r="X153" s="105"/>
      <c r="Y153" s="105"/>
      <c r="Z153" s="105"/>
      <c r="AA153" s="105"/>
      <c r="AB153" s="105"/>
      <c r="AC153" s="105"/>
      <c r="AD153" s="105"/>
      <c r="AE153" s="105"/>
      <c r="AF153" s="105"/>
      <c r="AG153" s="105"/>
      <c r="AH153" s="105"/>
      <c r="AI153" s="105"/>
      <c r="AJ153" s="105"/>
      <c r="AK153" s="105"/>
      <c r="AL153" s="105"/>
      <c r="AM153" s="105"/>
    </row>
    <row r="154" spans="1:39" x14ac:dyDescent="0.2">
      <c r="A154" s="105"/>
      <c r="B154" s="105"/>
      <c r="C154" s="105"/>
      <c r="D154" s="105"/>
      <c r="E154" s="105"/>
      <c r="F154" s="105"/>
      <c r="G154" s="105"/>
      <c r="H154" s="105"/>
      <c r="I154" s="105"/>
      <c r="J154" s="105"/>
      <c r="K154" s="105"/>
      <c r="L154" s="110"/>
      <c r="M154" s="110"/>
      <c r="N154" s="110"/>
      <c r="O154" s="105"/>
      <c r="P154" s="105"/>
      <c r="Q154" s="105"/>
      <c r="R154" s="105"/>
      <c r="S154" s="105"/>
      <c r="T154" s="110"/>
      <c r="U154" s="110"/>
      <c r="V154" s="110"/>
      <c r="W154" s="105"/>
      <c r="X154" s="105"/>
      <c r="Y154" s="105"/>
      <c r="Z154" s="105"/>
      <c r="AA154" s="105"/>
      <c r="AB154" s="105"/>
      <c r="AC154" s="105"/>
      <c r="AD154" s="105"/>
      <c r="AE154" s="105"/>
      <c r="AF154" s="105"/>
      <c r="AG154" s="105"/>
      <c r="AH154" s="105"/>
      <c r="AI154" s="105"/>
      <c r="AJ154" s="105"/>
      <c r="AK154" s="105"/>
      <c r="AL154" s="105"/>
      <c r="AM154" s="105"/>
    </row>
    <row r="155" spans="1:39" x14ac:dyDescent="0.2">
      <c r="A155" s="105"/>
      <c r="B155" s="105"/>
      <c r="C155" s="105"/>
      <c r="D155" s="105"/>
      <c r="E155" s="105"/>
      <c r="F155" s="105"/>
      <c r="G155" s="105"/>
      <c r="H155" s="105"/>
      <c r="I155" s="105"/>
      <c r="J155" s="105"/>
      <c r="K155" s="105"/>
      <c r="L155" s="110"/>
      <c r="M155" s="110"/>
      <c r="N155" s="110"/>
      <c r="O155" s="105"/>
      <c r="P155" s="105"/>
      <c r="Q155" s="105"/>
      <c r="R155" s="105"/>
      <c r="S155" s="105"/>
      <c r="T155" s="110"/>
      <c r="U155" s="110"/>
      <c r="V155" s="110"/>
      <c r="W155" s="105"/>
      <c r="X155" s="105"/>
      <c r="Y155" s="105"/>
      <c r="Z155" s="105"/>
      <c r="AA155" s="105"/>
      <c r="AB155" s="105"/>
      <c r="AC155" s="105"/>
      <c r="AD155" s="105"/>
      <c r="AE155" s="105"/>
      <c r="AF155" s="105"/>
      <c r="AG155" s="105"/>
      <c r="AH155" s="105"/>
      <c r="AI155" s="105"/>
      <c r="AJ155" s="105"/>
      <c r="AK155" s="105"/>
      <c r="AL155" s="105"/>
      <c r="AM155" s="105"/>
    </row>
    <row r="156" spans="1:39" x14ac:dyDescent="0.2">
      <c r="A156" s="105"/>
      <c r="B156" s="105"/>
      <c r="C156" s="105"/>
      <c r="D156" s="105"/>
      <c r="E156" s="105"/>
      <c r="F156" s="105"/>
      <c r="G156" s="105"/>
      <c r="H156" s="105"/>
      <c r="I156" s="105"/>
      <c r="J156" s="105"/>
      <c r="K156" s="105"/>
      <c r="L156" s="110"/>
      <c r="M156" s="110"/>
      <c r="N156" s="110"/>
      <c r="O156" s="105"/>
      <c r="P156" s="105"/>
      <c r="Q156" s="105"/>
      <c r="R156" s="105"/>
      <c r="S156" s="105"/>
      <c r="T156" s="110"/>
      <c r="U156" s="110"/>
      <c r="V156" s="110"/>
      <c r="W156" s="105"/>
      <c r="X156" s="105"/>
      <c r="Y156" s="105"/>
      <c r="Z156" s="105"/>
      <c r="AA156" s="105"/>
      <c r="AB156" s="105"/>
      <c r="AC156" s="105"/>
      <c r="AD156" s="105"/>
      <c r="AE156" s="105"/>
      <c r="AF156" s="105"/>
      <c r="AG156" s="105"/>
      <c r="AH156" s="105"/>
      <c r="AI156" s="105"/>
      <c r="AJ156" s="105"/>
      <c r="AK156" s="105"/>
      <c r="AL156" s="105"/>
      <c r="AM156" s="105"/>
    </row>
    <row r="157" spans="1:39" x14ac:dyDescent="0.2">
      <c r="A157" s="105"/>
      <c r="B157" s="105"/>
      <c r="C157" s="105"/>
      <c r="D157" s="105"/>
      <c r="E157" s="105"/>
      <c r="F157" s="105"/>
      <c r="G157" s="105"/>
      <c r="H157" s="105"/>
      <c r="I157" s="105"/>
      <c r="J157" s="105"/>
      <c r="K157" s="105"/>
      <c r="L157" s="110"/>
      <c r="M157" s="110"/>
      <c r="N157" s="110"/>
      <c r="O157" s="105"/>
      <c r="P157" s="105"/>
      <c r="Q157" s="105"/>
      <c r="R157" s="105"/>
      <c r="S157" s="105"/>
      <c r="T157" s="110"/>
      <c r="U157" s="110"/>
      <c r="V157" s="110"/>
      <c r="W157" s="105"/>
      <c r="X157" s="105"/>
      <c r="Y157" s="105"/>
      <c r="Z157" s="105"/>
      <c r="AA157" s="105"/>
      <c r="AB157" s="105"/>
      <c r="AC157" s="105"/>
      <c r="AD157" s="105"/>
      <c r="AE157" s="105"/>
      <c r="AF157" s="105"/>
      <c r="AG157" s="105"/>
      <c r="AH157" s="105"/>
      <c r="AI157" s="105"/>
      <c r="AJ157" s="105"/>
      <c r="AK157" s="105"/>
      <c r="AL157" s="105"/>
      <c r="AM157" s="105"/>
    </row>
    <row r="158" spans="1:39" x14ac:dyDescent="0.2">
      <c r="A158" s="105"/>
      <c r="B158" s="105"/>
      <c r="C158" s="105"/>
      <c r="D158" s="105"/>
      <c r="E158" s="105"/>
      <c r="F158" s="105"/>
      <c r="G158" s="105"/>
      <c r="H158" s="105"/>
      <c r="I158" s="105"/>
      <c r="J158" s="105"/>
      <c r="K158" s="105"/>
      <c r="L158" s="110"/>
      <c r="M158" s="110"/>
      <c r="N158" s="110"/>
      <c r="O158" s="105"/>
      <c r="P158" s="105"/>
      <c r="Q158" s="105"/>
      <c r="R158" s="105"/>
      <c r="S158" s="105"/>
      <c r="T158" s="110"/>
      <c r="U158" s="110"/>
      <c r="V158" s="110"/>
      <c r="W158" s="105"/>
      <c r="X158" s="105"/>
      <c r="Y158" s="105"/>
      <c r="Z158" s="105"/>
      <c r="AA158" s="105"/>
      <c r="AB158" s="105"/>
      <c r="AC158" s="105"/>
      <c r="AD158" s="105"/>
      <c r="AE158" s="105"/>
      <c r="AF158" s="105"/>
      <c r="AG158" s="105"/>
      <c r="AH158" s="105"/>
      <c r="AI158" s="105"/>
      <c r="AJ158" s="105"/>
      <c r="AK158" s="105"/>
      <c r="AL158" s="105"/>
      <c r="AM158" s="105"/>
    </row>
    <row r="159" spans="1:39" x14ac:dyDescent="0.2">
      <c r="A159" s="105"/>
      <c r="B159" s="105"/>
      <c r="C159" s="105"/>
      <c r="D159" s="105"/>
      <c r="E159" s="105"/>
      <c r="F159" s="105"/>
      <c r="G159" s="105"/>
      <c r="H159" s="105"/>
      <c r="I159" s="105"/>
      <c r="J159" s="105"/>
      <c r="K159" s="105"/>
      <c r="L159" s="110"/>
      <c r="M159" s="110"/>
      <c r="N159" s="110"/>
      <c r="O159" s="105"/>
      <c r="P159" s="105"/>
      <c r="Q159" s="105"/>
      <c r="R159" s="105"/>
      <c r="S159" s="105"/>
      <c r="T159" s="110"/>
      <c r="U159" s="110"/>
      <c r="V159" s="110"/>
      <c r="W159" s="105"/>
      <c r="X159" s="105"/>
      <c r="Y159" s="105"/>
      <c r="Z159" s="105"/>
      <c r="AA159" s="105"/>
      <c r="AB159" s="105"/>
      <c r="AC159" s="105"/>
      <c r="AD159" s="105"/>
      <c r="AE159" s="105"/>
      <c r="AF159" s="105"/>
      <c r="AG159" s="105"/>
      <c r="AH159" s="105"/>
      <c r="AI159" s="105"/>
      <c r="AJ159" s="105"/>
      <c r="AK159" s="105"/>
      <c r="AL159" s="105"/>
      <c r="AM159" s="105"/>
    </row>
    <row r="160" spans="1:39" x14ac:dyDescent="0.2">
      <c r="A160" s="105"/>
      <c r="B160" s="105"/>
      <c r="C160" s="105"/>
      <c r="D160" s="105"/>
      <c r="E160" s="105"/>
      <c r="F160" s="105"/>
      <c r="G160" s="105"/>
      <c r="H160" s="105"/>
      <c r="I160" s="105"/>
      <c r="J160" s="105"/>
      <c r="K160" s="105"/>
      <c r="L160" s="110"/>
      <c r="M160" s="110"/>
      <c r="N160" s="110"/>
      <c r="O160" s="105"/>
      <c r="P160" s="105"/>
      <c r="Q160" s="105"/>
      <c r="R160" s="105"/>
      <c r="S160" s="105"/>
      <c r="T160" s="110"/>
      <c r="U160" s="110"/>
      <c r="V160" s="110"/>
      <c r="W160" s="105"/>
      <c r="X160" s="105"/>
      <c r="Y160" s="105"/>
      <c r="Z160" s="105"/>
      <c r="AA160" s="105"/>
      <c r="AB160" s="105"/>
      <c r="AC160" s="105"/>
      <c r="AD160" s="105"/>
      <c r="AE160" s="105"/>
      <c r="AF160" s="105"/>
      <c r="AG160" s="105"/>
      <c r="AH160" s="105"/>
      <c r="AI160" s="105"/>
      <c r="AJ160" s="105"/>
      <c r="AK160" s="105"/>
      <c r="AL160" s="105"/>
      <c r="AM160" s="105"/>
    </row>
    <row r="161" spans="1:39" x14ac:dyDescent="0.2">
      <c r="A161" s="105"/>
      <c r="B161" s="105"/>
      <c r="C161" s="105"/>
      <c r="D161" s="105"/>
      <c r="E161" s="105"/>
      <c r="F161" s="105"/>
      <c r="G161" s="105"/>
      <c r="H161" s="105"/>
      <c r="I161" s="105"/>
      <c r="J161" s="105"/>
      <c r="K161" s="105"/>
      <c r="L161" s="110"/>
      <c r="M161" s="110"/>
      <c r="N161" s="110"/>
      <c r="O161" s="105"/>
      <c r="P161" s="105"/>
      <c r="Q161" s="105"/>
      <c r="R161" s="105"/>
      <c r="S161" s="105"/>
      <c r="T161" s="110"/>
      <c r="U161" s="110"/>
      <c r="V161" s="110"/>
      <c r="W161" s="105"/>
      <c r="X161" s="105"/>
      <c r="Y161" s="105"/>
      <c r="Z161" s="105"/>
      <c r="AA161" s="105"/>
      <c r="AB161" s="105"/>
      <c r="AC161" s="105"/>
      <c r="AD161" s="105"/>
      <c r="AE161" s="105"/>
      <c r="AF161" s="105"/>
      <c r="AG161" s="105"/>
      <c r="AH161" s="105"/>
      <c r="AI161" s="105"/>
      <c r="AJ161" s="105"/>
      <c r="AK161" s="105"/>
      <c r="AL161" s="105"/>
      <c r="AM161" s="105"/>
    </row>
    <row r="162" spans="1:39" x14ac:dyDescent="0.2">
      <c r="A162" s="105"/>
      <c r="B162" s="105"/>
      <c r="C162" s="105"/>
      <c r="D162" s="105"/>
      <c r="E162" s="105"/>
      <c r="F162" s="105"/>
      <c r="G162" s="105"/>
      <c r="H162" s="105"/>
      <c r="I162" s="105"/>
      <c r="J162" s="105"/>
      <c r="K162" s="105"/>
      <c r="L162" s="110"/>
      <c r="M162" s="110"/>
      <c r="N162" s="110"/>
      <c r="O162" s="105"/>
      <c r="P162" s="105"/>
      <c r="Q162" s="105"/>
      <c r="R162" s="105"/>
      <c r="S162" s="105"/>
      <c r="T162" s="110"/>
      <c r="U162" s="110"/>
      <c r="V162" s="110"/>
      <c r="W162" s="105"/>
      <c r="X162" s="105"/>
      <c r="Y162" s="105"/>
      <c r="Z162" s="105"/>
      <c r="AA162" s="105"/>
      <c r="AB162" s="105"/>
      <c r="AC162" s="105"/>
      <c r="AD162" s="105"/>
      <c r="AE162" s="105"/>
      <c r="AF162" s="105"/>
      <c r="AG162" s="105"/>
      <c r="AH162" s="105"/>
      <c r="AI162" s="105"/>
      <c r="AJ162" s="105"/>
      <c r="AK162" s="105"/>
      <c r="AL162" s="105"/>
      <c r="AM162" s="105"/>
    </row>
    <row r="163" spans="1:39"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row>
    <row r="164" spans="1:39"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row>
    <row r="165" spans="1:39"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row>
    <row r="166" spans="1:39"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row>
    <row r="167" spans="1:39"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row>
    <row r="168" spans="1:39"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row>
    <row r="169" spans="1:39"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row>
    <row r="170" spans="1:39"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row>
    <row r="171" spans="1:39"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row>
    <row r="172" spans="1:39"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row>
    <row r="173" spans="1:39"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row>
    <row r="174" spans="1:39"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row>
    <row r="175" spans="1:39"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row>
    <row r="176" spans="1:39" x14ac:dyDescent="0.2">
      <c r="A176" s="105"/>
      <c r="B176" s="105"/>
      <c r="C176" s="105"/>
      <c r="D176" s="105"/>
      <c r="E176" s="105"/>
      <c r="F176" s="105"/>
      <c r="G176" s="105"/>
      <c r="H176" s="105"/>
      <c r="I176" s="105"/>
      <c r="J176" s="105"/>
      <c r="K176" s="105"/>
      <c r="L176" s="110"/>
      <c r="M176" s="110"/>
      <c r="N176" s="110"/>
      <c r="O176" s="105"/>
      <c r="P176" s="105"/>
      <c r="Q176" s="105"/>
      <c r="R176" s="105"/>
      <c r="S176" s="105"/>
      <c r="T176" s="110"/>
      <c r="U176" s="110"/>
      <c r="V176" s="110"/>
      <c r="W176" s="105"/>
      <c r="X176" s="105"/>
      <c r="Y176" s="105"/>
      <c r="Z176" s="105"/>
      <c r="AA176" s="105"/>
      <c r="AB176" s="105"/>
      <c r="AC176" s="105"/>
      <c r="AD176" s="105"/>
      <c r="AE176" s="105"/>
      <c r="AF176" s="105"/>
      <c r="AG176" s="105"/>
      <c r="AH176" s="105"/>
      <c r="AI176" s="105"/>
      <c r="AJ176" s="105"/>
      <c r="AK176" s="105"/>
      <c r="AL176" s="105"/>
      <c r="AM176" s="105"/>
    </row>
    <row r="177" spans="1:39" x14ac:dyDescent="0.2">
      <c r="A177" s="105"/>
      <c r="B177" s="105"/>
      <c r="C177" s="105"/>
      <c r="D177" s="105"/>
      <c r="E177" s="105"/>
      <c r="F177" s="105"/>
      <c r="G177" s="105"/>
      <c r="H177" s="105"/>
      <c r="I177" s="105"/>
      <c r="J177" s="105"/>
      <c r="K177" s="105"/>
      <c r="L177" s="110"/>
      <c r="M177" s="110"/>
      <c r="N177" s="110"/>
      <c r="O177" s="105"/>
      <c r="P177" s="105"/>
      <c r="Q177" s="105"/>
      <c r="R177" s="105"/>
      <c r="S177" s="105"/>
      <c r="T177" s="110"/>
      <c r="U177" s="110"/>
      <c r="V177" s="110"/>
      <c r="W177" s="105"/>
      <c r="X177" s="105"/>
      <c r="Y177" s="105"/>
      <c r="Z177" s="105"/>
      <c r="AA177" s="105"/>
      <c r="AB177" s="105"/>
      <c r="AC177" s="105"/>
      <c r="AD177" s="105"/>
      <c r="AE177" s="105"/>
      <c r="AF177" s="105"/>
      <c r="AG177" s="105"/>
      <c r="AH177" s="105"/>
      <c r="AI177" s="105"/>
      <c r="AJ177" s="105"/>
      <c r="AK177" s="105"/>
      <c r="AL177" s="105"/>
      <c r="AM177" s="105"/>
    </row>
    <row r="178" spans="1:39" x14ac:dyDescent="0.2">
      <c r="A178" s="105"/>
      <c r="B178" s="105"/>
      <c r="C178" s="105"/>
      <c r="D178" s="105"/>
      <c r="E178" s="105"/>
      <c r="F178" s="105"/>
      <c r="G178" s="105"/>
      <c r="H178" s="105"/>
      <c r="I178" s="105"/>
      <c r="J178" s="105"/>
      <c r="K178" s="105"/>
      <c r="L178" s="110"/>
      <c r="M178" s="110"/>
      <c r="N178" s="110"/>
      <c r="O178" s="105"/>
      <c r="P178" s="105"/>
      <c r="Q178" s="105"/>
      <c r="R178" s="105"/>
      <c r="S178" s="105"/>
      <c r="T178" s="110"/>
      <c r="U178" s="110"/>
      <c r="V178" s="110"/>
      <c r="W178" s="105"/>
      <c r="X178" s="105"/>
      <c r="Y178" s="105"/>
      <c r="Z178" s="105"/>
      <c r="AA178" s="105"/>
      <c r="AB178" s="105"/>
      <c r="AC178" s="105"/>
      <c r="AD178" s="105"/>
      <c r="AE178" s="105"/>
      <c r="AF178" s="105"/>
      <c r="AG178" s="105"/>
      <c r="AH178" s="105"/>
      <c r="AI178" s="105"/>
      <c r="AJ178" s="105"/>
      <c r="AK178" s="105"/>
      <c r="AL178" s="105"/>
      <c r="AM178" s="105"/>
    </row>
    <row r="179" spans="1:39" x14ac:dyDescent="0.2">
      <c r="A179" s="105"/>
      <c r="B179" s="105"/>
      <c r="C179" s="105"/>
      <c r="D179" s="105"/>
      <c r="E179" s="105"/>
      <c r="F179" s="105"/>
      <c r="G179" s="105"/>
      <c r="H179" s="105"/>
      <c r="I179" s="105"/>
      <c r="J179" s="105"/>
      <c r="K179" s="105"/>
      <c r="L179" s="110"/>
      <c r="M179" s="110"/>
      <c r="N179" s="110"/>
      <c r="O179" s="105"/>
      <c r="P179" s="105"/>
      <c r="Q179" s="105"/>
      <c r="R179" s="105"/>
      <c r="S179" s="105"/>
      <c r="T179" s="110"/>
      <c r="U179" s="110"/>
      <c r="V179" s="110"/>
      <c r="W179" s="105"/>
      <c r="X179" s="105"/>
      <c r="Y179" s="105"/>
      <c r="Z179" s="105"/>
      <c r="AA179" s="105"/>
      <c r="AB179" s="105"/>
      <c r="AC179" s="105"/>
      <c r="AD179" s="105"/>
      <c r="AE179" s="105"/>
      <c r="AF179" s="105"/>
      <c r="AG179" s="105"/>
      <c r="AH179" s="105"/>
      <c r="AI179" s="105"/>
      <c r="AJ179" s="105"/>
      <c r="AK179" s="105"/>
      <c r="AL179" s="105"/>
      <c r="AM179" s="105"/>
    </row>
    <row r="180" spans="1:39" x14ac:dyDescent="0.2">
      <c r="A180" s="105"/>
      <c r="B180" s="105"/>
      <c r="C180" s="105"/>
      <c r="D180" s="105"/>
      <c r="E180" s="105"/>
      <c r="F180" s="105"/>
      <c r="G180" s="105"/>
      <c r="H180" s="105"/>
      <c r="I180" s="105"/>
      <c r="J180" s="105"/>
      <c r="K180" s="105"/>
      <c r="L180" s="110"/>
      <c r="M180" s="110"/>
      <c r="N180" s="110"/>
      <c r="O180" s="105"/>
      <c r="P180" s="105"/>
      <c r="Q180" s="105"/>
      <c r="R180" s="105"/>
      <c r="S180" s="105"/>
      <c r="T180" s="110"/>
      <c r="U180" s="110"/>
      <c r="V180" s="110"/>
      <c r="W180" s="105"/>
      <c r="X180" s="105"/>
      <c r="Y180" s="105"/>
      <c r="Z180" s="105"/>
      <c r="AA180" s="105"/>
      <c r="AB180" s="105"/>
      <c r="AC180" s="105"/>
      <c r="AD180" s="105"/>
      <c r="AE180" s="105"/>
      <c r="AF180" s="105"/>
      <c r="AG180" s="105"/>
      <c r="AH180" s="105"/>
      <c r="AI180" s="105"/>
      <c r="AJ180" s="105"/>
      <c r="AK180" s="105"/>
      <c r="AL180" s="105"/>
      <c r="AM180" s="105"/>
    </row>
    <row r="181" spans="1:39" x14ac:dyDescent="0.2">
      <c r="A181" s="105"/>
      <c r="B181" s="105"/>
      <c r="C181" s="105"/>
      <c r="D181" s="105"/>
      <c r="E181" s="105"/>
      <c r="F181" s="105"/>
      <c r="G181" s="105"/>
      <c r="H181" s="105"/>
      <c r="I181" s="105"/>
      <c r="J181" s="105"/>
      <c r="K181" s="105"/>
      <c r="L181" s="110"/>
      <c r="M181" s="110"/>
      <c r="N181" s="110"/>
      <c r="O181" s="105"/>
      <c r="P181" s="105"/>
      <c r="Q181" s="105"/>
      <c r="R181" s="105"/>
      <c r="S181" s="105"/>
      <c r="T181" s="110"/>
      <c r="U181" s="110"/>
      <c r="V181" s="110"/>
      <c r="W181" s="105"/>
      <c r="X181" s="105"/>
      <c r="Y181" s="105"/>
      <c r="Z181" s="105"/>
      <c r="AA181" s="105"/>
      <c r="AB181" s="105"/>
      <c r="AC181" s="105"/>
      <c r="AD181" s="105"/>
      <c r="AE181" s="105"/>
      <c r="AF181" s="105"/>
      <c r="AG181" s="105"/>
      <c r="AH181" s="105"/>
      <c r="AI181" s="105"/>
      <c r="AJ181" s="105"/>
      <c r="AK181" s="105"/>
      <c r="AL181" s="105"/>
      <c r="AM181" s="105"/>
    </row>
    <row r="182" spans="1:39" x14ac:dyDescent="0.2">
      <c r="A182" s="105"/>
      <c r="B182" s="105"/>
      <c r="C182" s="105"/>
      <c r="D182" s="105"/>
      <c r="E182" s="105"/>
      <c r="F182" s="105"/>
      <c r="G182" s="105"/>
      <c r="H182" s="105"/>
      <c r="I182" s="105"/>
      <c r="J182" s="105"/>
      <c r="K182" s="105"/>
      <c r="L182" s="110"/>
      <c r="M182" s="110"/>
      <c r="N182" s="110"/>
      <c r="O182" s="105"/>
      <c r="P182" s="105"/>
      <c r="Q182" s="105"/>
      <c r="R182" s="105"/>
      <c r="S182" s="105"/>
      <c r="T182" s="110"/>
      <c r="U182" s="110"/>
      <c r="V182" s="110"/>
      <c r="W182" s="105"/>
      <c r="X182" s="105"/>
      <c r="Y182" s="105"/>
      <c r="Z182" s="105"/>
      <c r="AA182" s="105"/>
      <c r="AB182" s="105"/>
      <c r="AC182" s="105"/>
      <c r="AD182" s="105"/>
      <c r="AE182" s="105"/>
      <c r="AF182" s="105"/>
      <c r="AG182" s="105"/>
      <c r="AH182" s="105"/>
      <c r="AI182" s="105"/>
      <c r="AJ182" s="105"/>
      <c r="AK182" s="105"/>
      <c r="AL182" s="105"/>
      <c r="AM182" s="105"/>
    </row>
    <row r="183" spans="1:39" x14ac:dyDescent="0.2">
      <c r="A183" s="105"/>
      <c r="B183" s="105"/>
      <c r="C183" s="105"/>
      <c r="D183" s="105"/>
      <c r="E183" s="105"/>
      <c r="F183" s="105"/>
      <c r="G183" s="105"/>
      <c r="H183" s="105"/>
      <c r="I183" s="105"/>
      <c r="J183" s="105"/>
      <c r="K183" s="105"/>
      <c r="L183" s="110"/>
      <c r="M183" s="110"/>
      <c r="N183" s="110"/>
      <c r="O183" s="105"/>
      <c r="P183" s="105"/>
      <c r="Q183" s="105"/>
      <c r="R183" s="105"/>
      <c r="S183" s="105"/>
      <c r="T183" s="110"/>
      <c r="U183" s="110"/>
      <c r="V183" s="110"/>
      <c r="W183" s="105"/>
      <c r="X183" s="105"/>
      <c r="Y183" s="105"/>
      <c r="Z183" s="105"/>
      <c r="AA183" s="105"/>
      <c r="AB183" s="105"/>
      <c r="AC183" s="105"/>
      <c r="AD183" s="105"/>
      <c r="AE183" s="105"/>
      <c r="AF183" s="105"/>
      <c r="AG183" s="105"/>
      <c r="AH183" s="105"/>
      <c r="AI183" s="105"/>
      <c r="AJ183" s="105"/>
      <c r="AK183" s="105"/>
      <c r="AL183" s="105"/>
      <c r="AM183" s="105"/>
    </row>
    <row r="184" spans="1:39" x14ac:dyDescent="0.2">
      <c r="A184" s="105"/>
      <c r="B184" s="105"/>
      <c r="C184" s="105"/>
      <c r="D184" s="105"/>
      <c r="E184" s="105"/>
      <c r="F184" s="105"/>
      <c r="G184" s="105"/>
      <c r="H184" s="105"/>
      <c r="I184" s="105"/>
      <c r="J184" s="105"/>
      <c r="K184" s="105"/>
      <c r="L184" s="110"/>
      <c r="M184" s="110"/>
      <c r="N184" s="110"/>
      <c r="O184" s="105"/>
      <c r="P184" s="105"/>
      <c r="Q184" s="105"/>
      <c r="R184" s="105"/>
      <c r="S184" s="105"/>
      <c r="T184" s="110"/>
      <c r="U184" s="110"/>
      <c r="V184" s="110"/>
      <c r="W184" s="105"/>
      <c r="X184" s="105"/>
      <c r="Y184" s="105"/>
      <c r="Z184" s="105"/>
      <c r="AA184" s="105"/>
      <c r="AB184" s="105"/>
      <c r="AC184" s="105"/>
      <c r="AD184" s="105"/>
      <c r="AE184" s="105"/>
      <c r="AF184" s="105"/>
      <c r="AG184" s="105"/>
      <c r="AH184" s="105"/>
      <c r="AI184" s="105"/>
      <c r="AJ184" s="105"/>
      <c r="AK184" s="105"/>
      <c r="AL184" s="105"/>
      <c r="AM184" s="105"/>
    </row>
    <row r="185" spans="1:39" x14ac:dyDescent="0.2">
      <c r="A185" s="105"/>
      <c r="B185" s="105"/>
      <c r="C185" s="105"/>
      <c r="D185" s="105"/>
      <c r="E185" s="105"/>
      <c r="F185" s="105"/>
      <c r="G185" s="105"/>
      <c r="H185" s="105"/>
      <c r="I185" s="105"/>
      <c r="J185" s="105"/>
      <c r="K185" s="105"/>
      <c r="L185" s="110"/>
      <c r="M185" s="110"/>
      <c r="N185" s="110"/>
      <c r="O185" s="105"/>
      <c r="P185" s="105"/>
      <c r="Q185" s="105"/>
      <c r="R185" s="105"/>
      <c r="S185" s="105"/>
      <c r="T185" s="110"/>
      <c r="U185" s="110"/>
      <c r="V185" s="110"/>
      <c r="W185" s="105"/>
      <c r="X185" s="105"/>
      <c r="Y185" s="105"/>
      <c r="Z185" s="105"/>
      <c r="AA185" s="105"/>
      <c r="AB185" s="105"/>
      <c r="AC185" s="105"/>
      <c r="AD185" s="105"/>
      <c r="AE185" s="105"/>
      <c r="AF185" s="105"/>
      <c r="AG185" s="105"/>
      <c r="AH185" s="105"/>
      <c r="AI185" s="105"/>
      <c r="AJ185" s="105"/>
      <c r="AK185" s="105"/>
      <c r="AL185" s="105"/>
      <c r="AM185" s="105"/>
    </row>
    <row r="186" spans="1:39" x14ac:dyDescent="0.2">
      <c r="A186" s="105"/>
      <c r="B186" s="105"/>
      <c r="C186" s="105"/>
      <c r="D186" s="105"/>
      <c r="E186" s="105"/>
      <c r="F186" s="105"/>
      <c r="G186" s="105"/>
      <c r="H186" s="105"/>
      <c r="I186" s="105"/>
      <c r="J186" s="105"/>
      <c r="K186" s="105"/>
      <c r="L186" s="110"/>
      <c r="M186" s="110"/>
      <c r="N186" s="110"/>
      <c r="O186" s="105"/>
      <c r="P186" s="105"/>
      <c r="Q186" s="105"/>
      <c r="R186" s="105"/>
      <c r="S186" s="105"/>
      <c r="T186" s="110"/>
      <c r="U186" s="110"/>
      <c r="V186" s="110"/>
      <c r="W186" s="105"/>
      <c r="X186" s="105"/>
      <c r="Y186" s="105"/>
      <c r="Z186" s="105"/>
      <c r="AA186" s="105"/>
      <c r="AB186" s="105"/>
      <c r="AC186" s="105"/>
      <c r="AD186" s="105"/>
      <c r="AE186" s="105"/>
      <c r="AF186" s="105"/>
      <c r="AG186" s="105"/>
      <c r="AH186" s="105"/>
      <c r="AI186" s="105"/>
      <c r="AJ186" s="105"/>
      <c r="AK186" s="105"/>
      <c r="AL186" s="105"/>
      <c r="AM186" s="105"/>
    </row>
    <row r="187" spans="1:39" x14ac:dyDescent="0.2">
      <c r="A187" s="105"/>
      <c r="B187" s="105"/>
      <c r="C187" s="105"/>
      <c r="D187" s="105"/>
      <c r="E187" s="105"/>
      <c r="F187" s="105"/>
      <c r="G187" s="105"/>
      <c r="H187" s="105"/>
      <c r="I187" s="105"/>
      <c r="J187" s="105"/>
      <c r="K187" s="105"/>
      <c r="L187" s="110"/>
      <c r="M187" s="110"/>
      <c r="N187" s="110"/>
      <c r="O187" s="105"/>
      <c r="P187" s="105"/>
      <c r="Q187" s="105"/>
      <c r="R187" s="105"/>
      <c r="S187" s="105"/>
      <c r="T187" s="110"/>
      <c r="U187" s="110"/>
      <c r="V187" s="110"/>
      <c r="W187" s="105"/>
      <c r="X187" s="105"/>
      <c r="Y187" s="105"/>
      <c r="Z187" s="105"/>
      <c r="AA187" s="105"/>
      <c r="AB187" s="105"/>
      <c r="AC187" s="105"/>
      <c r="AD187" s="105"/>
      <c r="AE187" s="105"/>
      <c r="AF187" s="105"/>
      <c r="AG187" s="105"/>
      <c r="AH187" s="105"/>
      <c r="AI187" s="105"/>
      <c r="AJ187" s="105"/>
      <c r="AK187" s="105"/>
      <c r="AL187" s="105"/>
      <c r="AM187" s="105"/>
    </row>
    <row r="188" spans="1:39" x14ac:dyDescent="0.2">
      <c r="A188" s="105"/>
      <c r="B188" s="105"/>
      <c r="C188" s="105"/>
      <c r="D188" s="105"/>
      <c r="E188" s="105"/>
      <c r="F188" s="105"/>
      <c r="G188" s="105"/>
      <c r="H188" s="105"/>
      <c r="I188" s="105"/>
      <c r="J188" s="105"/>
      <c r="K188" s="105"/>
      <c r="L188" s="110"/>
      <c r="M188" s="110"/>
      <c r="N188" s="110"/>
      <c r="O188" s="105"/>
      <c r="P188" s="105"/>
      <c r="Q188" s="105"/>
      <c r="R188" s="105"/>
      <c r="S188" s="105"/>
      <c r="T188" s="110"/>
      <c r="U188" s="110"/>
      <c r="V188" s="110"/>
      <c r="W188" s="105"/>
      <c r="X188" s="105"/>
      <c r="Y188" s="105"/>
      <c r="Z188" s="105"/>
      <c r="AA188" s="105"/>
      <c r="AB188" s="105"/>
      <c r="AC188" s="105"/>
      <c r="AD188" s="105"/>
      <c r="AE188" s="105"/>
      <c r="AF188" s="105"/>
      <c r="AG188" s="105"/>
      <c r="AH188" s="105"/>
      <c r="AI188" s="105"/>
      <c r="AJ188" s="105"/>
      <c r="AK188" s="105"/>
      <c r="AL188" s="105"/>
      <c r="AM188" s="105"/>
    </row>
    <row r="189" spans="1:39" x14ac:dyDescent="0.2">
      <c r="A189" s="105"/>
      <c r="B189" s="105"/>
      <c r="C189" s="105"/>
      <c r="D189" s="105"/>
      <c r="E189" s="105"/>
      <c r="F189" s="105"/>
      <c r="G189" s="105"/>
      <c r="H189" s="105"/>
      <c r="I189" s="105"/>
      <c r="J189" s="105"/>
      <c r="K189" s="105"/>
      <c r="L189" s="110"/>
      <c r="M189" s="110"/>
      <c r="N189" s="110"/>
      <c r="O189" s="105"/>
      <c r="P189" s="105"/>
      <c r="Q189" s="105"/>
      <c r="R189" s="105"/>
      <c r="S189" s="105"/>
      <c r="T189" s="110"/>
      <c r="U189" s="110"/>
      <c r="V189" s="110"/>
      <c r="W189" s="105"/>
      <c r="X189" s="105"/>
      <c r="Y189" s="105"/>
      <c r="Z189" s="105"/>
      <c r="AA189" s="105"/>
      <c r="AB189" s="105"/>
      <c r="AC189" s="105"/>
      <c r="AD189" s="105"/>
      <c r="AE189" s="105"/>
      <c r="AF189" s="105"/>
      <c r="AG189" s="105"/>
      <c r="AH189" s="105"/>
      <c r="AI189" s="105"/>
      <c r="AJ189" s="105"/>
      <c r="AK189" s="105"/>
      <c r="AL189" s="105"/>
      <c r="AM189" s="105"/>
    </row>
    <row r="190" spans="1:39" x14ac:dyDescent="0.2">
      <c r="A190" s="105"/>
      <c r="B190" s="105"/>
      <c r="C190" s="105"/>
      <c r="D190" s="105"/>
      <c r="E190" s="105"/>
      <c r="F190" s="105"/>
      <c r="G190" s="105"/>
      <c r="H190" s="105"/>
      <c r="I190" s="105"/>
      <c r="J190" s="105"/>
      <c r="K190" s="105"/>
      <c r="L190" s="110"/>
      <c r="M190" s="110"/>
      <c r="N190" s="110"/>
      <c r="O190" s="105"/>
      <c r="P190" s="105"/>
      <c r="Q190" s="105"/>
      <c r="R190" s="105"/>
      <c r="S190" s="105"/>
      <c r="T190" s="110"/>
      <c r="U190" s="110"/>
      <c r="V190" s="110"/>
      <c r="W190" s="105"/>
      <c r="X190" s="105"/>
      <c r="Y190" s="105"/>
      <c r="Z190" s="105"/>
      <c r="AA190" s="105"/>
      <c r="AB190" s="105"/>
      <c r="AC190" s="105"/>
      <c r="AD190" s="105"/>
      <c r="AE190" s="105"/>
      <c r="AF190" s="105"/>
      <c r="AG190" s="105"/>
      <c r="AH190" s="105"/>
      <c r="AI190" s="105"/>
      <c r="AJ190" s="105"/>
      <c r="AK190" s="105"/>
      <c r="AL190" s="105"/>
      <c r="AM190" s="105"/>
    </row>
    <row r="191" spans="1:39" x14ac:dyDescent="0.2">
      <c r="A191" s="105"/>
      <c r="B191" s="105"/>
      <c r="C191" s="105"/>
      <c r="D191" s="105"/>
      <c r="E191" s="105"/>
      <c r="F191" s="105"/>
      <c r="G191" s="105"/>
      <c r="H191" s="105"/>
      <c r="I191" s="105"/>
      <c r="J191" s="105"/>
      <c r="K191" s="105"/>
      <c r="L191" s="110"/>
      <c r="M191" s="110"/>
      <c r="N191" s="110"/>
      <c r="O191" s="105"/>
      <c r="P191" s="105"/>
      <c r="Q191" s="105"/>
      <c r="R191" s="105"/>
      <c r="S191" s="105"/>
      <c r="T191" s="110"/>
      <c r="U191" s="110"/>
      <c r="V191" s="110"/>
      <c r="W191" s="105"/>
      <c r="X191" s="105"/>
      <c r="Y191" s="105"/>
      <c r="Z191" s="105"/>
      <c r="AA191" s="105"/>
      <c r="AB191" s="105"/>
      <c r="AC191" s="105"/>
      <c r="AD191" s="105"/>
      <c r="AE191" s="105"/>
      <c r="AF191" s="105"/>
      <c r="AG191" s="105"/>
      <c r="AH191" s="105"/>
      <c r="AI191" s="105"/>
      <c r="AJ191" s="105"/>
      <c r="AK191" s="105"/>
      <c r="AL191" s="105"/>
      <c r="AM191" s="105"/>
    </row>
    <row r="192" spans="1:39" x14ac:dyDescent="0.2">
      <c r="A192" s="105"/>
      <c r="B192" s="105"/>
      <c r="C192" s="105"/>
      <c r="D192" s="105"/>
      <c r="E192" s="105"/>
      <c r="F192" s="105"/>
      <c r="G192" s="105"/>
      <c r="H192" s="105"/>
      <c r="I192" s="105"/>
      <c r="J192" s="105"/>
      <c r="K192" s="105"/>
      <c r="L192" s="110"/>
      <c r="M192" s="110"/>
      <c r="N192" s="110"/>
      <c r="O192" s="105"/>
      <c r="P192" s="105"/>
      <c r="Q192" s="105"/>
      <c r="R192" s="105"/>
      <c r="S192" s="105"/>
      <c r="T192" s="110"/>
      <c r="U192" s="110"/>
      <c r="V192" s="110"/>
      <c r="W192" s="105"/>
      <c r="X192" s="105"/>
      <c r="Y192" s="105"/>
      <c r="Z192" s="105"/>
      <c r="AA192" s="105"/>
      <c r="AB192" s="105"/>
      <c r="AC192" s="105"/>
      <c r="AD192" s="105"/>
      <c r="AE192" s="105"/>
      <c r="AF192" s="105"/>
      <c r="AG192" s="105"/>
      <c r="AH192" s="105"/>
      <c r="AI192" s="105"/>
      <c r="AJ192" s="105"/>
      <c r="AK192" s="105"/>
      <c r="AL192" s="105"/>
      <c r="AM192" s="105"/>
    </row>
    <row r="193" spans="1:39" x14ac:dyDescent="0.2">
      <c r="A193" s="105"/>
      <c r="B193" s="105"/>
      <c r="C193" s="105"/>
      <c r="D193" s="105"/>
      <c r="E193" s="105"/>
      <c r="F193" s="105"/>
      <c r="G193" s="105"/>
      <c r="H193" s="105"/>
      <c r="I193" s="105"/>
      <c r="J193" s="105"/>
      <c r="K193" s="105"/>
      <c r="L193" s="110"/>
      <c r="M193" s="110"/>
      <c r="N193" s="110"/>
      <c r="O193" s="105"/>
      <c r="P193" s="105"/>
      <c r="Q193" s="105"/>
      <c r="R193" s="105"/>
      <c r="S193" s="105"/>
      <c r="T193" s="110"/>
      <c r="U193" s="110"/>
      <c r="V193" s="110"/>
      <c r="W193" s="105"/>
      <c r="X193" s="105"/>
      <c r="Y193" s="105"/>
      <c r="Z193" s="105"/>
      <c r="AA193" s="105"/>
      <c r="AB193" s="105"/>
      <c r="AC193" s="105"/>
      <c r="AD193" s="105"/>
      <c r="AE193" s="105"/>
      <c r="AF193" s="105"/>
      <c r="AG193" s="105"/>
      <c r="AH193" s="105"/>
      <c r="AI193" s="105"/>
      <c r="AJ193" s="105"/>
      <c r="AK193" s="105"/>
      <c r="AL193" s="105"/>
      <c r="AM193" s="105"/>
    </row>
    <row r="194" spans="1:39" x14ac:dyDescent="0.2">
      <c r="A194" s="105"/>
      <c r="B194" s="105"/>
      <c r="C194" s="105"/>
      <c r="D194" s="105"/>
      <c r="E194" s="105"/>
      <c r="F194" s="105"/>
      <c r="G194" s="105"/>
      <c r="H194" s="105"/>
      <c r="I194" s="105"/>
      <c r="J194" s="105"/>
      <c r="K194" s="105"/>
      <c r="L194" s="110"/>
      <c r="M194" s="110"/>
      <c r="N194" s="110"/>
      <c r="O194" s="105"/>
      <c r="P194" s="105"/>
      <c r="Q194" s="105"/>
      <c r="R194" s="105"/>
      <c r="S194" s="105"/>
      <c r="T194" s="110"/>
      <c r="U194" s="110"/>
      <c r="V194" s="110"/>
      <c r="W194" s="105"/>
      <c r="X194" s="105"/>
      <c r="Y194" s="105"/>
      <c r="Z194" s="105"/>
      <c r="AA194" s="105"/>
      <c r="AB194" s="105"/>
      <c r="AC194" s="105"/>
      <c r="AD194" s="105"/>
      <c r="AE194" s="105"/>
      <c r="AF194" s="105"/>
      <c r="AG194" s="105"/>
      <c r="AH194" s="105"/>
      <c r="AI194" s="105"/>
      <c r="AJ194" s="105"/>
      <c r="AK194" s="105"/>
      <c r="AL194" s="105"/>
      <c r="AM194" s="105"/>
    </row>
    <row r="195" spans="1:39" x14ac:dyDescent="0.2">
      <c r="A195" s="105"/>
      <c r="B195" s="105"/>
      <c r="C195" s="105"/>
      <c r="D195" s="105"/>
      <c r="E195" s="105"/>
      <c r="F195" s="105"/>
      <c r="G195" s="105"/>
      <c r="H195" s="105"/>
      <c r="I195" s="105"/>
      <c r="J195" s="105"/>
      <c r="K195" s="105"/>
      <c r="L195" s="110"/>
      <c r="M195" s="110"/>
      <c r="N195" s="110"/>
      <c r="O195" s="105"/>
      <c r="P195" s="105"/>
      <c r="Q195" s="105"/>
      <c r="R195" s="105"/>
      <c r="S195" s="105"/>
      <c r="T195" s="110"/>
      <c r="U195" s="110"/>
      <c r="V195" s="110"/>
      <c r="W195" s="105"/>
      <c r="X195" s="105"/>
      <c r="Y195" s="105"/>
      <c r="Z195" s="105"/>
      <c r="AA195" s="105"/>
      <c r="AB195" s="105"/>
      <c r="AC195" s="105"/>
      <c r="AD195" s="105"/>
      <c r="AE195" s="105"/>
      <c r="AF195" s="105"/>
      <c r="AG195" s="105"/>
      <c r="AH195" s="105"/>
      <c r="AI195" s="105"/>
      <c r="AJ195" s="105"/>
      <c r="AK195" s="105"/>
      <c r="AL195" s="105"/>
      <c r="AM195" s="105"/>
    </row>
    <row r="196" spans="1:39" x14ac:dyDescent="0.2">
      <c r="A196" s="105"/>
      <c r="B196" s="105"/>
      <c r="C196" s="105"/>
      <c r="D196" s="105"/>
      <c r="E196" s="105"/>
      <c r="F196" s="105"/>
      <c r="G196" s="105"/>
      <c r="H196" s="105"/>
      <c r="I196" s="105"/>
      <c r="J196" s="105"/>
      <c r="K196" s="105"/>
      <c r="L196" s="110"/>
      <c r="M196" s="110"/>
      <c r="N196" s="110"/>
      <c r="O196" s="105"/>
      <c r="P196" s="105"/>
      <c r="Q196" s="105"/>
      <c r="R196" s="105"/>
      <c r="S196" s="105"/>
      <c r="T196" s="110"/>
      <c r="U196" s="110"/>
      <c r="V196" s="110"/>
      <c r="W196" s="105"/>
      <c r="X196" s="105"/>
      <c r="Y196" s="105"/>
      <c r="Z196" s="105"/>
      <c r="AA196" s="105"/>
      <c r="AB196" s="105"/>
      <c r="AC196" s="105"/>
      <c r="AD196" s="105"/>
      <c r="AE196" s="105"/>
      <c r="AF196" s="105"/>
      <c r="AG196" s="105"/>
      <c r="AH196" s="105"/>
      <c r="AI196" s="105"/>
      <c r="AJ196" s="105"/>
      <c r="AK196" s="105"/>
      <c r="AL196" s="105"/>
      <c r="AM196" s="105"/>
    </row>
    <row r="197" spans="1:39" x14ac:dyDescent="0.2">
      <c r="A197" s="105"/>
      <c r="B197" s="105"/>
      <c r="C197" s="105"/>
      <c r="D197" s="105"/>
      <c r="E197" s="105"/>
      <c r="F197" s="105"/>
      <c r="G197" s="105"/>
      <c r="H197" s="105"/>
      <c r="I197" s="105"/>
      <c r="J197" s="105"/>
      <c r="K197" s="105"/>
      <c r="L197" s="110"/>
      <c r="M197" s="110"/>
      <c r="N197" s="110"/>
      <c r="O197" s="105"/>
      <c r="P197" s="105"/>
      <c r="Q197" s="105"/>
      <c r="R197" s="105"/>
      <c r="S197" s="105"/>
      <c r="T197" s="110"/>
      <c r="U197" s="110"/>
      <c r="V197" s="110"/>
      <c r="W197" s="105"/>
      <c r="X197" s="105"/>
      <c r="Y197" s="105"/>
      <c r="Z197" s="105"/>
      <c r="AA197" s="105"/>
      <c r="AB197" s="105"/>
      <c r="AC197" s="105"/>
      <c r="AD197" s="105"/>
      <c r="AE197" s="105"/>
      <c r="AF197" s="105"/>
      <c r="AG197" s="105"/>
      <c r="AH197" s="105"/>
      <c r="AI197" s="105"/>
      <c r="AJ197" s="105"/>
      <c r="AK197" s="105"/>
      <c r="AL197" s="105"/>
      <c r="AM197" s="105"/>
    </row>
    <row r="198" spans="1:39" x14ac:dyDescent="0.2">
      <c r="A198" s="105"/>
      <c r="B198" s="105"/>
      <c r="C198" s="105"/>
      <c r="D198" s="105"/>
      <c r="E198" s="105"/>
      <c r="F198" s="105"/>
      <c r="G198" s="105"/>
      <c r="H198" s="105"/>
      <c r="I198" s="105"/>
      <c r="J198" s="105"/>
      <c r="K198" s="105"/>
      <c r="L198" s="110"/>
      <c r="M198" s="110"/>
      <c r="N198" s="110"/>
      <c r="O198" s="105"/>
      <c r="P198" s="105"/>
      <c r="Q198" s="105"/>
      <c r="R198" s="105"/>
      <c r="S198" s="105"/>
      <c r="T198" s="110"/>
      <c r="U198" s="110"/>
      <c r="V198" s="110"/>
      <c r="W198" s="105"/>
      <c r="X198" s="105"/>
      <c r="Y198" s="105"/>
      <c r="Z198" s="105"/>
      <c r="AA198" s="105"/>
      <c r="AB198" s="105"/>
      <c r="AC198" s="105"/>
      <c r="AD198" s="105"/>
      <c r="AE198" s="105"/>
      <c r="AF198" s="105"/>
      <c r="AG198" s="105"/>
      <c r="AH198" s="105"/>
      <c r="AI198" s="105"/>
      <c r="AJ198" s="105"/>
      <c r="AK198" s="105"/>
      <c r="AL198" s="105"/>
      <c r="AM198" s="105"/>
    </row>
    <row r="199" spans="1:39" x14ac:dyDescent="0.2">
      <c r="A199" s="105"/>
      <c r="B199" s="105"/>
      <c r="C199" s="105"/>
      <c r="D199" s="105"/>
      <c r="E199" s="105"/>
      <c r="F199" s="105"/>
      <c r="G199" s="105"/>
      <c r="H199" s="105"/>
      <c r="I199" s="105"/>
      <c r="J199" s="105"/>
      <c r="K199" s="105"/>
      <c r="L199" s="110"/>
      <c r="M199" s="110"/>
      <c r="N199" s="110"/>
      <c r="O199" s="105"/>
      <c r="P199" s="105"/>
      <c r="Q199" s="105"/>
      <c r="R199" s="105"/>
      <c r="S199" s="105"/>
      <c r="T199" s="110"/>
      <c r="U199" s="110"/>
      <c r="V199" s="110"/>
      <c r="W199" s="105"/>
      <c r="X199" s="105"/>
      <c r="Y199" s="105"/>
      <c r="Z199" s="105"/>
      <c r="AA199" s="105"/>
      <c r="AB199" s="105"/>
      <c r="AC199" s="105"/>
      <c r="AD199" s="105"/>
      <c r="AE199" s="105"/>
      <c r="AF199" s="105"/>
      <c r="AG199" s="105"/>
      <c r="AH199" s="105"/>
      <c r="AI199" s="105"/>
      <c r="AJ199" s="105"/>
      <c r="AK199" s="105"/>
      <c r="AL199" s="105"/>
      <c r="AM199" s="105"/>
    </row>
    <row r="200" spans="1:39" x14ac:dyDescent="0.2">
      <c r="A200" s="105"/>
      <c r="B200" s="105"/>
      <c r="C200" s="105"/>
      <c r="D200" s="105"/>
      <c r="E200" s="105"/>
      <c r="F200" s="105"/>
      <c r="G200" s="105"/>
      <c r="H200" s="105"/>
      <c r="I200" s="105"/>
      <c r="J200" s="105"/>
      <c r="K200" s="105"/>
      <c r="L200" s="110"/>
      <c r="M200" s="110"/>
      <c r="N200" s="110"/>
      <c r="O200" s="105"/>
      <c r="P200" s="105"/>
      <c r="Q200" s="105"/>
      <c r="R200" s="105"/>
      <c r="S200" s="105"/>
      <c r="T200" s="110"/>
      <c r="U200" s="110"/>
      <c r="V200" s="110"/>
      <c r="W200" s="105"/>
      <c r="X200" s="105"/>
      <c r="Y200" s="105"/>
      <c r="Z200" s="105"/>
      <c r="AA200" s="105"/>
      <c r="AB200" s="105"/>
      <c r="AC200" s="105"/>
      <c r="AD200" s="105"/>
      <c r="AE200" s="105"/>
      <c r="AF200" s="105"/>
      <c r="AG200" s="105"/>
      <c r="AH200" s="105"/>
      <c r="AI200" s="105"/>
      <c r="AJ200" s="105"/>
      <c r="AK200" s="105"/>
      <c r="AL200" s="105"/>
      <c r="AM200" s="105"/>
    </row>
    <row r="201" spans="1:39" x14ac:dyDescent="0.2">
      <c r="A201" s="105"/>
      <c r="B201" s="105"/>
      <c r="C201" s="105"/>
      <c r="D201" s="105"/>
      <c r="E201" s="105"/>
      <c r="F201" s="105"/>
      <c r="G201" s="105"/>
      <c r="H201" s="105"/>
      <c r="I201" s="105"/>
      <c r="J201" s="105"/>
      <c r="K201" s="105"/>
      <c r="L201" s="110"/>
      <c r="M201" s="110"/>
      <c r="N201" s="110"/>
      <c r="O201" s="105"/>
      <c r="P201" s="105"/>
      <c r="Q201" s="105"/>
      <c r="R201" s="105"/>
      <c r="S201" s="105"/>
      <c r="T201" s="110"/>
      <c r="U201" s="110"/>
      <c r="V201" s="110"/>
      <c r="W201" s="105"/>
      <c r="X201" s="105"/>
      <c r="Y201" s="105"/>
      <c r="Z201" s="105"/>
      <c r="AA201" s="105"/>
      <c r="AB201" s="105"/>
      <c r="AC201" s="105"/>
      <c r="AD201" s="105"/>
      <c r="AE201" s="105"/>
      <c r="AF201" s="105"/>
      <c r="AG201" s="105"/>
      <c r="AH201" s="105"/>
      <c r="AI201" s="105"/>
      <c r="AJ201" s="105"/>
      <c r="AK201" s="105"/>
      <c r="AL201" s="105"/>
      <c r="AM201" s="105"/>
    </row>
    <row r="202" spans="1:39" x14ac:dyDescent="0.2">
      <c r="A202" s="105"/>
      <c r="B202" s="105"/>
      <c r="C202" s="105"/>
      <c r="D202" s="105"/>
      <c r="E202" s="105"/>
      <c r="F202" s="105"/>
      <c r="G202" s="105"/>
      <c r="H202" s="105"/>
      <c r="I202" s="105"/>
      <c r="J202" s="105"/>
      <c r="K202" s="105"/>
      <c r="L202" s="110"/>
      <c r="M202" s="110"/>
      <c r="N202" s="110"/>
      <c r="O202" s="105"/>
      <c r="P202" s="105"/>
      <c r="Q202" s="105"/>
      <c r="R202" s="105"/>
      <c r="S202" s="105"/>
      <c r="T202" s="110"/>
      <c r="U202" s="110"/>
      <c r="V202" s="110"/>
      <c r="W202" s="105"/>
      <c r="X202" s="105"/>
      <c r="Y202" s="105"/>
      <c r="Z202" s="105"/>
      <c r="AA202" s="105"/>
      <c r="AB202" s="105"/>
      <c r="AC202" s="105"/>
      <c r="AD202" s="105"/>
      <c r="AE202" s="105"/>
      <c r="AF202" s="105"/>
      <c r="AG202" s="105"/>
      <c r="AH202" s="105"/>
      <c r="AI202" s="105"/>
      <c r="AJ202" s="105"/>
      <c r="AK202" s="105"/>
      <c r="AL202" s="105"/>
      <c r="AM202" s="105"/>
    </row>
    <row r="203" spans="1:39" x14ac:dyDescent="0.2">
      <c r="A203" s="105"/>
      <c r="B203" s="105"/>
      <c r="C203" s="105"/>
      <c r="D203" s="105"/>
      <c r="E203" s="105"/>
      <c r="F203" s="105"/>
      <c r="G203" s="105"/>
      <c r="H203" s="105"/>
      <c r="I203" s="105"/>
      <c r="J203" s="105"/>
      <c r="K203" s="105"/>
      <c r="L203" s="110"/>
      <c r="M203" s="110"/>
      <c r="N203" s="110"/>
      <c r="O203" s="105"/>
      <c r="P203" s="105"/>
      <c r="Q203" s="105"/>
      <c r="R203" s="105"/>
      <c r="S203" s="105"/>
      <c r="T203" s="110"/>
      <c r="U203" s="110"/>
      <c r="V203" s="110"/>
      <c r="W203" s="105"/>
      <c r="X203" s="105"/>
      <c r="Y203" s="105"/>
      <c r="Z203" s="105"/>
      <c r="AA203" s="105"/>
      <c r="AB203" s="105"/>
      <c r="AC203" s="105"/>
      <c r="AD203" s="105"/>
      <c r="AE203" s="105"/>
      <c r="AF203" s="105"/>
      <c r="AG203" s="105"/>
      <c r="AH203" s="105"/>
      <c r="AI203" s="105"/>
      <c r="AJ203" s="105"/>
      <c r="AK203" s="105"/>
      <c r="AL203" s="105"/>
      <c r="AM203" s="105"/>
    </row>
    <row r="204" spans="1:39" x14ac:dyDescent="0.2">
      <c r="A204" s="105"/>
      <c r="B204" s="105"/>
      <c r="C204" s="105"/>
      <c r="D204" s="105"/>
      <c r="E204" s="105"/>
      <c r="F204" s="105"/>
      <c r="G204" s="105"/>
      <c r="H204" s="105"/>
      <c r="I204" s="105"/>
      <c r="J204" s="105"/>
      <c r="K204" s="105"/>
      <c r="L204" s="110"/>
      <c r="M204" s="110"/>
      <c r="N204" s="110"/>
      <c r="O204" s="105"/>
      <c r="P204" s="105"/>
      <c r="Q204" s="105"/>
      <c r="R204" s="105"/>
      <c r="S204" s="105"/>
      <c r="T204" s="110"/>
      <c r="U204" s="110"/>
      <c r="V204" s="110"/>
      <c r="W204" s="105"/>
      <c r="X204" s="105"/>
      <c r="Y204" s="105"/>
      <c r="Z204" s="105"/>
      <c r="AA204" s="105"/>
      <c r="AB204" s="105"/>
      <c r="AC204" s="105"/>
      <c r="AD204" s="105"/>
      <c r="AE204" s="105"/>
      <c r="AF204" s="105"/>
      <c r="AG204" s="105"/>
      <c r="AH204" s="105"/>
      <c r="AI204" s="105"/>
      <c r="AJ204" s="105"/>
      <c r="AK204" s="105"/>
      <c r="AL204" s="105"/>
      <c r="AM204" s="105"/>
    </row>
    <row r="205" spans="1:39" x14ac:dyDescent="0.2">
      <c r="A205" s="105"/>
      <c r="B205" s="105"/>
      <c r="C205" s="105"/>
      <c r="D205" s="105"/>
      <c r="E205" s="105"/>
      <c r="F205" s="105"/>
      <c r="G205" s="105"/>
      <c r="H205" s="105"/>
      <c r="I205" s="105"/>
      <c r="J205" s="105"/>
      <c r="K205" s="105"/>
      <c r="L205" s="110"/>
      <c r="M205" s="110"/>
      <c r="N205" s="110"/>
      <c r="O205" s="105"/>
      <c r="P205" s="105"/>
      <c r="Q205" s="105"/>
      <c r="R205" s="105"/>
      <c r="S205" s="105"/>
      <c r="T205" s="110"/>
      <c r="U205" s="110"/>
      <c r="V205" s="110"/>
      <c r="W205" s="105"/>
      <c r="X205" s="105"/>
      <c r="Y205" s="105"/>
      <c r="Z205" s="105"/>
      <c r="AA205" s="105"/>
      <c r="AB205" s="105"/>
      <c r="AC205" s="105"/>
      <c r="AD205" s="105"/>
      <c r="AE205" s="105"/>
      <c r="AF205" s="105"/>
      <c r="AG205" s="105"/>
      <c r="AH205" s="105"/>
      <c r="AI205" s="105"/>
      <c r="AJ205" s="105"/>
      <c r="AK205" s="105"/>
      <c r="AL205" s="105"/>
      <c r="AM205" s="105"/>
    </row>
    <row r="206" spans="1:39" x14ac:dyDescent="0.2">
      <c r="A206" s="105"/>
      <c r="B206" s="105"/>
      <c r="C206" s="105"/>
      <c r="D206" s="105"/>
      <c r="E206" s="105"/>
      <c r="F206" s="105"/>
      <c r="G206" s="105"/>
      <c r="H206" s="105"/>
      <c r="I206" s="105"/>
      <c r="J206" s="105"/>
      <c r="K206" s="105"/>
      <c r="L206" s="110"/>
      <c r="M206" s="110"/>
      <c r="N206" s="110"/>
      <c r="O206" s="105"/>
      <c r="P206" s="105"/>
      <c r="Q206" s="105"/>
      <c r="R206" s="105"/>
      <c r="S206" s="105"/>
      <c r="T206" s="110"/>
      <c r="U206" s="110"/>
      <c r="V206" s="110"/>
      <c r="W206" s="105"/>
      <c r="X206" s="105"/>
      <c r="Y206" s="105"/>
      <c r="Z206" s="105"/>
      <c r="AA206" s="105"/>
      <c r="AB206" s="105"/>
      <c r="AC206" s="105"/>
      <c r="AD206" s="105"/>
      <c r="AE206" s="105"/>
      <c r="AF206" s="105"/>
      <c r="AG206" s="105"/>
      <c r="AH206" s="105"/>
      <c r="AI206" s="105"/>
      <c r="AJ206" s="105"/>
      <c r="AK206" s="105"/>
      <c r="AL206" s="105"/>
      <c r="AM206" s="105"/>
    </row>
    <row r="207" spans="1:39" x14ac:dyDescent="0.2">
      <c r="A207" s="105"/>
      <c r="B207" s="105"/>
      <c r="C207" s="105"/>
      <c r="D207" s="105"/>
      <c r="E207" s="105"/>
      <c r="F207" s="105"/>
      <c r="G207" s="105"/>
      <c r="H207" s="105"/>
      <c r="I207" s="105"/>
      <c r="J207" s="105"/>
      <c r="K207" s="105"/>
      <c r="L207" s="110"/>
      <c r="M207" s="110"/>
      <c r="N207" s="110"/>
      <c r="O207" s="105"/>
      <c r="P207" s="105"/>
      <c r="Q207" s="105"/>
      <c r="R207" s="105"/>
      <c r="S207" s="105"/>
      <c r="T207" s="110"/>
      <c r="U207" s="110"/>
      <c r="V207" s="110"/>
      <c r="W207" s="105"/>
      <c r="X207" s="105"/>
      <c r="Y207" s="105"/>
      <c r="Z207" s="105"/>
      <c r="AA207" s="105"/>
      <c r="AB207" s="105"/>
      <c r="AC207" s="105"/>
      <c r="AD207" s="105"/>
      <c r="AE207" s="105"/>
      <c r="AF207" s="105"/>
      <c r="AG207" s="105"/>
      <c r="AH207" s="105"/>
      <c r="AI207" s="105"/>
      <c r="AJ207" s="105"/>
      <c r="AK207" s="105"/>
      <c r="AL207" s="105"/>
      <c r="AM207" s="105"/>
    </row>
    <row r="208" spans="1:39" x14ac:dyDescent="0.2">
      <c r="A208" s="105"/>
      <c r="B208" s="105"/>
      <c r="C208" s="105"/>
      <c r="D208" s="105"/>
      <c r="E208" s="105"/>
      <c r="F208" s="105"/>
      <c r="G208" s="105"/>
      <c r="H208" s="105"/>
      <c r="I208" s="105"/>
      <c r="J208" s="105"/>
      <c r="K208" s="105"/>
      <c r="L208" s="110"/>
      <c r="M208" s="110"/>
      <c r="N208" s="110"/>
      <c r="O208" s="105"/>
      <c r="P208" s="105"/>
      <c r="Q208" s="105"/>
      <c r="R208" s="105"/>
      <c r="S208" s="105"/>
      <c r="T208" s="110"/>
      <c r="U208" s="110"/>
      <c r="V208" s="110"/>
      <c r="W208" s="105"/>
      <c r="X208" s="105"/>
      <c r="Y208" s="105"/>
      <c r="Z208" s="105"/>
      <c r="AA208" s="105"/>
      <c r="AB208" s="105"/>
      <c r="AC208" s="105"/>
      <c r="AD208" s="105"/>
      <c r="AE208" s="105"/>
      <c r="AF208" s="105"/>
      <c r="AG208" s="105"/>
      <c r="AH208" s="105"/>
      <c r="AI208" s="105"/>
      <c r="AJ208" s="105"/>
      <c r="AK208" s="105"/>
      <c r="AL208" s="105"/>
      <c r="AM208" s="105"/>
    </row>
    <row r="209" spans="1:39" x14ac:dyDescent="0.2">
      <c r="A209" s="105"/>
      <c r="B209" s="105"/>
      <c r="C209" s="105"/>
      <c r="D209" s="105"/>
      <c r="E209" s="105"/>
      <c r="F209" s="105"/>
      <c r="G209" s="105"/>
      <c r="H209" s="105"/>
      <c r="I209" s="105"/>
      <c r="J209" s="105"/>
      <c r="K209" s="105"/>
      <c r="L209" s="110"/>
      <c r="M209" s="110"/>
      <c r="N209" s="110"/>
      <c r="O209" s="105"/>
      <c r="P209" s="105"/>
      <c r="Q209" s="105"/>
      <c r="R209" s="105"/>
      <c r="S209" s="105"/>
      <c r="T209" s="110"/>
      <c r="U209" s="110"/>
      <c r="V209" s="110"/>
      <c r="W209" s="105"/>
      <c r="X209" s="105"/>
      <c r="Y209" s="105"/>
      <c r="Z209" s="105"/>
      <c r="AA209" s="105"/>
      <c r="AB209" s="105"/>
      <c r="AC209" s="105"/>
      <c r="AD209" s="105"/>
      <c r="AE209" s="105"/>
      <c r="AF209" s="105"/>
      <c r="AG209" s="105"/>
      <c r="AH209" s="105"/>
      <c r="AI209" s="105"/>
      <c r="AJ209" s="105"/>
      <c r="AK209" s="105"/>
      <c r="AL209" s="105"/>
      <c r="AM209" s="105"/>
    </row>
    <row r="210" spans="1:39" x14ac:dyDescent="0.2">
      <c r="A210" s="105"/>
      <c r="B210" s="105"/>
      <c r="C210" s="105"/>
      <c r="D210" s="105"/>
      <c r="E210" s="105"/>
      <c r="F210" s="105"/>
      <c r="G210" s="105"/>
      <c r="H210" s="105"/>
      <c r="I210" s="105"/>
      <c r="J210" s="105"/>
      <c r="K210" s="105"/>
      <c r="L210" s="110"/>
      <c r="M210" s="110"/>
      <c r="N210" s="110"/>
      <c r="O210" s="105"/>
      <c r="P210" s="105"/>
      <c r="Q210" s="105"/>
      <c r="R210" s="105"/>
      <c r="S210" s="105"/>
      <c r="T210" s="110"/>
      <c r="U210" s="110"/>
      <c r="V210" s="110"/>
      <c r="W210" s="105"/>
      <c r="X210" s="105"/>
      <c r="Y210" s="105"/>
      <c r="Z210" s="105"/>
      <c r="AA210" s="105"/>
      <c r="AB210" s="105"/>
      <c r="AC210" s="105"/>
      <c r="AD210" s="105"/>
      <c r="AE210" s="105"/>
      <c r="AF210" s="105"/>
      <c r="AG210" s="105"/>
      <c r="AH210" s="105"/>
      <c r="AI210" s="105"/>
      <c r="AJ210" s="105"/>
      <c r="AK210" s="105"/>
      <c r="AL210" s="105"/>
      <c r="AM210" s="105"/>
    </row>
    <row r="211" spans="1:39" x14ac:dyDescent="0.2">
      <c r="A211" s="105"/>
      <c r="B211" s="105"/>
      <c r="C211" s="105"/>
      <c r="D211" s="105"/>
      <c r="E211" s="105"/>
      <c r="F211" s="105"/>
      <c r="G211" s="105"/>
      <c r="H211" s="105"/>
      <c r="I211" s="105"/>
      <c r="J211" s="105"/>
      <c r="K211" s="105"/>
      <c r="L211" s="110"/>
      <c r="M211" s="110"/>
      <c r="N211" s="110"/>
      <c r="O211" s="105"/>
      <c r="P211" s="105"/>
      <c r="Q211" s="105"/>
      <c r="R211" s="105"/>
      <c r="S211" s="105"/>
      <c r="T211" s="110"/>
      <c r="U211" s="110"/>
      <c r="V211" s="110"/>
      <c r="W211" s="105"/>
      <c r="X211" s="105"/>
      <c r="Y211" s="105"/>
      <c r="Z211" s="105"/>
      <c r="AA211" s="105"/>
      <c r="AB211" s="105"/>
      <c r="AC211" s="105"/>
      <c r="AD211" s="105"/>
      <c r="AE211" s="105"/>
      <c r="AF211" s="105"/>
      <c r="AG211" s="105"/>
      <c r="AH211" s="105"/>
      <c r="AI211" s="105"/>
      <c r="AJ211" s="105"/>
      <c r="AK211" s="105"/>
      <c r="AL211" s="105"/>
      <c r="AM211" s="105"/>
    </row>
    <row r="212" spans="1:39" x14ac:dyDescent="0.2">
      <c r="A212" s="105"/>
      <c r="B212" s="105"/>
      <c r="C212" s="105"/>
      <c r="D212" s="105"/>
      <c r="E212" s="105"/>
      <c r="F212" s="105"/>
      <c r="G212" s="105"/>
      <c r="H212" s="105"/>
      <c r="I212" s="105"/>
      <c r="J212" s="105"/>
      <c r="K212" s="105"/>
      <c r="L212" s="110"/>
      <c r="M212" s="110"/>
      <c r="N212" s="110"/>
      <c r="O212" s="105"/>
      <c r="P212" s="105"/>
      <c r="Q212" s="105"/>
      <c r="R212" s="105"/>
      <c r="S212" s="105"/>
      <c r="T212" s="110"/>
      <c r="U212" s="110"/>
      <c r="V212" s="110"/>
      <c r="W212" s="105"/>
      <c r="X212" s="105"/>
      <c r="Y212" s="105"/>
      <c r="Z212" s="105"/>
      <c r="AA212" s="105"/>
      <c r="AB212" s="105"/>
      <c r="AC212" s="105"/>
      <c r="AD212" s="105"/>
      <c r="AE212" s="105"/>
      <c r="AF212" s="105"/>
      <c r="AG212" s="105"/>
      <c r="AH212" s="105"/>
      <c r="AI212" s="105"/>
      <c r="AJ212" s="105"/>
      <c r="AK212" s="105"/>
      <c r="AL212" s="105"/>
      <c r="AM212" s="105"/>
    </row>
    <row r="213" spans="1:39" x14ac:dyDescent="0.2">
      <c r="A213" s="105"/>
      <c r="B213" s="105"/>
      <c r="C213" s="105"/>
      <c r="D213" s="105"/>
      <c r="E213" s="105"/>
      <c r="F213" s="105"/>
      <c r="G213" s="105"/>
      <c r="H213" s="105"/>
      <c r="I213" s="105"/>
      <c r="J213" s="105"/>
      <c r="K213" s="105"/>
      <c r="L213" s="110"/>
      <c r="M213" s="110"/>
      <c r="N213" s="110"/>
      <c r="O213" s="105"/>
      <c r="P213" s="105"/>
      <c r="Q213" s="105"/>
      <c r="R213" s="105"/>
      <c r="S213" s="105"/>
      <c r="T213" s="110"/>
      <c r="U213" s="110"/>
      <c r="V213" s="110"/>
      <c r="W213" s="105"/>
      <c r="X213" s="105"/>
      <c r="Y213" s="105"/>
      <c r="Z213" s="105"/>
      <c r="AA213" s="105"/>
      <c r="AB213" s="105"/>
      <c r="AC213" s="105"/>
      <c r="AD213" s="105"/>
      <c r="AE213" s="105"/>
      <c r="AF213" s="105"/>
      <c r="AG213" s="105"/>
      <c r="AH213" s="105"/>
      <c r="AI213" s="105"/>
      <c r="AJ213" s="105"/>
      <c r="AK213" s="105"/>
      <c r="AL213" s="105"/>
      <c r="AM213" s="105"/>
    </row>
    <row r="214" spans="1:39" x14ac:dyDescent="0.2">
      <c r="A214" s="105"/>
      <c r="B214" s="105"/>
      <c r="C214" s="105"/>
      <c r="D214" s="105"/>
      <c r="E214" s="105"/>
      <c r="F214" s="105"/>
      <c r="G214" s="105"/>
      <c r="H214" s="105"/>
      <c r="I214" s="105"/>
      <c r="J214" s="105"/>
      <c r="K214" s="105"/>
      <c r="L214" s="110"/>
      <c r="M214" s="110"/>
      <c r="N214" s="110"/>
      <c r="O214" s="105"/>
      <c r="P214" s="105"/>
      <c r="Q214" s="105"/>
      <c r="R214" s="105"/>
      <c r="S214" s="105"/>
      <c r="T214" s="110"/>
      <c r="U214" s="110"/>
      <c r="V214" s="110"/>
      <c r="W214" s="105"/>
      <c r="X214" s="105"/>
      <c r="Y214" s="105"/>
      <c r="Z214" s="105"/>
      <c r="AA214" s="105"/>
      <c r="AB214" s="105"/>
      <c r="AC214" s="105"/>
      <c r="AD214" s="105"/>
      <c r="AE214" s="105"/>
      <c r="AF214" s="105"/>
      <c r="AG214" s="105"/>
      <c r="AH214" s="105"/>
      <c r="AI214" s="105"/>
      <c r="AJ214" s="105"/>
      <c r="AK214" s="105"/>
      <c r="AL214" s="105"/>
      <c r="AM214" s="105"/>
    </row>
    <row r="215" spans="1:39" x14ac:dyDescent="0.2">
      <c r="A215" s="105"/>
      <c r="B215" s="105"/>
      <c r="C215" s="105"/>
      <c r="D215" s="105"/>
      <c r="E215" s="105"/>
      <c r="F215" s="105"/>
      <c r="G215" s="105"/>
      <c r="H215" s="105"/>
      <c r="I215" s="105"/>
      <c r="J215" s="105"/>
      <c r="K215" s="105"/>
      <c r="L215" s="110"/>
      <c r="M215" s="110"/>
      <c r="N215" s="110"/>
      <c r="O215" s="105"/>
      <c r="P215" s="105"/>
      <c r="Q215" s="105"/>
      <c r="R215" s="105"/>
      <c r="S215" s="105"/>
      <c r="T215" s="110"/>
      <c r="U215" s="110"/>
      <c r="V215" s="110"/>
      <c r="W215" s="105"/>
      <c r="X215" s="105"/>
      <c r="Y215" s="105"/>
      <c r="Z215" s="105"/>
      <c r="AA215" s="105"/>
      <c r="AB215" s="105"/>
      <c r="AC215" s="105"/>
      <c r="AD215" s="105"/>
      <c r="AE215" s="105"/>
      <c r="AF215" s="105"/>
      <c r="AG215" s="105"/>
      <c r="AH215" s="105"/>
      <c r="AI215" s="105"/>
      <c r="AJ215" s="105"/>
      <c r="AK215" s="105"/>
      <c r="AL215" s="105"/>
      <c r="AM215" s="105"/>
    </row>
    <row r="216" spans="1:39" x14ac:dyDescent="0.2">
      <c r="A216" s="105"/>
      <c r="B216" s="105"/>
      <c r="C216" s="105"/>
      <c r="D216" s="105"/>
      <c r="E216" s="105"/>
      <c r="F216" s="105"/>
      <c r="G216" s="105"/>
      <c r="H216" s="105"/>
      <c r="I216" s="105"/>
      <c r="J216" s="105"/>
      <c r="K216" s="105"/>
      <c r="L216" s="110"/>
      <c r="M216" s="110"/>
      <c r="N216" s="110"/>
      <c r="O216" s="105"/>
      <c r="P216" s="105"/>
      <c r="Q216" s="105"/>
      <c r="R216" s="105"/>
      <c r="S216" s="105"/>
      <c r="T216" s="110"/>
      <c r="U216" s="110"/>
      <c r="V216" s="110"/>
      <c r="W216" s="105"/>
      <c r="X216" s="105"/>
      <c r="Y216" s="105"/>
      <c r="Z216" s="105"/>
      <c r="AA216" s="105"/>
      <c r="AB216" s="105"/>
      <c r="AC216" s="105"/>
      <c r="AD216" s="105"/>
      <c r="AE216" s="105"/>
      <c r="AF216" s="105"/>
      <c r="AG216" s="105"/>
      <c r="AH216" s="105"/>
      <c r="AI216" s="105"/>
      <c r="AJ216" s="105"/>
      <c r="AK216" s="105"/>
      <c r="AL216" s="105"/>
      <c r="AM216" s="105"/>
    </row>
    <row r="217" spans="1:39" x14ac:dyDescent="0.2">
      <c r="A217" s="105"/>
      <c r="B217" s="105"/>
      <c r="C217" s="105"/>
      <c r="D217" s="105"/>
      <c r="E217" s="105"/>
      <c r="F217" s="105"/>
      <c r="G217" s="105"/>
      <c r="H217" s="105"/>
      <c r="I217" s="105"/>
      <c r="J217" s="105"/>
      <c r="K217" s="105"/>
      <c r="L217" s="110"/>
      <c r="M217" s="110"/>
      <c r="N217" s="110"/>
      <c r="O217" s="105"/>
      <c r="P217" s="105"/>
      <c r="Q217" s="105"/>
      <c r="R217" s="105"/>
      <c r="S217" s="105"/>
      <c r="T217" s="110"/>
      <c r="U217" s="110"/>
      <c r="V217" s="110"/>
      <c r="W217" s="105"/>
      <c r="X217" s="105"/>
      <c r="Y217" s="105"/>
      <c r="Z217" s="105"/>
      <c r="AA217" s="105"/>
      <c r="AB217" s="105"/>
      <c r="AC217" s="105"/>
      <c r="AD217" s="105"/>
      <c r="AE217" s="105"/>
      <c r="AF217" s="105"/>
      <c r="AG217" s="105"/>
      <c r="AH217" s="105"/>
      <c r="AI217" s="105"/>
      <c r="AJ217" s="105"/>
      <c r="AK217" s="105"/>
      <c r="AL217" s="105"/>
      <c r="AM217" s="105"/>
    </row>
    <row r="218" spans="1:39" x14ac:dyDescent="0.2">
      <c r="A218" s="105"/>
      <c r="B218" s="105"/>
      <c r="C218" s="105"/>
      <c r="D218" s="105"/>
      <c r="E218" s="105"/>
      <c r="F218" s="105"/>
      <c r="G218" s="105"/>
      <c r="H218" s="105"/>
      <c r="I218" s="105"/>
      <c r="J218" s="105"/>
      <c r="K218" s="105"/>
      <c r="L218" s="110"/>
      <c r="M218" s="110"/>
      <c r="N218" s="110"/>
      <c r="O218" s="105"/>
      <c r="P218" s="105"/>
      <c r="Q218" s="105"/>
      <c r="R218" s="105"/>
      <c r="S218" s="105"/>
      <c r="T218" s="110"/>
      <c r="U218" s="110"/>
      <c r="V218" s="110"/>
      <c r="W218" s="105"/>
      <c r="X218" s="105"/>
      <c r="Y218" s="105"/>
      <c r="Z218" s="105"/>
      <c r="AA218" s="105"/>
      <c r="AB218" s="105"/>
      <c r="AC218" s="105"/>
      <c r="AD218" s="105"/>
      <c r="AE218" s="105"/>
      <c r="AF218" s="105"/>
      <c r="AG218" s="105"/>
      <c r="AH218" s="105"/>
      <c r="AI218" s="105"/>
      <c r="AJ218" s="105"/>
      <c r="AK218" s="105"/>
      <c r="AL218" s="105"/>
      <c r="AM218" s="105"/>
    </row>
    <row r="219" spans="1:39" x14ac:dyDescent="0.2">
      <c r="A219" s="105"/>
      <c r="B219" s="105"/>
      <c r="C219" s="105"/>
      <c r="D219" s="105"/>
      <c r="E219" s="105"/>
      <c r="F219" s="105"/>
      <c r="G219" s="105"/>
      <c r="H219" s="105"/>
      <c r="I219" s="105"/>
      <c r="J219" s="105"/>
      <c r="K219" s="105"/>
      <c r="L219" s="110"/>
      <c r="M219" s="110"/>
      <c r="N219" s="110"/>
      <c r="O219" s="105"/>
      <c r="P219" s="105"/>
      <c r="Q219" s="105"/>
      <c r="R219" s="105"/>
      <c r="S219" s="105"/>
      <c r="T219" s="110"/>
      <c r="U219" s="110"/>
      <c r="V219" s="110"/>
      <c r="W219" s="105"/>
      <c r="X219" s="105"/>
      <c r="Y219" s="105"/>
      <c r="Z219" s="105"/>
      <c r="AA219" s="105"/>
      <c r="AB219" s="105"/>
      <c r="AC219" s="105"/>
      <c r="AD219" s="105"/>
      <c r="AE219" s="105"/>
      <c r="AF219" s="105"/>
      <c r="AG219" s="105"/>
      <c r="AH219" s="105"/>
      <c r="AI219" s="105"/>
      <c r="AJ219" s="105"/>
      <c r="AK219" s="105"/>
      <c r="AL219" s="105"/>
      <c r="AM219" s="105"/>
    </row>
    <row r="220" spans="1:39" x14ac:dyDescent="0.2">
      <c r="A220" s="105"/>
      <c r="B220" s="105"/>
      <c r="C220" s="105"/>
      <c r="D220" s="105"/>
      <c r="E220" s="105"/>
      <c r="F220" s="105"/>
      <c r="G220" s="105"/>
      <c r="H220" s="105"/>
      <c r="I220" s="105"/>
      <c r="J220" s="105"/>
      <c r="K220" s="105"/>
      <c r="L220" s="110"/>
      <c r="M220" s="110"/>
      <c r="N220" s="110"/>
      <c r="O220" s="105"/>
      <c r="P220" s="105"/>
      <c r="Q220" s="105"/>
      <c r="R220" s="105"/>
      <c r="S220" s="105"/>
      <c r="T220" s="110"/>
      <c r="U220" s="110"/>
      <c r="V220" s="110"/>
      <c r="W220" s="105"/>
      <c r="X220" s="105"/>
      <c r="Y220" s="105"/>
      <c r="Z220" s="105"/>
      <c r="AA220" s="105"/>
      <c r="AB220" s="105"/>
      <c r="AC220" s="105"/>
      <c r="AD220" s="105"/>
      <c r="AE220" s="105"/>
      <c r="AF220" s="105"/>
      <c r="AG220" s="105"/>
      <c r="AH220" s="105"/>
      <c r="AI220" s="105"/>
      <c r="AJ220" s="105"/>
      <c r="AK220" s="105"/>
      <c r="AL220" s="105"/>
      <c r="AM220" s="105"/>
    </row>
    <row r="221" spans="1:39" x14ac:dyDescent="0.2">
      <c r="A221" s="105"/>
      <c r="B221" s="105"/>
      <c r="C221" s="105"/>
      <c r="D221" s="105"/>
      <c r="E221" s="105"/>
      <c r="F221" s="105"/>
      <c r="G221" s="105"/>
      <c r="H221" s="105"/>
      <c r="I221" s="105"/>
      <c r="J221" s="105"/>
      <c r="K221" s="105"/>
      <c r="L221" s="110"/>
      <c r="M221" s="110"/>
      <c r="N221" s="110"/>
      <c r="O221" s="105"/>
      <c r="P221" s="105"/>
      <c r="Q221" s="105"/>
      <c r="R221" s="105"/>
      <c r="S221" s="105"/>
      <c r="T221" s="110"/>
      <c r="U221" s="110"/>
      <c r="V221" s="110"/>
      <c r="W221" s="105"/>
      <c r="X221" s="105"/>
      <c r="Y221" s="105"/>
      <c r="Z221" s="105"/>
      <c r="AA221" s="105"/>
      <c r="AB221" s="105"/>
      <c r="AC221" s="105"/>
      <c r="AD221" s="105"/>
      <c r="AE221" s="105"/>
      <c r="AF221" s="105"/>
      <c r="AG221" s="105"/>
      <c r="AH221" s="105"/>
      <c r="AI221" s="105"/>
      <c r="AJ221" s="105"/>
      <c r="AK221" s="105"/>
      <c r="AL221" s="105"/>
      <c r="AM221" s="105"/>
    </row>
    <row r="222" spans="1:39" x14ac:dyDescent="0.2">
      <c r="A222" s="105"/>
      <c r="B222" s="105"/>
      <c r="C222" s="105"/>
      <c r="D222" s="105"/>
      <c r="E222" s="105"/>
      <c r="F222" s="105"/>
      <c r="G222" s="105"/>
      <c r="H222" s="105"/>
      <c r="I222" s="105"/>
      <c r="J222" s="105"/>
      <c r="K222" s="105"/>
      <c r="L222" s="110"/>
      <c r="M222" s="110"/>
      <c r="N222" s="110"/>
      <c r="O222" s="105"/>
      <c r="P222" s="105"/>
      <c r="Q222" s="105"/>
      <c r="R222" s="105"/>
      <c r="S222" s="105"/>
      <c r="T222" s="110"/>
      <c r="U222" s="110"/>
      <c r="V222" s="110"/>
      <c r="W222" s="105"/>
      <c r="X222" s="105"/>
      <c r="Y222" s="105"/>
      <c r="Z222" s="105"/>
      <c r="AA222" s="105"/>
      <c r="AB222" s="105"/>
      <c r="AC222" s="105"/>
      <c r="AD222" s="105"/>
      <c r="AE222" s="105"/>
      <c r="AF222" s="105"/>
      <c r="AG222" s="105"/>
      <c r="AH222" s="105"/>
      <c r="AI222" s="105"/>
      <c r="AJ222" s="105"/>
      <c r="AK222" s="105"/>
      <c r="AL222" s="105"/>
      <c r="AM222" s="105"/>
    </row>
    <row r="223" spans="1:39" x14ac:dyDescent="0.2">
      <c r="A223" s="105"/>
      <c r="B223" s="105"/>
      <c r="C223" s="105"/>
      <c r="D223" s="105"/>
      <c r="E223" s="105"/>
      <c r="F223" s="105"/>
      <c r="G223" s="105"/>
      <c r="H223" s="105"/>
      <c r="I223" s="105"/>
      <c r="J223" s="105"/>
      <c r="K223" s="105"/>
      <c r="L223" s="110"/>
      <c r="M223" s="110"/>
      <c r="N223" s="110"/>
      <c r="O223" s="105"/>
      <c r="P223" s="105"/>
      <c r="Q223" s="105"/>
      <c r="R223" s="105"/>
      <c r="S223" s="105"/>
      <c r="T223" s="110"/>
      <c r="U223" s="110"/>
      <c r="V223" s="110"/>
      <c r="W223" s="105"/>
      <c r="X223" s="105"/>
      <c r="Y223" s="105"/>
      <c r="Z223" s="105"/>
      <c r="AA223" s="105"/>
      <c r="AB223" s="105"/>
      <c r="AC223" s="105"/>
      <c r="AD223" s="105"/>
      <c r="AE223" s="105"/>
      <c r="AF223" s="105"/>
      <c r="AG223" s="105"/>
      <c r="AH223" s="105"/>
      <c r="AI223" s="105"/>
      <c r="AJ223" s="105"/>
      <c r="AK223" s="105"/>
      <c r="AL223" s="105"/>
      <c r="AM223" s="105"/>
    </row>
    <row r="224" spans="1:39" x14ac:dyDescent="0.2">
      <c r="A224" s="105"/>
      <c r="B224" s="105"/>
      <c r="C224" s="105"/>
      <c r="D224" s="105"/>
      <c r="E224" s="105"/>
      <c r="F224" s="105"/>
      <c r="G224" s="105"/>
      <c r="H224" s="105"/>
      <c r="I224" s="105"/>
      <c r="J224" s="105"/>
      <c r="K224" s="105"/>
      <c r="L224" s="110"/>
      <c r="M224" s="110"/>
      <c r="N224" s="110"/>
      <c r="O224" s="105"/>
      <c r="P224" s="105"/>
      <c r="Q224" s="105"/>
      <c r="R224" s="105"/>
      <c r="S224" s="105"/>
      <c r="T224" s="110"/>
      <c r="U224" s="110"/>
      <c r="V224" s="110"/>
      <c r="W224" s="105"/>
      <c r="X224" s="105"/>
      <c r="Y224" s="105"/>
      <c r="Z224" s="105"/>
      <c r="AA224" s="105"/>
      <c r="AB224" s="105"/>
      <c r="AC224" s="105"/>
      <c r="AD224" s="105"/>
      <c r="AE224" s="105"/>
      <c r="AF224" s="105"/>
      <c r="AG224" s="105"/>
      <c r="AH224" s="105"/>
      <c r="AI224" s="105"/>
      <c r="AJ224" s="105"/>
      <c r="AK224" s="105"/>
      <c r="AL224" s="105"/>
      <c r="AM224" s="105"/>
    </row>
    <row r="225" spans="1:39" x14ac:dyDescent="0.2">
      <c r="A225" s="105"/>
      <c r="B225" s="105"/>
      <c r="C225" s="105"/>
      <c r="D225" s="105"/>
      <c r="E225" s="105"/>
      <c r="F225" s="105"/>
      <c r="G225" s="105"/>
      <c r="H225" s="105"/>
      <c r="I225" s="105"/>
      <c r="J225" s="105"/>
      <c r="K225" s="105"/>
      <c r="L225" s="110"/>
      <c r="M225" s="110"/>
      <c r="N225" s="110"/>
      <c r="O225" s="105"/>
      <c r="P225" s="105"/>
      <c r="Q225" s="105"/>
      <c r="R225" s="105"/>
      <c r="S225" s="105"/>
      <c r="T225" s="110"/>
      <c r="U225" s="110"/>
      <c r="V225" s="110"/>
      <c r="W225" s="105"/>
      <c r="X225" s="105"/>
      <c r="Y225" s="105"/>
      <c r="Z225" s="105"/>
      <c r="AA225" s="105"/>
      <c r="AB225" s="105"/>
      <c r="AC225" s="105"/>
      <c r="AD225" s="105"/>
      <c r="AE225" s="105"/>
      <c r="AF225" s="105"/>
      <c r="AG225" s="105"/>
      <c r="AH225" s="105"/>
      <c r="AI225" s="105"/>
      <c r="AJ225" s="105"/>
      <c r="AK225" s="105"/>
      <c r="AL225" s="105"/>
      <c r="AM225" s="105"/>
    </row>
    <row r="226" spans="1:39" x14ac:dyDescent="0.2">
      <c r="A226" s="105"/>
      <c r="B226" s="105"/>
      <c r="C226" s="105"/>
      <c r="D226" s="105"/>
      <c r="E226" s="105"/>
      <c r="F226" s="105"/>
      <c r="G226" s="105"/>
      <c r="H226" s="105"/>
      <c r="I226" s="105"/>
      <c r="J226" s="105"/>
      <c r="K226" s="105"/>
      <c r="L226" s="110"/>
      <c r="M226" s="110"/>
      <c r="N226" s="110"/>
      <c r="O226" s="105"/>
      <c r="P226" s="105"/>
      <c r="Q226" s="105"/>
      <c r="R226" s="105"/>
      <c r="S226" s="105"/>
      <c r="T226" s="110"/>
      <c r="U226" s="110"/>
      <c r="V226" s="110"/>
      <c r="W226" s="105"/>
      <c r="X226" s="105"/>
      <c r="Y226" s="105"/>
      <c r="Z226" s="105"/>
      <c r="AA226" s="105"/>
      <c r="AB226" s="105"/>
      <c r="AC226" s="105"/>
      <c r="AD226" s="105"/>
      <c r="AE226" s="105"/>
      <c r="AF226" s="105"/>
      <c r="AG226" s="105"/>
      <c r="AH226" s="105"/>
      <c r="AI226" s="105"/>
      <c r="AJ226" s="105"/>
      <c r="AK226" s="105"/>
      <c r="AL226" s="105"/>
      <c r="AM226" s="105"/>
    </row>
    <row r="227" spans="1:39" x14ac:dyDescent="0.2">
      <c r="A227" s="105"/>
      <c r="B227" s="105"/>
      <c r="C227" s="105"/>
      <c r="D227" s="105"/>
      <c r="E227" s="105"/>
      <c r="F227" s="105"/>
      <c r="G227" s="105"/>
      <c r="H227" s="105"/>
      <c r="I227" s="105"/>
      <c r="J227" s="105"/>
      <c r="K227" s="105"/>
      <c r="L227" s="110"/>
      <c r="M227" s="110"/>
      <c r="N227" s="110"/>
      <c r="O227" s="105"/>
      <c r="P227" s="105"/>
      <c r="Q227" s="105"/>
      <c r="R227" s="105"/>
      <c r="S227" s="105"/>
      <c r="T227" s="110"/>
      <c r="U227" s="110"/>
      <c r="V227" s="110"/>
      <c r="W227" s="105"/>
      <c r="X227" s="105"/>
      <c r="Y227" s="105"/>
      <c r="Z227" s="105"/>
      <c r="AA227" s="105"/>
      <c r="AB227" s="105"/>
      <c r="AC227" s="105"/>
      <c r="AD227" s="105"/>
      <c r="AE227" s="105"/>
      <c r="AF227" s="105"/>
      <c r="AG227" s="105"/>
      <c r="AH227" s="105"/>
      <c r="AI227" s="105"/>
      <c r="AJ227" s="105"/>
      <c r="AK227" s="105"/>
      <c r="AL227" s="105"/>
      <c r="AM227" s="105"/>
    </row>
    <row r="228" spans="1:39" x14ac:dyDescent="0.2">
      <c r="A228" s="105"/>
      <c r="B228" s="105"/>
      <c r="C228" s="105"/>
      <c r="D228" s="105"/>
      <c r="E228" s="105"/>
      <c r="F228" s="105"/>
      <c r="G228" s="105"/>
      <c r="H228" s="105"/>
      <c r="I228" s="105"/>
      <c r="J228" s="105"/>
      <c r="K228" s="105"/>
      <c r="L228" s="110"/>
      <c r="M228" s="110"/>
      <c r="N228" s="110"/>
      <c r="O228" s="105"/>
      <c r="P228" s="105"/>
      <c r="Q228" s="105"/>
      <c r="R228" s="105"/>
      <c r="S228" s="105"/>
      <c r="T228" s="110"/>
      <c r="U228" s="110"/>
      <c r="V228" s="110"/>
      <c r="W228" s="105"/>
      <c r="X228" s="105"/>
      <c r="Y228" s="105"/>
      <c r="Z228" s="105"/>
      <c r="AA228" s="105"/>
      <c r="AB228" s="105"/>
      <c r="AC228" s="105"/>
      <c r="AD228" s="105"/>
      <c r="AE228" s="105"/>
      <c r="AF228" s="105"/>
      <c r="AG228" s="105"/>
      <c r="AH228" s="105"/>
      <c r="AI228" s="105"/>
      <c r="AJ228" s="105"/>
      <c r="AK228" s="105"/>
      <c r="AL228" s="105"/>
      <c r="AM228" s="105"/>
    </row>
    <row r="229" spans="1:39" x14ac:dyDescent="0.2">
      <c r="A229" s="105"/>
      <c r="B229" s="105"/>
      <c r="C229" s="105"/>
      <c r="D229" s="105"/>
      <c r="E229" s="105"/>
      <c r="F229" s="105"/>
      <c r="G229" s="105"/>
      <c r="H229" s="105"/>
      <c r="I229" s="105"/>
      <c r="J229" s="105"/>
      <c r="K229" s="105"/>
      <c r="L229" s="110"/>
      <c r="M229" s="110"/>
      <c r="N229" s="110"/>
      <c r="O229" s="105"/>
      <c r="P229" s="105"/>
      <c r="Q229" s="105"/>
      <c r="R229" s="105"/>
      <c r="S229" s="105"/>
      <c r="T229" s="110"/>
      <c r="U229" s="110"/>
      <c r="V229" s="110"/>
      <c r="W229" s="105"/>
      <c r="X229" s="105"/>
      <c r="Y229" s="105"/>
      <c r="Z229" s="105"/>
      <c r="AA229" s="105"/>
      <c r="AB229" s="105"/>
      <c r="AC229" s="105"/>
      <c r="AD229" s="105"/>
      <c r="AE229" s="105"/>
      <c r="AF229" s="105"/>
      <c r="AG229" s="105"/>
      <c r="AH229" s="105"/>
      <c r="AI229" s="105"/>
      <c r="AJ229" s="105"/>
      <c r="AK229" s="105"/>
      <c r="AL229" s="105"/>
      <c r="AM229" s="105"/>
    </row>
    <row r="230" spans="1:39" x14ac:dyDescent="0.2">
      <c r="A230" s="105"/>
      <c r="B230" s="105"/>
      <c r="C230" s="105"/>
      <c r="D230" s="105"/>
      <c r="E230" s="105"/>
      <c r="F230" s="105"/>
      <c r="G230" s="105"/>
      <c r="H230" s="105"/>
      <c r="I230" s="105"/>
      <c r="J230" s="105"/>
      <c r="K230" s="105"/>
      <c r="L230" s="110"/>
      <c r="M230" s="110"/>
      <c r="N230" s="110"/>
      <c r="O230" s="105"/>
      <c r="P230" s="105"/>
      <c r="Q230" s="105"/>
      <c r="R230" s="105"/>
      <c r="S230" s="105"/>
      <c r="T230" s="110"/>
      <c r="U230" s="110"/>
      <c r="V230" s="110"/>
      <c r="W230" s="105"/>
      <c r="X230" s="105"/>
      <c r="Y230" s="105"/>
      <c r="Z230" s="105"/>
      <c r="AA230" s="105"/>
      <c r="AB230" s="105"/>
      <c r="AC230" s="105"/>
      <c r="AD230" s="105"/>
      <c r="AE230" s="105"/>
      <c r="AF230" s="105"/>
      <c r="AG230" s="105"/>
      <c r="AH230" s="105"/>
      <c r="AI230" s="105"/>
      <c r="AJ230" s="105"/>
      <c r="AK230" s="105"/>
      <c r="AL230" s="105"/>
      <c r="AM230" s="105"/>
    </row>
    <row r="231" spans="1:39" x14ac:dyDescent="0.2">
      <c r="A231" s="105"/>
      <c r="B231" s="105"/>
      <c r="C231" s="105"/>
      <c r="D231" s="105"/>
      <c r="E231" s="105"/>
      <c r="F231" s="105"/>
      <c r="G231" s="105"/>
      <c r="H231" s="105"/>
      <c r="I231" s="105"/>
      <c r="J231" s="105"/>
      <c r="K231" s="105"/>
      <c r="L231" s="110"/>
      <c r="M231" s="110"/>
      <c r="N231" s="110"/>
      <c r="O231" s="105"/>
      <c r="P231" s="105"/>
      <c r="Q231" s="105"/>
      <c r="R231" s="105"/>
      <c r="S231" s="105"/>
      <c r="T231" s="110"/>
      <c r="U231" s="110"/>
      <c r="V231" s="110"/>
      <c r="W231" s="105"/>
      <c r="X231" s="105"/>
      <c r="Y231" s="105"/>
      <c r="Z231" s="105"/>
      <c r="AA231" s="105"/>
      <c r="AB231" s="105"/>
      <c r="AC231" s="105"/>
      <c r="AD231" s="105"/>
      <c r="AE231" s="105"/>
      <c r="AF231" s="105"/>
      <c r="AG231" s="105"/>
      <c r="AH231" s="105"/>
      <c r="AI231" s="105"/>
      <c r="AJ231" s="105"/>
      <c r="AK231" s="105"/>
      <c r="AL231" s="105"/>
      <c r="AM231" s="105"/>
    </row>
    <row r="232" spans="1:39" x14ac:dyDescent="0.2">
      <c r="A232" s="105"/>
      <c r="B232" s="105"/>
      <c r="C232" s="105"/>
      <c r="D232" s="105"/>
      <c r="E232" s="105"/>
      <c r="F232" s="105"/>
      <c r="G232" s="105"/>
      <c r="H232" s="105"/>
      <c r="I232" s="105"/>
      <c r="J232" s="105"/>
      <c r="K232" s="105"/>
      <c r="L232" s="110"/>
      <c r="M232" s="110"/>
      <c r="N232" s="110"/>
      <c r="O232" s="105"/>
      <c r="P232" s="105"/>
      <c r="Q232" s="105"/>
      <c r="R232" s="105"/>
      <c r="S232" s="105"/>
      <c r="T232" s="110"/>
      <c r="U232" s="110"/>
      <c r="V232" s="110"/>
      <c r="W232" s="105"/>
      <c r="X232" s="105"/>
      <c r="Y232" s="105"/>
      <c r="Z232" s="105"/>
      <c r="AA232" s="105"/>
      <c r="AB232" s="105"/>
      <c r="AC232" s="105"/>
      <c r="AD232" s="105"/>
      <c r="AE232" s="105"/>
      <c r="AF232" s="105"/>
      <c r="AG232" s="105"/>
      <c r="AH232" s="105"/>
      <c r="AI232" s="105"/>
      <c r="AJ232" s="105"/>
      <c r="AK232" s="105"/>
      <c r="AL232" s="105"/>
      <c r="AM232" s="105"/>
    </row>
    <row r="233" spans="1:39" x14ac:dyDescent="0.2">
      <c r="A233" s="105"/>
      <c r="B233" s="105"/>
      <c r="C233" s="105"/>
      <c r="D233" s="105"/>
      <c r="E233" s="105"/>
      <c r="F233" s="105"/>
      <c r="G233" s="105"/>
      <c r="H233" s="105"/>
      <c r="I233" s="105"/>
      <c r="J233" s="105"/>
      <c r="K233" s="105"/>
      <c r="L233" s="110"/>
      <c r="M233" s="110"/>
      <c r="N233" s="110"/>
      <c r="O233" s="105"/>
      <c r="P233" s="105"/>
      <c r="Q233" s="105"/>
      <c r="R233" s="105"/>
      <c r="S233" s="105"/>
      <c r="T233" s="110"/>
      <c r="U233" s="110"/>
      <c r="V233" s="110"/>
      <c r="W233" s="105"/>
      <c r="X233" s="105"/>
      <c r="Y233" s="105"/>
      <c r="Z233" s="105"/>
      <c r="AA233" s="105"/>
      <c r="AB233" s="105"/>
      <c r="AC233" s="105"/>
      <c r="AD233" s="105"/>
      <c r="AE233" s="105"/>
      <c r="AF233" s="105"/>
      <c r="AG233" s="105"/>
      <c r="AH233" s="105"/>
      <c r="AI233" s="105"/>
      <c r="AJ233" s="105"/>
      <c r="AK233" s="105"/>
      <c r="AL233" s="105"/>
      <c r="AM233" s="105"/>
    </row>
    <row r="234" spans="1:39" x14ac:dyDescent="0.2">
      <c r="A234" s="105"/>
      <c r="B234" s="105"/>
      <c r="C234" s="105"/>
      <c r="D234" s="105"/>
      <c r="E234" s="105"/>
      <c r="F234" s="105"/>
      <c r="G234" s="105"/>
      <c r="H234" s="105"/>
      <c r="I234" s="105"/>
      <c r="J234" s="105"/>
      <c r="K234" s="105"/>
      <c r="L234" s="110"/>
      <c r="M234" s="110"/>
      <c r="N234" s="110"/>
      <c r="O234" s="105"/>
      <c r="P234" s="105"/>
      <c r="Q234" s="105"/>
      <c r="R234" s="105"/>
      <c r="S234" s="105"/>
      <c r="T234" s="110"/>
      <c r="U234" s="110"/>
      <c r="V234" s="110"/>
      <c r="W234" s="105"/>
      <c r="X234" s="105"/>
      <c r="Y234" s="105"/>
      <c r="Z234" s="105"/>
      <c r="AA234" s="105"/>
      <c r="AB234" s="105"/>
      <c r="AC234" s="105"/>
      <c r="AD234" s="105"/>
      <c r="AE234" s="105"/>
      <c r="AF234" s="105"/>
      <c r="AG234" s="105"/>
      <c r="AH234" s="105"/>
      <c r="AI234" s="105"/>
      <c r="AJ234" s="105"/>
      <c r="AK234" s="105"/>
      <c r="AL234" s="105"/>
      <c r="AM234" s="105"/>
    </row>
    <row r="235" spans="1:39" x14ac:dyDescent="0.2">
      <c r="A235" s="105"/>
      <c r="B235" s="105"/>
      <c r="C235" s="105"/>
      <c r="D235" s="105"/>
      <c r="E235" s="105"/>
      <c r="F235" s="105"/>
      <c r="G235" s="105"/>
      <c r="H235" s="105"/>
      <c r="I235" s="105"/>
      <c r="J235" s="105"/>
      <c r="K235" s="105"/>
      <c r="L235" s="110"/>
      <c r="M235" s="110"/>
      <c r="N235" s="110"/>
      <c r="O235" s="105"/>
      <c r="P235" s="105"/>
      <c r="Q235" s="105"/>
      <c r="R235" s="105"/>
      <c r="S235" s="105"/>
      <c r="T235" s="110"/>
      <c r="U235" s="110"/>
      <c r="V235" s="110"/>
      <c r="W235" s="105"/>
      <c r="X235" s="105"/>
      <c r="Y235" s="105"/>
      <c r="Z235" s="105"/>
      <c r="AA235" s="105"/>
      <c r="AB235" s="105"/>
      <c r="AC235" s="105"/>
      <c r="AD235" s="105"/>
      <c r="AE235" s="105"/>
      <c r="AF235" s="105"/>
      <c r="AG235" s="105"/>
      <c r="AH235" s="105"/>
      <c r="AI235" s="105"/>
      <c r="AJ235" s="105"/>
      <c r="AK235" s="105"/>
      <c r="AL235" s="105"/>
      <c r="AM235" s="105"/>
    </row>
    <row r="236" spans="1:39" x14ac:dyDescent="0.2">
      <c r="A236" s="105"/>
      <c r="B236" s="105"/>
      <c r="C236" s="105"/>
      <c r="D236" s="105"/>
      <c r="E236" s="105"/>
      <c r="F236" s="105"/>
      <c r="G236" s="105"/>
      <c r="H236" s="105"/>
      <c r="I236" s="105"/>
      <c r="J236" s="105"/>
      <c r="K236" s="105"/>
      <c r="L236" s="110"/>
      <c r="M236" s="110"/>
      <c r="N236" s="110"/>
      <c r="O236" s="105"/>
      <c r="P236" s="105"/>
      <c r="Q236" s="105"/>
      <c r="R236" s="105"/>
      <c r="S236" s="105"/>
      <c r="T236" s="110"/>
      <c r="U236" s="110"/>
      <c r="V236" s="110"/>
      <c r="W236" s="105"/>
      <c r="X236" s="105"/>
      <c r="Y236" s="105"/>
      <c r="Z236" s="105"/>
      <c r="AA236" s="105"/>
      <c r="AB236" s="105"/>
      <c r="AC236" s="105"/>
      <c r="AD236" s="105"/>
      <c r="AE236" s="105"/>
      <c r="AF236" s="105"/>
      <c r="AG236" s="105"/>
      <c r="AH236" s="105"/>
      <c r="AI236" s="105"/>
      <c r="AJ236" s="105"/>
      <c r="AK236" s="105"/>
      <c r="AL236" s="105"/>
      <c r="AM236" s="105"/>
    </row>
    <row r="237" spans="1:39" x14ac:dyDescent="0.2">
      <c r="A237" s="105"/>
      <c r="B237" s="105"/>
      <c r="C237" s="105"/>
      <c r="D237" s="105"/>
      <c r="E237" s="105"/>
      <c r="F237" s="105"/>
      <c r="G237" s="105"/>
      <c r="H237" s="105"/>
      <c r="I237" s="105"/>
      <c r="J237" s="105"/>
      <c r="K237" s="105"/>
      <c r="L237" s="110"/>
      <c r="M237" s="110"/>
      <c r="N237" s="110"/>
      <c r="O237" s="105"/>
      <c r="P237" s="105"/>
      <c r="Q237" s="105"/>
      <c r="R237" s="105"/>
      <c r="S237" s="105"/>
      <c r="T237" s="110"/>
      <c r="U237" s="110"/>
      <c r="V237" s="110"/>
      <c r="W237" s="105"/>
      <c r="X237" s="105"/>
      <c r="Y237" s="105"/>
      <c r="Z237" s="105"/>
      <c r="AA237" s="105"/>
      <c r="AB237" s="105"/>
      <c r="AC237" s="105"/>
      <c r="AD237" s="105"/>
      <c r="AE237" s="105"/>
      <c r="AF237" s="105"/>
      <c r="AG237" s="105"/>
      <c r="AH237" s="105"/>
      <c r="AI237" s="105"/>
      <c r="AJ237" s="105"/>
      <c r="AK237" s="105"/>
      <c r="AL237" s="105"/>
      <c r="AM237" s="105"/>
    </row>
    <row r="238" spans="1:39" x14ac:dyDescent="0.2">
      <c r="A238" s="105"/>
      <c r="B238" s="105"/>
      <c r="C238" s="105"/>
      <c r="D238" s="105"/>
      <c r="E238" s="105"/>
      <c r="F238" s="105"/>
      <c r="G238" s="105"/>
      <c r="H238" s="105"/>
      <c r="I238" s="105"/>
      <c r="J238" s="105"/>
      <c r="K238" s="105"/>
      <c r="L238" s="110"/>
      <c r="M238" s="110"/>
      <c r="N238" s="110"/>
      <c r="O238" s="105"/>
      <c r="P238" s="105"/>
      <c r="Q238" s="105"/>
      <c r="R238" s="105"/>
      <c r="S238" s="105"/>
      <c r="T238" s="110"/>
      <c r="U238" s="110"/>
      <c r="V238" s="110"/>
      <c r="W238" s="105"/>
      <c r="X238" s="105"/>
      <c r="Y238" s="105"/>
      <c r="Z238" s="105"/>
      <c r="AA238" s="105"/>
      <c r="AB238" s="105"/>
      <c r="AC238" s="105"/>
      <c r="AD238" s="105"/>
      <c r="AE238" s="105"/>
      <c r="AF238" s="105"/>
      <c r="AG238" s="105"/>
      <c r="AH238" s="105"/>
      <c r="AI238" s="105"/>
      <c r="AJ238" s="105"/>
      <c r="AK238" s="105"/>
      <c r="AL238" s="105"/>
      <c r="AM238" s="105"/>
    </row>
    <row r="239" spans="1:39" x14ac:dyDescent="0.2">
      <c r="A239" s="105"/>
      <c r="B239" s="105"/>
      <c r="C239" s="105"/>
      <c r="D239" s="105"/>
      <c r="E239" s="105"/>
      <c r="F239" s="105"/>
      <c r="G239" s="105"/>
      <c r="H239" s="105"/>
      <c r="I239" s="105"/>
      <c r="J239" s="105"/>
      <c r="K239" s="105"/>
      <c r="L239" s="110"/>
      <c r="M239" s="110"/>
      <c r="N239" s="110"/>
      <c r="O239" s="105"/>
      <c r="P239" s="105"/>
      <c r="Q239" s="105"/>
      <c r="R239" s="105"/>
      <c r="S239" s="105"/>
      <c r="T239" s="110"/>
      <c r="U239" s="110"/>
      <c r="V239" s="110"/>
      <c r="W239" s="105"/>
      <c r="X239" s="105"/>
      <c r="Y239" s="105"/>
      <c r="Z239" s="105"/>
      <c r="AA239" s="105"/>
      <c r="AB239" s="105"/>
      <c r="AC239" s="105"/>
      <c r="AD239" s="105"/>
      <c r="AE239" s="105"/>
      <c r="AF239" s="105"/>
      <c r="AG239" s="105"/>
      <c r="AH239" s="105"/>
      <c r="AI239" s="105"/>
      <c r="AJ239" s="105"/>
      <c r="AK239" s="105"/>
      <c r="AL239" s="105"/>
      <c r="AM239" s="105"/>
    </row>
    <row r="240" spans="1:39" x14ac:dyDescent="0.2">
      <c r="A240" s="105"/>
      <c r="B240" s="105"/>
      <c r="C240" s="105"/>
      <c r="D240" s="105"/>
      <c r="E240" s="105"/>
      <c r="F240" s="105"/>
      <c r="G240" s="105"/>
      <c r="H240" s="105"/>
      <c r="I240" s="105"/>
      <c r="J240" s="105"/>
      <c r="K240" s="105"/>
      <c r="L240" s="110"/>
      <c r="M240" s="110"/>
      <c r="N240" s="110"/>
      <c r="O240" s="105"/>
      <c r="P240" s="105"/>
      <c r="Q240" s="105"/>
      <c r="R240" s="105"/>
      <c r="S240" s="105"/>
      <c r="T240" s="110"/>
      <c r="U240" s="110"/>
      <c r="V240" s="110"/>
      <c r="W240" s="105"/>
      <c r="X240" s="105"/>
      <c r="Y240" s="105"/>
      <c r="Z240" s="105"/>
      <c r="AA240" s="105"/>
      <c r="AB240" s="105"/>
      <c r="AC240" s="105"/>
      <c r="AD240" s="105"/>
      <c r="AE240" s="105"/>
      <c r="AF240" s="105"/>
      <c r="AG240" s="105"/>
      <c r="AH240" s="105"/>
      <c r="AI240" s="105"/>
      <c r="AJ240" s="105"/>
      <c r="AK240" s="105"/>
      <c r="AL240" s="105"/>
      <c r="AM240" s="105"/>
    </row>
    <row r="241" spans="1:39" x14ac:dyDescent="0.2">
      <c r="A241" s="105"/>
      <c r="B241" s="105"/>
      <c r="C241" s="105"/>
      <c r="D241" s="105"/>
      <c r="E241" s="105"/>
      <c r="F241" s="105"/>
      <c r="G241" s="105"/>
      <c r="H241" s="105"/>
      <c r="I241" s="105"/>
      <c r="J241" s="105"/>
      <c r="K241" s="105"/>
      <c r="L241" s="110"/>
      <c r="M241" s="110"/>
      <c r="N241" s="110"/>
      <c r="O241" s="105"/>
      <c r="P241" s="105"/>
      <c r="Q241" s="105"/>
      <c r="R241" s="105"/>
      <c r="S241" s="105"/>
      <c r="T241" s="110"/>
      <c r="U241" s="110"/>
      <c r="V241" s="110"/>
      <c r="W241" s="105"/>
      <c r="X241" s="105"/>
      <c r="Y241" s="105"/>
      <c r="Z241" s="105"/>
      <c r="AA241" s="105"/>
      <c r="AB241" s="105"/>
      <c r="AC241" s="105"/>
      <c r="AD241" s="105"/>
      <c r="AE241" s="105"/>
      <c r="AF241" s="105"/>
      <c r="AG241" s="105"/>
      <c r="AH241" s="105"/>
      <c r="AI241" s="105"/>
      <c r="AJ241" s="105"/>
      <c r="AK241" s="105"/>
      <c r="AL241" s="105"/>
      <c r="AM241" s="105"/>
    </row>
    <row r="242" spans="1:39" x14ac:dyDescent="0.2">
      <c r="A242" s="105"/>
      <c r="B242" s="105"/>
      <c r="C242" s="105"/>
      <c r="D242" s="105"/>
      <c r="E242" s="105"/>
      <c r="F242" s="105"/>
      <c r="G242" s="105"/>
      <c r="H242" s="105"/>
      <c r="I242" s="105"/>
      <c r="J242" s="105"/>
      <c r="K242" s="105"/>
      <c r="L242" s="110"/>
      <c r="M242" s="110"/>
      <c r="N242" s="110"/>
      <c r="O242" s="105"/>
      <c r="P242" s="105"/>
      <c r="Q242" s="105"/>
      <c r="R242" s="105"/>
      <c r="S242" s="105"/>
      <c r="T242" s="110"/>
      <c r="U242" s="110"/>
      <c r="V242" s="110"/>
      <c r="W242" s="105"/>
      <c r="X242" s="105"/>
      <c r="Y242" s="105"/>
      <c r="Z242" s="105"/>
      <c r="AA242" s="105"/>
      <c r="AB242" s="105"/>
      <c r="AC242" s="105"/>
      <c r="AD242" s="105"/>
      <c r="AE242" s="105"/>
      <c r="AF242" s="105"/>
      <c r="AG242" s="105"/>
      <c r="AH242" s="105"/>
      <c r="AI242" s="105"/>
      <c r="AJ242" s="105"/>
      <c r="AK242" s="105"/>
      <c r="AL242" s="105"/>
      <c r="AM242" s="105"/>
    </row>
    <row r="243" spans="1:39" x14ac:dyDescent="0.2">
      <c r="A243" s="105"/>
      <c r="B243" s="105"/>
      <c r="C243" s="105"/>
      <c r="D243" s="105"/>
      <c r="E243" s="105"/>
      <c r="F243" s="105"/>
      <c r="G243" s="105"/>
      <c r="H243" s="105"/>
      <c r="I243" s="105"/>
      <c r="J243" s="105"/>
      <c r="K243" s="105"/>
      <c r="L243" s="110"/>
      <c r="M243" s="110"/>
      <c r="N243" s="110"/>
      <c r="O243" s="105"/>
      <c r="P243" s="105"/>
      <c r="Q243" s="105"/>
      <c r="R243" s="105"/>
      <c r="S243" s="105"/>
      <c r="T243" s="110"/>
      <c r="U243" s="110"/>
      <c r="V243" s="110"/>
      <c r="W243" s="105"/>
      <c r="X243" s="105"/>
      <c r="Y243" s="105"/>
      <c r="Z243" s="105"/>
      <c r="AA243" s="105"/>
      <c r="AB243" s="105"/>
      <c r="AC243" s="105"/>
      <c r="AD243" s="105"/>
      <c r="AE243" s="105"/>
      <c r="AF243" s="105"/>
      <c r="AG243" s="105"/>
      <c r="AH243" s="105"/>
      <c r="AI243" s="105"/>
      <c r="AJ243" s="105"/>
      <c r="AK243" s="105"/>
      <c r="AL243" s="105"/>
      <c r="AM243" s="105"/>
    </row>
    <row r="244" spans="1:39" x14ac:dyDescent="0.2">
      <c r="A244" s="105"/>
      <c r="B244" s="105"/>
      <c r="C244" s="105"/>
      <c r="D244" s="105"/>
      <c r="E244" s="105"/>
      <c r="F244" s="105"/>
      <c r="G244" s="105"/>
      <c r="H244" s="105"/>
      <c r="I244" s="105"/>
      <c r="J244" s="105"/>
      <c r="K244" s="105"/>
      <c r="L244" s="110"/>
      <c r="M244" s="110"/>
      <c r="N244" s="110"/>
      <c r="O244" s="105"/>
      <c r="P244" s="105"/>
      <c r="Q244" s="105"/>
      <c r="R244" s="105"/>
      <c r="S244" s="105"/>
      <c r="T244" s="110"/>
      <c r="U244" s="110"/>
      <c r="V244" s="110"/>
      <c r="W244" s="105"/>
      <c r="X244" s="105"/>
      <c r="Y244" s="105"/>
      <c r="Z244" s="105"/>
      <c r="AA244" s="105"/>
      <c r="AB244" s="105"/>
      <c r="AC244" s="105"/>
      <c r="AD244" s="105"/>
      <c r="AE244" s="105"/>
      <c r="AF244" s="105"/>
      <c r="AG244" s="105"/>
      <c r="AH244" s="105"/>
      <c r="AI244" s="105"/>
      <c r="AJ244" s="105"/>
      <c r="AK244" s="105"/>
      <c r="AL244" s="105"/>
      <c r="AM244" s="105"/>
    </row>
    <row r="245" spans="1:39" x14ac:dyDescent="0.2">
      <c r="A245" s="105"/>
      <c r="B245" s="105"/>
      <c r="C245" s="105"/>
      <c r="D245" s="105"/>
      <c r="E245" s="105"/>
      <c r="F245" s="105"/>
      <c r="G245" s="105"/>
      <c r="H245" s="105"/>
      <c r="I245" s="105"/>
      <c r="J245" s="105"/>
      <c r="K245" s="105"/>
      <c r="L245" s="110"/>
      <c r="M245" s="110"/>
      <c r="N245" s="110"/>
      <c r="O245" s="105"/>
      <c r="P245" s="105"/>
      <c r="Q245" s="105"/>
      <c r="R245" s="105"/>
      <c r="S245" s="105"/>
      <c r="T245" s="110"/>
      <c r="U245" s="110"/>
      <c r="V245" s="110"/>
      <c r="W245" s="105"/>
      <c r="X245" s="105"/>
      <c r="Y245" s="105"/>
      <c r="Z245" s="105"/>
      <c r="AA245" s="105"/>
      <c r="AB245" s="105"/>
      <c r="AC245" s="105"/>
      <c r="AD245" s="105"/>
      <c r="AE245" s="105"/>
      <c r="AF245" s="105"/>
      <c r="AG245" s="105"/>
      <c r="AH245" s="105"/>
      <c r="AI245" s="105"/>
      <c r="AJ245" s="105"/>
      <c r="AK245" s="105"/>
      <c r="AL245" s="105"/>
      <c r="AM245" s="105"/>
    </row>
    <row r="246" spans="1:39" x14ac:dyDescent="0.2">
      <c r="A246" s="105"/>
      <c r="B246" s="105"/>
      <c r="C246" s="105"/>
      <c r="D246" s="105"/>
      <c r="E246" s="105"/>
      <c r="F246" s="105"/>
      <c r="G246" s="105"/>
      <c r="H246" s="105"/>
      <c r="I246" s="105"/>
      <c r="J246" s="105"/>
      <c r="K246" s="105"/>
      <c r="L246" s="110"/>
      <c r="M246" s="110"/>
      <c r="N246" s="110"/>
      <c r="O246" s="105"/>
      <c r="P246" s="105"/>
      <c r="Q246" s="105"/>
      <c r="R246" s="105"/>
      <c r="S246" s="105"/>
      <c r="T246" s="110"/>
      <c r="U246" s="110"/>
      <c r="V246" s="110"/>
      <c r="W246" s="105"/>
      <c r="X246" s="105"/>
      <c r="Y246" s="105"/>
      <c r="Z246" s="105"/>
      <c r="AA246" s="105"/>
      <c r="AB246" s="105"/>
      <c r="AC246" s="105"/>
      <c r="AD246" s="105"/>
      <c r="AE246" s="105"/>
      <c r="AF246" s="105"/>
      <c r="AG246" s="105"/>
      <c r="AH246" s="105"/>
      <c r="AI246" s="105"/>
      <c r="AJ246" s="105"/>
      <c r="AK246" s="105"/>
      <c r="AL246" s="105"/>
      <c r="AM246" s="105"/>
    </row>
    <row r="247" spans="1:39" x14ac:dyDescent="0.2">
      <c r="A247" s="105"/>
      <c r="B247" s="105"/>
      <c r="C247" s="105"/>
      <c r="D247" s="105"/>
      <c r="E247" s="105"/>
      <c r="F247" s="105"/>
      <c r="G247" s="105"/>
      <c r="H247" s="105"/>
      <c r="I247" s="105"/>
      <c r="J247" s="105"/>
      <c r="K247" s="105"/>
      <c r="L247" s="110"/>
      <c r="M247" s="110"/>
      <c r="N247" s="110"/>
      <c r="O247" s="105"/>
      <c r="P247" s="105"/>
      <c r="Q247" s="105"/>
      <c r="R247" s="105"/>
      <c r="S247" s="105"/>
      <c r="T247" s="110"/>
      <c r="U247" s="110"/>
      <c r="V247" s="110"/>
      <c r="W247" s="105"/>
      <c r="X247" s="105"/>
      <c r="Y247" s="105"/>
      <c r="Z247" s="105"/>
      <c r="AA247" s="105"/>
      <c r="AB247" s="105"/>
      <c r="AC247" s="105"/>
      <c r="AD247" s="105"/>
      <c r="AE247" s="105"/>
      <c r="AF247" s="105"/>
      <c r="AG247" s="105"/>
      <c r="AH247" s="105"/>
      <c r="AI247" s="105"/>
      <c r="AJ247" s="105"/>
      <c r="AK247" s="105"/>
      <c r="AL247" s="105"/>
      <c r="AM247" s="105"/>
    </row>
    <row r="248" spans="1:39" x14ac:dyDescent="0.2">
      <c r="A248" s="105"/>
      <c r="B248" s="105"/>
      <c r="C248" s="105"/>
      <c r="D248" s="105"/>
      <c r="E248" s="105"/>
      <c r="F248" s="105"/>
      <c r="G248" s="105"/>
      <c r="H248" s="105"/>
      <c r="I248" s="105"/>
      <c r="J248" s="105"/>
      <c r="K248" s="105"/>
      <c r="L248" s="110"/>
      <c r="M248" s="110"/>
      <c r="N248" s="110"/>
      <c r="O248" s="105"/>
      <c r="P248" s="105"/>
      <c r="Q248" s="105"/>
      <c r="R248" s="105"/>
      <c r="S248" s="105"/>
      <c r="T248" s="110"/>
      <c r="U248" s="110"/>
      <c r="V248" s="110"/>
      <c r="W248" s="105"/>
      <c r="X248" s="105"/>
      <c r="Y248" s="105"/>
      <c r="Z248" s="105"/>
      <c r="AA248" s="105"/>
      <c r="AB248" s="105"/>
      <c r="AC248" s="105"/>
      <c r="AD248" s="105"/>
      <c r="AE248" s="105"/>
      <c r="AF248" s="105"/>
      <c r="AG248" s="105"/>
      <c r="AH248" s="105"/>
      <c r="AI248" s="105"/>
      <c r="AJ248" s="105"/>
      <c r="AK248" s="105"/>
      <c r="AL248" s="105"/>
      <c r="AM248" s="105"/>
    </row>
    <row r="249" spans="1:39" x14ac:dyDescent="0.2">
      <c r="A249" s="105"/>
      <c r="B249" s="105"/>
      <c r="C249" s="105"/>
      <c r="D249" s="105"/>
      <c r="E249" s="105"/>
      <c r="F249" s="105"/>
      <c r="G249" s="105"/>
      <c r="H249" s="105"/>
      <c r="I249" s="105"/>
      <c r="J249" s="105"/>
      <c r="K249" s="105"/>
      <c r="L249" s="110"/>
      <c r="M249" s="110"/>
      <c r="N249" s="110"/>
      <c r="O249" s="105"/>
      <c r="P249" s="105"/>
      <c r="Q249" s="105"/>
      <c r="R249" s="105"/>
      <c r="S249" s="105"/>
      <c r="T249" s="110"/>
      <c r="U249" s="110"/>
      <c r="V249" s="110"/>
      <c r="W249" s="105"/>
      <c r="X249" s="105"/>
      <c r="Y249" s="105"/>
      <c r="Z249" s="105"/>
      <c r="AA249" s="105"/>
      <c r="AB249" s="105"/>
      <c r="AC249" s="105"/>
      <c r="AD249" s="105"/>
      <c r="AE249" s="105"/>
      <c r="AF249" s="105"/>
      <c r="AG249" s="105"/>
      <c r="AH249" s="105"/>
      <c r="AI249" s="105"/>
      <c r="AJ249" s="105"/>
      <c r="AK249" s="105"/>
      <c r="AL249" s="105"/>
      <c r="AM249" s="105"/>
    </row>
    <row r="250" spans="1:39" x14ac:dyDescent="0.2">
      <c r="A250" s="105"/>
      <c r="B250" s="105"/>
      <c r="C250" s="105"/>
      <c r="D250" s="105"/>
      <c r="E250" s="105"/>
      <c r="F250" s="105"/>
      <c r="G250" s="105"/>
      <c r="H250" s="105"/>
      <c r="I250" s="105"/>
      <c r="J250" s="105"/>
      <c r="K250" s="105"/>
      <c r="L250" s="110"/>
      <c r="M250" s="110"/>
      <c r="N250" s="110"/>
      <c r="O250" s="105"/>
      <c r="P250" s="105"/>
      <c r="Q250" s="105"/>
      <c r="R250" s="105"/>
      <c r="S250" s="105"/>
      <c r="T250" s="110"/>
      <c r="U250" s="110"/>
      <c r="V250" s="110"/>
      <c r="W250" s="105"/>
      <c r="X250" s="105"/>
      <c r="Y250" s="105"/>
      <c r="Z250" s="105"/>
      <c r="AA250" s="105"/>
      <c r="AB250" s="105"/>
      <c r="AC250" s="105"/>
      <c r="AD250" s="105"/>
      <c r="AE250" s="105"/>
      <c r="AF250" s="105"/>
      <c r="AG250" s="105"/>
      <c r="AH250" s="105"/>
      <c r="AI250" s="105"/>
      <c r="AJ250" s="105"/>
      <c r="AK250" s="105"/>
      <c r="AL250" s="105"/>
      <c r="AM250" s="105"/>
    </row>
    <row r="251" spans="1:39" x14ac:dyDescent="0.2">
      <c r="A251" s="105"/>
      <c r="B251" s="105"/>
      <c r="C251" s="105"/>
      <c r="D251" s="105"/>
      <c r="E251" s="105"/>
      <c r="F251" s="105"/>
      <c r="G251" s="105"/>
      <c r="H251" s="105"/>
      <c r="I251" s="105"/>
      <c r="J251" s="105"/>
      <c r="K251" s="105"/>
      <c r="L251" s="110"/>
      <c r="M251" s="110"/>
      <c r="N251" s="110"/>
      <c r="O251" s="105"/>
      <c r="P251" s="105"/>
      <c r="Q251" s="105"/>
      <c r="R251" s="105"/>
      <c r="S251" s="105"/>
      <c r="T251" s="110"/>
      <c r="U251" s="110"/>
      <c r="V251" s="110"/>
      <c r="W251" s="105"/>
      <c r="X251" s="105"/>
      <c r="Y251" s="105"/>
      <c r="Z251" s="105"/>
      <c r="AA251" s="105"/>
      <c r="AB251" s="105"/>
      <c r="AC251" s="105"/>
      <c r="AD251" s="105"/>
      <c r="AE251" s="105"/>
      <c r="AF251" s="105"/>
      <c r="AG251" s="105"/>
      <c r="AH251" s="105"/>
      <c r="AI251" s="105"/>
      <c r="AJ251" s="105"/>
      <c r="AK251" s="105"/>
      <c r="AL251" s="105"/>
      <c r="AM251" s="105"/>
    </row>
    <row r="252" spans="1:39" x14ac:dyDescent="0.2">
      <c r="A252" s="105"/>
      <c r="B252" s="105"/>
      <c r="C252" s="105"/>
      <c r="D252" s="105"/>
      <c r="E252" s="105"/>
      <c r="F252" s="105"/>
      <c r="G252" s="105"/>
      <c r="H252" s="105"/>
      <c r="I252" s="105"/>
      <c r="J252" s="105"/>
      <c r="K252" s="105"/>
      <c r="L252" s="110"/>
      <c r="M252" s="110"/>
      <c r="N252" s="110"/>
      <c r="O252" s="105"/>
      <c r="P252" s="105"/>
      <c r="Q252" s="105"/>
      <c r="R252" s="105"/>
      <c r="S252" s="105"/>
      <c r="T252" s="110"/>
      <c r="U252" s="110"/>
      <c r="V252" s="110"/>
      <c r="W252" s="105"/>
      <c r="X252" s="105"/>
      <c r="Y252" s="105"/>
      <c r="Z252" s="105"/>
      <c r="AA252" s="105"/>
      <c r="AB252" s="105"/>
      <c r="AC252" s="105"/>
      <c r="AD252" s="105"/>
      <c r="AE252" s="105"/>
      <c r="AF252" s="105"/>
      <c r="AG252" s="105"/>
      <c r="AH252" s="105"/>
      <c r="AI252" s="105"/>
      <c r="AJ252" s="105"/>
      <c r="AK252" s="105"/>
      <c r="AL252" s="105"/>
      <c r="AM252" s="105"/>
    </row>
    <row r="253" spans="1:39" x14ac:dyDescent="0.2">
      <c r="A253" s="105"/>
      <c r="B253" s="105"/>
      <c r="C253" s="105"/>
      <c r="D253" s="105"/>
      <c r="E253" s="105"/>
      <c r="F253" s="105"/>
      <c r="G253" s="105"/>
      <c r="H253" s="105"/>
      <c r="I253" s="105"/>
      <c r="J253" s="105"/>
      <c r="K253" s="105"/>
      <c r="L253" s="110"/>
      <c r="M253" s="110"/>
      <c r="N253" s="110"/>
      <c r="O253" s="105"/>
      <c r="P253" s="105"/>
      <c r="Q253" s="105"/>
      <c r="R253" s="105"/>
      <c r="S253" s="105"/>
      <c r="T253" s="110"/>
      <c r="U253" s="110"/>
      <c r="V253" s="110"/>
      <c r="W253" s="105"/>
      <c r="X253" s="105"/>
      <c r="Y253" s="105"/>
      <c r="Z253" s="105"/>
      <c r="AA253" s="105"/>
      <c r="AB253" s="105"/>
      <c r="AC253" s="105"/>
      <c r="AD253" s="105"/>
      <c r="AE253" s="105"/>
      <c r="AF253" s="105"/>
      <c r="AG253" s="105"/>
      <c r="AH253" s="105"/>
      <c r="AI253" s="105"/>
      <c r="AJ253" s="105"/>
      <c r="AK253" s="105"/>
      <c r="AL253" s="105"/>
      <c r="AM253" s="105"/>
    </row>
    <row r="254" spans="1:39" x14ac:dyDescent="0.2">
      <c r="A254" s="105"/>
      <c r="B254" s="105"/>
      <c r="C254" s="105"/>
      <c r="D254" s="105"/>
      <c r="E254" s="105"/>
      <c r="F254" s="105"/>
      <c r="G254" s="105"/>
      <c r="H254" s="105"/>
      <c r="I254" s="105"/>
      <c r="J254" s="105"/>
      <c r="K254" s="105"/>
      <c r="L254" s="110"/>
      <c r="M254" s="110"/>
      <c r="N254" s="110"/>
      <c r="O254" s="105"/>
      <c r="P254" s="105"/>
      <c r="Q254" s="105"/>
      <c r="R254" s="105"/>
      <c r="S254" s="105"/>
      <c r="T254" s="110"/>
      <c r="U254" s="110"/>
      <c r="V254" s="110"/>
      <c r="W254" s="105"/>
      <c r="X254" s="105"/>
      <c r="Y254" s="105"/>
      <c r="Z254" s="105"/>
      <c r="AA254" s="105"/>
      <c r="AB254" s="105"/>
      <c r="AC254" s="105"/>
      <c r="AD254" s="105"/>
      <c r="AE254" s="105"/>
      <c r="AF254" s="105"/>
      <c r="AG254" s="105"/>
      <c r="AH254" s="105"/>
      <c r="AI254" s="105"/>
      <c r="AJ254" s="105"/>
      <c r="AK254" s="105"/>
      <c r="AL254" s="105"/>
      <c r="AM254" s="105"/>
    </row>
    <row r="255" spans="1:39" x14ac:dyDescent="0.2">
      <c r="A255" s="105"/>
      <c r="B255" s="105"/>
      <c r="C255" s="105"/>
      <c r="D255" s="105"/>
      <c r="E255" s="105"/>
      <c r="F255" s="105"/>
      <c r="G255" s="105"/>
      <c r="H255" s="105"/>
      <c r="I255" s="105"/>
      <c r="J255" s="105"/>
      <c r="K255" s="105"/>
      <c r="L255" s="110"/>
      <c r="M255" s="110"/>
      <c r="N255" s="110"/>
      <c r="O255" s="105"/>
      <c r="P255" s="105"/>
      <c r="Q255" s="105"/>
      <c r="R255" s="105"/>
      <c r="S255" s="105"/>
      <c r="T255" s="110"/>
      <c r="U255" s="110"/>
      <c r="V255" s="110"/>
      <c r="W255" s="105"/>
      <c r="X255" s="105"/>
      <c r="Y255" s="105"/>
      <c r="Z255" s="105"/>
      <c r="AA255" s="105"/>
      <c r="AB255" s="105"/>
      <c r="AC255" s="105"/>
      <c r="AD255" s="105"/>
      <c r="AE255" s="105"/>
      <c r="AF255" s="105"/>
      <c r="AG255" s="105"/>
      <c r="AH255" s="105"/>
      <c r="AI255" s="105"/>
      <c r="AJ255" s="105"/>
      <c r="AK255" s="105"/>
      <c r="AL255" s="105"/>
      <c r="AM255" s="105"/>
    </row>
    <row r="256" spans="1:39" x14ac:dyDescent="0.2">
      <c r="A256" s="105"/>
      <c r="B256" s="105"/>
      <c r="C256" s="105"/>
      <c r="D256" s="105"/>
      <c r="E256" s="105"/>
      <c r="F256" s="105"/>
      <c r="G256" s="105"/>
      <c r="H256" s="105"/>
      <c r="I256" s="105"/>
      <c r="J256" s="105"/>
      <c r="K256" s="105"/>
      <c r="L256" s="110"/>
      <c r="M256" s="110"/>
      <c r="N256" s="110"/>
      <c r="O256" s="105"/>
      <c r="P256" s="105"/>
      <c r="Q256" s="105"/>
      <c r="R256" s="105"/>
      <c r="S256" s="105"/>
      <c r="T256" s="110"/>
      <c r="U256" s="110"/>
      <c r="V256" s="110"/>
      <c r="W256" s="105"/>
      <c r="X256" s="105"/>
      <c r="Y256" s="105"/>
      <c r="Z256" s="105"/>
      <c r="AA256" s="105"/>
      <c r="AB256" s="105"/>
      <c r="AC256" s="105"/>
      <c r="AD256" s="105"/>
      <c r="AE256" s="105"/>
      <c r="AF256" s="105"/>
      <c r="AG256" s="105"/>
      <c r="AH256" s="105"/>
      <c r="AI256" s="105"/>
      <c r="AJ256" s="105"/>
      <c r="AK256" s="105"/>
      <c r="AL256" s="105"/>
      <c r="AM256" s="105"/>
    </row>
    <row r="257" spans="1:39" x14ac:dyDescent="0.2">
      <c r="A257" s="105"/>
      <c r="B257" s="105"/>
      <c r="C257" s="105"/>
      <c r="D257" s="105"/>
      <c r="E257" s="105"/>
      <c r="F257" s="105"/>
      <c r="G257" s="105"/>
      <c r="H257" s="105"/>
      <c r="I257" s="105"/>
      <c r="J257" s="105"/>
      <c r="K257" s="105"/>
      <c r="L257" s="110"/>
      <c r="M257" s="110"/>
      <c r="N257" s="110"/>
      <c r="O257" s="105"/>
      <c r="P257" s="105"/>
      <c r="Q257" s="105"/>
      <c r="R257" s="105"/>
      <c r="S257" s="105"/>
      <c r="T257" s="110"/>
      <c r="U257" s="110"/>
      <c r="V257" s="110"/>
      <c r="W257" s="105"/>
      <c r="X257" s="105"/>
      <c r="Y257" s="105"/>
      <c r="Z257" s="105"/>
      <c r="AA257" s="105"/>
      <c r="AB257" s="105"/>
      <c r="AC257" s="105"/>
      <c r="AD257" s="105"/>
      <c r="AE257" s="105"/>
      <c r="AF257" s="105"/>
      <c r="AG257" s="105"/>
      <c r="AH257" s="105"/>
      <c r="AI257" s="105"/>
      <c r="AJ257" s="105"/>
      <c r="AK257" s="105"/>
      <c r="AL257" s="105"/>
      <c r="AM257" s="105"/>
    </row>
    <row r="258" spans="1:39" x14ac:dyDescent="0.2">
      <c r="A258" s="105"/>
      <c r="B258" s="105"/>
      <c r="C258" s="105"/>
      <c r="D258" s="105"/>
      <c r="E258" s="105"/>
      <c r="F258" s="105"/>
      <c r="G258" s="105"/>
      <c r="H258" s="105"/>
      <c r="I258" s="105"/>
      <c r="J258" s="105"/>
      <c r="K258" s="105"/>
      <c r="L258" s="110"/>
      <c r="M258" s="110"/>
      <c r="N258" s="110"/>
      <c r="O258" s="105"/>
      <c r="P258" s="105"/>
      <c r="Q258" s="105"/>
      <c r="R258" s="105"/>
      <c r="S258" s="105"/>
      <c r="T258" s="110"/>
      <c r="U258" s="110"/>
      <c r="V258" s="110"/>
      <c r="W258" s="105"/>
      <c r="X258" s="105"/>
      <c r="Y258" s="105"/>
      <c r="Z258" s="105"/>
      <c r="AA258" s="105"/>
      <c r="AB258" s="105"/>
      <c r="AC258" s="105"/>
      <c r="AD258" s="105"/>
      <c r="AE258" s="105"/>
      <c r="AF258" s="105"/>
      <c r="AG258" s="105"/>
      <c r="AH258" s="105"/>
      <c r="AI258" s="105"/>
      <c r="AJ258" s="105"/>
      <c r="AK258" s="105"/>
      <c r="AL258" s="105"/>
      <c r="AM258" s="105"/>
    </row>
    <row r="259" spans="1:39" x14ac:dyDescent="0.2">
      <c r="A259" s="105"/>
      <c r="B259" s="105"/>
      <c r="C259" s="105"/>
      <c r="D259" s="105"/>
      <c r="E259" s="105"/>
      <c r="F259" s="105"/>
      <c r="G259" s="105"/>
      <c r="H259" s="105"/>
      <c r="I259" s="105"/>
      <c r="J259" s="105"/>
      <c r="K259" s="105"/>
      <c r="L259" s="110"/>
      <c r="M259" s="110"/>
      <c r="N259" s="110"/>
      <c r="O259" s="105"/>
      <c r="P259" s="105"/>
      <c r="Q259" s="105"/>
      <c r="R259" s="105"/>
      <c r="S259" s="105"/>
      <c r="T259" s="110"/>
      <c r="U259" s="110"/>
      <c r="V259" s="110"/>
      <c r="W259" s="105"/>
      <c r="X259" s="105"/>
      <c r="Y259" s="105"/>
      <c r="Z259" s="105"/>
      <c r="AA259" s="105"/>
      <c r="AB259" s="105"/>
      <c r="AC259" s="105"/>
      <c r="AD259" s="105"/>
      <c r="AE259" s="105"/>
      <c r="AF259" s="105"/>
      <c r="AG259" s="105"/>
      <c r="AH259" s="105"/>
      <c r="AI259" s="105"/>
      <c r="AJ259" s="105"/>
      <c r="AK259" s="105"/>
      <c r="AL259" s="105"/>
      <c r="AM259" s="105"/>
    </row>
    <row r="260" spans="1:39" x14ac:dyDescent="0.2">
      <c r="A260" s="105"/>
      <c r="B260" s="105"/>
      <c r="C260" s="105"/>
      <c r="D260" s="105"/>
      <c r="E260" s="105"/>
      <c r="F260" s="105"/>
      <c r="G260" s="105"/>
      <c r="H260" s="105"/>
      <c r="I260" s="105"/>
      <c r="J260" s="105"/>
      <c r="K260" s="105"/>
      <c r="L260" s="110"/>
      <c r="M260" s="110"/>
      <c r="N260" s="110"/>
      <c r="O260" s="105"/>
      <c r="P260" s="105"/>
      <c r="Q260" s="105"/>
      <c r="R260" s="105"/>
      <c r="S260" s="105"/>
      <c r="T260" s="110"/>
      <c r="U260" s="110"/>
      <c r="V260" s="110"/>
      <c r="W260" s="105"/>
      <c r="X260" s="105"/>
      <c r="Y260" s="105"/>
      <c r="Z260" s="105"/>
      <c r="AA260" s="105"/>
      <c r="AB260" s="105"/>
      <c r="AC260" s="105"/>
      <c r="AD260" s="105"/>
      <c r="AE260" s="105"/>
      <c r="AF260" s="105"/>
      <c r="AG260" s="105"/>
      <c r="AH260" s="105"/>
      <c r="AI260" s="105"/>
      <c r="AJ260" s="105"/>
      <c r="AK260" s="105"/>
      <c r="AL260" s="105"/>
      <c r="AM260" s="105"/>
    </row>
    <row r="261" spans="1:39" x14ac:dyDescent="0.2">
      <c r="A261" s="105"/>
      <c r="B261" s="105"/>
      <c r="C261" s="105"/>
      <c r="D261" s="105"/>
      <c r="E261" s="105"/>
      <c r="F261" s="105"/>
      <c r="G261" s="105"/>
      <c r="H261" s="105"/>
      <c r="I261" s="105"/>
      <c r="J261" s="105"/>
      <c r="K261" s="105"/>
      <c r="L261" s="110"/>
      <c r="M261" s="110"/>
      <c r="N261" s="110"/>
      <c r="O261" s="105"/>
      <c r="P261" s="105"/>
      <c r="Q261" s="105"/>
      <c r="R261" s="105"/>
      <c r="S261" s="105"/>
      <c r="T261" s="110"/>
      <c r="U261" s="110"/>
      <c r="V261" s="110"/>
      <c r="W261" s="105"/>
      <c r="X261" s="105"/>
      <c r="Y261" s="105"/>
      <c r="Z261" s="105"/>
      <c r="AA261" s="105"/>
      <c r="AB261" s="105"/>
      <c r="AC261" s="105"/>
      <c r="AD261" s="105"/>
      <c r="AE261" s="105"/>
      <c r="AF261" s="105"/>
      <c r="AG261" s="105"/>
      <c r="AH261" s="105"/>
      <c r="AI261" s="105"/>
      <c r="AJ261" s="105"/>
      <c r="AK261" s="105"/>
      <c r="AL261" s="105"/>
      <c r="AM261" s="105"/>
    </row>
    <row r="262" spans="1:39" x14ac:dyDescent="0.2">
      <c r="A262" s="105"/>
      <c r="B262" s="105"/>
      <c r="C262" s="105"/>
      <c r="D262" s="105"/>
      <c r="E262" s="105"/>
      <c r="F262" s="105"/>
      <c r="G262" s="105"/>
      <c r="H262" s="105"/>
      <c r="I262" s="105"/>
      <c r="J262" s="105"/>
      <c r="K262" s="105"/>
      <c r="L262" s="110"/>
      <c r="M262" s="110"/>
      <c r="N262" s="110"/>
      <c r="O262" s="105"/>
      <c r="P262" s="105"/>
      <c r="Q262" s="105"/>
      <c r="R262" s="105"/>
      <c r="S262" s="105"/>
      <c r="T262" s="110"/>
      <c r="U262" s="110"/>
      <c r="V262" s="110"/>
      <c r="W262" s="105"/>
      <c r="X262" s="105"/>
      <c r="Y262" s="105"/>
      <c r="Z262" s="105"/>
      <c r="AA262" s="105"/>
      <c r="AB262" s="105"/>
      <c r="AC262" s="105"/>
      <c r="AD262" s="105"/>
      <c r="AE262" s="105"/>
      <c r="AF262" s="105"/>
      <c r="AG262" s="105"/>
      <c r="AH262" s="105"/>
      <c r="AI262" s="105"/>
      <c r="AJ262" s="105"/>
      <c r="AK262" s="105"/>
      <c r="AL262" s="105"/>
      <c r="AM262" s="105"/>
    </row>
    <row r="263" spans="1:39" x14ac:dyDescent="0.2">
      <c r="A263" s="105"/>
      <c r="B263" s="105"/>
      <c r="C263" s="105"/>
      <c r="D263" s="105"/>
      <c r="E263" s="105"/>
      <c r="F263" s="105"/>
      <c r="G263" s="105"/>
      <c r="H263" s="105"/>
      <c r="I263" s="105"/>
      <c r="J263" s="105"/>
      <c r="K263" s="105"/>
      <c r="L263" s="110"/>
      <c r="M263" s="110"/>
      <c r="N263" s="110"/>
      <c r="O263" s="105"/>
      <c r="P263" s="105"/>
      <c r="Q263" s="105"/>
      <c r="R263" s="105"/>
      <c r="S263" s="105"/>
      <c r="T263" s="110"/>
      <c r="U263" s="110"/>
      <c r="V263" s="110"/>
      <c r="W263" s="105"/>
      <c r="X263" s="105"/>
      <c r="Y263" s="105"/>
      <c r="Z263" s="105"/>
      <c r="AA263" s="105"/>
      <c r="AB263" s="105"/>
      <c r="AC263" s="105"/>
      <c r="AD263" s="105"/>
      <c r="AE263" s="105"/>
      <c r="AF263" s="105"/>
      <c r="AG263" s="105"/>
      <c r="AH263" s="105"/>
      <c r="AI263" s="105"/>
      <c r="AJ263" s="105"/>
      <c r="AK263" s="105"/>
      <c r="AL263" s="105"/>
      <c r="AM263" s="105"/>
    </row>
    <row r="264" spans="1:39" x14ac:dyDescent="0.2">
      <c r="A264" s="105"/>
      <c r="B264" s="105"/>
      <c r="C264" s="105"/>
      <c r="D264" s="105"/>
      <c r="E264" s="105"/>
      <c r="F264" s="105"/>
      <c r="G264" s="105"/>
      <c r="H264" s="105"/>
      <c r="I264" s="105"/>
      <c r="J264" s="105"/>
      <c r="K264" s="105"/>
      <c r="L264" s="110"/>
      <c r="M264" s="110"/>
      <c r="N264" s="110"/>
      <c r="O264" s="105"/>
      <c r="P264" s="105"/>
      <c r="Q264" s="105"/>
      <c r="R264" s="105"/>
      <c r="S264" s="105"/>
      <c r="T264" s="110"/>
      <c r="U264" s="110"/>
      <c r="V264" s="110"/>
      <c r="W264" s="105"/>
      <c r="X264" s="105"/>
      <c r="Y264" s="105"/>
      <c r="Z264" s="105"/>
      <c r="AA264" s="105"/>
      <c r="AB264" s="105"/>
      <c r="AC264" s="105"/>
      <c r="AD264" s="105"/>
      <c r="AE264" s="105"/>
      <c r="AF264" s="105"/>
      <c r="AG264" s="105"/>
      <c r="AH264" s="105"/>
      <c r="AI264" s="105"/>
      <c r="AJ264" s="105"/>
      <c r="AK264" s="105"/>
      <c r="AL264" s="105"/>
      <c r="AM264" s="105"/>
    </row>
    <row r="265" spans="1:39" x14ac:dyDescent="0.2">
      <c r="A265" s="105"/>
      <c r="B265" s="105"/>
      <c r="C265" s="105"/>
      <c r="D265" s="105"/>
      <c r="E265" s="105"/>
      <c r="F265" s="105"/>
      <c r="G265" s="105"/>
      <c r="H265" s="105"/>
      <c r="I265" s="105"/>
      <c r="J265" s="105"/>
      <c r="K265" s="105"/>
      <c r="L265" s="110"/>
      <c r="M265" s="110"/>
      <c r="N265" s="110"/>
      <c r="O265" s="105"/>
      <c r="P265" s="105"/>
      <c r="Q265" s="105"/>
      <c r="R265" s="105"/>
      <c r="S265" s="105"/>
      <c r="T265" s="110"/>
      <c r="U265" s="110"/>
      <c r="V265" s="110"/>
      <c r="W265" s="105"/>
      <c r="X265" s="105"/>
      <c r="Y265" s="105"/>
      <c r="Z265" s="105"/>
      <c r="AA265" s="105"/>
      <c r="AB265" s="105"/>
      <c r="AC265" s="105"/>
      <c r="AD265" s="105"/>
      <c r="AE265" s="105"/>
      <c r="AF265" s="105"/>
      <c r="AG265" s="105"/>
      <c r="AH265" s="105"/>
      <c r="AI265" s="105"/>
      <c r="AJ265" s="105"/>
      <c r="AK265" s="105"/>
      <c r="AL265" s="105"/>
      <c r="AM265" s="105"/>
    </row>
    <row r="266" spans="1:39" x14ac:dyDescent="0.2">
      <c r="A266" s="105"/>
      <c r="B266" s="105"/>
      <c r="C266" s="105"/>
      <c r="D266" s="105"/>
      <c r="E266" s="105"/>
      <c r="F266" s="105"/>
      <c r="G266" s="105"/>
      <c r="H266" s="105"/>
      <c r="I266" s="105"/>
      <c r="J266" s="105"/>
      <c r="K266" s="105"/>
      <c r="L266" s="110"/>
      <c r="M266" s="110"/>
      <c r="N266" s="110"/>
      <c r="O266" s="105"/>
      <c r="P266" s="105"/>
      <c r="Q266" s="105"/>
      <c r="R266" s="105"/>
      <c r="S266" s="105"/>
      <c r="T266" s="110"/>
      <c r="U266" s="110"/>
      <c r="V266" s="110"/>
      <c r="W266" s="105"/>
      <c r="X266" s="105"/>
      <c r="Y266" s="105"/>
      <c r="Z266" s="105"/>
      <c r="AA266" s="105"/>
      <c r="AB266" s="105"/>
      <c r="AC266" s="105"/>
      <c r="AD266" s="105"/>
      <c r="AE266" s="105"/>
      <c r="AF266" s="105"/>
      <c r="AG266" s="105"/>
      <c r="AH266" s="105"/>
      <c r="AI266" s="105"/>
      <c r="AJ266" s="105"/>
      <c r="AK266" s="105"/>
      <c r="AL266" s="105"/>
      <c r="AM266" s="105"/>
    </row>
    <row r="267" spans="1:39" x14ac:dyDescent="0.2">
      <c r="A267" s="105"/>
      <c r="B267" s="105"/>
      <c r="C267" s="105"/>
      <c r="D267" s="105"/>
      <c r="E267" s="105"/>
      <c r="F267" s="105"/>
      <c r="G267" s="105"/>
      <c r="H267" s="105"/>
      <c r="I267" s="105"/>
      <c r="J267" s="105"/>
      <c r="K267" s="105"/>
      <c r="L267" s="110"/>
      <c r="M267" s="110"/>
      <c r="N267" s="110"/>
      <c r="O267" s="105"/>
      <c r="P267" s="105"/>
      <c r="Q267" s="105"/>
      <c r="R267" s="105"/>
      <c r="S267" s="105"/>
      <c r="T267" s="110"/>
      <c r="U267" s="110"/>
      <c r="V267" s="110"/>
      <c r="W267" s="105"/>
      <c r="X267" s="105"/>
      <c r="Y267" s="105"/>
      <c r="Z267" s="105"/>
      <c r="AA267" s="105"/>
      <c r="AB267" s="105"/>
      <c r="AC267" s="105"/>
      <c r="AD267" s="105"/>
      <c r="AE267" s="105"/>
      <c r="AF267" s="105"/>
      <c r="AG267" s="105"/>
      <c r="AH267" s="105"/>
      <c r="AI267" s="105"/>
      <c r="AJ267" s="105"/>
      <c r="AK267" s="105"/>
      <c r="AL267" s="105"/>
      <c r="AM267" s="105"/>
    </row>
    <row r="268" spans="1:39" x14ac:dyDescent="0.2">
      <c r="A268" s="105"/>
      <c r="B268" s="105"/>
      <c r="C268" s="105"/>
      <c r="D268" s="105"/>
      <c r="E268" s="105"/>
      <c r="F268" s="105"/>
      <c r="G268" s="105"/>
      <c r="H268" s="105"/>
      <c r="I268" s="105"/>
      <c r="J268" s="105"/>
      <c r="K268" s="105"/>
      <c r="L268" s="110"/>
      <c r="M268" s="110"/>
      <c r="N268" s="110"/>
      <c r="O268" s="105"/>
      <c r="P268" s="105"/>
      <c r="Q268" s="105"/>
      <c r="R268" s="105"/>
      <c r="S268" s="105"/>
      <c r="T268" s="110"/>
      <c r="U268" s="110"/>
      <c r="V268" s="110"/>
      <c r="W268" s="105"/>
      <c r="X268" s="105"/>
      <c r="Y268" s="105"/>
      <c r="Z268" s="105"/>
      <c r="AA268" s="105"/>
      <c r="AB268" s="105"/>
      <c r="AC268" s="105"/>
      <c r="AD268" s="105"/>
      <c r="AE268" s="105"/>
      <c r="AF268" s="105"/>
      <c r="AG268" s="105"/>
      <c r="AH268" s="105"/>
      <c r="AI268" s="105"/>
      <c r="AJ268" s="105"/>
      <c r="AK268" s="105"/>
      <c r="AL268" s="105"/>
      <c r="AM268" s="105"/>
    </row>
    <row r="269" spans="1:39" x14ac:dyDescent="0.2">
      <c r="A269" s="105"/>
      <c r="B269" s="105"/>
      <c r="C269" s="105"/>
      <c r="D269" s="105"/>
      <c r="E269" s="105"/>
      <c r="F269" s="105"/>
      <c r="G269" s="105"/>
      <c r="H269" s="105"/>
      <c r="I269" s="105"/>
      <c r="J269" s="105"/>
      <c r="K269" s="105"/>
      <c r="L269" s="110"/>
      <c r="M269" s="110"/>
      <c r="N269" s="110"/>
      <c r="O269" s="105"/>
      <c r="P269" s="105"/>
      <c r="Q269" s="105"/>
      <c r="R269" s="105"/>
      <c r="S269" s="105"/>
      <c r="T269" s="110"/>
      <c r="U269" s="110"/>
      <c r="V269" s="110"/>
      <c r="W269" s="105"/>
      <c r="X269" s="105"/>
      <c r="Y269" s="105"/>
      <c r="Z269" s="105"/>
      <c r="AA269" s="105"/>
      <c r="AB269" s="105"/>
      <c r="AC269" s="105"/>
      <c r="AD269" s="105"/>
      <c r="AE269" s="105"/>
      <c r="AF269" s="105"/>
      <c r="AG269" s="105"/>
      <c r="AH269" s="105"/>
      <c r="AI269" s="105"/>
      <c r="AJ269" s="105"/>
      <c r="AK269" s="105"/>
      <c r="AL269" s="105"/>
      <c r="AM269" s="105"/>
    </row>
    <row r="270" spans="1:39" x14ac:dyDescent="0.2">
      <c r="A270" s="105"/>
      <c r="B270" s="105"/>
      <c r="C270" s="105"/>
      <c r="D270" s="105"/>
      <c r="E270" s="105"/>
      <c r="F270" s="105"/>
      <c r="G270" s="105"/>
      <c r="H270" s="105"/>
      <c r="I270" s="105"/>
      <c r="J270" s="105"/>
      <c r="K270" s="105"/>
      <c r="L270" s="110"/>
      <c r="M270" s="110"/>
      <c r="N270" s="110"/>
      <c r="O270" s="105"/>
      <c r="P270" s="105"/>
      <c r="Q270" s="105"/>
      <c r="R270" s="105"/>
      <c r="S270" s="105"/>
      <c r="T270" s="110"/>
      <c r="U270" s="110"/>
      <c r="V270" s="110"/>
      <c r="W270" s="105"/>
      <c r="X270" s="105"/>
      <c r="Y270" s="105"/>
      <c r="Z270" s="105"/>
      <c r="AA270" s="105"/>
      <c r="AB270" s="105"/>
      <c r="AC270" s="105"/>
      <c r="AD270" s="105"/>
      <c r="AE270" s="105"/>
      <c r="AF270" s="105"/>
      <c r="AG270" s="105"/>
      <c r="AH270" s="105"/>
      <c r="AI270" s="105"/>
      <c r="AJ270" s="105"/>
      <c r="AK270" s="105"/>
      <c r="AL270" s="105"/>
      <c r="AM270" s="105"/>
    </row>
    <row r="271" spans="1:39" x14ac:dyDescent="0.2">
      <c r="A271" s="105"/>
      <c r="B271" s="105"/>
      <c r="C271" s="105"/>
      <c r="D271" s="105"/>
      <c r="E271" s="105"/>
      <c r="F271" s="105"/>
      <c r="G271" s="105"/>
      <c r="H271" s="105"/>
      <c r="I271" s="105"/>
      <c r="J271" s="105"/>
      <c r="K271" s="105"/>
      <c r="L271" s="110"/>
      <c r="M271" s="110"/>
      <c r="N271" s="110"/>
      <c r="O271" s="105"/>
      <c r="P271" s="105"/>
      <c r="Q271" s="105"/>
      <c r="R271" s="105"/>
      <c r="S271" s="105"/>
      <c r="T271" s="110"/>
      <c r="U271" s="110"/>
      <c r="V271" s="110"/>
      <c r="W271" s="105"/>
      <c r="X271" s="105"/>
      <c r="Y271" s="105"/>
      <c r="Z271" s="105"/>
      <c r="AA271" s="105"/>
      <c r="AB271" s="105"/>
      <c r="AC271" s="105"/>
      <c r="AD271" s="105"/>
      <c r="AE271" s="105"/>
      <c r="AF271" s="105"/>
      <c r="AG271" s="105"/>
      <c r="AH271" s="105"/>
      <c r="AI271" s="105"/>
      <c r="AJ271" s="105"/>
      <c r="AK271" s="105"/>
      <c r="AL271" s="105"/>
      <c r="AM271" s="105"/>
    </row>
    <row r="272" spans="1:39" x14ac:dyDescent="0.2">
      <c r="A272" s="105"/>
      <c r="B272" s="105"/>
      <c r="C272" s="105"/>
      <c r="D272" s="105"/>
      <c r="E272" s="105"/>
      <c r="F272" s="105"/>
      <c r="G272" s="105"/>
      <c r="H272" s="105"/>
      <c r="I272" s="105"/>
      <c r="J272" s="105"/>
      <c r="K272" s="105"/>
      <c r="L272" s="110"/>
      <c r="M272" s="110"/>
      <c r="N272" s="110"/>
      <c r="O272" s="105"/>
      <c r="P272" s="105"/>
      <c r="Q272" s="105"/>
      <c r="R272" s="105"/>
      <c r="S272" s="105"/>
      <c r="T272" s="110"/>
      <c r="U272" s="110"/>
      <c r="V272" s="110"/>
      <c r="W272" s="105"/>
      <c r="X272" s="105"/>
      <c r="Y272" s="105"/>
      <c r="Z272" s="105"/>
      <c r="AA272" s="105"/>
      <c r="AB272" s="105"/>
      <c r="AC272" s="105"/>
      <c r="AD272" s="105"/>
      <c r="AE272" s="105"/>
      <c r="AF272" s="105"/>
      <c r="AG272" s="105"/>
      <c r="AH272" s="105"/>
      <c r="AI272" s="105"/>
      <c r="AJ272" s="105"/>
      <c r="AK272" s="105"/>
      <c r="AL272" s="105"/>
      <c r="AM272" s="105"/>
    </row>
    <row r="273" spans="1:39" x14ac:dyDescent="0.2">
      <c r="A273" s="105"/>
      <c r="B273" s="105"/>
      <c r="C273" s="105"/>
      <c r="D273" s="105"/>
      <c r="E273" s="105"/>
      <c r="F273" s="105"/>
      <c r="G273" s="105"/>
      <c r="H273" s="105"/>
      <c r="I273" s="105"/>
      <c r="J273" s="105"/>
      <c r="K273" s="105"/>
      <c r="L273" s="110"/>
      <c r="M273" s="110"/>
      <c r="N273" s="110"/>
      <c r="O273" s="105"/>
      <c r="P273" s="105"/>
      <c r="Q273" s="105"/>
      <c r="R273" s="105"/>
      <c r="S273" s="105"/>
      <c r="T273" s="110"/>
      <c r="U273" s="110"/>
      <c r="V273" s="110"/>
      <c r="W273" s="105"/>
      <c r="X273" s="105"/>
      <c r="Y273" s="105"/>
      <c r="Z273" s="105"/>
      <c r="AA273" s="105"/>
      <c r="AB273" s="105"/>
      <c r="AC273" s="105"/>
      <c r="AD273" s="105"/>
      <c r="AE273" s="105"/>
      <c r="AF273" s="105"/>
      <c r="AG273" s="105"/>
      <c r="AH273" s="105"/>
      <c r="AI273" s="105"/>
      <c r="AJ273" s="105"/>
      <c r="AK273" s="105"/>
      <c r="AL273" s="105"/>
      <c r="AM273" s="105"/>
    </row>
    <row r="274" spans="1:39" x14ac:dyDescent="0.2">
      <c r="A274" s="105"/>
      <c r="B274" s="105"/>
      <c r="C274" s="105"/>
      <c r="D274" s="105"/>
      <c r="E274" s="105"/>
      <c r="F274" s="105"/>
      <c r="G274" s="105"/>
      <c r="H274" s="105"/>
      <c r="I274" s="105"/>
      <c r="J274" s="105"/>
      <c r="K274" s="105"/>
      <c r="L274" s="110"/>
      <c r="M274" s="110"/>
      <c r="N274" s="110"/>
      <c r="O274" s="105"/>
      <c r="P274" s="105"/>
      <c r="Q274" s="105"/>
      <c r="R274" s="105"/>
      <c r="S274" s="105"/>
      <c r="T274" s="110"/>
      <c r="U274" s="110"/>
      <c r="V274" s="110"/>
      <c r="W274" s="105"/>
      <c r="X274" s="105"/>
      <c r="Y274" s="105"/>
      <c r="Z274" s="105"/>
      <c r="AA274" s="105"/>
      <c r="AB274" s="105"/>
      <c r="AC274" s="105"/>
      <c r="AD274" s="105"/>
      <c r="AE274" s="105"/>
      <c r="AF274" s="105"/>
      <c r="AG274" s="105"/>
      <c r="AH274" s="105"/>
      <c r="AI274" s="105"/>
      <c r="AJ274" s="105"/>
      <c r="AK274" s="105"/>
      <c r="AL274" s="105"/>
      <c r="AM274" s="105"/>
    </row>
    <row r="275" spans="1:39" x14ac:dyDescent="0.2">
      <c r="A275" s="105"/>
      <c r="B275" s="105"/>
      <c r="C275" s="105"/>
      <c r="D275" s="105"/>
      <c r="E275" s="105"/>
      <c r="F275" s="105"/>
      <c r="G275" s="105"/>
      <c r="H275" s="105"/>
      <c r="I275" s="105"/>
      <c r="J275" s="105"/>
      <c r="K275" s="105"/>
      <c r="L275" s="110"/>
      <c r="M275" s="110"/>
      <c r="N275" s="110"/>
      <c r="O275" s="105"/>
      <c r="P275" s="105"/>
      <c r="Q275" s="105"/>
      <c r="R275" s="105"/>
      <c r="S275" s="105"/>
      <c r="T275" s="110"/>
      <c r="U275" s="110"/>
      <c r="V275" s="110"/>
      <c r="W275" s="105"/>
      <c r="X275" s="105"/>
      <c r="Y275" s="105"/>
      <c r="Z275" s="105"/>
      <c r="AA275" s="105"/>
      <c r="AB275" s="105"/>
      <c r="AC275" s="105"/>
      <c r="AD275" s="105"/>
      <c r="AE275" s="105"/>
      <c r="AF275" s="105"/>
      <c r="AG275" s="105"/>
      <c r="AH275" s="105"/>
      <c r="AI275" s="105"/>
      <c r="AJ275" s="105"/>
      <c r="AK275" s="105"/>
      <c r="AL275" s="105"/>
      <c r="AM275" s="105"/>
    </row>
    <row r="276" spans="1:39" x14ac:dyDescent="0.2">
      <c r="A276" s="105"/>
      <c r="B276" s="105"/>
      <c r="C276" s="105"/>
      <c r="D276" s="105"/>
      <c r="E276" s="105"/>
      <c r="F276" s="105"/>
      <c r="G276" s="105"/>
      <c r="H276" s="105"/>
      <c r="I276" s="105"/>
      <c r="J276" s="105"/>
      <c r="K276" s="105"/>
      <c r="L276" s="110"/>
      <c r="M276" s="110"/>
      <c r="N276" s="110"/>
      <c r="O276" s="105"/>
      <c r="P276" s="105"/>
      <c r="Q276" s="105"/>
      <c r="R276" s="105"/>
      <c r="S276" s="105"/>
      <c r="T276" s="110"/>
      <c r="U276" s="110"/>
      <c r="V276" s="110"/>
      <c r="W276" s="105"/>
      <c r="X276" s="105"/>
      <c r="Y276" s="105"/>
      <c r="Z276" s="105"/>
      <c r="AA276" s="105"/>
      <c r="AB276" s="105"/>
      <c r="AC276" s="105"/>
      <c r="AD276" s="105"/>
      <c r="AE276" s="105"/>
      <c r="AF276" s="105"/>
      <c r="AG276" s="105"/>
      <c r="AH276" s="105"/>
      <c r="AI276" s="105"/>
      <c r="AJ276" s="105"/>
      <c r="AK276" s="105"/>
      <c r="AL276" s="105"/>
      <c r="AM276" s="105"/>
    </row>
    <row r="277" spans="1:39" x14ac:dyDescent="0.2">
      <c r="A277" s="105"/>
      <c r="B277" s="105"/>
      <c r="C277" s="105"/>
      <c r="D277" s="105"/>
      <c r="E277" s="105"/>
      <c r="F277" s="105"/>
      <c r="G277" s="105"/>
      <c r="H277" s="105"/>
      <c r="I277" s="105"/>
      <c r="J277" s="105"/>
      <c r="K277" s="105"/>
      <c r="L277" s="110"/>
      <c r="M277" s="110"/>
      <c r="N277" s="110"/>
      <c r="O277" s="105"/>
      <c r="P277" s="105"/>
      <c r="Q277" s="105"/>
      <c r="R277" s="105"/>
      <c r="S277" s="105"/>
      <c r="T277" s="110"/>
      <c r="U277" s="110"/>
      <c r="V277" s="110"/>
      <c r="W277" s="105"/>
      <c r="X277" s="105"/>
      <c r="Y277" s="105"/>
      <c r="Z277" s="105"/>
      <c r="AA277" s="105"/>
      <c r="AB277" s="105"/>
      <c r="AC277" s="105"/>
      <c r="AD277" s="105"/>
      <c r="AE277" s="105"/>
      <c r="AF277" s="105"/>
      <c r="AG277" s="105"/>
      <c r="AH277" s="105"/>
      <c r="AI277" s="105"/>
      <c r="AJ277" s="105"/>
      <c r="AK277" s="105"/>
      <c r="AL277" s="105"/>
      <c r="AM277" s="105"/>
    </row>
    <row r="278" spans="1:39" x14ac:dyDescent="0.2">
      <c r="A278" s="105"/>
      <c r="B278" s="105"/>
      <c r="C278" s="105"/>
      <c r="D278" s="105"/>
      <c r="E278" s="105"/>
      <c r="F278" s="105"/>
      <c r="G278" s="105"/>
      <c r="H278" s="105"/>
      <c r="I278" s="105"/>
      <c r="J278" s="105"/>
      <c r="K278" s="105"/>
      <c r="L278" s="110"/>
      <c r="M278" s="110"/>
      <c r="N278" s="110"/>
      <c r="O278" s="105"/>
      <c r="P278" s="105"/>
      <c r="Q278" s="105"/>
      <c r="R278" s="105"/>
      <c r="S278" s="105"/>
      <c r="T278" s="110"/>
      <c r="U278" s="110"/>
      <c r="V278" s="110"/>
      <c r="W278" s="105"/>
      <c r="X278" s="105"/>
      <c r="Y278" s="105"/>
      <c r="Z278" s="105"/>
      <c r="AA278" s="105"/>
      <c r="AB278" s="105"/>
      <c r="AC278" s="105"/>
      <c r="AD278" s="105"/>
      <c r="AE278" s="105"/>
      <c r="AF278" s="105"/>
      <c r="AG278" s="105"/>
      <c r="AH278" s="105"/>
      <c r="AI278" s="105"/>
      <c r="AJ278" s="105"/>
      <c r="AK278" s="105"/>
      <c r="AL278" s="105"/>
      <c r="AM278" s="105"/>
    </row>
    <row r="279" spans="1:39" x14ac:dyDescent="0.2">
      <c r="A279" s="105"/>
      <c r="B279" s="105"/>
      <c r="C279" s="105"/>
      <c r="D279" s="105"/>
      <c r="E279" s="105"/>
      <c r="F279" s="105"/>
      <c r="G279" s="105"/>
      <c r="H279" s="105"/>
      <c r="I279" s="105"/>
      <c r="J279" s="105"/>
      <c r="K279" s="105"/>
      <c r="L279" s="110"/>
      <c r="M279" s="110"/>
      <c r="N279" s="110"/>
      <c r="O279" s="105"/>
      <c r="P279" s="105"/>
      <c r="Q279" s="105"/>
      <c r="R279" s="105"/>
      <c r="S279" s="105"/>
      <c r="T279" s="110"/>
      <c r="U279" s="110"/>
      <c r="V279" s="110"/>
      <c r="W279" s="105"/>
      <c r="X279" s="105"/>
      <c r="Y279" s="105"/>
      <c r="Z279" s="105"/>
      <c r="AA279" s="105"/>
      <c r="AB279" s="105"/>
      <c r="AC279" s="105"/>
      <c r="AD279" s="105"/>
      <c r="AE279" s="105"/>
      <c r="AF279" s="105"/>
      <c r="AG279" s="105"/>
      <c r="AH279" s="105"/>
      <c r="AI279" s="105"/>
      <c r="AJ279" s="105"/>
      <c r="AK279" s="105"/>
      <c r="AL279" s="105"/>
      <c r="AM279" s="105"/>
    </row>
    <row r="280" spans="1:39" x14ac:dyDescent="0.2">
      <c r="A280" s="105"/>
      <c r="B280" s="105"/>
      <c r="C280" s="105"/>
      <c r="D280" s="105"/>
      <c r="E280" s="105"/>
      <c r="F280" s="105"/>
      <c r="G280" s="105"/>
      <c r="H280" s="105"/>
      <c r="I280" s="105"/>
      <c r="J280" s="105"/>
      <c r="K280" s="105"/>
      <c r="L280" s="110"/>
      <c r="M280" s="110"/>
      <c r="N280" s="110"/>
      <c r="O280" s="105"/>
      <c r="P280" s="105"/>
      <c r="Q280" s="105"/>
      <c r="R280" s="105"/>
      <c r="S280" s="105"/>
      <c r="T280" s="110"/>
      <c r="U280" s="110"/>
      <c r="V280" s="110"/>
      <c r="W280" s="105"/>
      <c r="X280" s="105"/>
      <c r="Y280" s="105"/>
      <c r="Z280" s="105"/>
      <c r="AA280" s="105"/>
      <c r="AB280" s="105"/>
      <c r="AC280" s="105"/>
      <c r="AD280" s="105"/>
      <c r="AE280" s="105"/>
      <c r="AF280" s="105"/>
      <c r="AG280" s="105"/>
      <c r="AH280" s="105"/>
      <c r="AI280" s="105"/>
      <c r="AJ280" s="105"/>
      <c r="AK280" s="105"/>
      <c r="AL280" s="105"/>
      <c r="AM280" s="105"/>
    </row>
    <row r="281" spans="1:39" x14ac:dyDescent="0.2">
      <c r="A281" s="105"/>
      <c r="B281" s="105"/>
      <c r="C281" s="105"/>
      <c r="D281" s="105"/>
      <c r="E281" s="105"/>
      <c r="F281" s="105"/>
      <c r="G281" s="105"/>
      <c r="H281" s="105"/>
      <c r="I281" s="105"/>
      <c r="J281" s="105"/>
      <c r="K281" s="105"/>
      <c r="L281" s="110"/>
      <c r="M281" s="110"/>
      <c r="N281" s="110"/>
      <c r="O281" s="105"/>
      <c r="P281" s="105"/>
      <c r="Q281" s="105"/>
      <c r="R281" s="105"/>
      <c r="S281" s="105"/>
      <c r="T281" s="110"/>
      <c r="U281" s="110"/>
      <c r="V281" s="110"/>
      <c r="W281" s="105"/>
      <c r="X281" s="105"/>
      <c r="Y281" s="105"/>
      <c r="Z281" s="105"/>
      <c r="AA281" s="105"/>
      <c r="AB281" s="105"/>
      <c r="AC281" s="105"/>
      <c r="AD281" s="105"/>
      <c r="AE281" s="105"/>
      <c r="AF281" s="105"/>
      <c r="AG281" s="105"/>
      <c r="AH281" s="105"/>
      <c r="AI281" s="105"/>
      <c r="AJ281" s="105"/>
      <c r="AK281" s="105"/>
      <c r="AL281" s="105"/>
      <c r="AM281" s="105"/>
    </row>
    <row r="282" spans="1:39" x14ac:dyDescent="0.2">
      <c r="A282" s="105"/>
      <c r="B282" s="105"/>
      <c r="C282" s="105"/>
      <c r="D282" s="105"/>
      <c r="E282" s="105"/>
      <c r="F282" s="105"/>
      <c r="G282" s="105"/>
      <c r="H282" s="105"/>
      <c r="I282" s="105"/>
      <c r="J282" s="105"/>
      <c r="K282" s="105"/>
      <c r="L282" s="110"/>
      <c r="M282" s="110"/>
      <c r="N282" s="110"/>
      <c r="O282" s="105"/>
      <c r="P282" s="105"/>
      <c r="Q282" s="105"/>
      <c r="R282" s="105"/>
      <c r="S282" s="105"/>
      <c r="T282" s="110"/>
      <c r="U282" s="110"/>
      <c r="V282" s="110"/>
      <c r="W282" s="105"/>
      <c r="X282" s="105"/>
      <c r="Y282" s="105"/>
      <c r="Z282" s="105"/>
      <c r="AA282" s="105"/>
      <c r="AB282" s="105"/>
      <c r="AC282" s="105"/>
      <c r="AD282" s="105"/>
      <c r="AE282" s="105"/>
      <c r="AF282" s="105"/>
      <c r="AG282" s="105"/>
      <c r="AH282" s="105"/>
      <c r="AI282" s="105"/>
      <c r="AJ282" s="105"/>
      <c r="AK282" s="105"/>
      <c r="AL282" s="105"/>
      <c r="AM282" s="105"/>
    </row>
    <row r="283" spans="1:39" x14ac:dyDescent="0.2">
      <c r="A283" s="105"/>
      <c r="B283" s="105"/>
      <c r="C283" s="105"/>
      <c r="D283" s="105"/>
      <c r="E283" s="105"/>
      <c r="F283" s="105"/>
      <c r="G283" s="105"/>
      <c r="H283" s="105"/>
      <c r="I283" s="105"/>
      <c r="J283" s="105"/>
      <c r="K283" s="105"/>
      <c r="L283" s="110"/>
      <c r="M283" s="110"/>
      <c r="N283" s="110"/>
      <c r="O283" s="105"/>
      <c r="P283" s="105"/>
      <c r="Q283" s="105"/>
      <c r="R283" s="105"/>
      <c r="S283" s="105"/>
      <c r="T283" s="110"/>
      <c r="U283" s="110"/>
      <c r="V283" s="110"/>
      <c r="W283" s="105"/>
      <c r="X283" s="105"/>
      <c r="Y283" s="105"/>
      <c r="Z283" s="105"/>
      <c r="AA283" s="105"/>
      <c r="AB283" s="105"/>
      <c r="AC283" s="105"/>
      <c r="AD283" s="105"/>
      <c r="AE283" s="105"/>
      <c r="AF283" s="105"/>
      <c r="AG283" s="105"/>
      <c r="AH283" s="105"/>
      <c r="AI283" s="105"/>
      <c r="AJ283" s="105"/>
      <c r="AK283" s="105"/>
      <c r="AL283" s="105"/>
      <c r="AM283" s="105"/>
    </row>
    <row r="284" spans="1:39" x14ac:dyDescent="0.2">
      <c r="A284" s="105"/>
      <c r="B284" s="105"/>
      <c r="C284" s="105"/>
      <c r="D284" s="105"/>
      <c r="E284" s="105"/>
      <c r="F284" s="105"/>
      <c r="G284" s="105"/>
      <c r="H284" s="105"/>
      <c r="I284" s="105"/>
      <c r="J284" s="105"/>
      <c r="K284" s="105"/>
      <c r="L284" s="110"/>
      <c r="M284" s="110"/>
      <c r="N284" s="110"/>
      <c r="O284" s="105"/>
      <c r="P284" s="105"/>
      <c r="Q284" s="105"/>
      <c r="R284" s="105"/>
      <c r="S284" s="105"/>
      <c r="T284" s="110"/>
      <c r="U284" s="110"/>
      <c r="V284" s="110"/>
      <c r="W284" s="105"/>
      <c r="X284" s="105"/>
      <c r="Y284" s="105"/>
      <c r="Z284" s="105"/>
      <c r="AA284" s="105"/>
      <c r="AB284" s="105"/>
      <c r="AC284" s="105"/>
      <c r="AD284" s="105"/>
      <c r="AE284" s="105"/>
      <c r="AF284" s="105"/>
      <c r="AG284" s="105"/>
      <c r="AH284" s="105"/>
      <c r="AI284" s="105"/>
      <c r="AJ284" s="105"/>
      <c r="AK284" s="105"/>
      <c r="AL284" s="105"/>
      <c r="AM284" s="105"/>
    </row>
    <row r="285" spans="1:39" x14ac:dyDescent="0.2">
      <c r="A285" s="105"/>
      <c r="B285" s="105"/>
      <c r="C285" s="105"/>
      <c r="D285" s="105"/>
      <c r="E285" s="105"/>
      <c r="F285" s="105"/>
      <c r="G285" s="105"/>
      <c r="H285" s="105"/>
      <c r="I285" s="105"/>
      <c r="J285" s="105"/>
      <c r="K285" s="105"/>
      <c r="L285" s="110"/>
      <c r="M285" s="110"/>
      <c r="N285" s="110"/>
      <c r="O285" s="105"/>
      <c r="P285" s="105"/>
      <c r="Q285" s="105"/>
      <c r="R285" s="105"/>
      <c r="S285" s="105"/>
      <c r="T285" s="110"/>
      <c r="U285" s="110"/>
      <c r="V285" s="110"/>
      <c r="W285" s="105"/>
      <c r="X285" s="105"/>
      <c r="Y285" s="105"/>
      <c r="Z285" s="105"/>
      <c r="AA285" s="105"/>
      <c r="AB285" s="105"/>
      <c r="AC285" s="105"/>
      <c r="AD285" s="105"/>
      <c r="AE285" s="105"/>
      <c r="AF285" s="105"/>
      <c r="AG285" s="105"/>
      <c r="AH285" s="105"/>
      <c r="AI285" s="105"/>
      <c r="AJ285" s="105"/>
      <c r="AK285" s="105"/>
      <c r="AL285" s="105"/>
      <c r="AM285" s="105"/>
    </row>
    <row r="286" spans="1:39" x14ac:dyDescent="0.2">
      <c r="A286" s="105"/>
      <c r="B286" s="105"/>
      <c r="C286" s="105"/>
      <c r="D286" s="105"/>
      <c r="E286" s="105"/>
      <c r="F286" s="105"/>
      <c r="G286" s="105"/>
      <c r="H286" s="105"/>
      <c r="I286" s="105"/>
      <c r="J286" s="105"/>
      <c r="K286" s="105"/>
      <c r="L286" s="110"/>
      <c r="M286" s="110"/>
      <c r="N286" s="110"/>
      <c r="O286" s="105"/>
      <c r="P286" s="105"/>
      <c r="Q286" s="105"/>
      <c r="R286" s="105"/>
      <c r="S286" s="105"/>
      <c r="T286" s="110"/>
      <c r="U286" s="110"/>
      <c r="V286" s="110"/>
      <c r="W286" s="105"/>
      <c r="X286" s="105"/>
      <c r="Y286" s="105"/>
      <c r="Z286" s="105"/>
      <c r="AA286" s="105"/>
      <c r="AB286" s="105"/>
      <c r="AC286" s="105"/>
      <c r="AD286" s="105"/>
      <c r="AE286" s="105"/>
      <c r="AF286" s="105"/>
      <c r="AG286" s="105"/>
      <c r="AH286" s="105"/>
      <c r="AI286" s="105"/>
      <c r="AJ286" s="105"/>
      <c r="AK286" s="105"/>
      <c r="AL286" s="105"/>
      <c r="AM286" s="105"/>
    </row>
    <row r="287" spans="1:39" x14ac:dyDescent="0.2">
      <c r="A287" s="105"/>
      <c r="B287" s="105"/>
      <c r="C287" s="105"/>
      <c r="D287" s="105"/>
      <c r="E287" s="105"/>
      <c r="F287" s="105"/>
      <c r="G287" s="105"/>
      <c r="H287" s="105"/>
      <c r="I287" s="105"/>
      <c r="J287" s="105"/>
      <c r="K287" s="105"/>
      <c r="L287" s="110"/>
      <c r="M287" s="110"/>
      <c r="N287" s="110"/>
      <c r="O287" s="105"/>
      <c r="P287" s="105"/>
      <c r="Q287" s="105"/>
      <c r="R287" s="105"/>
      <c r="S287" s="105"/>
      <c r="T287" s="110"/>
      <c r="U287" s="110"/>
      <c r="V287" s="110"/>
      <c r="W287" s="105"/>
      <c r="X287" s="105"/>
      <c r="Y287" s="105"/>
      <c r="Z287" s="105"/>
      <c r="AA287" s="105"/>
      <c r="AB287" s="105"/>
      <c r="AC287" s="105"/>
      <c r="AD287" s="105"/>
      <c r="AE287" s="105"/>
      <c r="AF287" s="105"/>
      <c r="AG287" s="105"/>
      <c r="AH287" s="105"/>
      <c r="AI287" s="105"/>
      <c r="AJ287" s="105"/>
      <c r="AK287" s="105"/>
      <c r="AL287" s="105"/>
      <c r="AM287" s="105"/>
    </row>
    <row r="288" spans="1:39" x14ac:dyDescent="0.2">
      <c r="A288" s="105"/>
      <c r="B288" s="105"/>
      <c r="C288" s="105"/>
      <c r="D288" s="105"/>
      <c r="E288" s="105"/>
      <c r="F288" s="105"/>
      <c r="G288" s="105"/>
      <c r="H288" s="105"/>
      <c r="I288" s="105"/>
      <c r="J288" s="105"/>
      <c r="K288" s="105"/>
      <c r="L288" s="110"/>
      <c r="M288" s="110"/>
      <c r="N288" s="110"/>
      <c r="O288" s="105"/>
      <c r="P288" s="105"/>
      <c r="Q288" s="105"/>
      <c r="R288" s="105"/>
      <c r="S288" s="105"/>
      <c r="T288" s="110"/>
      <c r="U288" s="110"/>
      <c r="V288" s="110"/>
      <c r="W288" s="105"/>
      <c r="X288" s="105"/>
      <c r="Y288" s="105"/>
      <c r="Z288" s="105"/>
      <c r="AA288" s="105"/>
      <c r="AB288" s="105"/>
      <c r="AC288" s="105"/>
      <c r="AD288" s="105"/>
      <c r="AE288" s="105"/>
      <c r="AF288" s="105"/>
      <c r="AG288" s="105"/>
      <c r="AH288" s="105"/>
      <c r="AI288" s="105"/>
      <c r="AJ288" s="105"/>
      <c r="AK288" s="105"/>
      <c r="AL288" s="105"/>
      <c r="AM288" s="105"/>
    </row>
    <row r="289" spans="1:39" x14ac:dyDescent="0.2">
      <c r="A289" s="105"/>
      <c r="B289" s="105"/>
      <c r="C289" s="105"/>
      <c r="D289" s="105"/>
      <c r="E289" s="105"/>
      <c r="F289" s="105"/>
      <c r="G289" s="105"/>
      <c r="H289" s="105"/>
      <c r="I289" s="105"/>
      <c r="J289" s="105"/>
      <c r="K289" s="105"/>
      <c r="L289" s="110"/>
      <c r="M289" s="110"/>
      <c r="N289" s="110"/>
      <c r="O289" s="105"/>
      <c r="P289" s="105"/>
      <c r="Q289" s="105"/>
      <c r="R289" s="105"/>
      <c r="S289" s="105"/>
      <c r="T289" s="110"/>
      <c r="U289" s="110"/>
      <c r="V289" s="110"/>
      <c r="W289" s="105"/>
      <c r="X289" s="105"/>
      <c r="Y289" s="105"/>
      <c r="Z289" s="105"/>
      <c r="AA289" s="105"/>
      <c r="AB289" s="105"/>
      <c r="AC289" s="105"/>
      <c r="AD289" s="105"/>
      <c r="AE289" s="105"/>
      <c r="AF289" s="105"/>
      <c r="AG289" s="105"/>
      <c r="AH289" s="105"/>
      <c r="AI289" s="105"/>
      <c r="AJ289" s="105"/>
      <c r="AK289" s="105"/>
      <c r="AL289" s="105"/>
      <c r="AM289" s="105"/>
    </row>
    <row r="290" spans="1:39" x14ac:dyDescent="0.2">
      <c r="A290" s="105"/>
      <c r="B290" s="105"/>
      <c r="C290" s="105"/>
      <c r="D290" s="105"/>
      <c r="E290" s="105"/>
      <c r="F290" s="105"/>
      <c r="G290" s="105"/>
      <c r="H290" s="105"/>
      <c r="I290" s="105"/>
      <c r="J290" s="105"/>
      <c r="K290" s="105"/>
      <c r="L290" s="110"/>
      <c r="M290" s="110"/>
      <c r="N290" s="110"/>
      <c r="O290" s="105"/>
      <c r="P290" s="105"/>
      <c r="Q290" s="105"/>
      <c r="R290" s="105"/>
      <c r="S290" s="105"/>
      <c r="T290" s="110"/>
      <c r="U290" s="110"/>
      <c r="V290" s="110"/>
      <c r="W290" s="105"/>
      <c r="X290" s="105"/>
      <c r="Y290" s="105"/>
      <c r="Z290" s="105"/>
      <c r="AA290" s="105"/>
      <c r="AB290" s="105"/>
      <c r="AC290" s="105"/>
      <c r="AD290" s="105"/>
      <c r="AE290" s="105"/>
      <c r="AF290" s="105"/>
      <c r="AG290" s="105"/>
      <c r="AH290" s="105"/>
      <c r="AI290" s="105"/>
      <c r="AJ290" s="105"/>
      <c r="AK290" s="105"/>
      <c r="AL290" s="105"/>
      <c r="AM290" s="105"/>
    </row>
    <row r="291" spans="1:39" x14ac:dyDescent="0.2">
      <c r="A291" s="105"/>
      <c r="B291" s="105"/>
      <c r="C291" s="105"/>
      <c r="D291" s="105"/>
      <c r="E291" s="105"/>
      <c r="F291" s="105"/>
      <c r="G291" s="105"/>
      <c r="H291" s="105"/>
      <c r="I291" s="105"/>
      <c r="J291" s="105"/>
      <c r="K291" s="105"/>
      <c r="L291" s="110"/>
      <c r="M291" s="110"/>
      <c r="N291" s="110"/>
      <c r="O291" s="105"/>
      <c r="P291" s="105"/>
      <c r="Q291" s="105"/>
      <c r="R291" s="105"/>
      <c r="S291" s="105"/>
      <c r="T291" s="110"/>
      <c r="U291" s="110"/>
      <c r="V291" s="110"/>
      <c r="W291" s="105"/>
      <c r="X291" s="105"/>
      <c r="Y291" s="105"/>
      <c r="Z291" s="105"/>
      <c r="AA291" s="105"/>
      <c r="AB291" s="105"/>
      <c r="AC291" s="105"/>
      <c r="AD291" s="105"/>
      <c r="AE291" s="105"/>
      <c r="AF291" s="105"/>
      <c r="AG291" s="105"/>
      <c r="AH291" s="105"/>
      <c r="AI291" s="105"/>
      <c r="AJ291" s="105"/>
      <c r="AK291" s="105"/>
      <c r="AL291" s="105"/>
      <c r="AM291" s="105"/>
    </row>
    <row r="292" spans="1:39" x14ac:dyDescent="0.2">
      <c r="A292" s="105"/>
      <c r="B292" s="105"/>
      <c r="C292" s="105"/>
      <c r="D292" s="105"/>
      <c r="E292" s="105"/>
      <c r="F292" s="105"/>
      <c r="G292" s="105"/>
      <c r="H292" s="105"/>
      <c r="I292" s="105"/>
      <c r="J292" s="105"/>
      <c r="K292" s="105"/>
      <c r="L292" s="110"/>
      <c r="M292" s="110"/>
      <c r="N292" s="110"/>
      <c r="O292" s="105"/>
      <c r="P292" s="105"/>
      <c r="Q292" s="105"/>
      <c r="R292" s="105"/>
      <c r="S292" s="105"/>
      <c r="T292" s="110"/>
      <c r="U292" s="110"/>
      <c r="V292" s="110"/>
      <c r="W292" s="105"/>
      <c r="X292" s="105"/>
      <c r="Y292" s="105"/>
      <c r="Z292" s="105"/>
      <c r="AA292" s="105"/>
      <c r="AB292" s="105"/>
      <c r="AC292" s="105"/>
      <c r="AD292" s="105"/>
      <c r="AE292" s="105"/>
      <c r="AF292" s="105"/>
      <c r="AG292" s="105"/>
      <c r="AH292" s="105"/>
      <c r="AI292" s="105"/>
      <c r="AJ292" s="105"/>
      <c r="AK292" s="105"/>
      <c r="AL292" s="105"/>
      <c r="AM292" s="105"/>
    </row>
    <row r="293" spans="1:39" x14ac:dyDescent="0.2">
      <c r="A293" s="105"/>
      <c r="B293" s="105"/>
      <c r="C293" s="105"/>
      <c r="D293" s="105"/>
      <c r="E293" s="105"/>
      <c r="F293" s="105"/>
      <c r="G293" s="105"/>
      <c r="H293" s="105"/>
      <c r="I293" s="105"/>
      <c r="J293" s="105"/>
      <c r="K293" s="105"/>
      <c r="L293" s="110"/>
      <c r="M293" s="110"/>
      <c r="N293" s="110"/>
      <c r="O293" s="105"/>
      <c r="P293" s="105"/>
      <c r="Q293" s="105"/>
      <c r="R293" s="105"/>
      <c r="S293" s="105"/>
      <c r="T293" s="110"/>
      <c r="U293" s="110"/>
      <c r="V293" s="110"/>
      <c r="W293" s="105"/>
      <c r="X293" s="105"/>
      <c r="Y293" s="105"/>
      <c r="Z293" s="105"/>
      <c r="AA293" s="105"/>
      <c r="AB293" s="105"/>
      <c r="AC293" s="105"/>
      <c r="AD293" s="105"/>
      <c r="AE293" s="105"/>
      <c r="AF293" s="105"/>
      <c r="AG293" s="105"/>
      <c r="AH293" s="105"/>
      <c r="AI293" s="105"/>
      <c r="AJ293" s="105"/>
      <c r="AK293" s="105"/>
      <c r="AL293" s="105"/>
      <c r="AM293" s="105"/>
    </row>
    <row r="294" spans="1:39" x14ac:dyDescent="0.2">
      <c r="A294" s="105"/>
      <c r="B294" s="105"/>
      <c r="C294" s="105"/>
      <c r="D294" s="105"/>
      <c r="E294" s="105"/>
      <c r="F294" s="105"/>
      <c r="G294" s="105"/>
      <c r="H294" s="105"/>
      <c r="I294" s="105"/>
      <c r="J294" s="105"/>
      <c r="K294" s="105"/>
      <c r="L294" s="110"/>
      <c r="M294" s="110"/>
      <c r="N294" s="110"/>
      <c r="O294" s="105"/>
      <c r="P294" s="105"/>
      <c r="Q294" s="105"/>
      <c r="R294" s="105"/>
      <c r="S294" s="105"/>
      <c r="T294" s="110"/>
      <c r="U294" s="110"/>
      <c r="V294" s="110"/>
      <c r="W294" s="105"/>
      <c r="X294" s="105"/>
      <c r="Y294" s="105"/>
      <c r="Z294" s="105"/>
      <c r="AA294" s="105"/>
      <c r="AB294" s="105"/>
      <c r="AC294" s="105"/>
      <c r="AD294" s="105"/>
      <c r="AE294" s="105"/>
      <c r="AF294" s="105"/>
      <c r="AG294" s="105"/>
      <c r="AH294" s="105"/>
      <c r="AI294" s="105"/>
      <c r="AJ294" s="105"/>
      <c r="AK294" s="105"/>
      <c r="AL294" s="105"/>
      <c r="AM294" s="105"/>
    </row>
    <row r="295" spans="1:39" x14ac:dyDescent="0.2">
      <c r="A295" s="105"/>
      <c r="B295" s="105"/>
      <c r="C295" s="105"/>
      <c r="D295" s="105"/>
      <c r="E295" s="105"/>
      <c r="F295" s="105"/>
      <c r="G295" s="105"/>
      <c r="H295" s="105"/>
      <c r="I295" s="105"/>
      <c r="J295" s="105"/>
      <c r="K295" s="105"/>
      <c r="L295" s="110"/>
      <c r="M295" s="110"/>
      <c r="N295" s="110"/>
      <c r="O295" s="105"/>
      <c r="P295" s="105"/>
      <c r="Q295" s="105"/>
      <c r="R295" s="105"/>
      <c r="S295" s="105"/>
      <c r="T295" s="110"/>
      <c r="U295" s="110"/>
      <c r="V295" s="110"/>
      <c r="W295" s="105"/>
      <c r="X295" s="105"/>
      <c r="Y295" s="105"/>
      <c r="Z295" s="105"/>
      <c r="AA295" s="105"/>
      <c r="AB295" s="105"/>
      <c r="AC295" s="105"/>
      <c r="AD295" s="105"/>
      <c r="AE295" s="105"/>
      <c r="AF295" s="105"/>
      <c r="AG295" s="105"/>
      <c r="AH295" s="105"/>
      <c r="AI295" s="105"/>
      <c r="AJ295" s="105"/>
      <c r="AK295" s="105"/>
      <c r="AL295" s="105"/>
      <c r="AM295" s="105"/>
    </row>
    <row r="296" spans="1:39" x14ac:dyDescent="0.2">
      <c r="A296" s="105"/>
      <c r="B296" s="105"/>
      <c r="C296" s="105"/>
      <c r="D296" s="105"/>
      <c r="E296" s="105"/>
      <c r="F296" s="105"/>
      <c r="G296" s="105"/>
      <c r="H296" s="105"/>
      <c r="I296" s="105"/>
      <c r="J296" s="105"/>
      <c r="K296" s="105"/>
      <c r="L296" s="110"/>
      <c r="M296" s="110"/>
      <c r="N296" s="110"/>
      <c r="O296" s="105"/>
      <c r="P296" s="105"/>
      <c r="Q296" s="105"/>
      <c r="R296" s="105"/>
      <c r="S296" s="105"/>
      <c r="T296" s="110"/>
      <c r="U296" s="110"/>
      <c r="V296" s="110"/>
      <c r="W296" s="105"/>
      <c r="X296" s="105"/>
      <c r="Y296" s="105"/>
      <c r="Z296" s="105"/>
      <c r="AA296" s="105"/>
      <c r="AB296" s="105"/>
      <c r="AC296" s="105"/>
      <c r="AD296" s="105"/>
      <c r="AE296" s="105"/>
      <c r="AF296" s="105"/>
      <c r="AG296" s="105"/>
      <c r="AH296" s="105"/>
      <c r="AI296" s="105"/>
      <c r="AJ296" s="105"/>
      <c r="AK296" s="105"/>
      <c r="AL296" s="105"/>
      <c r="AM296" s="105"/>
    </row>
    <row r="297" spans="1:39" x14ac:dyDescent="0.2">
      <c r="A297" s="105"/>
      <c r="B297" s="105"/>
      <c r="C297" s="105"/>
      <c r="D297" s="105"/>
      <c r="E297" s="105"/>
      <c r="F297" s="105"/>
      <c r="G297" s="105"/>
      <c r="H297" s="105"/>
      <c r="I297" s="105"/>
      <c r="J297" s="105"/>
      <c r="K297" s="105"/>
      <c r="L297" s="110"/>
      <c r="M297" s="110"/>
      <c r="N297" s="110"/>
      <c r="O297" s="105"/>
      <c r="P297" s="105"/>
      <c r="Q297" s="105"/>
      <c r="R297" s="105"/>
      <c r="S297" s="105"/>
      <c r="T297" s="110"/>
      <c r="U297" s="110"/>
      <c r="V297" s="110"/>
      <c r="W297" s="105"/>
      <c r="X297" s="105"/>
      <c r="Y297" s="105"/>
      <c r="Z297" s="105"/>
      <c r="AA297" s="105"/>
      <c r="AB297" s="105"/>
      <c r="AC297" s="105"/>
      <c r="AD297" s="105"/>
      <c r="AE297" s="105"/>
      <c r="AF297" s="105"/>
      <c r="AG297" s="105"/>
      <c r="AH297" s="105"/>
      <c r="AI297" s="105"/>
      <c r="AJ297" s="105"/>
      <c r="AK297" s="105"/>
      <c r="AL297" s="105"/>
      <c r="AM297" s="105"/>
    </row>
    <row r="298" spans="1:39" x14ac:dyDescent="0.2">
      <c r="A298" s="105"/>
      <c r="B298" s="105"/>
      <c r="C298" s="105"/>
      <c r="D298" s="105"/>
      <c r="E298" s="105"/>
      <c r="F298" s="105"/>
      <c r="G298" s="105"/>
      <c r="H298" s="105"/>
      <c r="I298" s="105"/>
      <c r="J298" s="105"/>
      <c r="K298" s="105"/>
      <c r="L298" s="110"/>
      <c r="M298" s="110"/>
      <c r="N298" s="110"/>
      <c r="O298" s="105"/>
      <c r="P298" s="105"/>
      <c r="Q298" s="105"/>
      <c r="R298" s="105"/>
      <c r="S298" s="105"/>
      <c r="T298" s="110"/>
      <c r="U298" s="110"/>
      <c r="V298" s="110"/>
      <c r="W298" s="105"/>
      <c r="X298" s="105"/>
      <c r="Y298" s="105"/>
      <c r="Z298" s="105"/>
      <c r="AA298" s="105"/>
      <c r="AB298" s="105"/>
      <c r="AC298" s="105"/>
      <c r="AD298" s="105"/>
      <c r="AE298" s="105"/>
      <c r="AF298" s="105"/>
      <c r="AG298" s="105"/>
      <c r="AH298" s="105"/>
      <c r="AI298" s="105"/>
      <c r="AJ298" s="105"/>
      <c r="AK298" s="105"/>
      <c r="AL298" s="105"/>
      <c r="AM298" s="105"/>
    </row>
    <row r="299" spans="1:39" x14ac:dyDescent="0.2">
      <c r="A299" s="105"/>
      <c r="B299" s="105"/>
      <c r="C299" s="150" t="s">
        <v>26</v>
      </c>
      <c r="D299" s="151"/>
      <c r="E299" s="151"/>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row>
    <row r="300" spans="1:39" x14ac:dyDescent="0.2">
      <c r="A300" s="152">
        <v>1</v>
      </c>
      <c r="B300" s="153">
        <f>IFERROR(INDEX(B$1:B$100,MATCH(A300,A$1:A$100,0)),"")</f>
        <v>0</v>
      </c>
      <c r="C300">
        <v>40</v>
      </c>
      <c r="D300" s="155"/>
      <c r="E300" s="15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row>
    <row r="301" spans="1:39" x14ac:dyDescent="0.2">
      <c r="A301" s="152">
        <v>2</v>
      </c>
      <c r="B301" s="153">
        <f t="shared" ref="B301:B323" si="14">IFERROR(INDEX(B$1:B$100,MATCH(A301,A$1:A$100,0)),"")</f>
        <v>0</v>
      </c>
      <c r="C301">
        <v>34</v>
      </c>
      <c r="D301" s="106"/>
      <c r="E301" s="106"/>
      <c r="F301" s="105"/>
      <c r="G301" s="105"/>
      <c r="H301" s="105"/>
      <c r="I301" s="105"/>
      <c r="J301" s="105"/>
      <c r="K301" s="105"/>
      <c r="L301" s="105"/>
      <c r="M301" s="105"/>
      <c r="N301" s="105"/>
      <c r="O301" s="105"/>
      <c r="P301" s="105"/>
      <c r="Q301" s="105"/>
      <c r="R301" s="105"/>
      <c r="S301" s="105"/>
      <c r="T301" s="105"/>
      <c r="U301" s="105"/>
      <c r="V301" s="105"/>
      <c r="W301" s="156"/>
      <c r="X301" s="105"/>
      <c r="Y301" s="105"/>
      <c r="Z301" s="105"/>
      <c r="AA301" s="105"/>
      <c r="AB301" s="105"/>
      <c r="AC301" s="105"/>
      <c r="AD301" s="105"/>
      <c r="AE301" s="105"/>
      <c r="AF301" s="105"/>
      <c r="AG301" s="105"/>
      <c r="AH301" s="105"/>
      <c r="AI301" s="105"/>
      <c r="AJ301" s="105"/>
      <c r="AK301" s="105"/>
      <c r="AL301" s="105"/>
      <c r="AM301" s="105"/>
    </row>
    <row r="302" spans="1:39" x14ac:dyDescent="0.2">
      <c r="A302" s="152">
        <v>3</v>
      </c>
      <c r="B302" s="153">
        <f t="shared" si="14"/>
        <v>0</v>
      </c>
      <c r="C302">
        <v>30</v>
      </c>
      <c r="D302" s="106"/>
      <c r="E302" s="106"/>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row>
    <row r="303" spans="1:39" x14ac:dyDescent="0.2">
      <c r="A303" s="152">
        <v>4</v>
      </c>
      <c r="B303" s="153">
        <f t="shared" si="14"/>
        <v>0</v>
      </c>
      <c r="C303">
        <v>26</v>
      </c>
      <c r="D303" s="106"/>
      <c r="E303" s="106"/>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row>
    <row r="304" spans="1:39" x14ac:dyDescent="0.2">
      <c r="A304" s="152">
        <v>5</v>
      </c>
      <c r="B304" s="153">
        <f t="shared" si="14"/>
        <v>0</v>
      </c>
      <c r="C304">
        <v>24</v>
      </c>
      <c r="D304" s="106"/>
      <c r="E304" s="106"/>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row>
    <row r="305" spans="1:39" x14ac:dyDescent="0.2">
      <c r="A305" s="152">
        <v>6</v>
      </c>
      <c r="B305" s="153">
        <f t="shared" si="14"/>
        <v>0</v>
      </c>
      <c r="C305">
        <v>22</v>
      </c>
      <c r="D305" s="106"/>
      <c r="E305" s="106"/>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row>
    <row r="306" spans="1:39" x14ac:dyDescent="0.2">
      <c r="A306" s="152">
        <v>7</v>
      </c>
      <c r="B306" s="153">
        <f t="shared" si="14"/>
        <v>0</v>
      </c>
      <c r="C306" s="160">
        <v>20</v>
      </c>
      <c r="D306" s="106"/>
      <c r="E306" s="106"/>
      <c r="F306" s="105"/>
      <c r="G306" s="105"/>
      <c r="H306" s="105"/>
      <c r="I306" s="105"/>
      <c r="J306" s="105"/>
      <c r="K306" s="105"/>
      <c r="L306" s="105"/>
      <c r="M306" s="105"/>
      <c r="N306" s="105"/>
      <c r="O306" s="105"/>
      <c r="P306" s="105"/>
      <c r="Q306" s="105"/>
      <c r="R306" s="105"/>
      <c r="S306" s="105"/>
      <c r="T306" s="105"/>
      <c r="U306" s="105"/>
      <c r="V306" s="105"/>
      <c r="W306" s="156"/>
      <c r="X306" s="105"/>
      <c r="Y306" s="105"/>
      <c r="Z306" s="105"/>
      <c r="AA306" s="105"/>
      <c r="AB306" s="105"/>
      <c r="AC306" s="105"/>
      <c r="AD306" s="105"/>
      <c r="AE306" s="105"/>
      <c r="AF306" s="105"/>
      <c r="AG306" s="105"/>
      <c r="AH306" s="105"/>
      <c r="AI306" s="105"/>
      <c r="AJ306" s="105"/>
      <c r="AK306" s="105"/>
      <c r="AL306" s="105"/>
      <c r="AM306" s="105"/>
    </row>
    <row r="307" spans="1:39" x14ac:dyDescent="0.2">
      <c r="A307" s="152">
        <v>8</v>
      </c>
      <c r="B307" s="153">
        <f t="shared" si="14"/>
        <v>0</v>
      </c>
      <c r="C307" s="160">
        <v>18</v>
      </c>
      <c r="D307" s="106"/>
      <c r="E307" s="106"/>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row>
    <row r="308" spans="1:39" x14ac:dyDescent="0.2">
      <c r="A308" s="152">
        <v>9</v>
      </c>
      <c r="B308" s="153">
        <f t="shared" si="14"/>
        <v>0</v>
      </c>
      <c r="C308" s="160">
        <v>16</v>
      </c>
      <c r="D308" s="106"/>
      <c r="E308" s="106"/>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row>
    <row r="309" spans="1:39" x14ac:dyDescent="0.2">
      <c r="A309" s="152">
        <v>10</v>
      </c>
      <c r="B309" s="153">
        <f t="shared" si="14"/>
        <v>0</v>
      </c>
      <c r="C309" s="105">
        <v>14</v>
      </c>
      <c r="D309" s="106"/>
      <c r="E309" s="106"/>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row>
    <row r="310" spans="1:39" x14ac:dyDescent="0.2">
      <c r="A310" s="152">
        <v>11</v>
      </c>
      <c r="B310" s="153">
        <f t="shared" si="14"/>
        <v>0</v>
      </c>
      <c r="C310" s="105">
        <v>12</v>
      </c>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row>
    <row r="311" spans="1:39" x14ac:dyDescent="0.2">
      <c r="A311" s="152">
        <v>12</v>
      </c>
      <c r="B311" s="153">
        <f t="shared" si="14"/>
        <v>0</v>
      </c>
      <c r="C311" s="105">
        <v>10</v>
      </c>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row>
    <row r="312" spans="1:39" x14ac:dyDescent="0.2">
      <c r="A312" s="152">
        <v>13</v>
      </c>
      <c r="B312" s="153">
        <f t="shared" si="14"/>
        <v>0</v>
      </c>
      <c r="C312" s="105">
        <v>8</v>
      </c>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row>
    <row r="313" spans="1:39" x14ac:dyDescent="0.2">
      <c r="A313" s="152">
        <v>14</v>
      </c>
      <c r="B313" s="153">
        <f t="shared" si="14"/>
        <v>0</v>
      </c>
      <c r="C313" s="105">
        <v>6</v>
      </c>
    </row>
    <row r="314" spans="1:39" x14ac:dyDescent="0.2">
      <c r="A314" s="152">
        <v>15</v>
      </c>
      <c r="B314" s="153">
        <f t="shared" si="14"/>
        <v>0</v>
      </c>
      <c r="C314" s="105">
        <v>4</v>
      </c>
    </row>
    <row r="315" spans="1:39" x14ac:dyDescent="0.2">
      <c r="A315" s="152">
        <v>16</v>
      </c>
      <c r="B315" s="153">
        <f t="shared" si="14"/>
        <v>0</v>
      </c>
      <c r="C315" s="105">
        <v>2</v>
      </c>
    </row>
    <row r="316" spans="1:39" x14ac:dyDescent="0.2">
      <c r="A316" s="152">
        <v>17</v>
      </c>
      <c r="B316" s="153">
        <f t="shared" si="14"/>
        <v>0</v>
      </c>
      <c r="C316" s="154">
        <v>1</v>
      </c>
    </row>
    <row r="317" spans="1:39" x14ac:dyDescent="0.2">
      <c r="A317" s="152">
        <v>18</v>
      </c>
      <c r="B317" s="153">
        <f t="shared" si="14"/>
        <v>0</v>
      </c>
      <c r="C317" s="154">
        <v>1</v>
      </c>
    </row>
    <row r="318" spans="1:39" x14ac:dyDescent="0.2">
      <c r="A318" s="152">
        <v>19</v>
      </c>
      <c r="B318" s="153">
        <f t="shared" si="14"/>
        <v>0</v>
      </c>
      <c r="C318" s="154">
        <v>1</v>
      </c>
    </row>
    <row r="319" spans="1:39" x14ac:dyDescent="0.2">
      <c r="A319" s="152">
        <v>20</v>
      </c>
      <c r="B319" s="153">
        <f t="shared" si="14"/>
        <v>0</v>
      </c>
      <c r="C319" s="154">
        <f t="shared" ref="C319" si="15">IF(21-A319&gt;0,IF(OR(A319=A320,A318=A319),21-A319-0.5,21-A319),1)</f>
        <v>1</v>
      </c>
    </row>
    <row r="320" spans="1:39" x14ac:dyDescent="0.2">
      <c r="A320" s="152">
        <v>21</v>
      </c>
      <c r="B320" s="153">
        <f t="shared" si="14"/>
        <v>0</v>
      </c>
      <c r="C320" s="154">
        <f>IF(21-A320&gt;0,IF(OR(A320=A321,A319=A320),21-A320-0.5,21-A320),1)</f>
        <v>1</v>
      </c>
    </row>
    <row r="321" spans="1:3" x14ac:dyDescent="0.2">
      <c r="A321" s="152">
        <v>22</v>
      </c>
      <c r="B321" s="153">
        <f t="shared" si="14"/>
        <v>0</v>
      </c>
      <c r="C321" s="154">
        <f>IF(21-A321&gt;0,IF(OR(A321=A322,A320=A321),21-A321-0.5,21-A321),1)</f>
        <v>1</v>
      </c>
    </row>
    <row r="322" spans="1:3" x14ac:dyDescent="0.2">
      <c r="A322" s="152">
        <v>23</v>
      </c>
      <c r="B322" s="153">
        <f t="shared" si="14"/>
        <v>0</v>
      </c>
      <c r="C322" s="154">
        <f>IF(21-A322&gt;0,IF(OR(A322=A323,A321=A322),21-A322-0.5,21-A322),1)</f>
        <v>1</v>
      </c>
    </row>
    <row r="323" spans="1:3" x14ac:dyDescent="0.2">
      <c r="A323" s="152">
        <v>24</v>
      </c>
      <c r="B323" s="153">
        <f t="shared" si="14"/>
        <v>0</v>
      </c>
      <c r="C323" s="154">
        <f>IF(21-A323&gt;0,IF(OR(A323=A324,A322=A323),21-A323-0.5,21-A323),1)</f>
        <v>1</v>
      </c>
    </row>
  </sheetData>
  <conditionalFormatting sqref="A300:A323">
    <cfRule type="duplicateValues" dxfId="86" priority="42"/>
  </conditionalFormatting>
  <conditionalFormatting sqref="B300:B323">
    <cfRule type="expression" dxfId="85" priority="37">
      <formula>A300=3</formula>
    </cfRule>
    <cfRule type="expression" dxfId="84" priority="38">
      <formula>A300=2</formula>
    </cfRule>
    <cfRule type="expression" dxfId="83" priority="39">
      <formula>A300=1</formula>
    </cfRule>
    <cfRule type="containsBlanks" dxfId="82" priority="40">
      <formula>LEN(TRIM(B300))=0</formula>
    </cfRule>
    <cfRule type="duplicateValues" dxfId="81" priority="41"/>
  </conditionalFormatting>
  <conditionalFormatting sqref="A8:A31">
    <cfRule type="duplicateValues" dxfId="80" priority="36"/>
  </conditionalFormatting>
  <conditionalFormatting sqref="C8:C31">
    <cfRule type="expression" dxfId="79" priority="18">
      <formula>IF($C8&gt;$E8,TRUE)</formula>
    </cfRule>
  </conditionalFormatting>
  <conditionalFormatting sqref="E8:E31">
    <cfRule type="expression" dxfId="78" priority="19">
      <formula>IF($C8&lt;$E8,TRUE)</formula>
    </cfRule>
  </conditionalFormatting>
  <conditionalFormatting sqref="K8:K31">
    <cfRule type="expression" dxfId="77" priority="26">
      <formula>IF($K8&gt;$M8,TRUE)</formula>
    </cfRule>
  </conditionalFormatting>
  <conditionalFormatting sqref="M8:M31">
    <cfRule type="expression" dxfId="76" priority="27">
      <formula>IF($K8&lt;$M8,TRUE)</formula>
    </cfRule>
  </conditionalFormatting>
  <conditionalFormatting sqref="O8:O31">
    <cfRule type="expression" dxfId="75" priority="30">
      <formula>IF($O8&gt;$Q8,TRUE)</formula>
    </cfRule>
  </conditionalFormatting>
  <conditionalFormatting sqref="Q8:Q31">
    <cfRule type="expression" dxfId="74" priority="31">
      <formula>IF($O8&lt;$Q8,TRUE)</formula>
    </cfRule>
  </conditionalFormatting>
  <conditionalFormatting sqref="S8:S31">
    <cfRule type="expression" dxfId="73" priority="34">
      <formula>IF($S8&gt;$U8,TRUE)</formula>
    </cfRule>
  </conditionalFormatting>
  <conditionalFormatting sqref="U8:U31">
    <cfRule type="expression" dxfId="72" priority="35">
      <formula>IF($S8&lt;$U8,TRUE)</formula>
    </cfRule>
  </conditionalFormatting>
  <conditionalFormatting sqref="G8:G31">
    <cfRule type="expression" dxfId="71" priority="22">
      <formula>IF($G8&gt;$I8,TRUE)</formula>
    </cfRule>
  </conditionalFormatting>
  <conditionalFormatting sqref="I8:I31">
    <cfRule type="expression" dxfId="70" priority="23">
      <formula>IF($G8&lt;$I8,TRUE)</formula>
    </cfRule>
  </conditionalFormatting>
  <conditionalFormatting sqref="F8:F31">
    <cfRule type="containsText" dxfId="69" priority="9" operator="containsText" text="vaba voor">
      <formula>NOT(ISERROR(SEARCH("vaba voor",F8)))</formula>
    </cfRule>
  </conditionalFormatting>
  <conditionalFormatting sqref="N8:N31">
    <cfRule type="containsText" dxfId="68" priority="7" operator="containsText" text="vaba voor">
      <formula>NOT(ISERROR(SEARCH("vaba voor",N8)))</formula>
    </cfRule>
  </conditionalFormatting>
  <conditionalFormatting sqref="R8:R31">
    <cfRule type="containsText" dxfId="67" priority="10" operator="containsText" text="vaba voor">
      <formula>NOT(ISERROR(SEARCH("vaba voor",R8)))</formula>
    </cfRule>
  </conditionalFormatting>
  <conditionalFormatting sqref="V8:V31">
    <cfRule type="containsText" dxfId="66" priority="6" operator="containsText" text="vaba voor">
      <formula>NOT(ISERROR(SEARCH("vaba voor",V8)))</formula>
    </cfRule>
  </conditionalFormatting>
  <conditionalFormatting sqref="J8:J31">
    <cfRule type="containsText" dxfId="65" priority="8" operator="containsText" text="vaba voor">
      <formula>NOT(ISERROR(SEARCH("vaba voor",J8)))</formula>
    </cfRule>
  </conditionalFormatting>
  <conditionalFormatting sqref="C8:F31">
    <cfRule type="expression" dxfId="64" priority="14">
      <formula>IF(AND(ISNUMBER($C8),$C8=$E8),TRUE)</formula>
    </cfRule>
    <cfRule type="expression" dxfId="63" priority="16">
      <formula>IF($C8&gt;$E8,TRUE)</formula>
    </cfRule>
    <cfRule type="expression" dxfId="62" priority="17">
      <formula>IF($C8&lt;$E8,TRUE)</formula>
    </cfRule>
  </conditionalFormatting>
  <conditionalFormatting sqref="G8:J31">
    <cfRule type="expression" dxfId="61" priority="15">
      <formula>IF(AND(ISNUMBER($G8),$G8=$I8),TRUE)</formula>
    </cfRule>
    <cfRule type="expression" dxfId="60" priority="20">
      <formula>IF($G8&gt;$I8,TRUE)</formula>
    </cfRule>
    <cfRule type="expression" dxfId="59" priority="21">
      <formula>IF($G8&lt;$I8,TRUE)</formula>
    </cfRule>
  </conditionalFormatting>
  <conditionalFormatting sqref="K8:N31">
    <cfRule type="expression" dxfId="58" priority="13">
      <formula>IF(AND(ISNUMBER($K8),$K8=$M8),TRUE)</formula>
    </cfRule>
    <cfRule type="expression" dxfId="57" priority="24">
      <formula>IF($K8&gt;$M8,TRUE)</formula>
    </cfRule>
    <cfRule type="expression" dxfId="56" priority="25">
      <formula>IF($K8&lt;$M8,TRUE)</formula>
    </cfRule>
  </conditionalFormatting>
  <conditionalFormatting sqref="O8:R31">
    <cfRule type="expression" dxfId="55" priority="12">
      <formula>IF(AND(ISNUMBER($O8),$O8=$Q8),TRUE)</formula>
    </cfRule>
    <cfRule type="expression" dxfId="54" priority="28">
      <formula>IF($O8&gt;$Q8,TRUE)</formula>
    </cfRule>
    <cfRule type="expression" dxfId="53" priority="29">
      <formula>IF($O8&lt;$Q8,TRUE)</formula>
    </cfRule>
  </conditionalFormatting>
  <conditionalFormatting sqref="S8:V31">
    <cfRule type="expression" dxfId="52" priority="11">
      <formula>IF(AND(ISNUMBER($S8),$S8=$U8),TRUE)</formula>
    </cfRule>
    <cfRule type="expression" dxfId="51" priority="32">
      <formula>IF($S8&gt;$U8,TRUE)</formula>
    </cfRule>
    <cfRule type="expression" dxfId="50" priority="33">
      <formula>IF($S8&lt;$U8,TRUE)</formula>
    </cfRule>
  </conditionalFormatting>
  <conditionalFormatting sqref="C8:C31 G8:G31 K8:K31 O8:O31 S8:S31">
    <cfRule type="expression" dxfId="49" priority="4">
      <formula>AND(C8=0,E8=13)</formula>
    </cfRule>
  </conditionalFormatting>
  <conditionalFormatting sqref="AF8:AF31 AJ8:AJ31 AL8:AL31">
    <cfRule type="expression" dxfId="48" priority="1">
      <formula>AND(AE8="",COUNTIF(AF8,"*,*")=0)</formula>
    </cfRule>
  </conditionalFormatting>
  <conditionalFormatting sqref="AH8:AH31">
    <cfRule type="expression" dxfId="47" priority="2">
      <formula>AND(AG8="",FIND(",",AH8))</formula>
    </cfRule>
    <cfRule type="expression" dxfId="46" priority="3">
      <formula>AND(AG8="",COUNTIF(AH8,"*,*")=0)</formula>
    </cfRule>
  </conditionalFormatting>
  <pageMargins left="0.59055118110236227" right="0.39370078740157483" top="0.78740157480314965" bottom="0.39370078740157483" header="0.59055118110236227" footer="0"/>
  <pageSetup paperSize="9" fitToHeight="0" orientation="landscape" r:id="rId1"/>
  <headerFooter>
    <oddHeader>&amp;R&amp;9Page &amp;P of &amp;N</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zoomScaleNormal="100" workbookViewId="0">
      <selection activeCell="H1" sqref="H1"/>
    </sheetView>
  </sheetViews>
  <sheetFormatPr defaultRowHeight="12.75" x14ac:dyDescent="0.2"/>
  <sheetData>
    <row r="1" spans="1:2" x14ac:dyDescent="0.2">
      <c r="A1">
        <v>0</v>
      </c>
      <c r="B1" s="100">
        <v>0</v>
      </c>
    </row>
    <row r="2" spans="1:2" x14ac:dyDescent="0.2">
      <c r="A2">
        <v>1</v>
      </c>
      <c r="B2" s="100" t="s">
        <v>35</v>
      </c>
    </row>
    <row r="3" spans="1:2" x14ac:dyDescent="0.2">
      <c r="A3">
        <v>2</v>
      </c>
      <c r="B3" s="100" t="s">
        <v>36</v>
      </c>
    </row>
    <row r="4" spans="1:2" x14ac:dyDescent="0.2">
      <c r="A4">
        <v>3</v>
      </c>
      <c r="B4" s="100" t="s">
        <v>37</v>
      </c>
    </row>
    <row r="5" spans="1:2" x14ac:dyDescent="0.2">
      <c r="A5">
        <v>4</v>
      </c>
      <c r="B5" s="100" t="s">
        <v>38</v>
      </c>
    </row>
    <row r="6" spans="1:2" x14ac:dyDescent="0.2">
      <c r="A6">
        <v>5</v>
      </c>
      <c r="B6" s="100" t="s">
        <v>39</v>
      </c>
    </row>
    <row r="7" spans="1:2" x14ac:dyDescent="0.2">
      <c r="A7">
        <v>6</v>
      </c>
      <c r="B7" s="100" t="s">
        <v>40</v>
      </c>
    </row>
    <row r="8" spans="1:2" x14ac:dyDescent="0.2">
      <c r="A8">
        <v>7</v>
      </c>
      <c r="B8" s="100" t="s">
        <v>41</v>
      </c>
    </row>
    <row r="9" spans="1:2" x14ac:dyDescent="0.2">
      <c r="A9">
        <v>8</v>
      </c>
      <c r="B9" s="100" t="s">
        <v>37</v>
      </c>
    </row>
    <row r="10" spans="1:2" x14ac:dyDescent="0.2">
      <c r="A10">
        <v>9</v>
      </c>
      <c r="B10" s="100" t="s">
        <v>38</v>
      </c>
    </row>
    <row r="11" spans="1:2" x14ac:dyDescent="0.2">
      <c r="A11">
        <v>10</v>
      </c>
      <c r="B11" s="100" t="s">
        <v>39</v>
      </c>
    </row>
    <row r="12" spans="1:2" x14ac:dyDescent="0.2">
      <c r="A12">
        <v>11</v>
      </c>
      <c r="B12" s="100" t="s">
        <v>40</v>
      </c>
    </row>
    <row r="13" spans="1:2" x14ac:dyDescent="0.2">
      <c r="A13">
        <v>12</v>
      </c>
      <c r="B13" s="100" t="s">
        <v>41</v>
      </c>
    </row>
    <row r="14" spans="1:2" x14ac:dyDescent="0.2">
      <c r="A14">
        <v>13</v>
      </c>
      <c r="B14" s="100" t="s">
        <v>42</v>
      </c>
    </row>
    <row r="15" spans="1:2" x14ac:dyDescent="0.2">
      <c r="A15">
        <v>14</v>
      </c>
      <c r="B15" s="100" t="s">
        <v>43</v>
      </c>
    </row>
    <row r="16" spans="1:2" x14ac:dyDescent="0.2">
      <c r="A16">
        <v>15</v>
      </c>
      <c r="B16" s="100" t="s">
        <v>29</v>
      </c>
    </row>
    <row r="17" spans="1:2" x14ac:dyDescent="0.2">
      <c r="A17">
        <v>16</v>
      </c>
      <c r="B17" s="100" t="s">
        <v>31</v>
      </c>
    </row>
    <row r="18" spans="1:2" x14ac:dyDescent="0.2">
      <c r="A18">
        <v>17</v>
      </c>
      <c r="B18" s="100" t="s">
        <v>44</v>
      </c>
    </row>
    <row r="19" spans="1:2" x14ac:dyDescent="0.2">
      <c r="A19">
        <v>18</v>
      </c>
      <c r="B19" s="100" t="s">
        <v>33</v>
      </c>
    </row>
    <row r="20" spans="1:2" x14ac:dyDescent="0.2">
      <c r="A20">
        <v>19</v>
      </c>
      <c r="B20" s="100" t="s">
        <v>28</v>
      </c>
    </row>
    <row r="21" spans="1:2" x14ac:dyDescent="0.2">
      <c r="A21">
        <v>20</v>
      </c>
      <c r="B21" s="100" t="s">
        <v>45</v>
      </c>
    </row>
    <row r="22" spans="1:2" x14ac:dyDescent="0.2">
      <c r="A22">
        <v>21</v>
      </c>
      <c r="B22" s="100" t="s">
        <v>46</v>
      </c>
    </row>
    <row r="23" spans="1:2" x14ac:dyDescent="0.2">
      <c r="A23">
        <v>22</v>
      </c>
      <c r="B23" s="100" t="s">
        <v>47</v>
      </c>
    </row>
    <row r="24" spans="1:2" x14ac:dyDescent="0.2">
      <c r="A24">
        <v>23</v>
      </c>
      <c r="B24" s="100" t="s">
        <v>0</v>
      </c>
    </row>
    <row r="25" spans="1:2" x14ac:dyDescent="0.2">
      <c r="A25">
        <v>24</v>
      </c>
      <c r="B25" s="100" t="s">
        <v>48</v>
      </c>
    </row>
    <row r="26" spans="1:2" x14ac:dyDescent="0.2">
      <c r="A26">
        <v>25</v>
      </c>
      <c r="B26" s="100" t="s">
        <v>1</v>
      </c>
    </row>
    <row r="27" spans="1:2" x14ac:dyDescent="0.2">
      <c r="A27">
        <v>26</v>
      </c>
      <c r="B27" s="100" t="s">
        <v>49</v>
      </c>
    </row>
    <row r="28" spans="1:2" x14ac:dyDescent="0.2">
      <c r="A28">
        <v>27</v>
      </c>
      <c r="B28" s="100" t="s">
        <v>34</v>
      </c>
    </row>
    <row r="29" spans="1:2" x14ac:dyDescent="0.2">
      <c r="A29">
        <v>28</v>
      </c>
      <c r="B29" s="100" t="s">
        <v>50</v>
      </c>
    </row>
    <row r="30" spans="1:2" x14ac:dyDescent="0.2">
      <c r="A30">
        <v>29</v>
      </c>
      <c r="B30" s="100" t="s">
        <v>51</v>
      </c>
    </row>
    <row r="31" spans="1:2" x14ac:dyDescent="0.2">
      <c r="A31">
        <v>30</v>
      </c>
      <c r="B31" s="100" t="s">
        <v>52</v>
      </c>
    </row>
    <row r="32" spans="1:2" x14ac:dyDescent="0.2">
      <c r="A32">
        <v>31</v>
      </c>
      <c r="B32" s="100" t="s">
        <v>53</v>
      </c>
    </row>
    <row r="33" spans="2:2" x14ac:dyDescent="0.2">
      <c r="B33" t="s">
        <v>54</v>
      </c>
    </row>
  </sheetData>
  <pageMargins left="0.59055118110236227" right="0.39370078740157483" top="0.78740157480314965" bottom="0.39370078740157483" header="0.59055118110236227" footer="0"/>
  <pageSetup paperSize="9" fitToHeight="0" orientation="portrait" r:id="rId1"/>
  <headerFooter>
    <oddHeader>&amp;R&amp;9Page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A17"/>
    </sheetView>
  </sheetViews>
  <sheetFormatPr defaultRowHeight="12.75" x14ac:dyDescent="0.2"/>
  <sheetData>
    <row r="1" spans="1:9" x14ac:dyDescent="0.2">
      <c r="A1" s="101">
        <v>40</v>
      </c>
      <c r="E1" t="s">
        <v>55</v>
      </c>
    </row>
    <row r="2" spans="1:9" x14ac:dyDescent="0.2">
      <c r="A2" s="101">
        <v>34</v>
      </c>
    </row>
    <row r="3" spans="1:9" x14ac:dyDescent="0.2">
      <c r="A3" s="101">
        <v>30</v>
      </c>
      <c r="E3" s="102" t="s">
        <v>56</v>
      </c>
      <c r="F3" s="102"/>
      <c r="G3" s="102"/>
      <c r="H3" s="102"/>
      <c r="I3" s="102"/>
    </row>
    <row r="4" spans="1:9" x14ac:dyDescent="0.2">
      <c r="A4" s="101">
        <v>26</v>
      </c>
    </row>
    <row r="5" spans="1:9" x14ac:dyDescent="0.2">
      <c r="A5" s="101">
        <v>24</v>
      </c>
    </row>
    <row r="6" spans="1:9" x14ac:dyDescent="0.2">
      <c r="A6" s="101">
        <v>22</v>
      </c>
    </row>
    <row r="7" spans="1:9" x14ac:dyDescent="0.2">
      <c r="A7" s="101">
        <v>20</v>
      </c>
    </row>
    <row r="8" spans="1:9" x14ac:dyDescent="0.2">
      <c r="A8" s="101">
        <v>18</v>
      </c>
    </row>
    <row r="9" spans="1:9" x14ac:dyDescent="0.2">
      <c r="A9" s="101">
        <v>16</v>
      </c>
    </row>
    <row r="10" spans="1:9" x14ac:dyDescent="0.2">
      <c r="A10" s="101">
        <v>14</v>
      </c>
    </row>
    <row r="11" spans="1:9" x14ac:dyDescent="0.2">
      <c r="A11" s="101">
        <v>12</v>
      </c>
    </row>
    <row r="12" spans="1:9" x14ac:dyDescent="0.2">
      <c r="A12" s="101">
        <v>10</v>
      </c>
    </row>
    <row r="13" spans="1:9" x14ac:dyDescent="0.2">
      <c r="A13" s="101">
        <v>8</v>
      </c>
    </row>
    <row r="14" spans="1:9" x14ac:dyDescent="0.2">
      <c r="A14" s="101">
        <v>6</v>
      </c>
    </row>
    <row r="15" spans="1:9" x14ac:dyDescent="0.2">
      <c r="A15" s="101">
        <v>4</v>
      </c>
    </row>
    <row r="16" spans="1:9" x14ac:dyDescent="0.2">
      <c r="A16" s="101">
        <v>2</v>
      </c>
    </row>
    <row r="17" spans="1:2" x14ac:dyDescent="0.2">
      <c r="A17" s="101">
        <v>1</v>
      </c>
    </row>
    <row r="18" spans="1:2" x14ac:dyDescent="0.2">
      <c r="A18" s="103">
        <v>0</v>
      </c>
      <c r="B18" t="s">
        <v>57</v>
      </c>
    </row>
    <row r="19" spans="1:2" x14ac:dyDescent="0.2">
      <c r="A19" s="104" t="s">
        <v>32</v>
      </c>
      <c r="B19" t="s">
        <v>58</v>
      </c>
    </row>
  </sheetData>
  <conditionalFormatting sqref="A18">
    <cfRule type="duplicateValues" dxfId="45" priority="1"/>
  </conditionalFormatting>
  <pageMargins left="0.59055118110236227" right="0.39370078740157483" top="0.78740157480314965" bottom="0.39370078740157483" header="0.59055118110236227" footer="0"/>
  <pageSetup paperSize="9" fitToHeight="0" orientation="portrait" r:id="rId1"/>
  <headerFooter>
    <oddHeader>&amp;R&amp;9Page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Normal="100" workbookViewId="0">
      <selection activeCell="H1" sqref="H1"/>
    </sheetView>
  </sheetViews>
  <sheetFormatPr defaultRowHeight="12.75" x14ac:dyDescent="0.2"/>
  <sheetData>
    <row r="1" spans="1:9" x14ac:dyDescent="0.2">
      <c r="A1" s="101">
        <v>20</v>
      </c>
      <c r="E1" t="s">
        <v>59</v>
      </c>
    </row>
    <row r="2" spans="1:9" x14ac:dyDescent="0.2">
      <c r="A2" s="101">
        <v>19</v>
      </c>
    </row>
    <row r="3" spans="1:9" x14ac:dyDescent="0.2">
      <c r="A3" s="101">
        <v>18</v>
      </c>
      <c r="E3" s="102" t="s">
        <v>56</v>
      </c>
      <c r="F3" s="102"/>
      <c r="G3" s="102"/>
      <c r="H3" s="102"/>
      <c r="I3" s="102"/>
    </row>
    <row r="4" spans="1:9" x14ac:dyDescent="0.2">
      <c r="A4" s="101">
        <v>17</v>
      </c>
    </row>
    <row r="5" spans="1:9" x14ac:dyDescent="0.2">
      <c r="A5" s="101">
        <v>16</v>
      </c>
    </row>
    <row r="6" spans="1:9" x14ac:dyDescent="0.2">
      <c r="A6" s="101">
        <v>15</v>
      </c>
      <c r="E6" t="s">
        <v>60</v>
      </c>
    </row>
    <row r="7" spans="1:9" x14ac:dyDescent="0.2">
      <c r="A7" s="101">
        <v>14</v>
      </c>
    </row>
    <row r="8" spans="1:9" x14ac:dyDescent="0.2">
      <c r="A8" s="101">
        <v>13</v>
      </c>
    </row>
    <row r="9" spans="1:9" x14ac:dyDescent="0.2">
      <c r="A9" s="101">
        <v>12</v>
      </c>
    </row>
    <row r="10" spans="1:9" x14ac:dyDescent="0.2">
      <c r="A10" s="101">
        <v>11</v>
      </c>
    </row>
    <row r="11" spans="1:9" x14ac:dyDescent="0.2">
      <c r="A11" s="101">
        <v>10</v>
      </c>
    </row>
    <row r="12" spans="1:9" x14ac:dyDescent="0.2">
      <c r="A12" s="101">
        <v>9</v>
      </c>
    </row>
    <row r="13" spans="1:9" x14ac:dyDescent="0.2">
      <c r="A13" s="101">
        <v>8</v>
      </c>
    </row>
    <row r="14" spans="1:9" x14ac:dyDescent="0.2">
      <c r="A14" s="101">
        <v>7</v>
      </c>
    </row>
    <row r="15" spans="1:9" x14ac:dyDescent="0.2">
      <c r="A15" s="101">
        <v>6</v>
      </c>
    </row>
    <row r="16" spans="1:9" x14ac:dyDescent="0.2">
      <c r="A16" s="101">
        <v>5</v>
      </c>
    </row>
    <row r="17" spans="1:2" x14ac:dyDescent="0.2">
      <c r="A17" s="101">
        <v>4</v>
      </c>
    </row>
    <row r="18" spans="1:2" x14ac:dyDescent="0.2">
      <c r="A18" s="101">
        <v>3</v>
      </c>
    </row>
    <row r="19" spans="1:2" x14ac:dyDescent="0.2">
      <c r="A19" s="101">
        <v>2</v>
      </c>
    </row>
    <row r="20" spans="1:2" x14ac:dyDescent="0.2">
      <c r="A20" s="101">
        <v>1</v>
      </c>
    </row>
    <row r="21" spans="1:2" x14ac:dyDescent="0.2">
      <c r="A21" s="103">
        <v>0</v>
      </c>
      <c r="B21" t="s">
        <v>57</v>
      </c>
    </row>
    <row r="22" spans="1:2" x14ac:dyDescent="0.2">
      <c r="A22" s="104" t="s">
        <v>32</v>
      </c>
      <c r="B22" t="s">
        <v>58</v>
      </c>
    </row>
  </sheetData>
  <conditionalFormatting sqref="A21">
    <cfRule type="duplicateValues" dxfId="44" priority="1"/>
  </conditionalFormatting>
  <pageMargins left="0.59055118110236227" right="0.39370078740157483" top="0.78740157480314965" bottom="0.39370078740157483" header="0.59055118110236227" footer="0"/>
  <pageSetup paperSize="9" fitToHeight="0" orientation="portrait" r:id="rId1"/>
  <headerFooter>
    <oddHeader>&amp;R&amp;9Page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33</vt:i4>
      </vt:variant>
    </vt:vector>
  </HeadingPairs>
  <TitlesOfParts>
    <vt:vector size="71" baseType="lpstr">
      <vt:lpstr>Kalend</vt:lpstr>
      <vt:lpstr>Kal E</vt:lpstr>
      <vt:lpstr>Reit</vt:lpstr>
      <vt:lpstr>1</vt:lpstr>
      <vt:lpstr>2</vt:lpstr>
      <vt:lpstr>3</vt:lpstr>
      <vt:lpstr>4</vt:lpstr>
      <vt:lpstr>5</vt:lpstr>
      <vt:lpstr>6</vt:lpstr>
      <vt:lpstr>7</vt:lpstr>
      <vt:lpstr>8</vt:lpstr>
      <vt:lpstr>9</vt:lpstr>
      <vt:lpstr>10</vt:lpstr>
      <vt:lpstr>11</vt:lpstr>
      <vt:lpstr>KJ</vt:lpstr>
      <vt:lpstr>12</vt:lpstr>
      <vt:lpstr>13</vt:lpstr>
      <vt:lpstr>V</vt:lpstr>
      <vt:lpstr>V1</vt:lpstr>
      <vt:lpstr>V2</vt:lpstr>
      <vt:lpstr>vi-d</vt:lpstr>
      <vt:lpstr>V3</vt:lpstr>
      <vt:lpstr>V4</vt:lpstr>
      <vt:lpstr>V5</vt:lpstr>
      <vt:lpstr>V6</vt:lpstr>
      <vt:lpstr>V7</vt:lpstr>
      <vt:lpstr>V8</vt:lpstr>
      <vt:lpstr>V9</vt:lpstr>
      <vt:lpstr>V10</vt:lpstr>
      <vt:lpstr>Vs11</vt:lpstr>
      <vt:lpstr>Vs12</vt:lpstr>
      <vt:lpstr>Vs13</vt:lpstr>
      <vt:lpstr>templ</vt:lpstr>
      <vt:lpstr>swiss-v</vt:lpstr>
      <vt:lpstr>swiss-k</vt:lpstr>
      <vt:lpstr>ETAPP</vt:lpstr>
      <vt:lpstr>PIV</vt:lpstr>
      <vt:lpstr>PVO</vt:lpstr>
      <vt:lpstr>V!Print_Area</vt:lpstr>
      <vt:lpstr>'1'!Print_Titles</vt:lpstr>
      <vt:lpstr>'10'!Print_Titles</vt:lpstr>
      <vt:lpstr>'11'!Print_Titles</vt:lpstr>
      <vt:lpstr>'12'!Print_Titles</vt:lpstr>
      <vt:lpstr>'13'!Print_Titles</vt:lpstr>
      <vt:lpstr>'2'!Print_Titles</vt:lpstr>
      <vt:lpstr>'3'!Print_Titles</vt:lpstr>
      <vt:lpstr>'4'!Print_Titles</vt:lpstr>
      <vt:lpstr>'5'!Print_Titles</vt:lpstr>
      <vt:lpstr>'6'!Print_Titles</vt:lpstr>
      <vt:lpstr>'7'!Print_Titles</vt:lpstr>
      <vt:lpstr>'8'!Print_Titles</vt:lpstr>
      <vt:lpstr>'9'!Print_Titles</vt:lpstr>
      <vt:lpstr>'Kal E'!Print_Titles</vt:lpstr>
      <vt:lpstr>Kalend!Print_Titles</vt:lpstr>
      <vt:lpstr>KJ!Print_Titles</vt:lpstr>
      <vt:lpstr>Reit!Print_Titles</vt:lpstr>
      <vt:lpstr>V!Print_Titles</vt:lpstr>
      <vt:lpstr>'V1'!Print_Titles</vt:lpstr>
      <vt:lpstr>'V10'!Print_Titles</vt:lpstr>
      <vt:lpstr>'V2'!Print_Titles</vt:lpstr>
      <vt:lpstr>'V3'!Print_Titles</vt:lpstr>
      <vt:lpstr>'V4'!Print_Titles</vt:lpstr>
      <vt:lpstr>'V5'!Print_Titles</vt:lpstr>
      <vt:lpstr>'V6'!Print_Titles</vt:lpstr>
      <vt:lpstr>'V7'!Print_Titles</vt:lpstr>
      <vt:lpstr>'V8'!Print_Titles</vt:lpstr>
      <vt:lpstr>'V9'!Print_Titles</vt:lpstr>
      <vt:lpstr>'vi-d'!Print_Titles</vt:lpstr>
      <vt:lpstr>'Vs11'!Print_Titles</vt:lpstr>
      <vt:lpstr>'Vs12'!Print_Titles</vt:lpstr>
      <vt:lpstr>'Vs13'!Print_Titles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Martin</cp:lastModifiedBy>
  <cp:lastPrinted>2021-05-03T19:47:01Z</cp:lastPrinted>
  <dcterms:created xsi:type="dcterms:W3CDTF">2019-10-02T19:18:01Z</dcterms:created>
  <dcterms:modified xsi:type="dcterms:W3CDTF">2023-05-06T07:07:13Z</dcterms:modified>
</cp:coreProperties>
</file>