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850" activeTab="1"/>
  </bookViews>
  <sheets>
    <sheet name="Kalend" sheetId="2" r:id="rId1"/>
    <sheet name="Kal E" sheetId="3" r:id="rId2"/>
    <sheet name="Reit" sheetId="4" r:id="rId3"/>
    <sheet name="A" sheetId="5" r:id="rId4"/>
    <sheet name="1" sheetId="6" r:id="rId5"/>
    <sheet name="2" sheetId="7" r:id="rId6"/>
    <sheet name="S1" sheetId="8" r:id="rId7"/>
    <sheet name="3" sheetId="9" r:id="rId8"/>
    <sheet name="KJ" sheetId="10" r:id="rId9"/>
    <sheet name="4" sheetId="11" r:id="rId10"/>
    <sheet name="5" sheetId="12" r:id="rId11"/>
    <sheet name="6,M2" sheetId="13" r:id="rId12"/>
    <sheet name="7,S2" sheetId="14" r:id="rId13"/>
    <sheet name="Mu" sheetId="15" r:id="rId14"/>
    <sheet name="8" sheetId="16" r:id="rId15"/>
    <sheet name="9" sheetId="17" r:id="rId16"/>
    <sheet name="10" sheetId="18" r:id="rId17"/>
    <sheet name="11" sheetId="19" r:id="rId18"/>
    <sheet name="12" sheetId="20" r:id="rId19"/>
    <sheet name="S3" sheetId="21" r:id="rId20"/>
    <sheet name="S" sheetId="22" r:id="rId21"/>
    <sheet name="13" sheetId="23" r:id="rId22"/>
    <sheet name="P" sheetId="24" r:id="rId23"/>
    <sheet name="14" sheetId="25" r:id="rId24"/>
    <sheet name="Tul" sheetId="26" r:id="rId25"/>
    <sheet name="15" sheetId="27" r:id="rId26"/>
    <sheet name="L" sheetId="28" r:id="rId27"/>
    <sheet name="M" sheetId="29" r:id="rId28"/>
    <sheet name="M1" sheetId="30" r:id="rId29"/>
    <sheet name="M2" sheetId="31" r:id="rId30"/>
    <sheet name="M3" sheetId="32" r:id="rId31"/>
    <sheet name="M4" sheetId="33" r:id="rId32"/>
    <sheet name="M5" sheetId="34" r:id="rId33"/>
    <sheet name="Valem" sheetId="35" r:id="rId34"/>
    <sheet name="Valem M" sheetId="36" r:id="rId35"/>
  </sheets>
  <definedNames>
    <definedName name="_xlnm._FilterDatabase" localSheetId="27" hidden="1">M!$M$6:$O$6</definedName>
    <definedName name="_xlnm._FilterDatabase" localSheetId="2" hidden="1">Reit!$U$7:$W$7</definedName>
    <definedName name="_xlnm._FilterDatabase" localSheetId="20" hidden="1">S!$H$6:$J$6</definedName>
    <definedName name="_xlnm.Print_Area" localSheetId="13">Mu!$A$1:$K$222</definedName>
    <definedName name="_xlnm.Print_Titles" localSheetId="4">'1'!$1:$2</definedName>
    <definedName name="_xlnm.Print_Titles" localSheetId="16">'10'!$1:$2</definedName>
    <definedName name="_xlnm.Print_Titles" localSheetId="17">'11'!$1:$2</definedName>
    <definedName name="_xlnm.Print_Titles" localSheetId="18">'12'!$1:$2</definedName>
    <definedName name="_xlnm.Print_Titles" localSheetId="21">'13'!$1:$2</definedName>
    <definedName name="_xlnm.Print_Titles" localSheetId="23">'14'!$1:$2</definedName>
    <definedName name="_xlnm.Print_Titles" localSheetId="25">'15'!$1:$2</definedName>
    <definedName name="_xlnm.Print_Titles" localSheetId="5">'2'!$1:$2</definedName>
    <definedName name="_xlnm.Print_Titles" localSheetId="7">'3'!$1:$2</definedName>
    <definedName name="_xlnm.Print_Titles" localSheetId="9">'4'!$1:$2</definedName>
    <definedName name="_xlnm.Print_Titles" localSheetId="10">'5'!$1:$2</definedName>
    <definedName name="_xlnm.Print_Titles" localSheetId="11">'6,M2'!$1:$2</definedName>
    <definedName name="_xlnm.Print_Titles" localSheetId="12">'7,S2'!$1:$2</definedName>
    <definedName name="_xlnm.Print_Titles" localSheetId="14">'8'!$1:$2</definedName>
    <definedName name="_xlnm.Print_Titles" localSheetId="15">'9'!$1:$2</definedName>
    <definedName name="_xlnm.Print_Titles" localSheetId="3">A!$1:$2</definedName>
    <definedName name="_xlnm.Print_Titles" localSheetId="1">'Kal E'!$1:$3</definedName>
    <definedName name="_xlnm.Print_Titles" localSheetId="26">L!$1:$2</definedName>
    <definedName name="_xlnm.Print_Titles" localSheetId="27">M!$6:$6</definedName>
    <definedName name="_xlnm.Print_Titles" localSheetId="28">'M1'!$1:$2</definedName>
    <definedName name="_xlnm.Print_Titles" localSheetId="29">'M2'!$1:$2</definedName>
    <definedName name="_xlnm.Print_Titles" localSheetId="30">'M3'!$1:$2</definedName>
    <definedName name="_xlnm.Print_Titles" localSheetId="31">'M4'!$1:$2</definedName>
    <definedName name="_xlnm.Print_Titles" localSheetId="32">'M5'!$1:$2</definedName>
    <definedName name="_xlnm.Print_Titles" localSheetId="13">Mu!$1:$2</definedName>
    <definedName name="_xlnm.Print_Titles" localSheetId="22">P!$1:$2</definedName>
    <definedName name="_xlnm.Print_Titles" localSheetId="2">Reit!$1:$7</definedName>
    <definedName name="_xlnm.Print_Titles" localSheetId="6">'S1'!$1:$2</definedName>
    <definedName name="_xlnm.Print_Titles" localSheetId="19">'S3'!$1:$2</definedName>
    <definedName name="_xlnm.Print_Titles" localSheetId="24">Tul!$1:$2</definedName>
    <definedName name="_xlnm.Print_Titles" localSheetId="33">Valem!$1:$7</definedName>
    <definedName name="_xlnm.Print_Titles" localSheetId="34">'Valem M'!$1:$2</definedName>
  </definedNames>
  <calcPr calcId="145621"/>
</workbook>
</file>

<file path=xl/calcChain.xml><?xml version="1.0" encoding="utf-8"?>
<calcChain xmlns="http://schemas.openxmlformats.org/spreadsheetml/2006/main">
  <c r="K76" i="3" l="1"/>
  <c r="D17" i="2" l="1"/>
  <c r="L6" i="4" l="1"/>
  <c r="K6" i="4"/>
  <c r="D15" i="2" l="1"/>
  <c r="D14" i="2"/>
  <c r="T4" i="4" l="1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H5" i="10" l="1"/>
  <c r="G5" i="10"/>
  <c r="F5" i="10"/>
  <c r="T5" i="4" l="1"/>
  <c r="S5" i="4"/>
  <c r="K5" i="4"/>
  <c r="R5" i="4"/>
  <c r="Q5" i="4"/>
  <c r="P5" i="4"/>
  <c r="O5" i="4"/>
  <c r="N5" i="4"/>
  <c r="M5" i="4"/>
  <c r="L5" i="4"/>
  <c r="J5" i="4"/>
  <c r="I5" i="4"/>
  <c r="H5" i="4"/>
  <c r="F5" i="4"/>
  <c r="G5" i="4"/>
  <c r="T6" i="4"/>
  <c r="S6" i="4"/>
  <c r="R6" i="4"/>
  <c r="Q6" i="4"/>
  <c r="P6" i="4"/>
  <c r="O6" i="4"/>
  <c r="N6" i="4"/>
  <c r="M6" i="4"/>
  <c r="J6" i="4"/>
  <c r="I6" i="4"/>
  <c r="H6" i="4"/>
  <c r="G6" i="4"/>
  <c r="F6" i="4"/>
  <c r="H4" i="10"/>
  <c r="G4" i="10"/>
  <c r="F4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7" i="10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7" i="22"/>
  <c r="G4" i="22"/>
  <c r="F4" i="22"/>
  <c r="E4" i="22"/>
  <c r="G5" i="22"/>
  <c r="E5" i="22"/>
  <c r="F5" i="22"/>
  <c r="L5" i="29"/>
  <c r="K5" i="29"/>
  <c r="J5" i="29"/>
  <c r="I5" i="29"/>
  <c r="H5" i="29"/>
  <c r="R1" i="26"/>
  <c r="M1" i="26"/>
  <c r="N1" i="28"/>
  <c r="J1" i="28"/>
  <c r="I1" i="34"/>
  <c r="G1" i="34"/>
  <c r="F1" i="33"/>
  <c r="D1" i="33"/>
  <c r="F1" i="32"/>
  <c r="D1" i="32"/>
  <c r="F1" i="31"/>
  <c r="D1" i="31"/>
  <c r="G1" i="30"/>
  <c r="E1" i="30"/>
  <c r="G1" i="27"/>
  <c r="E1" i="27"/>
  <c r="F1" i="25"/>
  <c r="D1" i="25"/>
  <c r="G1" i="24"/>
  <c r="E1" i="24"/>
  <c r="I1" i="23"/>
  <c r="G1" i="23"/>
  <c r="J1" i="21"/>
  <c r="H1" i="21"/>
  <c r="F1" i="20"/>
  <c r="D1" i="20"/>
  <c r="G1" i="19"/>
  <c r="E1" i="19"/>
  <c r="H1" i="18"/>
  <c r="F1" i="18"/>
  <c r="E1" i="17"/>
  <c r="C1" i="17"/>
  <c r="F1" i="16"/>
  <c r="D1" i="16"/>
  <c r="G1" i="15"/>
  <c r="E1" i="15"/>
  <c r="F1" i="14"/>
  <c r="D1" i="14"/>
  <c r="F1" i="13"/>
  <c r="D1" i="13"/>
  <c r="H1" i="12"/>
  <c r="F1" i="12"/>
  <c r="G1" i="11"/>
  <c r="E1" i="11"/>
  <c r="H1" i="9"/>
  <c r="F1" i="9"/>
  <c r="H1" i="8"/>
  <c r="F1" i="8"/>
  <c r="G1" i="7"/>
  <c r="E1" i="7"/>
  <c r="E1" i="6"/>
  <c r="C1" i="6"/>
  <c r="I1" i="5"/>
  <c r="G1" i="5"/>
  <c r="L4" i="29"/>
  <c r="K4" i="29"/>
  <c r="J4" i="29"/>
  <c r="I4" i="29"/>
  <c r="H4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7" i="29"/>
  <c r="D26" i="2"/>
  <c r="D25" i="2"/>
  <c r="D37" i="2"/>
  <c r="A1" i="28" s="1"/>
  <c r="D36" i="2"/>
  <c r="A1" i="34" s="1"/>
  <c r="D34" i="2"/>
  <c r="A1" i="27" s="1"/>
  <c r="D33" i="2"/>
  <c r="A1" i="26" s="1"/>
  <c r="D32" i="2"/>
  <c r="A1" i="25" s="1"/>
  <c r="D31" i="2"/>
  <c r="A1" i="24" s="1"/>
  <c r="D30" i="2"/>
  <c r="A1" i="23" s="1"/>
  <c r="D28" i="2"/>
  <c r="A1" i="21" s="1"/>
  <c r="D27" i="2"/>
  <c r="A1" i="33" s="1"/>
  <c r="D24" i="2"/>
  <c r="A1" i="20" s="1"/>
  <c r="D23" i="2"/>
  <c r="A1" i="19" s="1"/>
  <c r="D21" i="2"/>
  <c r="A1" i="18" s="1"/>
  <c r="D20" i="2"/>
  <c r="A1" i="17" s="1"/>
  <c r="D19" i="2"/>
  <c r="A1" i="32" s="1"/>
  <c r="D18" i="2"/>
  <c r="A1" i="16" s="1"/>
  <c r="A1" i="15"/>
  <c r="A1" i="14"/>
  <c r="A1" i="31"/>
  <c r="D13" i="2"/>
  <c r="A1" i="12" s="1"/>
  <c r="D12" i="2"/>
  <c r="A1" i="11" s="1"/>
  <c r="D10" i="2"/>
  <c r="A1" i="9" s="1"/>
  <c r="D9" i="2"/>
  <c r="A1" i="30" s="1"/>
  <c r="D8" i="2"/>
  <c r="A1" i="8" s="1"/>
  <c r="D6" i="2"/>
  <c r="A1" i="6" s="1"/>
  <c r="D7" i="2"/>
  <c r="A1" i="7" s="1"/>
  <c r="D5" i="2"/>
  <c r="A1" i="5" s="1"/>
  <c r="K58" i="36"/>
  <c r="J58" i="36"/>
  <c r="I58" i="36"/>
  <c r="H58" i="36"/>
  <c r="G58" i="36"/>
  <c r="D56" i="36"/>
  <c r="C56" i="36"/>
  <c r="B56" i="36"/>
  <c r="A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T109" i="35"/>
  <c r="S109" i="35"/>
  <c r="R109" i="35"/>
  <c r="Q109" i="35"/>
  <c r="P109" i="35"/>
  <c r="O109" i="35"/>
  <c r="N109" i="35"/>
  <c r="M109" i="35"/>
  <c r="L109" i="35"/>
  <c r="K109" i="35"/>
  <c r="J109" i="35"/>
  <c r="I109" i="35"/>
  <c r="H109" i="35"/>
  <c r="G109" i="35"/>
  <c r="F109" i="35"/>
  <c r="C107" i="35"/>
  <c r="B107" i="35"/>
  <c r="A107" i="35"/>
  <c r="AD106" i="35"/>
  <c r="AC106" i="35"/>
  <c r="AB106" i="35"/>
  <c r="AA106" i="35"/>
  <c r="Z106" i="35"/>
  <c r="Y106" i="35"/>
  <c r="U106" i="35"/>
  <c r="AD105" i="35"/>
  <c r="AC105" i="35"/>
  <c r="AB105" i="35"/>
  <c r="AA105" i="35"/>
  <c r="Z105" i="35"/>
  <c r="Y105" i="35"/>
  <c r="U105" i="35"/>
  <c r="AD104" i="35"/>
  <c r="AC104" i="35"/>
  <c r="AB104" i="35"/>
  <c r="AA104" i="35"/>
  <c r="Z104" i="35"/>
  <c r="Y104" i="35"/>
  <c r="U104" i="35"/>
  <c r="AD103" i="35"/>
  <c r="AC103" i="35"/>
  <c r="AB103" i="35"/>
  <c r="AA103" i="35"/>
  <c r="Z103" i="35"/>
  <c r="Y103" i="35"/>
  <c r="U103" i="35"/>
  <c r="AD102" i="35"/>
  <c r="AC102" i="35"/>
  <c r="AB102" i="35"/>
  <c r="AA102" i="35"/>
  <c r="Z102" i="35"/>
  <c r="Y102" i="35"/>
  <c r="U102" i="35"/>
  <c r="AD101" i="35"/>
  <c r="AC101" i="35"/>
  <c r="AB101" i="35"/>
  <c r="AA101" i="35"/>
  <c r="Z101" i="35"/>
  <c r="Y101" i="35"/>
  <c r="U101" i="35"/>
  <c r="AD100" i="35"/>
  <c r="AC100" i="35"/>
  <c r="AB100" i="35"/>
  <c r="AA100" i="35"/>
  <c r="Z100" i="35"/>
  <c r="Y100" i="35"/>
  <c r="U100" i="35"/>
  <c r="AD99" i="35"/>
  <c r="AC99" i="35"/>
  <c r="AB99" i="35"/>
  <c r="AA99" i="35"/>
  <c r="Z99" i="35"/>
  <c r="Y99" i="35"/>
  <c r="U99" i="35"/>
  <c r="AD98" i="35"/>
  <c r="AC98" i="35"/>
  <c r="AB98" i="35"/>
  <c r="AA98" i="35"/>
  <c r="Z98" i="35"/>
  <c r="Y98" i="35"/>
  <c r="U98" i="35"/>
  <c r="AD97" i="35"/>
  <c r="AC97" i="35"/>
  <c r="AB97" i="35"/>
  <c r="AA97" i="35"/>
  <c r="Z97" i="35"/>
  <c r="Y97" i="35"/>
  <c r="U97" i="35"/>
  <c r="AD96" i="35"/>
  <c r="AC96" i="35"/>
  <c r="AB96" i="35"/>
  <c r="AA96" i="35"/>
  <c r="Z96" i="35"/>
  <c r="Y96" i="35"/>
  <c r="U96" i="35"/>
  <c r="AD95" i="35"/>
  <c r="AC95" i="35"/>
  <c r="AB95" i="35"/>
  <c r="AA95" i="35"/>
  <c r="Z95" i="35"/>
  <c r="Y95" i="35"/>
  <c r="U95" i="35"/>
  <c r="AD94" i="35"/>
  <c r="AC94" i="35"/>
  <c r="AB94" i="35"/>
  <c r="AA94" i="35"/>
  <c r="Z94" i="35"/>
  <c r="Y94" i="35"/>
  <c r="U94" i="35"/>
  <c r="AD93" i="35"/>
  <c r="AC93" i="35"/>
  <c r="AB93" i="35"/>
  <c r="AA93" i="35"/>
  <c r="Z93" i="35"/>
  <c r="Y93" i="35"/>
  <c r="U93" i="35"/>
  <c r="AD92" i="35"/>
  <c r="AC92" i="35"/>
  <c r="AB92" i="35"/>
  <c r="AA92" i="35"/>
  <c r="Z92" i="35"/>
  <c r="Y92" i="35"/>
  <c r="U92" i="35"/>
  <c r="AD91" i="35"/>
  <c r="AC91" i="35"/>
  <c r="AB91" i="35"/>
  <c r="AA91" i="35"/>
  <c r="Z91" i="35"/>
  <c r="Y91" i="35"/>
  <c r="U91" i="35"/>
  <c r="AD90" i="35"/>
  <c r="AC90" i="35"/>
  <c r="AB90" i="35"/>
  <c r="AA90" i="35"/>
  <c r="Z90" i="35"/>
  <c r="Y90" i="35"/>
  <c r="U90" i="35"/>
  <c r="AD89" i="35"/>
  <c r="AC89" i="35"/>
  <c r="AB89" i="35"/>
  <c r="AA89" i="35"/>
  <c r="Z89" i="35"/>
  <c r="Y89" i="35"/>
  <c r="U89" i="35"/>
  <c r="AD88" i="35"/>
  <c r="AC88" i="35"/>
  <c r="AB88" i="35"/>
  <c r="AA88" i="35"/>
  <c r="Z88" i="35"/>
  <c r="Y88" i="35"/>
  <c r="U88" i="35"/>
  <c r="AD87" i="35"/>
  <c r="AC87" i="35"/>
  <c r="AB87" i="35"/>
  <c r="AA87" i="35"/>
  <c r="Z87" i="35"/>
  <c r="Y87" i="35"/>
  <c r="W87" i="35"/>
  <c r="V87" i="35"/>
  <c r="U87" i="35"/>
  <c r="AD86" i="35"/>
  <c r="AC86" i="35"/>
  <c r="AB86" i="35"/>
  <c r="AA86" i="35"/>
  <c r="Z86" i="35"/>
  <c r="Y86" i="35"/>
  <c r="W86" i="35"/>
  <c r="V86" i="35"/>
  <c r="U86" i="35"/>
  <c r="AD85" i="35"/>
  <c r="AC85" i="35"/>
  <c r="AB85" i="35"/>
  <c r="AA85" i="35"/>
  <c r="Z85" i="35"/>
  <c r="Y85" i="35"/>
  <c r="W85" i="35"/>
  <c r="V85" i="35"/>
  <c r="U85" i="35"/>
  <c r="AD84" i="35"/>
  <c r="AC84" i="35"/>
  <c r="AB84" i="35"/>
  <c r="AA84" i="35"/>
  <c r="Z84" i="35"/>
  <c r="Y84" i="35"/>
  <c r="W84" i="35"/>
  <c r="V84" i="35"/>
  <c r="U84" i="35"/>
  <c r="AD83" i="35"/>
  <c r="AC83" i="35"/>
  <c r="AB83" i="35"/>
  <c r="AA83" i="35"/>
  <c r="Z83" i="35"/>
  <c r="Y83" i="35"/>
  <c r="W83" i="35"/>
  <c r="V83" i="35"/>
  <c r="U83" i="35"/>
  <c r="AD82" i="35"/>
  <c r="AC82" i="35"/>
  <c r="AB82" i="35"/>
  <c r="AA82" i="35"/>
  <c r="Z82" i="35"/>
  <c r="Y82" i="35"/>
  <c r="W82" i="35"/>
  <c r="V82" i="35"/>
  <c r="U82" i="35"/>
  <c r="AD81" i="35"/>
  <c r="AC81" i="35"/>
  <c r="AB81" i="35"/>
  <c r="AA81" i="35"/>
  <c r="Z81" i="35"/>
  <c r="Y81" i="35"/>
  <c r="W81" i="35"/>
  <c r="V81" i="35"/>
  <c r="U81" i="35"/>
  <c r="AD80" i="35"/>
  <c r="AC80" i="35"/>
  <c r="AB80" i="35"/>
  <c r="AA80" i="35"/>
  <c r="Z80" i="35"/>
  <c r="Y80" i="35"/>
  <c r="W80" i="35"/>
  <c r="V80" i="35"/>
  <c r="U80" i="35"/>
  <c r="AD79" i="35"/>
  <c r="AC79" i="35"/>
  <c r="AB79" i="35"/>
  <c r="AA79" i="35"/>
  <c r="Z79" i="35"/>
  <c r="Y79" i="35"/>
  <c r="W79" i="35"/>
  <c r="V79" i="35"/>
  <c r="U79" i="35"/>
  <c r="AD78" i="35"/>
  <c r="AC78" i="35"/>
  <c r="AB78" i="35"/>
  <c r="AA78" i="35"/>
  <c r="Z78" i="35"/>
  <c r="Y78" i="35"/>
  <c r="W78" i="35"/>
  <c r="V78" i="35"/>
  <c r="U78" i="35"/>
  <c r="AD77" i="35"/>
  <c r="AC77" i="35"/>
  <c r="AB77" i="35"/>
  <c r="AA77" i="35"/>
  <c r="Z77" i="35"/>
  <c r="Y77" i="35"/>
  <c r="W77" i="35"/>
  <c r="V77" i="35"/>
  <c r="U77" i="35"/>
  <c r="AD76" i="35"/>
  <c r="AC76" i="35"/>
  <c r="AB76" i="35"/>
  <c r="AA76" i="35"/>
  <c r="Z76" i="35"/>
  <c r="Y76" i="35"/>
  <c r="W76" i="35"/>
  <c r="V76" i="35"/>
  <c r="U76" i="35"/>
  <c r="AD75" i="35"/>
  <c r="AC75" i="35"/>
  <c r="AB75" i="35"/>
  <c r="AA75" i="35"/>
  <c r="Z75" i="35"/>
  <c r="Y75" i="35"/>
  <c r="W75" i="35"/>
  <c r="V75" i="35"/>
  <c r="U75" i="35"/>
  <c r="AD74" i="35"/>
  <c r="AC74" i="35"/>
  <c r="AB74" i="35"/>
  <c r="AA74" i="35"/>
  <c r="Z74" i="35"/>
  <c r="Y74" i="35"/>
  <c r="W74" i="35"/>
  <c r="V74" i="35"/>
  <c r="U74" i="35"/>
  <c r="AD73" i="35"/>
  <c r="AC73" i="35"/>
  <c r="AB73" i="35"/>
  <c r="AA73" i="35"/>
  <c r="Z73" i="35"/>
  <c r="Y73" i="35"/>
  <c r="W73" i="35"/>
  <c r="V73" i="35"/>
  <c r="U73" i="35"/>
  <c r="AD72" i="35"/>
  <c r="AC72" i="35"/>
  <c r="AB72" i="35"/>
  <c r="AA72" i="35"/>
  <c r="Z72" i="35"/>
  <c r="Y72" i="35"/>
  <c r="W72" i="35"/>
  <c r="V72" i="35"/>
  <c r="U72" i="35"/>
  <c r="AD71" i="35"/>
  <c r="AC71" i="35"/>
  <c r="AB71" i="35"/>
  <c r="AA71" i="35"/>
  <c r="Z71" i="35"/>
  <c r="Y71" i="35"/>
  <c r="W71" i="35"/>
  <c r="V71" i="35"/>
  <c r="U71" i="35"/>
  <c r="AD70" i="35"/>
  <c r="AC70" i="35"/>
  <c r="AB70" i="35"/>
  <c r="AA70" i="35"/>
  <c r="Z70" i="35"/>
  <c r="Y70" i="35"/>
  <c r="W70" i="35"/>
  <c r="V70" i="35"/>
  <c r="U70" i="35"/>
  <c r="AD69" i="35"/>
  <c r="AC69" i="35"/>
  <c r="AB69" i="35"/>
  <c r="AA69" i="35"/>
  <c r="Z69" i="35"/>
  <c r="Y69" i="35"/>
  <c r="W69" i="35"/>
  <c r="V69" i="35"/>
  <c r="U69" i="35"/>
  <c r="AD68" i="35"/>
  <c r="AC68" i="35"/>
  <c r="AB68" i="35"/>
  <c r="AA68" i="35"/>
  <c r="Z68" i="35"/>
  <c r="Y68" i="35"/>
  <c r="W68" i="35"/>
  <c r="V68" i="35"/>
  <c r="U68" i="35"/>
  <c r="AD67" i="35"/>
  <c r="AC67" i="35"/>
  <c r="AB67" i="35"/>
  <c r="AA67" i="35"/>
  <c r="Z67" i="35"/>
  <c r="Y67" i="35"/>
  <c r="W67" i="35"/>
  <c r="V67" i="35"/>
  <c r="U67" i="35"/>
  <c r="AD66" i="35"/>
  <c r="AC66" i="35"/>
  <c r="AB66" i="35"/>
  <c r="AA66" i="35"/>
  <c r="Z66" i="35"/>
  <c r="Y66" i="35"/>
  <c r="W66" i="35"/>
  <c r="V66" i="35"/>
  <c r="U66" i="35"/>
  <c r="AD65" i="35"/>
  <c r="AC65" i="35"/>
  <c r="AB65" i="35"/>
  <c r="AA65" i="35"/>
  <c r="Z65" i="35"/>
  <c r="Y65" i="35"/>
  <c r="W65" i="35"/>
  <c r="V65" i="35"/>
  <c r="U65" i="35"/>
  <c r="AD64" i="35"/>
  <c r="AC64" i="35"/>
  <c r="AB64" i="35"/>
  <c r="AA64" i="35"/>
  <c r="Z64" i="35"/>
  <c r="Y64" i="35"/>
  <c r="W64" i="35"/>
  <c r="V64" i="35"/>
  <c r="U64" i="35"/>
  <c r="AD63" i="35"/>
  <c r="AC63" i="35"/>
  <c r="AB63" i="35"/>
  <c r="AA63" i="35"/>
  <c r="Z63" i="35"/>
  <c r="Y63" i="35"/>
  <c r="W63" i="35"/>
  <c r="V63" i="35"/>
  <c r="U63" i="35"/>
  <c r="AD62" i="35"/>
  <c r="AC62" i="35"/>
  <c r="AB62" i="35"/>
  <c r="AA62" i="35"/>
  <c r="Z62" i="35"/>
  <c r="Y62" i="35"/>
  <c r="W62" i="35"/>
  <c r="V62" i="35"/>
  <c r="U62" i="35"/>
  <c r="AD61" i="35"/>
  <c r="AC61" i="35"/>
  <c r="AB61" i="35"/>
  <c r="AA61" i="35"/>
  <c r="Z61" i="35"/>
  <c r="Y61" i="35"/>
  <c r="W61" i="35"/>
  <c r="V61" i="35"/>
  <c r="U61" i="35"/>
  <c r="AD60" i="35"/>
  <c r="AC60" i="35"/>
  <c r="AB60" i="35"/>
  <c r="AA60" i="35"/>
  <c r="Z60" i="35"/>
  <c r="Y60" i="35"/>
  <c r="W60" i="35"/>
  <c r="V60" i="35"/>
  <c r="U60" i="35"/>
  <c r="AD59" i="35"/>
  <c r="AC59" i="35"/>
  <c r="AB59" i="35"/>
  <c r="AA59" i="35"/>
  <c r="Z59" i="35"/>
  <c r="Y59" i="35"/>
  <c r="W59" i="35"/>
  <c r="V59" i="35"/>
  <c r="U59" i="35"/>
  <c r="AD58" i="35"/>
  <c r="AC58" i="35"/>
  <c r="AB58" i="35"/>
  <c r="AA58" i="35"/>
  <c r="Z58" i="35"/>
  <c r="Y58" i="35"/>
  <c r="W58" i="35"/>
  <c r="V58" i="35"/>
  <c r="U58" i="35"/>
  <c r="AD57" i="35"/>
  <c r="AC57" i="35"/>
  <c r="AB57" i="35"/>
  <c r="AA57" i="35"/>
  <c r="Z57" i="35"/>
  <c r="Y57" i="35"/>
  <c r="W57" i="35"/>
  <c r="V57" i="35"/>
  <c r="U57" i="35"/>
  <c r="AD56" i="35"/>
  <c r="AC56" i="35"/>
  <c r="AB56" i="35"/>
  <c r="AA56" i="35"/>
  <c r="Z56" i="35"/>
  <c r="Y56" i="35"/>
  <c r="W56" i="35"/>
  <c r="V56" i="35"/>
  <c r="U56" i="35"/>
  <c r="AD55" i="35"/>
  <c r="AC55" i="35"/>
  <c r="AB55" i="35"/>
  <c r="AA55" i="35"/>
  <c r="Z55" i="35"/>
  <c r="Y55" i="35"/>
  <c r="W55" i="35"/>
  <c r="V55" i="35"/>
  <c r="U55" i="35"/>
  <c r="AD54" i="35"/>
  <c r="AC54" i="35"/>
  <c r="AB54" i="35"/>
  <c r="AA54" i="35"/>
  <c r="Z54" i="35"/>
  <c r="Y54" i="35"/>
  <c r="W54" i="35"/>
  <c r="V54" i="35"/>
  <c r="U54" i="35"/>
  <c r="AD53" i="35"/>
  <c r="AC53" i="35"/>
  <c r="AB53" i="35"/>
  <c r="AA53" i="35"/>
  <c r="Z53" i="35"/>
  <c r="Y53" i="35"/>
  <c r="W53" i="35"/>
  <c r="V53" i="35"/>
  <c r="U53" i="35"/>
  <c r="AD52" i="35"/>
  <c r="AC52" i="35"/>
  <c r="AB52" i="35"/>
  <c r="AA52" i="35"/>
  <c r="Z52" i="35"/>
  <c r="Y52" i="35"/>
  <c r="W52" i="35"/>
  <c r="V52" i="35"/>
  <c r="U52" i="35"/>
  <c r="AD51" i="35"/>
  <c r="AC51" i="35"/>
  <c r="AB51" i="35"/>
  <c r="AA51" i="35"/>
  <c r="Z51" i="35"/>
  <c r="Y51" i="35"/>
  <c r="W51" i="35"/>
  <c r="V51" i="35"/>
  <c r="U51" i="35"/>
  <c r="AD50" i="35"/>
  <c r="AC50" i="35"/>
  <c r="AB50" i="35"/>
  <c r="AA50" i="35"/>
  <c r="Z50" i="35"/>
  <c r="Y50" i="35"/>
  <c r="W50" i="35"/>
  <c r="V50" i="35"/>
  <c r="U50" i="35"/>
  <c r="AD49" i="35"/>
  <c r="AC49" i="35"/>
  <c r="AB49" i="35"/>
  <c r="AA49" i="35"/>
  <c r="Z49" i="35"/>
  <c r="Y49" i="35"/>
  <c r="W49" i="35"/>
  <c r="V49" i="35"/>
  <c r="U49" i="35"/>
  <c r="AD48" i="35"/>
  <c r="AC48" i="35"/>
  <c r="AB48" i="35"/>
  <c r="AA48" i="35"/>
  <c r="Z48" i="35"/>
  <c r="Y48" i="35"/>
  <c r="W48" i="35"/>
  <c r="V48" i="35"/>
  <c r="U48" i="35"/>
  <c r="AD47" i="35"/>
  <c r="AC47" i="35"/>
  <c r="AB47" i="35"/>
  <c r="AA47" i="35"/>
  <c r="Z47" i="35"/>
  <c r="Y47" i="35"/>
  <c r="W47" i="35"/>
  <c r="V47" i="35"/>
  <c r="U47" i="35"/>
  <c r="AD46" i="35"/>
  <c r="AC46" i="35"/>
  <c r="AB46" i="35"/>
  <c r="AA46" i="35"/>
  <c r="Z46" i="35"/>
  <c r="Y46" i="35"/>
  <c r="W46" i="35"/>
  <c r="V46" i="35"/>
  <c r="U46" i="35"/>
  <c r="AD45" i="35"/>
  <c r="AC45" i="35"/>
  <c r="AB45" i="35"/>
  <c r="AA45" i="35"/>
  <c r="Z45" i="35"/>
  <c r="Y45" i="35"/>
  <c r="W45" i="35"/>
  <c r="V45" i="35"/>
  <c r="U45" i="35"/>
  <c r="AD44" i="35"/>
  <c r="AC44" i="35"/>
  <c r="AB44" i="35"/>
  <c r="AA44" i="35"/>
  <c r="Z44" i="35"/>
  <c r="Y44" i="35"/>
  <c r="W44" i="35"/>
  <c r="V44" i="35"/>
  <c r="U44" i="35"/>
  <c r="AD43" i="35"/>
  <c r="AC43" i="35"/>
  <c r="AB43" i="35"/>
  <c r="AA43" i="35"/>
  <c r="Z43" i="35"/>
  <c r="Y43" i="35"/>
  <c r="W43" i="35"/>
  <c r="V43" i="35"/>
  <c r="U43" i="35"/>
  <c r="AD42" i="35"/>
  <c r="AC42" i="35"/>
  <c r="AB42" i="35"/>
  <c r="AA42" i="35"/>
  <c r="Z42" i="35"/>
  <c r="Y42" i="35"/>
  <c r="W42" i="35"/>
  <c r="V42" i="35"/>
  <c r="U42" i="35"/>
  <c r="AD41" i="35"/>
  <c r="AC41" i="35"/>
  <c r="AB41" i="35"/>
  <c r="AA41" i="35"/>
  <c r="Z41" i="35"/>
  <c r="Y41" i="35"/>
  <c r="W41" i="35"/>
  <c r="V41" i="35"/>
  <c r="U41" i="35"/>
  <c r="AD40" i="35"/>
  <c r="AC40" i="35"/>
  <c r="AB40" i="35"/>
  <c r="AA40" i="35"/>
  <c r="Z40" i="35"/>
  <c r="Y40" i="35"/>
  <c r="W40" i="35"/>
  <c r="V40" i="35"/>
  <c r="U40" i="35"/>
  <c r="AD39" i="35"/>
  <c r="AC39" i="35"/>
  <c r="AB39" i="35"/>
  <c r="AA39" i="35"/>
  <c r="Z39" i="35"/>
  <c r="Y39" i="35"/>
  <c r="W39" i="35"/>
  <c r="V39" i="35"/>
  <c r="U39" i="35"/>
  <c r="AD38" i="35"/>
  <c r="AC38" i="35"/>
  <c r="AB38" i="35"/>
  <c r="AA38" i="35"/>
  <c r="Z38" i="35"/>
  <c r="Y38" i="35"/>
  <c r="W38" i="35"/>
  <c r="V38" i="35"/>
  <c r="U38" i="35"/>
  <c r="AD37" i="35"/>
  <c r="AC37" i="35"/>
  <c r="AB37" i="35"/>
  <c r="AA37" i="35"/>
  <c r="Z37" i="35"/>
  <c r="Y37" i="35"/>
  <c r="W37" i="35"/>
  <c r="V37" i="35"/>
  <c r="U37" i="35"/>
  <c r="AD36" i="35"/>
  <c r="AC36" i="35"/>
  <c r="AB36" i="35"/>
  <c r="AA36" i="35"/>
  <c r="Z36" i="35"/>
  <c r="Y36" i="35"/>
  <c r="W36" i="35"/>
  <c r="V36" i="35"/>
  <c r="U36" i="35"/>
  <c r="AD35" i="35"/>
  <c r="AC35" i="35"/>
  <c r="AB35" i="35"/>
  <c r="AA35" i="35"/>
  <c r="Z35" i="35"/>
  <c r="Y35" i="35"/>
  <c r="W35" i="35"/>
  <c r="V35" i="35"/>
  <c r="U35" i="35"/>
  <c r="AD34" i="35"/>
  <c r="AC34" i="35"/>
  <c r="AB34" i="35"/>
  <c r="AA34" i="35"/>
  <c r="Z34" i="35"/>
  <c r="Y34" i="35"/>
  <c r="W34" i="35"/>
  <c r="V34" i="35"/>
  <c r="U34" i="35"/>
  <c r="AD33" i="35"/>
  <c r="AC33" i="35"/>
  <c r="AB33" i="35"/>
  <c r="AA33" i="35"/>
  <c r="Z33" i="35"/>
  <c r="Y33" i="35"/>
  <c r="W33" i="35"/>
  <c r="V33" i="35"/>
  <c r="U33" i="35"/>
  <c r="AD32" i="35"/>
  <c r="AC32" i="35"/>
  <c r="AB32" i="35"/>
  <c r="AA32" i="35"/>
  <c r="Z32" i="35"/>
  <c r="Y32" i="35"/>
  <c r="W32" i="35"/>
  <c r="V32" i="35"/>
  <c r="U32" i="35"/>
  <c r="AD31" i="35"/>
  <c r="AC31" i="35"/>
  <c r="AB31" i="35"/>
  <c r="AA31" i="35"/>
  <c r="Z31" i="35"/>
  <c r="Y31" i="35"/>
  <c r="W31" i="35"/>
  <c r="V31" i="35"/>
  <c r="U31" i="35"/>
  <c r="AD30" i="35"/>
  <c r="AC30" i="35"/>
  <c r="AB30" i="35"/>
  <c r="AA30" i="35"/>
  <c r="Z30" i="35"/>
  <c r="Y30" i="35"/>
  <c r="W30" i="35"/>
  <c r="V30" i="35"/>
  <c r="U30" i="35"/>
  <c r="AD29" i="35"/>
  <c r="AC29" i="35"/>
  <c r="AB29" i="35"/>
  <c r="AA29" i="35"/>
  <c r="Z29" i="35"/>
  <c r="Y29" i="35"/>
  <c r="W29" i="35"/>
  <c r="V29" i="35"/>
  <c r="U29" i="35"/>
  <c r="AD28" i="35"/>
  <c r="AC28" i="35"/>
  <c r="AB28" i="35"/>
  <c r="AA28" i="35"/>
  <c r="Z28" i="35"/>
  <c r="Y28" i="35"/>
  <c r="W28" i="35"/>
  <c r="V28" i="35"/>
  <c r="U28" i="35"/>
  <c r="AD27" i="35"/>
  <c r="AC27" i="35"/>
  <c r="AB27" i="35"/>
  <c r="AA27" i="35"/>
  <c r="Z27" i="35"/>
  <c r="Y27" i="35"/>
  <c r="W27" i="35"/>
  <c r="V27" i="35"/>
  <c r="U27" i="35"/>
  <c r="AD26" i="35"/>
  <c r="AC26" i="35"/>
  <c r="AB26" i="35"/>
  <c r="AA26" i="35"/>
  <c r="Z26" i="35"/>
  <c r="Y26" i="35"/>
  <c r="W26" i="35"/>
  <c r="V26" i="35"/>
  <c r="U26" i="35"/>
  <c r="AD25" i="35"/>
  <c r="AC25" i="35"/>
  <c r="AB25" i="35"/>
  <c r="AA25" i="35"/>
  <c r="Z25" i="35"/>
  <c r="Y25" i="35"/>
  <c r="W25" i="35"/>
  <c r="V25" i="35"/>
  <c r="U25" i="35"/>
  <c r="AD24" i="35"/>
  <c r="AC24" i="35"/>
  <c r="AB24" i="35"/>
  <c r="AA24" i="35"/>
  <c r="Z24" i="35"/>
  <c r="Y24" i="35"/>
  <c r="W24" i="35"/>
  <c r="V24" i="35"/>
  <c r="U24" i="35"/>
  <c r="AD23" i="35"/>
  <c r="AC23" i="35"/>
  <c r="AB23" i="35"/>
  <c r="AA23" i="35"/>
  <c r="Z23" i="35"/>
  <c r="Y23" i="35"/>
  <c r="W23" i="35"/>
  <c r="V23" i="35"/>
  <c r="U23" i="35"/>
  <c r="AD22" i="35"/>
  <c r="AC22" i="35"/>
  <c r="AB22" i="35"/>
  <c r="AA22" i="35"/>
  <c r="Z22" i="35"/>
  <c r="Y22" i="35"/>
  <c r="W22" i="35"/>
  <c r="V22" i="35"/>
  <c r="U22" i="35"/>
  <c r="AD21" i="35"/>
  <c r="AC21" i="35"/>
  <c r="AB21" i="35"/>
  <c r="AA21" i="35"/>
  <c r="Z21" i="35"/>
  <c r="Y21" i="35"/>
  <c r="W21" i="35"/>
  <c r="V21" i="35"/>
  <c r="U21" i="35"/>
  <c r="AD20" i="35"/>
  <c r="AC20" i="35"/>
  <c r="AB20" i="35"/>
  <c r="AA20" i="35"/>
  <c r="Z20" i="35"/>
  <c r="Y20" i="35"/>
  <c r="W20" i="35"/>
  <c r="V20" i="35"/>
  <c r="U20" i="35"/>
  <c r="AD19" i="35"/>
  <c r="AC19" i="35"/>
  <c r="AB19" i="35"/>
  <c r="AA19" i="35"/>
  <c r="Z19" i="35"/>
  <c r="Y19" i="35"/>
  <c r="W19" i="35"/>
  <c r="V19" i="35"/>
  <c r="U19" i="35"/>
  <c r="AD18" i="35"/>
  <c r="AC18" i="35"/>
  <c r="AB18" i="35"/>
  <c r="AA18" i="35"/>
  <c r="Z18" i="35"/>
  <c r="Y18" i="35"/>
  <c r="W18" i="35"/>
  <c r="V18" i="35"/>
  <c r="U18" i="35"/>
  <c r="AD17" i="35"/>
  <c r="AC17" i="35"/>
  <c r="AB17" i="35"/>
  <c r="AA17" i="35"/>
  <c r="Z17" i="35"/>
  <c r="Y17" i="35"/>
  <c r="W17" i="35"/>
  <c r="V17" i="35"/>
  <c r="U17" i="35"/>
  <c r="AD16" i="35"/>
  <c r="AC16" i="35"/>
  <c r="AB16" i="35"/>
  <c r="AA16" i="35"/>
  <c r="Z16" i="35"/>
  <c r="Y16" i="35"/>
  <c r="W16" i="35"/>
  <c r="V16" i="35"/>
  <c r="U16" i="35"/>
  <c r="AD15" i="35"/>
  <c r="AC15" i="35"/>
  <c r="AB15" i="35"/>
  <c r="AA15" i="35"/>
  <c r="Z15" i="35"/>
  <c r="Y15" i="35"/>
  <c r="W15" i="35"/>
  <c r="V15" i="35"/>
  <c r="U15" i="35"/>
  <c r="AD14" i="35"/>
  <c r="AC14" i="35"/>
  <c r="AB14" i="35"/>
  <c r="AA14" i="35"/>
  <c r="Z14" i="35"/>
  <c r="Y14" i="35"/>
  <c r="W14" i="35"/>
  <c r="V14" i="35"/>
  <c r="U14" i="35"/>
  <c r="AD13" i="35"/>
  <c r="AC13" i="35"/>
  <c r="AB13" i="35"/>
  <c r="AA13" i="35"/>
  <c r="Z13" i="35"/>
  <c r="Y13" i="35"/>
  <c r="W13" i="35"/>
  <c r="V13" i="35"/>
  <c r="U13" i="35"/>
  <c r="AD12" i="35"/>
  <c r="AC12" i="35"/>
  <c r="AB12" i="35"/>
  <c r="AA12" i="35"/>
  <c r="Z12" i="35"/>
  <c r="Y12" i="35"/>
  <c r="W12" i="35"/>
  <c r="V12" i="35"/>
  <c r="U12" i="35"/>
  <c r="AD11" i="35"/>
  <c r="AC11" i="35"/>
  <c r="AB11" i="35"/>
  <c r="AA11" i="35"/>
  <c r="Z11" i="35"/>
  <c r="Y11" i="35"/>
  <c r="W11" i="35"/>
  <c r="V11" i="35"/>
  <c r="U11" i="35"/>
  <c r="AD10" i="35"/>
  <c r="AC10" i="35"/>
  <c r="AB10" i="35"/>
  <c r="AA10" i="35"/>
  <c r="Z10" i="35"/>
  <c r="Y10" i="35"/>
  <c r="W10" i="35"/>
  <c r="V10" i="35"/>
  <c r="U10" i="35"/>
  <c r="AD9" i="35"/>
  <c r="AC9" i="35"/>
  <c r="AB9" i="35"/>
  <c r="AA9" i="35"/>
  <c r="Z9" i="35"/>
  <c r="Y9" i="35"/>
  <c r="W9" i="35"/>
  <c r="V9" i="35"/>
  <c r="U9" i="35"/>
  <c r="AD8" i="35"/>
  <c r="AC8" i="35"/>
  <c r="AB8" i="35"/>
  <c r="AA8" i="35"/>
  <c r="Z8" i="35"/>
  <c r="Y8" i="35"/>
  <c r="W8" i="35"/>
  <c r="V8" i="35"/>
  <c r="U8" i="35"/>
  <c r="A4" i="34"/>
  <c r="A3" i="34"/>
  <c r="A2" i="34"/>
  <c r="A4" i="33"/>
  <c r="A3" i="33"/>
  <c r="A2" i="33"/>
  <c r="A4" i="32"/>
  <c r="A3" i="32"/>
  <c r="A2" i="32"/>
  <c r="A4" i="31"/>
  <c r="A3" i="31"/>
  <c r="A2" i="31"/>
  <c r="A4" i="30"/>
  <c r="A3" i="30"/>
  <c r="A2" i="30"/>
  <c r="L44" i="29"/>
  <c r="K44" i="29"/>
  <c r="J44" i="29"/>
  <c r="I44" i="29"/>
  <c r="H44" i="29"/>
  <c r="E44" i="29"/>
  <c r="D44" i="29"/>
  <c r="C44" i="29"/>
  <c r="B44" i="29"/>
  <c r="A44" i="29"/>
  <c r="O43" i="29"/>
  <c r="N43" i="29"/>
  <c r="O42" i="29"/>
  <c r="N42" i="29"/>
  <c r="O41" i="29"/>
  <c r="N41" i="29"/>
  <c r="O40" i="29"/>
  <c r="N40" i="29"/>
  <c r="O39" i="29"/>
  <c r="N39" i="29"/>
  <c r="O38" i="29"/>
  <c r="N38" i="29"/>
  <c r="O37" i="29"/>
  <c r="N37" i="29"/>
  <c r="O36" i="29"/>
  <c r="N36" i="29"/>
  <c r="O35" i="29"/>
  <c r="N35" i="29"/>
  <c r="O34" i="29"/>
  <c r="N34" i="29"/>
  <c r="O33" i="29"/>
  <c r="N33" i="29"/>
  <c r="O32" i="29"/>
  <c r="N32" i="29"/>
  <c r="O31" i="29"/>
  <c r="N31" i="29"/>
  <c r="O30" i="29"/>
  <c r="N30" i="29"/>
  <c r="O29" i="29"/>
  <c r="N29" i="29"/>
  <c r="O28" i="29"/>
  <c r="N28" i="29"/>
  <c r="O27" i="29"/>
  <c r="N27" i="29"/>
  <c r="O26" i="29"/>
  <c r="N26" i="29"/>
  <c r="O25" i="29"/>
  <c r="N25" i="29"/>
  <c r="O24" i="29"/>
  <c r="N24" i="29"/>
  <c r="O23" i="29"/>
  <c r="N23" i="29"/>
  <c r="O22" i="29"/>
  <c r="N22" i="29"/>
  <c r="O21" i="29"/>
  <c r="N21" i="29"/>
  <c r="O20" i="29"/>
  <c r="N20" i="29"/>
  <c r="O19" i="29"/>
  <c r="N19" i="29"/>
  <c r="O18" i="29"/>
  <c r="N18" i="29"/>
  <c r="O17" i="29"/>
  <c r="N17" i="29"/>
  <c r="O16" i="29"/>
  <c r="N16" i="29"/>
  <c r="O15" i="29"/>
  <c r="N15" i="29"/>
  <c r="O14" i="29"/>
  <c r="N14" i="29"/>
  <c r="O13" i="29"/>
  <c r="N13" i="29"/>
  <c r="O12" i="29"/>
  <c r="N12" i="29"/>
  <c r="O11" i="29"/>
  <c r="N11" i="29"/>
  <c r="O10" i="29"/>
  <c r="N10" i="29"/>
  <c r="O9" i="29"/>
  <c r="N9" i="29"/>
  <c r="O8" i="29"/>
  <c r="N8" i="29"/>
  <c r="O7" i="29"/>
  <c r="O44" i="29" s="1"/>
  <c r="N7" i="29"/>
  <c r="N44" i="29" s="1"/>
  <c r="Z26" i="28"/>
  <c r="Y26" i="28"/>
  <c r="D26" i="28"/>
  <c r="Z25" i="28"/>
  <c r="Y25" i="28"/>
  <c r="D25" i="28"/>
  <c r="Z24" i="28"/>
  <c r="Y24" i="28"/>
  <c r="D24" i="28"/>
  <c r="Z23" i="28"/>
  <c r="Y23" i="28"/>
  <c r="D23" i="28"/>
  <c r="Z22" i="28"/>
  <c r="Y22" i="28"/>
  <c r="D22" i="28"/>
  <c r="Z21" i="28"/>
  <c r="Y21" i="28"/>
  <c r="D21" i="28"/>
  <c r="Z20" i="28"/>
  <c r="Y20" i="28"/>
  <c r="D20" i="28"/>
  <c r="Z19" i="28"/>
  <c r="Y19" i="28"/>
  <c r="D19" i="28"/>
  <c r="Z18" i="28"/>
  <c r="Y18" i="28"/>
  <c r="D18" i="28"/>
  <c r="Z17" i="28"/>
  <c r="Y17" i="28"/>
  <c r="D17" i="28"/>
  <c r="Z16" i="28"/>
  <c r="Y16" i="28"/>
  <c r="D16" i="28"/>
  <c r="Z15" i="28"/>
  <c r="Y15" i="28"/>
  <c r="D15" i="28"/>
  <c r="Z14" i="28"/>
  <c r="Y14" i="28"/>
  <c r="D14" i="28"/>
  <c r="Z13" i="28"/>
  <c r="Y13" i="28"/>
  <c r="D13" i="28"/>
  <c r="Z12" i="28"/>
  <c r="Y12" i="28"/>
  <c r="D12" i="28"/>
  <c r="Z11" i="28"/>
  <c r="Y11" i="28"/>
  <c r="D11" i="28"/>
  <c r="Z10" i="28"/>
  <c r="Y10" i="28"/>
  <c r="D10" i="28"/>
  <c r="Z9" i="28"/>
  <c r="Y9" i="28"/>
  <c r="D9" i="28"/>
  <c r="Z8" i="28"/>
  <c r="Y8" i="28"/>
  <c r="D8" i="28"/>
  <c r="Z7" i="28"/>
  <c r="Y7" i="28"/>
  <c r="D7" i="28"/>
  <c r="A4" i="28"/>
  <c r="A3" i="28"/>
  <c r="A2" i="28"/>
  <c r="A4" i="27"/>
  <c r="A3" i="27"/>
  <c r="A2" i="27"/>
  <c r="W47" i="26"/>
  <c r="W46" i="26"/>
  <c r="W44" i="26"/>
  <c r="W43" i="26"/>
  <c r="W41" i="26"/>
  <c r="W40" i="26"/>
  <c r="W39" i="26"/>
  <c r="W38" i="26"/>
  <c r="W36" i="26"/>
  <c r="W35" i="26"/>
  <c r="W34" i="26"/>
  <c r="W33" i="26"/>
  <c r="W32" i="26"/>
  <c r="W31" i="26"/>
  <c r="W30" i="26"/>
  <c r="W29" i="26"/>
  <c r="W27" i="26"/>
  <c r="W26" i="26"/>
  <c r="W25" i="26"/>
  <c r="W23" i="26"/>
  <c r="W22" i="26"/>
  <c r="W21" i="26"/>
  <c r="W20" i="26"/>
  <c r="W19" i="26"/>
  <c r="W18" i="26"/>
  <c r="W17" i="26"/>
  <c r="W16" i="26"/>
  <c r="W15" i="26"/>
  <c r="W14" i="26"/>
  <c r="W13" i="26"/>
  <c r="W12" i="26"/>
  <c r="W11" i="26"/>
  <c r="W10" i="26"/>
  <c r="W9" i="26"/>
  <c r="A4" i="26"/>
  <c r="A3" i="26"/>
  <c r="A2" i="26"/>
  <c r="A4" i="25"/>
  <c r="A3" i="25"/>
  <c r="A2" i="25"/>
  <c r="A4" i="24"/>
  <c r="A3" i="24"/>
  <c r="A2" i="24"/>
  <c r="A4" i="23"/>
  <c r="A3" i="23"/>
  <c r="A2" i="23"/>
  <c r="G42" i="22"/>
  <c r="F42" i="22"/>
  <c r="E42" i="22"/>
  <c r="B42" i="22"/>
  <c r="J41" i="22"/>
  <c r="I41" i="22"/>
  <c r="D41" i="22"/>
  <c r="J40" i="22"/>
  <c r="I40" i="22"/>
  <c r="D40" i="22"/>
  <c r="J39" i="22"/>
  <c r="I39" i="22"/>
  <c r="D39" i="22"/>
  <c r="J38" i="22"/>
  <c r="I38" i="22"/>
  <c r="D38" i="22"/>
  <c r="J37" i="22"/>
  <c r="I37" i="22"/>
  <c r="D37" i="22"/>
  <c r="J36" i="22"/>
  <c r="I36" i="22"/>
  <c r="D36" i="22"/>
  <c r="J35" i="22"/>
  <c r="I35" i="22"/>
  <c r="D35" i="22"/>
  <c r="J34" i="22"/>
  <c r="I34" i="22"/>
  <c r="D34" i="22"/>
  <c r="J33" i="22"/>
  <c r="I33" i="22"/>
  <c r="D33" i="22"/>
  <c r="J32" i="22"/>
  <c r="I32" i="22"/>
  <c r="D32" i="22"/>
  <c r="J31" i="22"/>
  <c r="I31" i="22"/>
  <c r="D31" i="22"/>
  <c r="J30" i="22"/>
  <c r="I30" i="22"/>
  <c r="D30" i="22"/>
  <c r="J29" i="22"/>
  <c r="I29" i="22"/>
  <c r="D29" i="22"/>
  <c r="J28" i="22"/>
  <c r="I28" i="22"/>
  <c r="D28" i="22"/>
  <c r="J27" i="22"/>
  <c r="I27" i="22"/>
  <c r="D27" i="22"/>
  <c r="J26" i="22"/>
  <c r="I26" i="22"/>
  <c r="D26" i="22"/>
  <c r="J25" i="22"/>
  <c r="I25" i="22"/>
  <c r="D25" i="22"/>
  <c r="J24" i="22"/>
  <c r="I24" i="22"/>
  <c r="D24" i="22"/>
  <c r="J23" i="22"/>
  <c r="I23" i="22"/>
  <c r="D23" i="22"/>
  <c r="J22" i="22"/>
  <c r="I22" i="22"/>
  <c r="D22" i="22"/>
  <c r="J21" i="22"/>
  <c r="I21" i="22"/>
  <c r="D21" i="22"/>
  <c r="J20" i="22"/>
  <c r="I20" i="22"/>
  <c r="D20" i="22"/>
  <c r="J19" i="22"/>
  <c r="I19" i="22"/>
  <c r="D19" i="22"/>
  <c r="J18" i="22"/>
  <c r="I18" i="22"/>
  <c r="D18" i="22"/>
  <c r="J17" i="22"/>
  <c r="I17" i="22"/>
  <c r="D17" i="22"/>
  <c r="J16" i="22"/>
  <c r="I16" i="22"/>
  <c r="D16" i="22"/>
  <c r="J15" i="22"/>
  <c r="I15" i="22"/>
  <c r="D15" i="22"/>
  <c r="J14" i="22"/>
  <c r="I14" i="22"/>
  <c r="D14" i="22"/>
  <c r="J13" i="22"/>
  <c r="I13" i="22"/>
  <c r="D13" i="22"/>
  <c r="J12" i="22"/>
  <c r="I12" i="22"/>
  <c r="D12" i="22"/>
  <c r="J11" i="22"/>
  <c r="I11" i="22"/>
  <c r="D11" i="22"/>
  <c r="J10" i="22"/>
  <c r="I10" i="22"/>
  <c r="D10" i="22"/>
  <c r="J9" i="22"/>
  <c r="I9" i="22"/>
  <c r="D9" i="22"/>
  <c r="J8" i="22"/>
  <c r="I8" i="22"/>
  <c r="D8" i="22"/>
  <c r="J7" i="22"/>
  <c r="J42" i="22" s="1"/>
  <c r="I7" i="22"/>
  <c r="I42" i="22" s="1"/>
  <c r="D7" i="22"/>
  <c r="A4" i="21"/>
  <c r="A3" i="21"/>
  <c r="A2" i="21"/>
  <c r="A4" i="20"/>
  <c r="A3" i="20"/>
  <c r="A2" i="20"/>
  <c r="A4" i="19"/>
  <c r="A3" i="19"/>
  <c r="A2" i="19"/>
  <c r="A4" i="18"/>
  <c r="A3" i="18"/>
  <c r="A2" i="18"/>
  <c r="A4" i="17"/>
  <c r="A3" i="17"/>
  <c r="A2" i="17"/>
  <c r="A4" i="16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H42" i="10"/>
  <c r="G42" i="10"/>
  <c r="F42" i="10"/>
  <c r="C42" i="10"/>
  <c r="B42" i="10"/>
  <c r="A42" i="10"/>
  <c r="K41" i="10"/>
  <c r="J41" i="10"/>
  <c r="E41" i="10"/>
  <c r="K40" i="10"/>
  <c r="J40" i="10"/>
  <c r="E40" i="10"/>
  <c r="K39" i="10"/>
  <c r="J39" i="10"/>
  <c r="E39" i="10"/>
  <c r="K38" i="10"/>
  <c r="J38" i="10"/>
  <c r="E38" i="10"/>
  <c r="K37" i="10"/>
  <c r="J37" i="10"/>
  <c r="E37" i="10"/>
  <c r="K36" i="10"/>
  <c r="J36" i="10"/>
  <c r="E36" i="10"/>
  <c r="K35" i="10"/>
  <c r="J35" i="10"/>
  <c r="E35" i="10"/>
  <c r="K34" i="10"/>
  <c r="J34" i="10"/>
  <c r="E34" i="10"/>
  <c r="K33" i="10"/>
  <c r="J33" i="10"/>
  <c r="E33" i="10"/>
  <c r="K32" i="10"/>
  <c r="J32" i="10"/>
  <c r="E32" i="10"/>
  <c r="K31" i="10"/>
  <c r="J31" i="10"/>
  <c r="E31" i="10"/>
  <c r="K30" i="10"/>
  <c r="J30" i="10"/>
  <c r="E30" i="10"/>
  <c r="K29" i="10"/>
  <c r="J29" i="10"/>
  <c r="E29" i="10"/>
  <c r="K28" i="10"/>
  <c r="J28" i="10"/>
  <c r="E28" i="10"/>
  <c r="K27" i="10"/>
  <c r="J27" i="10"/>
  <c r="E27" i="10"/>
  <c r="K26" i="10"/>
  <c r="J26" i="10"/>
  <c r="E26" i="10"/>
  <c r="K25" i="10"/>
  <c r="J25" i="10"/>
  <c r="E25" i="10"/>
  <c r="K24" i="10"/>
  <c r="J24" i="10"/>
  <c r="E24" i="10"/>
  <c r="K23" i="10"/>
  <c r="J23" i="10"/>
  <c r="E23" i="10"/>
  <c r="K22" i="10"/>
  <c r="J22" i="10"/>
  <c r="E22" i="10"/>
  <c r="K21" i="10"/>
  <c r="J21" i="10"/>
  <c r="E21" i="10"/>
  <c r="K20" i="10"/>
  <c r="J20" i="10"/>
  <c r="E20" i="10"/>
  <c r="K19" i="10"/>
  <c r="J19" i="10"/>
  <c r="E19" i="10"/>
  <c r="K18" i="10"/>
  <c r="J18" i="10"/>
  <c r="E18" i="10"/>
  <c r="K17" i="10"/>
  <c r="J17" i="10"/>
  <c r="E17" i="10"/>
  <c r="K16" i="10"/>
  <c r="J16" i="10"/>
  <c r="E16" i="10"/>
  <c r="K15" i="10"/>
  <c r="J15" i="10"/>
  <c r="E15" i="10"/>
  <c r="K14" i="10"/>
  <c r="J14" i="10"/>
  <c r="E14" i="10"/>
  <c r="K13" i="10"/>
  <c r="J13" i="10"/>
  <c r="E13" i="10"/>
  <c r="K12" i="10"/>
  <c r="J12" i="10"/>
  <c r="E12" i="10"/>
  <c r="K11" i="10"/>
  <c r="J11" i="10"/>
  <c r="E11" i="10"/>
  <c r="K10" i="10"/>
  <c r="J10" i="10"/>
  <c r="E10" i="10"/>
  <c r="K9" i="10"/>
  <c r="J9" i="10"/>
  <c r="E9" i="10"/>
  <c r="K8" i="10"/>
  <c r="J8" i="10"/>
  <c r="E8" i="10"/>
  <c r="K7" i="10"/>
  <c r="K42" i="10" s="1"/>
  <c r="J7" i="10"/>
  <c r="J42" i="10" s="1"/>
  <c r="E7" i="10"/>
  <c r="A4" i="9"/>
  <c r="A3" i="9"/>
  <c r="A2" i="9"/>
  <c r="A4" i="8"/>
  <c r="A3" i="8"/>
  <c r="A2" i="8"/>
  <c r="A4" i="7"/>
  <c r="A3" i="7"/>
  <c r="A2" i="7"/>
  <c r="A4" i="6"/>
  <c r="A3" i="6"/>
  <c r="A2" i="6"/>
  <c r="A4" i="5"/>
  <c r="A3" i="5"/>
  <c r="A2" i="5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C75" i="4"/>
  <c r="B75" i="4"/>
  <c r="A75" i="4"/>
  <c r="W74" i="4"/>
  <c r="V74" i="4"/>
  <c r="U74" i="4"/>
  <c r="W73" i="4"/>
  <c r="V73" i="4"/>
  <c r="U73" i="4"/>
  <c r="W72" i="4"/>
  <c r="V72" i="4"/>
  <c r="U72" i="4"/>
  <c r="W71" i="4"/>
  <c r="V71" i="4"/>
  <c r="U71" i="4"/>
  <c r="W70" i="4"/>
  <c r="V70" i="4"/>
  <c r="U70" i="4"/>
  <c r="W69" i="4"/>
  <c r="V69" i="4"/>
  <c r="U69" i="4"/>
  <c r="W68" i="4"/>
  <c r="V68" i="4"/>
  <c r="U68" i="4"/>
  <c r="W67" i="4"/>
  <c r="V67" i="4"/>
  <c r="U67" i="4"/>
  <c r="W66" i="4"/>
  <c r="V66" i="4"/>
  <c r="U66" i="4"/>
  <c r="W65" i="4"/>
  <c r="V65" i="4"/>
  <c r="U65" i="4"/>
  <c r="W64" i="4"/>
  <c r="V64" i="4"/>
  <c r="U64" i="4"/>
  <c r="W63" i="4"/>
  <c r="V63" i="4"/>
  <c r="U63" i="4"/>
  <c r="W62" i="4"/>
  <c r="V62" i="4"/>
  <c r="U62" i="4"/>
  <c r="W61" i="4"/>
  <c r="V61" i="4"/>
  <c r="U61" i="4"/>
  <c r="W60" i="4"/>
  <c r="V60" i="4"/>
  <c r="U60" i="4"/>
  <c r="W59" i="4"/>
  <c r="V59" i="4"/>
  <c r="U59" i="4"/>
  <c r="W58" i="4"/>
  <c r="V58" i="4"/>
  <c r="U58" i="4"/>
  <c r="W57" i="4"/>
  <c r="V57" i="4"/>
  <c r="U57" i="4"/>
  <c r="W56" i="4"/>
  <c r="V56" i="4"/>
  <c r="U56" i="4"/>
  <c r="W55" i="4"/>
  <c r="V55" i="4"/>
  <c r="U55" i="4"/>
  <c r="W54" i="4"/>
  <c r="V54" i="4"/>
  <c r="U54" i="4"/>
  <c r="W53" i="4"/>
  <c r="V53" i="4"/>
  <c r="U53" i="4"/>
  <c r="W52" i="4"/>
  <c r="V52" i="4"/>
  <c r="U52" i="4"/>
  <c r="W51" i="4"/>
  <c r="V51" i="4"/>
  <c r="U51" i="4"/>
  <c r="W50" i="4"/>
  <c r="V50" i="4"/>
  <c r="U50" i="4"/>
  <c r="W49" i="4"/>
  <c r="V49" i="4"/>
  <c r="U49" i="4"/>
  <c r="W48" i="4"/>
  <c r="V48" i="4"/>
  <c r="U48" i="4"/>
  <c r="W47" i="4"/>
  <c r="V47" i="4"/>
  <c r="U47" i="4"/>
  <c r="W46" i="4"/>
  <c r="V46" i="4"/>
  <c r="U46" i="4"/>
  <c r="W45" i="4"/>
  <c r="V45" i="4"/>
  <c r="U45" i="4"/>
  <c r="W44" i="4"/>
  <c r="V44" i="4"/>
  <c r="U44" i="4"/>
  <c r="W43" i="4"/>
  <c r="V43" i="4"/>
  <c r="U43" i="4"/>
  <c r="W42" i="4"/>
  <c r="V42" i="4"/>
  <c r="U42" i="4"/>
  <c r="W41" i="4"/>
  <c r="V41" i="4"/>
  <c r="U41" i="4"/>
  <c r="W40" i="4"/>
  <c r="V40" i="4"/>
  <c r="U40" i="4"/>
  <c r="W39" i="4"/>
  <c r="V39" i="4"/>
  <c r="U39" i="4"/>
  <c r="W38" i="4"/>
  <c r="V38" i="4"/>
  <c r="U38" i="4"/>
  <c r="W37" i="4"/>
  <c r="V37" i="4"/>
  <c r="U37" i="4"/>
  <c r="W36" i="4"/>
  <c r="V36" i="4"/>
  <c r="U36" i="4"/>
  <c r="W35" i="4"/>
  <c r="V35" i="4"/>
  <c r="U35" i="4"/>
  <c r="W34" i="4"/>
  <c r="V34" i="4"/>
  <c r="U34" i="4"/>
  <c r="W33" i="4"/>
  <c r="V33" i="4"/>
  <c r="U33" i="4"/>
  <c r="W32" i="4"/>
  <c r="V32" i="4"/>
  <c r="U32" i="4"/>
  <c r="W31" i="4"/>
  <c r="V31" i="4"/>
  <c r="U31" i="4"/>
  <c r="W30" i="4"/>
  <c r="V30" i="4"/>
  <c r="U30" i="4"/>
  <c r="W29" i="4"/>
  <c r="V29" i="4"/>
  <c r="U29" i="4"/>
  <c r="W28" i="4"/>
  <c r="V28" i="4"/>
  <c r="U28" i="4"/>
  <c r="W27" i="4"/>
  <c r="V27" i="4"/>
  <c r="U27" i="4"/>
  <c r="W26" i="4"/>
  <c r="V26" i="4"/>
  <c r="U26" i="4"/>
  <c r="W25" i="4"/>
  <c r="V25" i="4"/>
  <c r="U25" i="4"/>
  <c r="W24" i="4"/>
  <c r="V24" i="4"/>
  <c r="U24" i="4"/>
  <c r="W23" i="4"/>
  <c r="V23" i="4"/>
  <c r="U23" i="4"/>
  <c r="W22" i="4"/>
  <c r="V22" i="4"/>
  <c r="U22" i="4"/>
  <c r="W21" i="4"/>
  <c r="V21" i="4"/>
  <c r="U21" i="4"/>
  <c r="W20" i="4"/>
  <c r="V20" i="4"/>
  <c r="U20" i="4"/>
  <c r="W19" i="4"/>
  <c r="V19" i="4"/>
  <c r="U19" i="4"/>
  <c r="W18" i="4"/>
  <c r="V18" i="4"/>
  <c r="U18" i="4"/>
  <c r="W17" i="4"/>
  <c r="V17" i="4"/>
  <c r="U17" i="4"/>
  <c r="W16" i="4"/>
  <c r="V16" i="4"/>
  <c r="U16" i="4"/>
  <c r="W15" i="4"/>
  <c r="V15" i="4"/>
  <c r="U15" i="4"/>
  <c r="W14" i="4"/>
  <c r="V14" i="4"/>
  <c r="U14" i="4"/>
  <c r="W13" i="4"/>
  <c r="V13" i="4"/>
  <c r="U13" i="4"/>
  <c r="W12" i="4"/>
  <c r="V12" i="4"/>
  <c r="U12" i="4"/>
  <c r="W11" i="4"/>
  <c r="V11" i="4"/>
  <c r="U11" i="4"/>
  <c r="W10" i="4"/>
  <c r="V10" i="4"/>
  <c r="U10" i="4"/>
  <c r="W9" i="4"/>
  <c r="V9" i="4"/>
  <c r="V75" i="4" s="1"/>
  <c r="U9" i="4"/>
  <c r="W8" i="4"/>
  <c r="V8" i="4"/>
  <c r="U8" i="4"/>
  <c r="M1" i="3"/>
  <c r="W75" i="4"/>
  <c r="AE77" i="35" a="1"/>
  <c r="AE34" i="35" a="1"/>
  <c r="AE61" i="35" a="1"/>
  <c r="AE92" i="35" a="1"/>
  <c r="AE45" i="35" a="1"/>
  <c r="AE14" i="35" a="1"/>
  <c r="AE31" i="35" a="1"/>
  <c r="AE103" i="35" a="1"/>
  <c r="AE16" i="35" a="1"/>
  <c r="AE74" i="35" a="1"/>
  <c r="AE19" i="35" a="1"/>
  <c r="AE100" i="35" a="1"/>
  <c r="AE98" i="35" a="1"/>
  <c r="AE38" i="35" a="1"/>
  <c r="AE12" i="35" a="1"/>
  <c r="AE47" i="35" a="1"/>
  <c r="AE68" i="35" a="1"/>
  <c r="AE81" i="35" a="1"/>
  <c r="AE72" i="35" a="1"/>
  <c r="AE86" i="35" a="1"/>
  <c r="AE75" i="35" a="1"/>
  <c r="AE20" i="35" a="1"/>
  <c r="AE82" i="35" a="1"/>
  <c r="AE39" i="35" a="1"/>
  <c r="AE54" i="35" a="1"/>
  <c r="AE10" i="35" a="1"/>
  <c r="AE93" i="35" a="1"/>
  <c r="AE40" i="35" a="1"/>
  <c r="AE83" i="35" a="1"/>
  <c r="AE101" i="35" a="1"/>
  <c r="AE22" i="35" a="1"/>
  <c r="AE96" i="35" a="1"/>
  <c r="AE91" i="35" a="1"/>
  <c r="AE32" i="35" a="1"/>
  <c r="AE25" i="35" a="1"/>
  <c r="AE97" i="35" a="1"/>
  <c r="AE99" i="35" a="1"/>
  <c r="AE35" i="35" a="1"/>
  <c r="AE60" i="35" a="1"/>
  <c r="AE66" i="35" a="1"/>
  <c r="AE24" i="35" a="1"/>
  <c r="AE59" i="35" a="1"/>
  <c r="AE104" i="35" a="1"/>
  <c r="AE70" i="35" a="1"/>
  <c r="AE17" i="35" a="1"/>
  <c r="AE65" i="35" a="1"/>
  <c r="AE95" i="35" a="1"/>
  <c r="AE105" i="35" a="1"/>
  <c r="AE89" i="35" a="1"/>
  <c r="AE102" i="35" a="1"/>
  <c r="AE51" i="35" a="1"/>
  <c r="AE56" i="35" a="1"/>
  <c r="AE53" i="35" a="1"/>
  <c r="AE13" i="35" a="1"/>
  <c r="AE78" i="35" a="1"/>
  <c r="AE9" i="35" a="1"/>
  <c r="AE46" i="35" a="1"/>
  <c r="AE67" i="35" a="1"/>
  <c r="AE36" i="35" a="1"/>
  <c r="AE52" i="35" a="1"/>
  <c r="AE15" i="35" a="1"/>
  <c r="AE23" i="35" a="1"/>
  <c r="AE58" i="35" a="1"/>
  <c r="AE18" i="35" a="1"/>
  <c r="AE69" i="35" a="1"/>
  <c r="AE73" i="35" a="1"/>
  <c r="AE42" i="35" a="1"/>
  <c r="AE49" i="35" a="1"/>
  <c r="AE29" i="35" a="1"/>
  <c r="AE11" i="35" a="1"/>
  <c r="AE33" i="35" a="1"/>
  <c r="AE37" i="35" a="1"/>
  <c r="AE8" i="35" a="1"/>
  <c r="AE50" i="35" a="1"/>
  <c r="AE88" i="35" a="1"/>
  <c r="AE57" i="35" a="1"/>
  <c r="AE64" i="35" a="1"/>
  <c r="AE76" i="35" a="1"/>
  <c r="AE41" i="35" a="1"/>
  <c r="AE30" i="35" a="1"/>
  <c r="AE44" i="35" a="1"/>
  <c r="AE85" i="35" a="1"/>
  <c r="AE71" i="35" a="1"/>
  <c r="AE106" i="35" a="1"/>
  <c r="AE79" i="35" a="1"/>
  <c r="AE55" i="35" a="1"/>
  <c r="AE26" i="35" a="1"/>
  <c r="AE84" i="35" a="1"/>
  <c r="AE21" i="35" a="1"/>
  <c r="AE87" i="35" a="1"/>
  <c r="AE62" i="35" a="1"/>
  <c r="AE27" i="35" a="1"/>
  <c r="AE94" i="35" a="1"/>
  <c r="AE43" i="35" a="1"/>
  <c r="AE80" i="35" a="1"/>
  <c r="AE90" i="35" a="1"/>
  <c r="AE28" i="35" a="1"/>
  <c r="AE63" i="35" a="1"/>
  <c r="AE48" i="35" a="1"/>
  <c r="A1" i="13" l="1"/>
  <c r="AE14" i="35"/>
  <c r="AE46" i="35"/>
  <c r="AE31" i="35"/>
  <c r="AE63" i="35"/>
  <c r="AE95" i="35"/>
  <c r="AE76" i="35"/>
  <c r="AE8" i="35"/>
  <c r="AE40" i="35"/>
  <c r="AE25" i="35"/>
  <c r="AE57" i="35"/>
  <c r="AE89" i="35"/>
  <c r="AE70" i="35"/>
  <c r="AE102" i="35"/>
  <c r="AE34" i="35"/>
  <c r="AE19" i="35"/>
  <c r="AE51" i="35"/>
  <c r="AE83" i="35"/>
  <c r="AE64" i="35"/>
  <c r="AE96" i="35"/>
  <c r="AE28" i="35"/>
  <c r="AE13" i="35"/>
  <c r="AE45" i="35"/>
  <c r="AE77" i="35"/>
  <c r="AE58" i="35"/>
  <c r="AE90" i="35"/>
  <c r="AE22" i="35"/>
  <c r="AE54" i="35"/>
  <c r="AE39" i="35"/>
  <c r="AE71" i="35"/>
  <c r="AE103" i="35"/>
  <c r="AE84" i="35"/>
  <c r="AE16" i="35"/>
  <c r="AE48" i="35"/>
  <c r="AE33" i="35"/>
  <c r="AE65" i="35"/>
  <c r="AE97" i="35"/>
  <c r="AE78" i="35"/>
  <c r="AE10" i="35"/>
  <c r="AE42" i="35"/>
  <c r="AE27" i="35"/>
  <c r="AE59" i="35"/>
  <c r="AE91" i="35"/>
  <c r="AE72" i="35"/>
  <c r="AE104" i="35"/>
  <c r="AE36" i="35"/>
  <c r="AE21" i="35"/>
  <c r="AE53" i="35"/>
  <c r="AE85" i="35"/>
  <c r="AE66" i="35"/>
  <c r="AE98" i="35"/>
  <c r="AE30" i="35"/>
  <c r="AE15" i="35"/>
  <c r="AE47" i="35"/>
  <c r="AE79" i="35"/>
  <c r="AE60" i="35"/>
  <c r="AE92" i="35"/>
  <c r="AE24" i="35"/>
  <c r="AE9" i="35"/>
  <c r="AE41" i="35"/>
  <c r="AE73" i="35"/>
  <c r="AE105" i="35"/>
  <c r="AE86" i="35"/>
  <c r="AE18" i="35"/>
  <c r="AE50" i="35"/>
  <c r="AE35" i="35"/>
  <c r="AE67" i="35"/>
  <c r="AE99" i="35"/>
  <c r="AE80" i="35"/>
  <c r="AE12" i="35"/>
  <c r="AE44" i="35"/>
  <c r="AE29" i="35"/>
  <c r="AE61" i="35"/>
  <c r="AE93" i="35"/>
  <c r="AE74" i="35"/>
  <c r="AE106" i="35"/>
  <c r="AE38" i="35"/>
  <c r="AE23" i="35"/>
  <c r="AE55" i="35"/>
  <c r="AE87" i="35"/>
  <c r="AE68" i="35"/>
  <c r="AE100" i="35"/>
  <c r="AE32" i="35"/>
  <c r="AE17" i="35"/>
  <c r="AE49" i="35"/>
  <c r="AE81" i="35"/>
  <c r="AE62" i="35"/>
  <c r="AE94" i="35"/>
  <c r="AE26" i="35"/>
  <c r="AE11" i="35"/>
  <c r="AE43" i="35"/>
  <c r="AE75" i="35"/>
  <c r="AE56" i="35"/>
  <c r="AE88" i="35"/>
  <c r="AE20" i="35"/>
  <c r="AE52" i="35"/>
  <c r="AE37" i="35"/>
  <c r="AE69" i="35"/>
  <c r="AE101" i="35"/>
  <c r="AE82" i="35"/>
  <c r="E10" i="35" a="1"/>
  <c r="E93" i="35" a="1"/>
  <c r="E12" i="35" a="1"/>
  <c r="E104" i="35" a="1"/>
  <c r="E89" i="35" a="1"/>
  <c r="E66" i="35" a="1"/>
  <c r="E105" i="35" a="1"/>
  <c r="E60" i="35" a="1"/>
  <c r="E96" i="35" a="1"/>
  <c r="E16" i="35" a="1"/>
  <c r="E88" i="35" a="1"/>
  <c r="E86" i="35" a="1"/>
  <c r="E101" i="35" a="1"/>
  <c r="E103" i="35" a="1"/>
  <c r="E90" i="35" a="1"/>
  <c r="E80" i="35" a="1"/>
  <c r="E102" i="35" a="1"/>
  <c r="E67" i="35" a="1"/>
  <c r="E29" i="35" a="1"/>
  <c r="E94" i="35" a="1"/>
  <c r="E28" i="35" a="1"/>
  <c r="E91" i="35" a="1"/>
  <c r="E99" i="35" a="1"/>
  <c r="E9" i="35" a="1"/>
  <c r="E77" i="35" a="1"/>
  <c r="E39" i="35" a="1"/>
  <c r="E31" i="35" a="1"/>
  <c r="E14" i="35" a="1"/>
  <c r="E21" i="35" a="1"/>
  <c r="E71" i="35" a="1"/>
  <c r="E46" i="35" a="1"/>
  <c r="E76" i="35" a="1"/>
  <c r="E83" i="35" a="1"/>
  <c r="E52" i="35" a="1"/>
  <c r="E20" i="35" a="1"/>
  <c r="E15" i="35" a="1"/>
  <c r="E100" i="35" a="1"/>
  <c r="E64" i="35" a="1"/>
  <c r="E11" i="35" a="1"/>
  <c r="E73" i="35" a="1"/>
  <c r="E35" i="35" a="1"/>
  <c r="E55" i="35" a="1"/>
  <c r="E75" i="35" a="1"/>
  <c r="E37" i="35" a="1"/>
  <c r="E22" i="35" a="1"/>
  <c r="E23" i="35" a="1"/>
  <c r="E97" i="35" a="1"/>
  <c r="E68" i="35" a="1"/>
  <c r="E42" i="35" a="1"/>
  <c r="E25" i="35" a="1"/>
  <c r="E44" i="35" a="1"/>
  <c r="E19" i="35" a="1"/>
  <c r="E27" i="35" a="1"/>
  <c r="E95" i="35" a="1"/>
  <c r="E82" i="35" a="1"/>
  <c r="E59" i="35" a="1"/>
  <c r="E61" i="35" a="1"/>
  <c r="E18" i="35" a="1"/>
  <c r="E50" i="35" a="1"/>
  <c r="E92" i="35" a="1"/>
  <c r="E30" i="35" a="1"/>
  <c r="E70" i="35" a="1"/>
  <c r="E106" i="35" a="1"/>
  <c r="E34" i="35" a="1"/>
  <c r="E54" i="35" a="1"/>
  <c r="E32" i="35" a="1"/>
  <c r="E17" i="35" a="1"/>
  <c r="E33" i="35" a="1"/>
  <c r="E38" i="35" a="1"/>
  <c r="E72" i="35" a="1"/>
  <c r="E74" i="35" a="1"/>
  <c r="E48" i="35" a="1"/>
  <c r="E49" i="35" a="1"/>
  <c r="E78" i="35" a="1"/>
  <c r="E26" i="35" a="1"/>
  <c r="E43" i="35" a="1"/>
  <c r="E84" i="35" a="1"/>
  <c r="E40" i="35" a="1"/>
  <c r="E69" i="35" a="1"/>
  <c r="E62" i="35" a="1"/>
  <c r="E41" i="35" a="1"/>
  <c r="E81" i="35" a="1"/>
  <c r="E53" i="35" a="1"/>
  <c r="E36" i="35" a="1"/>
  <c r="E87" i="35" a="1"/>
  <c r="E24" i="35" a="1"/>
  <c r="E79" i="35" a="1"/>
  <c r="E57" i="35" a="1"/>
  <c r="E65" i="35" a="1"/>
  <c r="E8" i="35" a="1"/>
  <c r="E63" i="35" a="1"/>
  <c r="E85" i="35" a="1"/>
  <c r="E56" i="35" a="1"/>
  <c r="E98" i="35" a="1"/>
  <c r="E13" i="35" a="1"/>
  <c r="E47" i="35" a="1"/>
  <c r="E51" i="35" a="1"/>
  <c r="E58" i="35" a="1"/>
  <c r="E45" i="35" a="1"/>
  <c r="E82" i="35" l="1"/>
  <c r="E52" i="35"/>
  <c r="E75" i="35"/>
  <c r="E101" i="35"/>
  <c r="E37" i="35"/>
  <c r="E20" i="35"/>
  <c r="E56" i="35"/>
  <c r="E43" i="35"/>
  <c r="E26" i="35"/>
  <c r="E62" i="35"/>
  <c r="E49" i="35"/>
  <c r="E32" i="35"/>
  <c r="E68" i="35"/>
  <c r="E55" i="35"/>
  <c r="E38" i="35"/>
  <c r="E74" i="35"/>
  <c r="E61" i="35"/>
  <c r="E44" i="35"/>
  <c r="E80" i="35"/>
  <c r="E67" i="35"/>
  <c r="E50" i="35"/>
  <c r="E86" i="35"/>
  <c r="E73" i="35"/>
  <c r="E9" i="35"/>
  <c r="E92" i="35"/>
  <c r="E79" i="35"/>
  <c r="E15" i="35"/>
  <c r="E98" i="35"/>
  <c r="E85" i="35"/>
  <c r="E21" i="35"/>
  <c r="E104" i="35"/>
  <c r="E91" i="35"/>
  <c r="E27" i="35"/>
  <c r="E10" i="35"/>
  <c r="E97" i="35"/>
  <c r="E33" i="35"/>
  <c r="E16" i="35"/>
  <c r="E103" i="35"/>
  <c r="E39" i="35"/>
  <c r="E22" i="35"/>
  <c r="E58" i="35"/>
  <c r="E45" i="35"/>
  <c r="E28" i="35"/>
  <c r="E64" i="35"/>
  <c r="E51" i="35"/>
  <c r="E34" i="35"/>
  <c r="E70" i="35"/>
  <c r="E57" i="35"/>
  <c r="E40" i="35"/>
  <c r="E76" i="35"/>
  <c r="E63" i="35"/>
  <c r="E46" i="35"/>
  <c r="E69" i="35"/>
  <c r="E88" i="35"/>
  <c r="E11" i="35"/>
  <c r="E94" i="35"/>
  <c r="E81" i="35"/>
  <c r="E17" i="35"/>
  <c r="E100" i="35"/>
  <c r="E87" i="35"/>
  <c r="E23" i="35"/>
  <c r="E106" i="35"/>
  <c r="E93" i="35"/>
  <c r="E29" i="35"/>
  <c r="E12" i="35"/>
  <c r="E99" i="35"/>
  <c r="E35" i="35"/>
  <c r="E18" i="35"/>
  <c r="E105" i="35"/>
  <c r="E41" i="35"/>
  <c r="E24" i="35"/>
  <c r="E60" i="35"/>
  <c r="E47" i="35"/>
  <c r="E30" i="35"/>
  <c r="E66" i="35"/>
  <c r="E53" i="35"/>
  <c r="E36" i="35"/>
  <c r="E72" i="35"/>
  <c r="E59" i="35"/>
  <c r="E42" i="35"/>
  <c r="E78" i="35"/>
  <c r="E65" i="35"/>
  <c r="E48" i="35"/>
  <c r="E84" i="35"/>
  <c r="E71" i="35"/>
  <c r="E54" i="35"/>
  <c r="E90" i="35"/>
  <c r="E77" i="35"/>
  <c r="E13" i="35"/>
  <c r="E96" i="35"/>
  <c r="E83" i="35"/>
  <c r="E19" i="35"/>
  <c r="E102" i="35"/>
  <c r="E89" i="35"/>
  <c r="E25" i="35"/>
  <c r="E8" i="35"/>
  <c r="E95" i="35"/>
  <c r="E31" i="35"/>
  <c r="E14" i="35"/>
</calcChain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186"/>
          </rPr>
          <t>Karikatel kirjas K-Järve SHK karikavõistlused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186"/>
          </rPr>
          <t>Uue väljaku esimene võistlus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186"/>
          </rPr>
          <t>Uue väljaku avamine</t>
        </r>
      </text>
    </comment>
    <comment ref="H25" authorId="0">
      <text>
        <r>
          <rPr>
            <b/>
            <sz val="8"/>
            <color indexed="81"/>
            <rFont val="Tahoma"/>
            <family val="2"/>
            <charset val="186"/>
          </rPr>
          <t>Osavõtutasu sisaldab mõlemal võistluspäeval lõunasöögiks suppi.</t>
        </r>
      </text>
    </comment>
    <comment ref="H26" authorId="0">
      <text>
        <r>
          <rPr>
            <b/>
            <sz val="8"/>
            <color indexed="81"/>
            <rFont val="Tahoma"/>
            <family val="2"/>
            <charset val="186"/>
          </rPr>
          <t>Osavõtutasu sisaldab mõlemal võistluspäeval lõunasöögiks suppi.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17" authorId="0">
      <text>
        <r>
          <rPr>
            <b/>
            <sz val="8"/>
            <color indexed="81"/>
            <rFont val="Tahoma"/>
            <family val="2"/>
            <charset val="186"/>
          </rPr>
          <t>Karikatel kirjas K-Järve SHK karikavõistlused</t>
        </r>
      </text>
    </comment>
    <comment ref="K78" authorId="0">
      <text>
        <r>
          <rPr>
            <b/>
            <sz val="8"/>
            <color indexed="81"/>
            <rFont val="Tahoma"/>
            <family val="2"/>
            <charset val="186"/>
          </rPr>
          <t>Võru, Roosi tänava spordiväljak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T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F4" authorId="0">
      <text>
        <r>
          <rPr>
            <b/>
            <sz val="8"/>
            <color indexed="81"/>
            <rFont val="Tahoma"/>
            <family val="2"/>
            <charset val="186"/>
          </rPr>
          <t>Karikatel kirjas K-Järve SHK karikavõistlused</t>
        </r>
      </text>
    </comment>
    <comment ref="D22" authorId="0">
      <text>
        <r>
          <rPr>
            <b/>
            <sz val="8"/>
            <color indexed="81"/>
            <rFont val="Tahoma"/>
            <family val="2"/>
            <charset val="186"/>
          </rPr>
          <t>Aasta uustulnuk</t>
        </r>
      </text>
    </comment>
    <comment ref="T76" authorId="0">
      <text>
        <r>
          <rPr>
            <b/>
            <sz val="8"/>
            <color indexed="81"/>
            <rFont val="Tahoma"/>
            <family val="2"/>
            <charset val="186"/>
          </rPr>
          <t>Boriss Klubov mängis paarismängu üksi 4 kuuliga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H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W10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12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L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E6" authorId="0">
      <text>
        <r>
          <rPr>
            <b/>
            <sz val="8"/>
            <color indexed="81"/>
            <rFont val="Tahoma"/>
            <family val="2"/>
            <charset val="186"/>
          </rPr>
          <t>Kohalikud mängijad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T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Et link töötaks Open Officega, peab lingi nimi sisaldama tähte või punkti. Ainult number ei tööta. 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186"/>
          </rPr>
          <t>See valem liidab kokku 3 paremat tulemust igast mänguliigist ja lisab ülejäänud tulemustest 2 paremat (parempoolsest tabelist)</t>
        </r>
      </text>
    </comment>
    <comment ref="U9" authorId="0">
      <text>
        <r>
          <rPr>
            <b/>
            <sz val="8"/>
            <color indexed="81"/>
            <rFont val="Tahoma"/>
            <family val="2"/>
            <charset val="186"/>
          </rPr>
          <t>Nende 3e viimase veeru valemid ei loenda nulle ja tühjasid ruutusid</t>
        </r>
      </text>
    </comment>
    <comment ref="V9" authorId="0">
      <text>
        <r>
          <rPr>
            <b/>
            <sz val="8"/>
            <color indexed="81"/>
            <rFont val="Tahoma"/>
            <family val="2"/>
            <charset val="186"/>
          </rPr>
          <t>Nendes 3es viimase veerus kasutan Conditional Formatting: Top 1 Items - Bold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186"/>
          </rPr>
          <t>Et ei näitaks nulle, kasutan selles veerus vormingut Custom: 0;-0;;@</t>
        </r>
      </text>
    </comment>
    <comment ref="U10" authorId="0">
      <text>
        <r>
          <rPr>
            <b/>
            <sz val="8"/>
            <color indexed="81"/>
            <rFont val="Tahoma"/>
            <family val="2"/>
            <charset val="186"/>
          </rPr>
          <t>Et ei näitaks nulle, kasutan nendes 3es viimases veerus vormingut Custom: 0;-0;;@</t>
        </r>
      </text>
    </comment>
    <comment ref="F109" authorId="0">
      <text>
        <r>
          <rPr>
            <b/>
            <sz val="8"/>
            <color indexed="81"/>
            <rFont val="Tahoma"/>
            <family val="2"/>
            <charset val="186"/>
          </rPr>
          <t>Selle rea valemid ei loenda nulle ja tühjasid ruutusid</t>
        </r>
      </text>
    </comment>
    <comment ref="G109" authorId="0">
      <text>
        <r>
          <rPr>
            <b/>
            <sz val="8"/>
            <color indexed="81"/>
            <rFont val="Tahoma"/>
            <family val="2"/>
            <charset val="186"/>
          </rPr>
          <t>Selle rea ruutudes kasutan Conditional Formatting: Top 1 Items - Bold</t>
        </r>
      </text>
    </comment>
    <comment ref="F110" authorId="0">
      <text>
        <r>
          <rPr>
            <b/>
            <sz val="8"/>
            <color indexed="81"/>
            <rFont val="Tahoma"/>
            <family val="2"/>
            <charset val="186"/>
          </rPr>
          <t>Sellesse ritta kirjutan võistkondade arvu käsitsi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K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186"/>
          </rPr>
          <t>See valem liidab kokku 1 parema tulemuse igast mänguliigist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186"/>
          </rPr>
          <t>Et ei näitaks nulle, kasutan selles veerus vormingut Custom: 0;-0;;@</t>
        </r>
      </text>
    </comment>
    <comment ref="G58" authorId="0">
      <text>
        <r>
          <rPr>
            <b/>
            <sz val="8"/>
            <color indexed="81"/>
            <rFont val="Tahoma"/>
            <family val="2"/>
            <charset val="186"/>
          </rPr>
          <t>Selle rea valemid ei loenda nulle ja tühjasid ruutusid</t>
        </r>
      </text>
    </comment>
    <comment ref="H58" authorId="0">
      <text>
        <r>
          <rPr>
            <b/>
            <sz val="8"/>
            <color indexed="81"/>
            <rFont val="Tahoma"/>
            <family val="2"/>
            <charset val="186"/>
          </rPr>
          <t>Et ei näitaks nulle, kasutan selles reas vormingut Custom: 0;-0;;@</t>
        </r>
      </text>
    </comment>
  </commentList>
</comments>
</file>

<file path=xl/sharedStrings.xml><?xml version="1.0" encoding="utf-8"?>
<sst xmlns="http://schemas.openxmlformats.org/spreadsheetml/2006/main" count="4955" uniqueCount="707">
  <si>
    <t xml:space="preserve">IDA-VIRUMAA PETANGIKALENDER 2014 </t>
  </si>
  <si>
    <t>Seisuga 01.10.2014</t>
  </si>
  <si>
    <t>Kuupäev</t>
  </si>
  <si>
    <t>Aeg</t>
  </si>
  <si>
    <t>Võistlus</t>
  </si>
  <si>
    <t>R</t>
  </si>
  <si>
    <t>Mänguviis</t>
  </si>
  <si>
    <t>Toimumiskoht</t>
  </si>
  <si>
    <t>Korraldaja</t>
  </si>
  <si>
    <t>Tasu</t>
  </si>
  <si>
    <t>Osal</t>
  </si>
  <si>
    <t>Mai 2014</t>
  </si>
  <si>
    <t>N, 01.05.2014</t>
  </si>
  <si>
    <t>10:00</t>
  </si>
  <si>
    <t>Välishooaja avavõistlus</t>
  </si>
  <si>
    <t>Üksik</t>
  </si>
  <si>
    <t>K-Järve, Järve Gümnaasiumi staadion</t>
  </si>
  <si>
    <t>K-Järve SHK, Ivar Viljaste</t>
  </si>
  <si>
    <t>P, 04.05.2014</t>
  </si>
  <si>
    <t>11:00</t>
  </si>
  <si>
    <t>1.</t>
  </si>
  <si>
    <t>Trio</t>
  </si>
  <si>
    <t>K, 14.05.2014</t>
  </si>
  <si>
    <t>18:00</t>
  </si>
  <si>
    <t>2.</t>
  </si>
  <si>
    <t>Duo</t>
  </si>
  <si>
    <t>P, 18.05.2014</t>
  </si>
  <si>
    <t>Sõmeru valla lahtised MV 1. etapp</t>
  </si>
  <si>
    <t>Sõmeru Põhikooli staadion</t>
  </si>
  <si>
    <t>T, 20.05.2014</t>
  </si>
  <si>
    <t>Mäetaguse Põhikooli staadion</t>
  </si>
  <si>
    <t>Mäetaguse SK, Taavi Toomel</t>
  </si>
  <si>
    <t>T, 27.05.2014</t>
  </si>
  <si>
    <t>3.</t>
  </si>
  <si>
    <t>Juuni 2014</t>
  </si>
  <si>
    <t>T, 03.06.2014</t>
  </si>
  <si>
    <t>4.</t>
  </si>
  <si>
    <t>K-Nõmme Kaevanduspark</t>
  </si>
  <si>
    <t>K-Järve SHK, K-Nõmme SK</t>
  </si>
  <si>
    <t>T, 10.06.2014</t>
  </si>
  <si>
    <t>Jõhvi MV</t>
  </si>
  <si>
    <t>5.</t>
  </si>
  <si>
    <t>Jõhvi, Neptun</t>
  </si>
  <si>
    <t>LTK Üks-Teist, Tõnu Kapper</t>
  </si>
  <si>
    <t>T, 17.06.2014</t>
  </si>
  <si>
    <t>Mäetaguse KV 2. etapp</t>
  </si>
  <si>
    <t>L, 21.06.2014</t>
  </si>
  <si>
    <t>Sõmeru valla lahtised MV 2. etapp</t>
  </si>
  <si>
    <t>Juuli 2014</t>
  </si>
  <si>
    <t>P, 06.07.2014</t>
  </si>
  <si>
    <t>Voka staadion</t>
  </si>
  <si>
    <t>Toila vald, Johannes Neiland</t>
  </si>
  <si>
    <t>T, 08.07.2014</t>
  </si>
  <si>
    <t>8.</t>
  </si>
  <si>
    <t>Saka, Saka Cliff Hotel &amp; SPA</t>
  </si>
  <si>
    <t>Kohtla vald, Johannes Neiland</t>
  </si>
  <si>
    <t>L, 12.07.2014</t>
  </si>
  <si>
    <t>12:00</t>
  </si>
  <si>
    <t>T, 15.07.2014</t>
  </si>
  <si>
    <t>9.</t>
  </si>
  <si>
    <t>T, 22.07.2014</t>
  </si>
  <si>
    <t>10.</t>
  </si>
  <si>
    <t>August 2014</t>
  </si>
  <si>
    <t>T, 12.08.2014</t>
  </si>
  <si>
    <t>11.</t>
  </si>
  <si>
    <t>K, 20.08.2014</t>
  </si>
  <si>
    <t>K-Järve 13. MV</t>
  </si>
  <si>
    <t>12.</t>
  </si>
  <si>
    <t>K-Järve, Spordihoone</t>
  </si>
  <si>
    <t>L, 23.08.2014</t>
  </si>
  <si>
    <t>Eesti MV</t>
  </si>
  <si>
    <t>P, 24.08.2014</t>
  </si>
  <si>
    <t>E, 25.08.2014</t>
  </si>
  <si>
    <t>P, 31.08.2014</t>
  </si>
  <si>
    <t>Sõmeru valla lahtised MV 3. etapp</t>
  </si>
  <si>
    <t>September 2014</t>
  </si>
  <si>
    <t>P, 07.09.2014</t>
  </si>
  <si>
    <t>K-Järve 15. MV</t>
  </si>
  <si>
    <t>13.</t>
  </si>
  <si>
    <t>L, 20.09.2014</t>
  </si>
  <si>
    <t>Püssi 3. MV</t>
  </si>
  <si>
    <t>Püssi, Kooli 5, Kultuurimaja taga</t>
  </si>
  <si>
    <t xml:space="preserve">Jevgeni Sarri </t>
  </si>
  <si>
    <t>P, 21.09.2014</t>
  </si>
  <si>
    <t>14.</t>
  </si>
  <si>
    <t>L, 27.09.2014</t>
  </si>
  <si>
    <t>Tulistamine</t>
  </si>
  <si>
    <t>P, 28.09.2014</t>
  </si>
  <si>
    <t>15.</t>
  </si>
  <si>
    <t>Oktoober 2014</t>
  </si>
  <si>
    <t>L, 04.10.2014</t>
  </si>
  <si>
    <t>R, 10.10.2014</t>
  </si>
  <si>
    <t>Hooaja lõpetamine (pliks-plaks)</t>
  </si>
  <si>
    <t>Eesti reitingusarja võistlused on kollase taustaga</t>
  </si>
  <si>
    <t>Viimased muudatused on punasega</t>
  </si>
  <si>
    <t xml:space="preserve">EESTI JA IDA-VIRUMAA PETANGIKALENDER 2014 </t>
  </si>
  <si>
    <t>Esmaspäev</t>
  </si>
  <si>
    <t>Teisipäev</t>
  </si>
  <si>
    <t>Kolmapäev</t>
  </si>
  <si>
    <t>Neljapäev</t>
  </si>
  <si>
    <t>Reede</t>
  </si>
  <si>
    <t>Laupäev</t>
  </si>
  <si>
    <t>Pühapäev</t>
  </si>
  <si>
    <t>K-Järve</t>
  </si>
  <si>
    <t>ÜKSIK</t>
  </si>
  <si>
    <t>Tartu, Lossi 25</t>
  </si>
  <si>
    <t>EPKL reiting, TRIO</t>
  </si>
  <si>
    <t>Tallinn</t>
  </si>
  <si>
    <t>Leedu, Siauliai</t>
  </si>
  <si>
    <t>Haapsalu</t>
  </si>
  <si>
    <t>Sõmeru</t>
  </si>
  <si>
    <t>Mäetaguse</t>
  </si>
  <si>
    <t>Põltsamaa</t>
  </si>
  <si>
    <t>Tartu</t>
  </si>
  <si>
    <t>K-Nõmme</t>
  </si>
  <si>
    <t>Jõhvi</t>
  </si>
  <si>
    <t>Läti, Riia</t>
  </si>
  <si>
    <t>Viljandi</t>
  </si>
  <si>
    <t>Paide</t>
  </si>
  <si>
    <t>Kose, Harjumaa</t>
  </si>
  <si>
    <t>Rootsi, Luleå</t>
  </si>
  <si>
    <t>Valga</t>
  </si>
  <si>
    <t>Voka</t>
  </si>
  <si>
    <t>Kilingi-Nõmme</t>
  </si>
  <si>
    <t>Kärdla</t>
  </si>
  <si>
    <t>Võru</t>
  </si>
  <si>
    <t>Haanja</t>
  </si>
  <si>
    <t>Tallinn, Kadriorg</t>
  </si>
  <si>
    <t>Soome</t>
  </si>
  <si>
    <t>Püssi</t>
  </si>
  <si>
    <t>IDA-VIRUMAA PETANGIREITING 2014</t>
  </si>
  <si>
    <t>Kuld</t>
  </si>
  <si>
    <t>Arvesse läheb 15st võistlusest 11 tulemust (3 üksikumängu + 3 duot  + 3 triot + 2 paremat)</t>
  </si>
  <si>
    <t>Hõbe</t>
  </si>
  <si>
    <t xml:space="preserve"> </t>
  </si>
  <si>
    <t>Pronks</t>
  </si>
  <si>
    <t>K-J SHK KV 1. etapp</t>
  </si>
  <si>
    <t>K-J SHK KV 2. etapp</t>
  </si>
  <si>
    <t>K-J SHK KV 3. etapp</t>
  </si>
  <si>
    <t>Jõhvi 14. MV</t>
  </si>
  <si>
    <t>Kohtla valla MV (Sakal)</t>
  </si>
  <si>
    <t>Jõhvi 12. MV</t>
  </si>
  <si>
    <t>Medaleid</t>
  </si>
  <si>
    <t>Võite</t>
  </si>
  <si>
    <t>13.05</t>
  </si>
  <si>
    <t>27.05</t>
  </si>
  <si>
    <t>03.06</t>
  </si>
  <si>
    <t>10.06</t>
  </si>
  <si>
    <t>17.06</t>
  </si>
  <si>
    <t>21.06</t>
  </si>
  <si>
    <t>08.07</t>
  </si>
  <si>
    <t>15.07</t>
  </si>
  <si>
    <t>22.07</t>
  </si>
  <si>
    <t>12.08</t>
  </si>
  <si>
    <t>20.08</t>
  </si>
  <si>
    <t>21.09</t>
  </si>
  <si>
    <t>28.09</t>
  </si>
  <si>
    <t>6.</t>
  </si>
  <si>
    <t>7.</t>
  </si>
  <si>
    <t>N</t>
  </si>
  <si>
    <t>J</t>
  </si>
  <si>
    <t>Nimi</t>
  </si>
  <si>
    <t>K</t>
  </si>
  <si>
    <t>***</t>
  </si>
  <si>
    <t>**</t>
  </si>
  <si>
    <t>*</t>
  </si>
  <si>
    <t>Ivar Viljaste</t>
  </si>
  <si>
    <t xml:space="preserve">  </t>
  </si>
  <si>
    <t>Ülo Piik</t>
  </si>
  <si>
    <t>Aarne Välja</t>
  </si>
  <si>
    <t>Matti Vinni</t>
  </si>
  <si>
    <t>Mait Metsla</t>
  </si>
  <si>
    <t>Elmo Lageda</t>
  </si>
  <si>
    <t>Karla Purgats</t>
  </si>
  <si>
    <t>Kalle Orro</t>
  </si>
  <si>
    <t>Vladimir Ogneštšikov</t>
  </si>
  <si>
    <t>Pjotr Nikkar</t>
  </si>
  <si>
    <t>Jaan Sepp</t>
  </si>
  <si>
    <t>Andrei Grintšak</t>
  </si>
  <si>
    <t>Aigi Orro</t>
  </si>
  <si>
    <t>Enno Konsa</t>
  </si>
  <si>
    <t>Boriss Klubov</t>
  </si>
  <si>
    <t>Tõnu Kapper</t>
  </si>
  <si>
    <t>Lemmit Toomra</t>
  </si>
  <si>
    <t>Tõnu Piik</t>
  </si>
  <si>
    <t>Oskar Sepp</t>
  </si>
  <si>
    <t>Sirje Viljaste</t>
  </si>
  <si>
    <t>Janek Tarto</t>
  </si>
  <si>
    <t>Johannes Neiland</t>
  </si>
  <si>
    <t>Daniil Alekankin</t>
  </si>
  <si>
    <t>Kristo Viljaste</t>
  </si>
  <si>
    <t>Emil Murzajev</t>
  </si>
  <si>
    <t>Andres Veski</t>
  </si>
  <si>
    <t>Svetlana Sobolko</t>
  </si>
  <si>
    <t>Klavdia Piik</t>
  </si>
  <si>
    <t>Artjom Kolkin</t>
  </si>
  <si>
    <t>Vello Vasser</t>
  </si>
  <si>
    <t>Eenok Sepp</t>
  </si>
  <si>
    <t>Vadim Tihhonjuk</t>
  </si>
  <si>
    <t>Tõnis Anton</t>
  </si>
  <si>
    <t>Argo Sepp</t>
  </si>
  <si>
    <t>Meelis Luud</t>
  </si>
  <si>
    <t xml:space="preserve">Viktor Fjodorov </t>
  </si>
  <si>
    <t>Raul Mõtus</t>
  </si>
  <si>
    <t>Heili Vasser</t>
  </si>
  <si>
    <t>Madis Vasser</t>
  </si>
  <si>
    <t>Hillar Neiland</t>
  </si>
  <si>
    <t>Jaan Rooden</t>
  </si>
  <si>
    <t>Andres Viisitam</t>
  </si>
  <si>
    <t>Edgar Sikka</t>
  </si>
  <si>
    <t>Hugo Müüdla</t>
  </si>
  <si>
    <t>Janek Udam</t>
  </si>
  <si>
    <t>Luule Laidro</t>
  </si>
  <si>
    <t>Risto Kuldmets</t>
  </si>
  <si>
    <t>Viiu Pilv</t>
  </si>
  <si>
    <t>Elis Helme</t>
  </si>
  <si>
    <t>German Adamson</t>
  </si>
  <si>
    <t>Maksim Maksimov</t>
  </si>
  <si>
    <t>Margus Vasser</t>
  </si>
  <si>
    <t>Marko Helme</t>
  </si>
  <si>
    <t>Anne Mäeots</t>
  </si>
  <si>
    <t>Janika Lauri</t>
  </si>
  <si>
    <t>Sirje Rebane</t>
  </si>
  <si>
    <t>Tõnu Kortel</t>
  </si>
  <si>
    <t>Imbi-Indi Deljantintšuk</t>
  </si>
  <si>
    <t>Alar Peek</t>
  </si>
  <si>
    <t>Hendrik Peek</t>
  </si>
  <si>
    <t>Peek</t>
  </si>
  <si>
    <t>Joana Taalberg</t>
  </si>
  <si>
    <t>Marko Rooden</t>
  </si>
  <si>
    <t>Martin Rooden</t>
  </si>
  <si>
    <t>Tarmo Müür</t>
  </si>
  <si>
    <t>Margus Loko</t>
  </si>
  <si>
    <t>Tõnis Neiland</t>
  </si>
  <si>
    <t>Osalejaid</t>
  </si>
  <si>
    <t>Võistkondi</t>
  </si>
  <si>
    <t xml:space="preserve">Rasvases trükis on aasta uustulnuka tiitli kandidaadid (mängijad, kes pole kolmel eelmisel </t>
  </si>
  <si>
    <t>aastal mahtunud reitingus 30 parema hulka)</t>
  </si>
  <si>
    <t>Kaldkirjas on Lääne-Virumaa mängijad</t>
  </si>
  <si>
    <t xml:space="preserve">2014 aasta uustulnukaks ei saa kandideerida: </t>
  </si>
  <si>
    <t>Tanel Vähk</t>
  </si>
  <si>
    <t xml:space="preserve">Airi Kruusma </t>
  </si>
  <si>
    <t>German Terehhov</t>
  </si>
  <si>
    <t>Andrei Jõgi</t>
  </si>
  <si>
    <t>Anna Romanenko</t>
  </si>
  <si>
    <t xml:space="preserve">Rene Kundla </t>
  </si>
  <si>
    <t>A</t>
  </si>
  <si>
    <t>V-K</t>
  </si>
  <si>
    <t>Koht</t>
  </si>
  <si>
    <t>4-1</t>
  </si>
  <si>
    <t>II</t>
  </si>
  <si>
    <t>3-2</t>
  </si>
  <si>
    <t>IV</t>
  </si>
  <si>
    <t>I</t>
  </si>
  <si>
    <t>III</t>
  </si>
  <si>
    <t>Mikk Rooden</t>
  </si>
  <si>
    <t>0-5</t>
  </si>
  <si>
    <t>VI</t>
  </si>
  <si>
    <t>1-4</t>
  </si>
  <si>
    <t>V</t>
  </si>
  <si>
    <t>B</t>
  </si>
  <si>
    <t>2-3</t>
  </si>
  <si>
    <t>5-0</t>
  </si>
  <si>
    <t>3-0</t>
  </si>
  <si>
    <t>C</t>
  </si>
  <si>
    <t>D</t>
  </si>
  <si>
    <t>1. voor</t>
  </si>
  <si>
    <t>1-6</t>
  </si>
  <si>
    <t>2-5</t>
  </si>
  <si>
    <t>3-4</t>
  </si>
  <si>
    <t>2. voor</t>
  </si>
  <si>
    <t>1-5</t>
  </si>
  <si>
    <t>2-4</t>
  </si>
  <si>
    <t>3-6</t>
  </si>
  <si>
    <t>3. voor</t>
  </si>
  <si>
    <t>5-6</t>
  </si>
  <si>
    <t>4. voor</t>
  </si>
  <si>
    <t>1-3</t>
  </si>
  <si>
    <t>2-6</t>
  </si>
  <si>
    <t>4-5</t>
  </si>
  <si>
    <t>5. voor</t>
  </si>
  <si>
    <t>1-2</t>
  </si>
  <si>
    <t>3-5</t>
  </si>
  <si>
    <t>4-6</t>
  </si>
  <si>
    <t>1 - 8 koht</t>
  </si>
  <si>
    <t>D1</t>
  </si>
  <si>
    <t>A2</t>
  </si>
  <si>
    <t>B1</t>
  </si>
  <si>
    <t>C2</t>
  </si>
  <si>
    <t>C1</t>
  </si>
  <si>
    <t>I koht</t>
  </si>
  <si>
    <t>B2</t>
  </si>
  <si>
    <t>II koht</t>
  </si>
  <si>
    <t>A1</t>
  </si>
  <si>
    <t>D2</t>
  </si>
  <si>
    <t>III koht</t>
  </si>
  <si>
    <t>4. koht</t>
  </si>
  <si>
    <t>-</t>
  </si>
  <si>
    <t>5. koht</t>
  </si>
  <si>
    <t>7. koht</t>
  </si>
  <si>
    <t>8. koht</t>
  </si>
  <si>
    <t>7 - 8</t>
  </si>
  <si>
    <t>9 - 24</t>
  </si>
  <si>
    <t>Aarne Välja, Sirje Viljaste, Ülo Piik</t>
  </si>
  <si>
    <t>Andrei Grintšak, Daniil Alekankin, Emil Murzajev</t>
  </si>
  <si>
    <t>2-1</t>
  </si>
  <si>
    <t>Enno Konsa, Hugo Müüdla, Lemmit Toomra</t>
  </si>
  <si>
    <t>Andres Veski, Artjom Kolkin, Tõnis Anton, Vadim Tihhonjuk</t>
  </si>
  <si>
    <t>0-3</t>
  </si>
  <si>
    <t>Eenok Sepp, Jaan Sepp, Oskar Sepp</t>
  </si>
  <si>
    <t>Ivar Viljaste, Mait Metsla, Matti Vinni</t>
  </si>
  <si>
    <t>3-1</t>
  </si>
  <si>
    <t>Aigi Orro, Kalle Orro, Pjotr Nikkar</t>
  </si>
  <si>
    <t>2-2</t>
  </si>
  <si>
    <t>Boriss Klubov, Klavdia Piik, Tõnu Piik</t>
  </si>
  <si>
    <t>Elmo Lageda, Karla Purgats, Vladimir Ogneštšikov</t>
  </si>
  <si>
    <t>A3</t>
  </si>
  <si>
    <t>B4</t>
  </si>
  <si>
    <t>B3</t>
  </si>
  <si>
    <t>A4</t>
  </si>
  <si>
    <t>6. koht</t>
  </si>
  <si>
    <t>B5</t>
  </si>
  <si>
    <t>9. koht</t>
  </si>
  <si>
    <t>Kõik mängud toimusid ajalimiidiga 40 minutit</t>
  </si>
  <si>
    <t>A-puul</t>
  </si>
  <si>
    <t>1-4, 2-3</t>
  </si>
  <si>
    <t>Võitjad</t>
  </si>
  <si>
    <t>Kaotajad</t>
  </si>
  <si>
    <t>VK-KV</t>
  </si>
  <si>
    <t>Aarne Välja, Ülo Piik</t>
  </si>
  <si>
    <t>Janek Tarto, Margus Lokko</t>
  </si>
  <si>
    <t>Andres Veski, Tõnu Kapper</t>
  </si>
  <si>
    <t>Karla Purgats, Pjotr Nikkar</t>
  </si>
  <si>
    <t>B-puul</t>
  </si>
  <si>
    <t>Ivar Viljaste, Kalle Orro</t>
  </si>
  <si>
    <t>Elmo Lageda, Vladimir Ogneštšikov</t>
  </si>
  <si>
    <t>Artjom Kolkin, Vadim Tihhonjuk</t>
  </si>
  <si>
    <t>Klavdia Piik, Tõnu Piik</t>
  </si>
  <si>
    <t>C-puul</t>
  </si>
  <si>
    <t>Mait Metsla, Matti Vinni</t>
  </si>
  <si>
    <t>Enno Konsa, Lemmit Toomra</t>
  </si>
  <si>
    <t>Andrei Grintšak, Tõnis Anton</t>
  </si>
  <si>
    <t>D-puul</t>
  </si>
  <si>
    <t>Aigi Orro, Sirje Viljaste</t>
  </si>
  <si>
    <t>Raul Mõtus, Vello Vasser</t>
  </si>
  <si>
    <t>Jaan Sepp, Oskar Sepp</t>
  </si>
  <si>
    <t>9 - 14 koht</t>
  </si>
  <si>
    <t>D3</t>
  </si>
  <si>
    <t>C4</t>
  </si>
  <si>
    <t>C3</t>
  </si>
  <si>
    <t>10. koht</t>
  </si>
  <si>
    <t>D4</t>
  </si>
  <si>
    <t>11. koht</t>
  </si>
  <si>
    <t>13. koht</t>
  </si>
  <si>
    <t>14. koht</t>
  </si>
  <si>
    <t>15. koht</t>
  </si>
  <si>
    <t>16. koht</t>
  </si>
  <si>
    <t>Jaan Sepp, Pjotr Nikkar</t>
  </si>
  <si>
    <t>4-0</t>
  </si>
  <si>
    <t>Anne Mäeots, Sirje Rebane</t>
  </si>
  <si>
    <t>Edgar Sikka, Heino Juss</t>
  </si>
  <si>
    <t>+2</t>
  </si>
  <si>
    <t>Ivar Viljaste, Oskar Sepp</t>
  </si>
  <si>
    <t>+1</t>
  </si>
  <si>
    <t>Kaido Mikotin, Maire Gaver</t>
  </si>
  <si>
    <t>0-4</t>
  </si>
  <si>
    <t>-3</t>
  </si>
  <si>
    <t>A5</t>
  </si>
  <si>
    <t>Puulides algasid mängud seisult 3:3</t>
  </si>
  <si>
    <t>E-puul</t>
  </si>
  <si>
    <t>F-puul</t>
  </si>
  <si>
    <t>G-puul</t>
  </si>
  <si>
    <t>H-puul</t>
  </si>
  <si>
    <t>?</t>
  </si>
  <si>
    <t>F1</t>
  </si>
  <si>
    <t>E1</t>
  </si>
  <si>
    <t>H1</t>
  </si>
  <si>
    <t>G1</t>
  </si>
  <si>
    <t>9 - 16 koht</t>
  </si>
  <si>
    <t>F2</t>
  </si>
  <si>
    <t>E2</t>
  </si>
  <si>
    <t>H2</t>
  </si>
  <si>
    <t>G2</t>
  </si>
  <si>
    <t>12. koht</t>
  </si>
  <si>
    <t>17 - 24 koht</t>
  </si>
  <si>
    <t>F3</t>
  </si>
  <si>
    <t>E3</t>
  </si>
  <si>
    <t>H3</t>
  </si>
  <si>
    <t>17. koht</t>
  </si>
  <si>
    <t>18. koht</t>
  </si>
  <si>
    <t>G3</t>
  </si>
  <si>
    <t>19. koht</t>
  </si>
  <si>
    <t>20. koht</t>
  </si>
  <si>
    <t>21. koht</t>
  </si>
  <si>
    <t>22. koht</t>
  </si>
  <si>
    <t>23. koht</t>
  </si>
  <si>
    <t>24. koht</t>
  </si>
  <si>
    <t>17 - 24</t>
  </si>
  <si>
    <t>Kolme etapi tulemused liidetakse kokku</t>
  </si>
  <si>
    <t>Alagruppides algasid mängud seisult 2:2</t>
  </si>
  <si>
    <t>2-0</t>
  </si>
  <si>
    <t>1-1</t>
  </si>
  <si>
    <t>0-2</t>
  </si>
  <si>
    <t>Tõnu Kortel, Tõnu Piik</t>
  </si>
  <si>
    <t>Andrei Grintšak, Daniil Alekankin</t>
  </si>
  <si>
    <t>Boriss Klubov, Emil Murzajev</t>
  </si>
  <si>
    <t>Janek Tarto, Klavdia Piik</t>
  </si>
  <si>
    <t>Pjotr Nikkar, Tõnu Kapper</t>
  </si>
  <si>
    <t>Marko Rooden, Martin Rooden</t>
  </si>
  <si>
    <t>9 - 13 koht</t>
  </si>
  <si>
    <t>Kõik mängud algasid seisult 2:2</t>
  </si>
  <si>
    <t>Karla Purgatss</t>
  </si>
  <si>
    <t>1 - 4 koht</t>
  </si>
  <si>
    <t>5 - 8 koht</t>
  </si>
  <si>
    <t>17 - 20 koht</t>
  </si>
  <si>
    <t>H4</t>
  </si>
  <si>
    <t>G4</t>
  </si>
  <si>
    <t>F4</t>
  </si>
  <si>
    <t>E4</t>
  </si>
  <si>
    <t>21 - 26</t>
  </si>
  <si>
    <t>Kõik mängud toimusid ajalimiidiga 45 minutit</t>
  </si>
  <si>
    <t>Janek Tarto, Kristo Viljaste, Tõnu Piik</t>
  </si>
  <si>
    <t>Andres Veski, Svetlana Sobolko, Tõnis Anton</t>
  </si>
  <si>
    <t>Elmo Lageda, Tõnu Kapper, Vladimir Ogneštšikov</t>
  </si>
  <si>
    <t>Imbi-Indi Deljantintšuk, Jaan Sepp, Oskar Sepp</t>
  </si>
  <si>
    <t>Enno Konsa, Johannes Neiland, Lemmit Toomra</t>
  </si>
  <si>
    <t xml:space="preserve">Artjom Kolkin, Vadim Tihhonjuk, Viktor Fjodorov </t>
  </si>
  <si>
    <t>5 - 7 koht</t>
  </si>
  <si>
    <t>8 - 10 koht</t>
  </si>
  <si>
    <t>Jaan Sepp, Oskar Sepp, Pjotr Nikkar</t>
  </si>
  <si>
    <t>Heili Vasser, Madis Vasser, Vello Vasser</t>
  </si>
  <si>
    <t>Edgar Sikka, Luule Laidro, Viiu Pilv</t>
  </si>
  <si>
    <t>Aarne Välja, Karla Purgats, Ülo Piik</t>
  </si>
  <si>
    <t>Aigi Orro, Klavdia Piik, Tõnu Piik</t>
  </si>
  <si>
    <t>+3</t>
  </si>
  <si>
    <t>Anne Mäeots, Janika Lauri, Sirje Rebane</t>
  </si>
  <si>
    <t>-9</t>
  </si>
  <si>
    <t>Elis Helme, Margus Vasser, Marko Helme</t>
  </si>
  <si>
    <t>+6</t>
  </si>
  <si>
    <t>Kõik mängud algasid seisult 1:1</t>
  </si>
  <si>
    <t>Plussring</t>
  </si>
  <si>
    <t>?; ?</t>
  </si>
  <si>
    <t>-Miinusringi võitja</t>
  </si>
  <si>
    <t>13; 13</t>
  </si>
  <si>
    <t>Miinusring</t>
  </si>
  <si>
    <t>Jüri Mironjuk</t>
  </si>
  <si>
    <t>AA</t>
  </si>
  <si>
    <t xml:space="preserve">4. </t>
  </si>
  <si>
    <t xml:space="preserve">III </t>
  </si>
  <si>
    <t xml:space="preserve">  ---&gt;  finaali</t>
  </si>
  <si>
    <t>BB</t>
  </si>
  <si>
    <t>Sergei Tulski</t>
  </si>
  <si>
    <t>5 - 6 koht</t>
  </si>
  <si>
    <t>7 - 8 koht</t>
  </si>
  <si>
    <t>9 - 12 koht</t>
  </si>
  <si>
    <t>+</t>
  </si>
  <si>
    <t>13 - 16 koht</t>
  </si>
  <si>
    <r>
      <rPr>
        <b/>
        <u/>
        <sz val="10"/>
        <rFont val="Arial"/>
        <family val="2"/>
        <charset val="186"/>
      </rPr>
      <t>Noorte paremusjärjestus:</t>
    </r>
    <r>
      <rPr>
        <u/>
        <sz val="10"/>
        <rFont val="Arial"/>
        <family val="2"/>
        <charset val="186"/>
      </rPr>
      <t xml:space="preserve"> </t>
    </r>
  </si>
  <si>
    <t>1. Joana Taalberg</t>
  </si>
  <si>
    <t>2. Oskar Sepp</t>
  </si>
  <si>
    <t>3. Eenok Sepp</t>
  </si>
  <si>
    <t>Kohalike paremusjärjestus:</t>
  </si>
  <si>
    <t>1. Meelis Luud</t>
  </si>
  <si>
    <t>2. Johannes Neiland</t>
  </si>
  <si>
    <t>3. Joana Taalberg</t>
  </si>
  <si>
    <t>4. Jüri Mironjuk</t>
  </si>
  <si>
    <t>5. Sergei Tulski</t>
  </si>
  <si>
    <t>Boriss Klubov, Pjotr Nikkar</t>
  </si>
  <si>
    <t>Andres Veski, Svetlana Sobolko</t>
  </si>
  <si>
    <t>Janek Tarto, Tõnu Piik</t>
  </si>
  <si>
    <t>Joana Taalberg, Klavdia Piik</t>
  </si>
  <si>
    <t>Argo Sepp, Jaan Sepp, Oskar Sepp</t>
  </si>
  <si>
    <t>Johannes Neiland, Meelis Luud</t>
  </si>
  <si>
    <t>Puulides algasid mängud seisult 2:2</t>
  </si>
  <si>
    <t>Janek Udam, Kristo Viljaste, Risto Kuldmets</t>
  </si>
  <si>
    <t>Boriss Klubov, Karla Purgats, Tõnu Piik</t>
  </si>
  <si>
    <t>1 - 6 koht</t>
  </si>
  <si>
    <t>7 - 9 koht</t>
  </si>
  <si>
    <t>-15</t>
  </si>
  <si>
    <t>-4</t>
  </si>
  <si>
    <t>0</t>
  </si>
  <si>
    <t>-1</t>
  </si>
  <si>
    <t>-6</t>
  </si>
  <si>
    <t>17 - 19 koht</t>
  </si>
  <si>
    <t>Aigi Orro, Ivar Viljaste</t>
  </si>
  <si>
    <t>Kristo Viljaste, Janek Tarto</t>
  </si>
  <si>
    <t>Elmo Lageda, Tõnu Kapper</t>
  </si>
  <si>
    <t>Andrei Grintšak, German Adamson</t>
  </si>
  <si>
    <t>Hillar Neiland, Tarmo Müür</t>
  </si>
  <si>
    <t>Daniil Alekankin, Emil Murzajev</t>
  </si>
  <si>
    <t>Boriss Klubov, Tõnu Piik</t>
  </si>
  <si>
    <t xml:space="preserve">Andrei Grintšak, Daniil Alekankin, Viktor Fjodorov </t>
  </si>
  <si>
    <t>Andres Veski, Svetlana Sobolko, Karla Purgats</t>
  </si>
  <si>
    <t>Boriss Klubov, Elmo Lageda, Tõnu Kapper</t>
  </si>
  <si>
    <t>Aigi Orro, Andres Viisitam, Kalle Orro, Pjotr Nikkar</t>
  </si>
  <si>
    <t>1-0</t>
  </si>
  <si>
    <t xml:space="preserve">Alagruppide kolmandad mängisid omavahel läbi 2 vooru (pliks-plaks), kaks paremat said edasi </t>
  </si>
  <si>
    <t>Mario Mikvere</t>
  </si>
  <si>
    <t>SÕMERU VALLA LAHTISED MV 2014</t>
  </si>
  <si>
    <t>Heino Juss</t>
  </si>
  <si>
    <t>Kaido Mikotin</t>
  </si>
  <si>
    <t>Maire Gaver</t>
  </si>
  <si>
    <t>13 - 22 koht</t>
  </si>
  <si>
    <t>20. - 21. koht</t>
  </si>
  <si>
    <t>20-21</t>
  </si>
  <si>
    <t>Tõnu Piik, Ülo Piik</t>
  </si>
  <si>
    <t>Kevin Košenkov, Mario-Endrico Saksladu</t>
  </si>
  <si>
    <t>Paul Maalma, Tõnu Maalma</t>
  </si>
  <si>
    <t>Jelizaveta Tihhomirova, Milana Golubeva</t>
  </si>
  <si>
    <t>Jaan Rooden, Mait Metsla, Matti Vinni</t>
  </si>
  <si>
    <t>Boriss Klubov, Elmo Lageda, Vladimir Ogneštšikov</t>
  </si>
  <si>
    <t>Omavaheliste võitude/kaotuste lugemine</t>
  </si>
  <si>
    <t>Jaak Rooden, Mait Metsla, Matti Vinni</t>
  </si>
  <si>
    <r>
      <t>Koht</t>
    </r>
    <r>
      <rPr>
        <sz val="10"/>
        <color indexed="8"/>
        <rFont val="Arial"/>
        <family val="2"/>
        <charset val="186"/>
      </rPr>
      <t>/edasi</t>
    </r>
  </si>
  <si>
    <t>EELVOOR</t>
  </si>
  <si>
    <t>edasi 8-10</t>
  </si>
  <si>
    <t>edasi 5</t>
  </si>
  <si>
    <t>edasi 7</t>
  </si>
  <si>
    <t>edasi 2</t>
  </si>
  <si>
    <t>edasi 3</t>
  </si>
  <si>
    <t>edasi 1</t>
  </si>
  <si>
    <t>edasi 4</t>
  </si>
  <si>
    <t>edasi 6</t>
  </si>
  <si>
    <t>12-13</t>
  </si>
  <si>
    <t>ÜMBERVISKED</t>
  </si>
  <si>
    <t>edasi 8</t>
  </si>
  <si>
    <t>VEERANDFINAALID</t>
  </si>
  <si>
    <t>POOLFINAALID</t>
  </si>
  <si>
    <t>finaali</t>
  </si>
  <si>
    <t>pronksi</t>
  </si>
  <si>
    <t>PRONKSIMÄNG</t>
  </si>
  <si>
    <t>FINAAL</t>
  </si>
  <si>
    <t>Ivar Viljaste, Kristo Viljaste</t>
  </si>
  <si>
    <t>Boriss Klubov (4 kuuliga)</t>
  </si>
  <si>
    <t>Aigi Orro, Kalle Orro</t>
  </si>
  <si>
    <t>+7</t>
  </si>
  <si>
    <t>Võit - 2 punkti</t>
  </si>
  <si>
    <t>Viik - 1 punkt</t>
  </si>
  <si>
    <t>Kaotus - 0 punkti</t>
  </si>
  <si>
    <t>Kokku</t>
  </si>
  <si>
    <t>Viike</t>
  </si>
  <si>
    <t>5</t>
  </si>
  <si>
    <t>16</t>
  </si>
  <si>
    <t>2</t>
  </si>
  <si>
    <t>3</t>
  </si>
  <si>
    <t>18</t>
  </si>
  <si>
    <t>20</t>
  </si>
  <si>
    <t>Janek tarto</t>
  </si>
  <si>
    <t>19</t>
  </si>
  <si>
    <t>6</t>
  </si>
  <si>
    <t xml:space="preserve">Kui kahel või enamal mängijal on võrdselt punkte, siis saab parema koha see, kellel on rohkem võite. </t>
  </si>
  <si>
    <t xml:space="preserve">Kui ka võitude arv on võrdne, siis vaadatakse nende mängijate omavaheliste mängude suhet. </t>
  </si>
  <si>
    <t>Arvesse läheb 5st võistlusest 3 tulemust (üksikmäng + duo + trio)</t>
  </si>
  <si>
    <t>20.05</t>
  </si>
  <si>
    <t>12.07</t>
  </si>
  <si>
    <t>25.08</t>
  </si>
  <si>
    <t>04.10</t>
  </si>
  <si>
    <t>M</t>
  </si>
  <si>
    <t>Merle Kruusamägi</t>
  </si>
  <si>
    <t>Greta-Maria Pisarev</t>
  </si>
  <si>
    <t>Kõik mängud algasid seisult 4:4</t>
  </si>
  <si>
    <t>Aigi Orro, Mait Metsla</t>
  </si>
  <si>
    <t>+5</t>
  </si>
  <si>
    <t>Emil Murzajev, Tõnis Anton</t>
  </si>
  <si>
    <t>Argo Sepp, Janek Tarto</t>
  </si>
  <si>
    <t>Maksim Maksimov, Vadim Tihhonjuk</t>
  </si>
  <si>
    <t>Aigi Orro, Tõnu Piik</t>
  </si>
  <si>
    <t>Enno Konsa, Johannes Neiland</t>
  </si>
  <si>
    <t>Mait Metsla, Tõnu Piik, Ülo Piik</t>
  </si>
  <si>
    <t>+9</t>
  </si>
  <si>
    <t>-5</t>
  </si>
  <si>
    <t xml:space="preserve">  9. koht</t>
  </si>
  <si>
    <t>13 - 15 koht</t>
  </si>
  <si>
    <r>
      <t xml:space="preserve">Pärast Array valemi sisestamist vajuta </t>
    </r>
    <r>
      <rPr>
        <b/>
        <sz val="10"/>
        <color indexed="10"/>
        <rFont val="Arial"/>
        <family val="2"/>
        <charset val="186"/>
      </rPr>
      <t>Ctrl+Shift+Enter</t>
    </r>
  </si>
  <si>
    <r>
      <t xml:space="preserve">Selle tabeli kõikides tühjades ruutudes peavad olema nullid, </t>
    </r>
    <r>
      <rPr>
        <sz val="10"/>
        <color indexed="10"/>
        <rFont val="Arial"/>
        <family val="2"/>
        <charset val="186"/>
      </rPr>
      <t>et parempoolne tabel töötaks</t>
    </r>
  </si>
  <si>
    <t>I-Viru MV - K-Nõmmel</t>
  </si>
  <si>
    <t>Kohtla valla MV - Sakal</t>
  </si>
  <si>
    <t>K-Järve MV</t>
  </si>
  <si>
    <r>
      <t xml:space="preserve">Copy reitingust punktide osa, Paste siia Values. 
</t>
    </r>
    <r>
      <rPr>
        <sz val="10"/>
        <color indexed="30"/>
        <rFont val="Arial"/>
        <family val="2"/>
        <charset val="186"/>
      </rPr>
      <t xml:space="preserve">Replace siin tühjad ruudud ja tühikud 0-idega. 
</t>
    </r>
    <r>
      <rPr>
        <sz val="10"/>
        <color indexed="17"/>
        <rFont val="Arial"/>
        <family val="2"/>
        <charset val="186"/>
      </rPr>
      <t xml:space="preserve">Copy siit veerg K, Paste reitingusse veergu K Values. </t>
    </r>
    <r>
      <rPr>
        <sz val="10"/>
        <color indexed="17"/>
        <rFont val="Arial"/>
        <family val="2"/>
        <charset val="186"/>
      </rPr>
      <t xml:space="preserve">
</t>
    </r>
    <r>
      <rPr>
        <sz val="10"/>
        <color indexed="30"/>
        <rFont val="Arial"/>
        <family val="2"/>
        <charset val="186"/>
      </rPr>
      <t xml:space="preserve">Copy siit ruut 0-iga, Paste siia numbrite asemele Values. 
</t>
    </r>
    <r>
      <rPr>
        <sz val="10"/>
        <color indexed="17"/>
        <rFont val="Arial"/>
        <family val="2"/>
        <charset val="186"/>
      </rPr>
      <t xml:space="preserve">Sort reitingus veerg K Largest to Smallest. </t>
    </r>
  </si>
  <si>
    <t>Leiab üksikute 4. tulemuse</t>
  </si>
  <si>
    <t>Leiab duode 4. tulemuse</t>
  </si>
  <si>
    <t>Leiab duode 5. tulemuse</t>
  </si>
  <si>
    <t>Leiab triode 4. tulemuse</t>
  </si>
  <si>
    <t>Leiab triode 5. tulemuse</t>
  </si>
  <si>
    <t>Leiab triode 6. tulemuse</t>
  </si>
  <si>
    <t>Leiab 2 paremat 6st vasakul olevast veerust</t>
  </si>
  <si>
    <t>05.04</t>
  </si>
  <si>
    <t>09.09</t>
  </si>
  <si>
    <t>Duod</t>
  </si>
  <si>
    <t>Triod</t>
  </si>
  <si>
    <t>2 paremat</t>
  </si>
  <si>
    <t xml:space="preserve">Rasvases trükis aasta uustulnuka tiitli kandidaadid (mängijad, kes pole kolmel eelmisel aastal </t>
  </si>
  <si>
    <t>mahtunud reitingus 30 parema hulka)</t>
  </si>
  <si>
    <t>MÄETAGUSE KV 2014</t>
  </si>
  <si>
    <r>
      <t xml:space="preserve">Copy reitingust punktide osa, Paste siia Values. </t>
    </r>
    <r>
      <rPr>
        <sz val="10"/>
        <color indexed="30"/>
        <rFont val="Arial"/>
        <family val="2"/>
        <charset val="186"/>
      </rPr>
      <t xml:space="preserve">
Copy siit veerg K, Paste reitingusse veergu K Values. 
</t>
    </r>
    <r>
      <rPr>
        <sz val="10"/>
        <color indexed="17"/>
        <rFont val="Arial"/>
        <family val="2"/>
        <charset val="186"/>
      </rPr>
      <t xml:space="preserve">Kustuta siin punktide osa. </t>
    </r>
    <r>
      <rPr>
        <sz val="10"/>
        <color indexed="40"/>
        <rFont val="Arial"/>
        <family val="2"/>
        <charset val="186"/>
      </rPr>
      <t xml:space="preserve">
</t>
    </r>
    <r>
      <rPr>
        <sz val="10"/>
        <color indexed="30"/>
        <rFont val="Arial"/>
        <family val="2"/>
        <charset val="186"/>
      </rPr>
      <t xml:space="preserve">Sort Mäetaguse reitingus veerg K Largest to Smallest. </t>
    </r>
  </si>
  <si>
    <t>See link avab Excelis vajaliku lehe ja märgib ruudu C1:</t>
  </si>
  <si>
    <t>http://www.sportiv.ee/protokoll/ivpetank2013.xls#1!C1</t>
  </si>
  <si>
    <t>See link avab Excelis vajaliku lehe (5.) ja märgib ruudu (G2):</t>
  </si>
  <si>
    <t xml:space="preserve">Et link töötaks Open Officega, </t>
  </si>
  <si>
    <t xml:space="preserve">peab lingi nimi sisaldama tähte või punkti. Ainult number ei tööta. </t>
  </si>
  <si>
    <t xml:space="preserve">Punktid </t>
  </si>
  <si>
    <t>KOHT</t>
  </si>
  <si>
    <t>Osalusi</t>
  </si>
  <si>
    <t>Arvesse läheb 3 võistlust 5st (üksikmäng + duo + trio)</t>
  </si>
  <si>
    <t>MÄETAGUSE 5. KARIKAVÕISTLUSED 2014</t>
  </si>
  <si>
    <t>Rahvusvahelised võistlused on sinisega ja kaldkirjas</t>
  </si>
  <si>
    <t>1. etapp, TRIO</t>
  </si>
  <si>
    <t xml:space="preserve">võistlus, </t>
  </si>
  <si>
    <t>Ava-</t>
  </si>
  <si>
    <t xml:space="preserve">EPKL reiting, </t>
  </si>
  <si>
    <t>TRIO</t>
  </si>
  <si>
    <t xml:space="preserve">MM/EM </t>
  </si>
  <si>
    <t xml:space="preserve">katsevõistlused, </t>
  </si>
  <si>
    <t xml:space="preserve">K-Järve </t>
  </si>
  <si>
    <t xml:space="preserve">Sõmeru valla </t>
  </si>
  <si>
    <t xml:space="preserve">lahtised MV 1. etapp, </t>
  </si>
  <si>
    <t>DUO</t>
  </si>
  <si>
    <t>ESVL Individuaal-</t>
  </si>
  <si>
    <t xml:space="preserve">võistkondlikud MV, </t>
  </si>
  <si>
    <t xml:space="preserve">EMSL Jõud </t>
  </si>
  <si>
    <t xml:space="preserve">meistrivõistlused, </t>
  </si>
  <si>
    <t xml:space="preserve">KV, 3. etapp, </t>
  </si>
  <si>
    <t>TUL</t>
  </si>
  <si>
    <t xml:space="preserve">Ida-Virumaa MV, </t>
  </si>
  <si>
    <t xml:space="preserve">Ida-Virumaa </t>
  </si>
  <si>
    <t>MV, DUO</t>
  </si>
  <si>
    <t>SEGATRIO</t>
  </si>
  <si>
    <t xml:space="preserve">Mäetaguse </t>
  </si>
  <si>
    <t xml:space="preserve">Eesti linnade </t>
  </si>
  <si>
    <t xml:space="preserve">Saka, Saka </t>
  </si>
  <si>
    <t>Cliff Hotel &amp; SPA</t>
  </si>
  <si>
    <t xml:space="preserve">Kohtla valla </t>
  </si>
  <si>
    <t xml:space="preserve">ESVL 47. spordimängud, </t>
  </si>
  <si>
    <t xml:space="preserve">MV, </t>
  </si>
  <si>
    <t>MV, ÜKSIK</t>
  </si>
  <si>
    <t xml:space="preserve">Valge Daam, </t>
  </si>
  <si>
    <t xml:space="preserve">Suur Munamäe Torn, </t>
  </si>
  <si>
    <t xml:space="preserve">Kalev Petanque Days 2014, </t>
  </si>
  <si>
    <t xml:space="preserve">Üksikmängu 1.MMi </t>
  </si>
  <si>
    <t xml:space="preserve">lahtised MV 3. etapp, </t>
  </si>
  <si>
    <t xml:space="preserve">Eesti-Soome </t>
  </si>
  <si>
    <t>maavõistlus, TRIO</t>
  </si>
  <si>
    <t>TRIO, DUO</t>
  </si>
  <si>
    <t xml:space="preserve">Püssi MV, </t>
  </si>
  <si>
    <t>(pliks-plaks), ÜKSIK</t>
  </si>
  <si>
    <t xml:space="preserve">2. etapp, </t>
  </si>
  <si>
    <t xml:space="preserve">katsevõistlused, finaal, </t>
  </si>
  <si>
    <t xml:space="preserve">katsevõistlused, 2.etapp, </t>
  </si>
  <si>
    <t xml:space="preserve">lahtised MV 2. etapp, </t>
  </si>
  <si>
    <t xml:space="preserve">katsevõistlused 1.etapp, </t>
  </si>
  <si>
    <t xml:space="preserve">Baltic Cup 1. etapp, </t>
  </si>
  <si>
    <t xml:space="preserve">Baltic Cup 2. etapp, </t>
  </si>
  <si>
    <t xml:space="preserve">suvemängud, </t>
  </si>
  <si>
    <t xml:space="preserve">Baltic Cup 3. etapp, </t>
  </si>
  <si>
    <t xml:space="preserve">Eesti valdade suvemängud, </t>
  </si>
  <si>
    <t xml:space="preserve">Hooaja lõpetamine </t>
  </si>
  <si>
    <t>Mäetaguse karikavõistlused on punase taustaga. Arvesse läheb 3 võistlust 5st (üksikmäng + duo + trio)</t>
  </si>
  <si>
    <t>Mäetaguse karikavõistlustel läheb arvesse 3 võistlust 5st (üksikmäng + duo + trio)</t>
  </si>
  <si>
    <t>Ida-Viru reitinguvõistlused on rasvases trükis ja sinise taustaga</t>
  </si>
  <si>
    <r>
      <t xml:space="preserve">Eesti reitingus läheb arvesse 12 võistlust 15st (7 reitinguvõistlust 9st + </t>
    </r>
    <r>
      <rPr>
        <b/>
        <sz val="10"/>
        <color rgb="FFCC9900"/>
        <rFont val="Arial"/>
        <family val="2"/>
        <charset val="186"/>
      </rPr>
      <t>5 Eesti sise MV-d 6st</t>
    </r>
    <r>
      <rPr>
        <b/>
        <sz val="10"/>
        <color theme="1"/>
        <rFont val="Arial"/>
        <family val="2"/>
        <charset val="186"/>
      </rPr>
      <t>)</t>
    </r>
  </si>
  <si>
    <t>Arvesse läheb 11 võistlust 15st (3 üksikumängu 4st + 3 duot 5st + 3 triot 6st + 2 paremat)</t>
  </si>
  <si>
    <t>Ida-Viru reitinguvõistlused on rasvases trükis. Arvesse läheb 11 võistlust 15st (3 üksikumängu 4st + 3 duot 5st + 3 triot 6st + 2 paremat)</t>
  </si>
  <si>
    <t>Mäetaguse 5. KV 1. etapp</t>
  </si>
  <si>
    <t>Mäetaguse 5. KV 2. etapp</t>
  </si>
  <si>
    <t>Mäetaguse 5. KV 3. etapp</t>
  </si>
  <si>
    <t>Mäetaguse 5. KV 4. etapp</t>
  </si>
  <si>
    <t>Mäetaguse 5. KV 5. etapp</t>
  </si>
  <si>
    <t>Toila valla MV (13. muruturniir)</t>
  </si>
  <si>
    <t xml:space="preserve">Toila valla MV </t>
  </si>
  <si>
    <t>(13. muruturniir), ÜKSIK</t>
  </si>
  <si>
    <t xml:space="preserve">5. KV 1. etapp, </t>
  </si>
  <si>
    <t xml:space="preserve">5. KV 2. etapp, </t>
  </si>
  <si>
    <t xml:space="preserve">Mäetaguse 5. KV 3. etapp, </t>
  </si>
  <si>
    <t xml:space="preserve">Mäetaguse 5. KV </t>
  </si>
  <si>
    <t>5. etapp, ÜKSIK</t>
  </si>
  <si>
    <t>KOHTLA-JÄRVE 13. KARIKAVÕISTLUSED 2014</t>
  </si>
  <si>
    <t>K-Järve 13. KV 1. etapp</t>
  </si>
  <si>
    <t>K-Järve 13. KV 2. etapp</t>
  </si>
  <si>
    <t>K-Järve 13. KV 3. etapp</t>
  </si>
  <si>
    <t xml:space="preserve">13. KV, </t>
  </si>
  <si>
    <t xml:space="preserve">K-Järve 13. </t>
  </si>
  <si>
    <t xml:space="preserve">K-Järve 13. KV, </t>
  </si>
  <si>
    <t>13. MV, TRIO</t>
  </si>
  <si>
    <t xml:space="preserve">K-Järve 15. MV, </t>
  </si>
  <si>
    <t>K-Järve 15. MV, DUO</t>
  </si>
  <si>
    <t xml:space="preserve">Jõhvi 14. MV, </t>
  </si>
  <si>
    <t xml:space="preserve">Jõhvi 12. MV, </t>
  </si>
  <si>
    <t>4. etapp, TRIO</t>
  </si>
  <si>
    <t xml:space="preserve">Mäe- </t>
  </si>
  <si>
    <t>taguse 5. KV</t>
  </si>
  <si>
    <t>Ida-Virumaa MV (K-Nõmmel)</t>
  </si>
  <si>
    <t>Ivari karikas</t>
  </si>
  <si>
    <t>karikas, DUO</t>
  </si>
  <si>
    <t>Ivari karikas, TUL</t>
  </si>
  <si>
    <t xml:space="preserve">2. Veteranide (55+) EM </t>
  </si>
  <si>
    <t>Eesti reitinguvõistlus, 1. Viru karikas</t>
  </si>
  <si>
    <t xml:space="preserve">EPKL reiting, 1. Viru </t>
  </si>
  <si>
    <t>10. Tartu Vaim, TRIO, DUO</t>
  </si>
  <si>
    <t>Üld</t>
  </si>
  <si>
    <t>9. Eesti MV</t>
  </si>
  <si>
    <t xml:space="preserve">24. Eesti MV, </t>
  </si>
  <si>
    <t>24. Eesti MV</t>
  </si>
  <si>
    <t>14. Eesti MV</t>
  </si>
  <si>
    <t>17. Eesti MV, SEGADUO</t>
  </si>
  <si>
    <t xml:space="preserve">23. Eesti MV, </t>
  </si>
  <si>
    <t>11. Klubide karikas</t>
  </si>
  <si>
    <t>karikas, 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</si>
</sst>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[$€-1]"/>
    <numFmt numFmtId="165" formatCode="ddd&quot;, &quot;dd/mm"/>
    <numFmt numFmtId="166" formatCode="mmm\ yyyy"/>
    <numFmt numFmtId="167" formatCode="0;\-0;;@"/>
    <numFmt numFmtId="168" formatCode="d/m/yy"/>
    <numFmt numFmtId="169" formatCode="dd/mm/yy"/>
  </numFmts>
  <fonts count="50" x14ac:knownFonts="1"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17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10"/>
      <name val="Arial"/>
      <family val="2"/>
      <charset val="204"/>
    </font>
    <font>
      <i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u/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sz val="10"/>
      <color indexed="30"/>
      <name val="Arial"/>
      <family val="2"/>
      <charset val="186"/>
    </font>
    <font>
      <sz val="10"/>
      <color indexed="40"/>
      <name val="Arial"/>
      <family val="2"/>
      <charset val="186"/>
    </font>
    <font>
      <sz val="10"/>
      <color indexed="8"/>
      <name val="Times New Roman"/>
      <family val="1"/>
      <charset val="186"/>
    </font>
    <font>
      <sz val="8"/>
      <color indexed="8"/>
      <name val="Arial Narrow"/>
      <family val="2"/>
    </font>
    <font>
      <sz val="10"/>
      <color theme="1"/>
      <name val="Arial"/>
      <family val="2"/>
      <charset val="186"/>
    </font>
    <font>
      <b/>
      <sz val="10"/>
      <color theme="0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i/>
      <sz val="10"/>
      <color rgb="FFCC000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4" tint="-0.249977111117893"/>
      <name val="Arial"/>
      <family val="2"/>
      <charset val="186"/>
    </font>
    <font>
      <b/>
      <sz val="10"/>
      <color theme="4" tint="-0.249977111117893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0"/>
      <color theme="0" tint="-0.14999847407452621"/>
      <name val="Arial"/>
      <family val="2"/>
      <charset val="186"/>
    </font>
    <font>
      <i/>
      <sz val="10"/>
      <color theme="0" tint="-0.14999847407452621"/>
      <name val="Arial"/>
      <family val="2"/>
      <charset val="186"/>
    </font>
    <font>
      <sz val="10"/>
      <color theme="0" tint="-0.14999847407452621"/>
      <name val="Arial"/>
      <family val="2"/>
      <charset val="186"/>
    </font>
    <font>
      <b/>
      <sz val="10"/>
      <color theme="0" tint="-0.499984740745262"/>
      <name val="Arial"/>
      <family val="2"/>
      <charset val="186"/>
    </font>
    <font>
      <b/>
      <u/>
      <sz val="10"/>
      <color theme="10"/>
      <name val="Arial"/>
      <family val="2"/>
      <charset val="186"/>
    </font>
    <font>
      <b/>
      <sz val="10"/>
      <name val="Calibri"/>
      <family val="2"/>
      <charset val="186"/>
      <scheme val="minor"/>
    </font>
    <font>
      <i/>
      <sz val="10"/>
      <color rgb="FF0070C0"/>
      <name val="Arial"/>
      <family val="2"/>
      <charset val="186"/>
    </font>
    <font>
      <b/>
      <sz val="10"/>
      <color rgb="FFCC9900"/>
      <name val="Arial"/>
      <family val="2"/>
      <charset val="186"/>
    </font>
    <font>
      <u/>
      <sz val="10"/>
      <color theme="1"/>
      <name val="Arial"/>
      <family val="2"/>
      <charset val="186"/>
    </font>
    <font>
      <strike/>
      <sz val="10"/>
      <color rgb="FF00B0F0"/>
      <name val="Arial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gradientFill>
        <stop position="0">
          <color rgb="FFFFCC99"/>
        </stop>
        <stop position="1">
          <color rgb="FFCCFFCC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 tint="-0.24994659260841701"/>
      </left>
      <right/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</borders>
  <cellStyleXfs count="20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8" fillId="0" borderId="0"/>
    <xf numFmtId="0" fontId="8" fillId="0" borderId="0"/>
    <xf numFmtId="0" fontId="16" fillId="0" borderId="0"/>
    <xf numFmtId="0" fontId="23" fillId="0" borderId="0"/>
    <xf numFmtId="0" fontId="6" fillId="0" borderId="0"/>
    <xf numFmtId="0" fontId="6" fillId="0" borderId="0"/>
    <xf numFmtId="0" fontId="24" fillId="0" borderId="0"/>
    <xf numFmtId="0" fontId="23" fillId="0" borderId="0"/>
    <xf numFmtId="0" fontId="10" fillId="0" borderId="0"/>
    <xf numFmtId="0" fontId="10" fillId="0" borderId="0"/>
    <xf numFmtId="0" fontId="6" fillId="0" borderId="0"/>
    <xf numFmtId="0" fontId="23" fillId="0" borderId="0"/>
    <xf numFmtId="0" fontId="18" fillId="0" borderId="0"/>
    <xf numFmtId="49" fontId="17" fillId="2" borderId="0" applyBorder="0" applyProtection="0">
      <alignment horizontal="left" vertical="top" wrapText="1"/>
    </xf>
  </cellStyleXfs>
  <cellXfs count="873">
    <xf numFmtId="0" fontId="0" fillId="0" borderId="0" xfId="0"/>
    <xf numFmtId="0" fontId="25" fillId="0" borderId="0" xfId="4" applyNumberFormat="1" applyFont="1"/>
    <xf numFmtId="0" fontId="18" fillId="0" borderId="0" xfId="4" applyNumberFormat="1" applyFont="1"/>
    <xf numFmtId="0" fontId="18" fillId="0" borderId="0" xfId="4" applyNumberFormat="1" applyFont="1" applyAlignment="1"/>
    <xf numFmtId="0" fontId="18" fillId="0" borderId="0" xfId="4" applyNumberFormat="1" applyFont="1" applyAlignment="1">
      <alignment horizontal="left"/>
    </xf>
    <xf numFmtId="0" fontId="25" fillId="3" borderId="1" xfId="4" applyNumberFormat="1" applyFont="1" applyFill="1" applyBorder="1" applyAlignment="1"/>
    <xf numFmtId="0" fontId="25" fillId="3" borderId="1" xfId="4" applyNumberFormat="1" applyFont="1" applyFill="1" applyBorder="1" applyAlignment="1">
      <alignment horizontal="center"/>
    </xf>
    <xf numFmtId="0" fontId="18" fillId="0" borderId="1" xfId="4" applyNumberFormat="1" applyFont="1" applyBorder="1"/>
    <xf numFmtId="49" fontId="18" fillId="0" borderId="1" xfId="4" applyNumberFormat="1" applyFont="1" applyBorder="1"/>
    <xf numFmtId="0" fontId="20" fillId="0" borderId="1" xfId="2" applyNumberFormat="1" applyFont="1" applyBorder="1" applyAlignment="1"/>
    <xf numFmtId="164" fontId="18" fillId="0" borderId="1" xfId="4" applyNumberFormat="1" applyFont="1" applyBorder="1" applyAlignment="1">
      <alignment horizontal="left"/>
    </xf>
    <xf numFmtId="0" fontId="18" fillId="0" borderId="1" xfId="4" applyNumberFormat="1" applyFont="1" applyBorder="1" applyAlignment="1">
      <alignment horizontal="center"/>
    </xf>
    <xf numFmtId="14" fontId="25" fillId="0" borderId="1" xfId="4" applyNumberFormat="1" applyFont="1" applyBorder="1"/>
    <xf numFmtId="49" fontId="25" fillId="0" borderId="1" xfId="4" applyNumberFormat="1" applyFont="1" applyBorder="1"/>
    <xf numFmtId="0" fontId="25" fillId="0" borderId="1" xfId="4" applyNumberFormat="1" applyFont="1" applyBorder="1"/>
    <xf numFmtId="164" fontId="25" fillId="0" borderId="1" xfId="4" applyNumberFormat="1" applyFont="1" applyBorder="1" applyAlignment="1">
      <alignment horizontal="left"/>
    </xf>
    <xf numFmtId="0" fontId="18" fillId="4" borderId="1" xfId="4" applyNumberFormat="1" applyFont="1" applyFill="1" applyBorder="1"/>
    <xf numFmtId="49" fontId="18" fillId="4" borderId="1" xfId="4" applyNumberFormat="1" applyFont="1" applyFill="1" applyBorder="1"/>
    <xf numFmtId="164" fontId="18" fillId="4" borderId="1" xfId="4" applyNumberFormat="1" applyFont="1" applyFill="1" applyBorder="1" applyAlignment="1">
      <alignment horizontal="left"/>
    </xf>
    <xf numFmtId="0" fontId="18" fillId="4" borderId="1" xfId="4" applyNumberFormat="1" applyFont="1" applyFill="1" applyBorder="1" applyAlignment="1">
      <alignment horizontal="center"/>
    </xf>
    <xf numFmtId="0" fontId="18" fillId="0" borderId="0" xfId="4" applyNumberFormat="1" applyFont="1" applyAlignment="1">
      <alignment horizontal="center"/>
    </xf>
    <xf numFmtId="0" fontId="25" fillId="4" borderId="1" xfId="4" applyNumberFormat="1" applyFont="1" applyFill="1" applyBorder="1"/>
    <xf numFmtId="49" fontId="25" fillId="4" borderId="1" xfId="4" applyNumberFormat="1" applyFont="1" applyFill="1" applyBorder="1"/>
    <xf numFmtId="164" fontId="25" fillId="4" borderId="1" xfId="4" applyNumberFormat="1" applyFont="1" applyFill="1" applyBorder="1" applyAlignment="1">
      <alignment horizontal="left"/>
    </xf>
    <xf numFmtId="49" fontId="5" fillId="0" borderId="1" xfId="4" applyNumberFormat="1" applyFont="1" applyBorder="1"/>
    <xf numFmtId="0" fontId="5" fillId="0" borderId="1" xfId="4" applyNumberFormat="1" applyFont="1" applyBorder="1"/>
    <xf numFmtId="0" fontId="18" fillId="5" borderId="1" xfId="4" applyNumberFormat="1" applyFont="1" applyFill="1" applyBorder="1"/>
    <xf numFmtId="49" fontId="18" fillId="5" borderId="1" xfId="4" applyNumberFormat="1" applyFont="1" applyFill="1" applyBorder="1"/>
    <xf numFmtId="164" fontId="18" fillId="5" borderId="1" xfId="4" applyNumberFormat="1" applyFont="1" applyFill="1" applyBorder="1" applyAlignment="1">
      <alignment horizontal="left"/>
    </xf>
    <xf numFmtId="0" fontId="18" fillId="5" borderId="1" xfId="4" applyNumberFormat="1" applyFont="1" applyFill="1" applyBorder="1" applyAlignment="1">
      <alignment horizontal="center"/>
    </xf>
    <xf numFmtId="0" fontId="18" fillId="6" borderId="1" xfId="4" applyNumberFormat="1" applyFont="1" applyFill="1" applyBorder="1" applyAlignment="1">
      <alignment horizontal="center"/>
    </xf>
    <xf numFmtId="0" fontId="6" fillId="0" borderId="1" xfId="4" applyNumberFormat="1" applyFont="1" applyBorder="1"/>
    <xf numFmtId="49" fontId="6" fillId="0" borderId="1" xfId="4" applyNumberFormat="1" applyFont="1" applyBorder="1"/>
    <xf numFmtId="0" fontId="1" fillId="6" borderId="0" xfId="4" applyFont="1" applyFill="1"/>
    <xf numFmtId="0" fontId="26" fillId="0" borderId="0" xfId="4" applyNumberFormat="1" applyFont="1"/>
    <xf numFmtId="0" fontId="25" fillId="0" borderId="0" xfId="4" applyFont="1" applyAlignment="1">
      <alignment vertical="top"/>
    </xf>
    <xf numFmtId="0" fontId="27" fillId="7" borderId="0" xfId="5" applyFont="1" applyFill="1" applyBorder="1" applyAlignment="1">
      <alignment horizontal="left" vertical="top"/>
    </xf>
    <xf numFmtId="0" fontId="25" fillId="3" borderId="52" xfId="4" applyFont="1" applyFill="1" applyBorder="1" applyAlignment="1">
      <alignment vertical="top"/>
    </xf>
    <xf numFmtId="0" fontId="25" fillId="3" borderId="53" xfId="4" applyFont="1" applyFill="1" applyBorder="1" applyAlignment="1">
      <alignment vertical="top"/>
    </xf>
    <xf numFmtId="0" fontId="25" fillId="3" borderId="54" xfId="4" applyFont="1" applyFill="1" applyBorder="1" applyAlignment="1">
      <alignment vertical="top"/>
    </xf>
    <xf numFmtId="0" fontId="18" fillId="0" borderId="55" xfId="4" applyFont="1" applyBorder="1" applyAlignment="1"/>
    <xf numFmtId="0" fontId="18" fillId="0" borderId="0" xfId="4" applyFont="1" applyBorder="1" applyAlignment="1"/>
    <xf numFmtId="0" fontId="25" fillId="0" borderId="0" xfId="4" applyFont="1" applyBorder="1" applyAlignment="1"/>
    <xf numFmtId="0" fontId="18" fillId="0" borderId="0" xfId="4" applyFont="1" applyAlignment="1"/>
    <xf numFmtId="0" fontId="25" fillId="0" borderId="2" xfId="4" applyFont="1" applyBorder="1" applyAlignment="1"/>
    <xf numFmtId="0" fontId="18" fillId="0" borderId="0" xfId="4" applyFont="1" applyAlignment="1">
      <alignment vertical="top"/>
    </xf>
    <xf numFmtId="0" fontId="25" fillId="0" borderId="0" xfId="4" applyFont="1" applyFill="1" applyBorder="1" applyAlignment="1"/>
    <xf numFmtId="0" fontId="6" fillId="3" borderId="63" xfId="4" applyFont="1" applyFill="1" applyBorder="1" applyAlignment="1">
      <alignment vertical="top"/>
    </xf>
    <xf numFmtId="0" fontId="18" fillId="3" borderId="0" xfId="4" applyFont="1" applyFill="1" applyAlignment="1">
      <alignment vertical="top"/>
    </xf>
    <xf numFmtId="0" fontId="5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6" fillId="0" borderId="0" xfId="6" applyFont="1" applyFill="1" applyAlignment="1"/>
    <xf numFmtId="0" fontId="29" fillId="0" borderId="0" xfId="6" applyFont="1" applyFill="1" applyAlignment="1">
      <alignment horizontal="right"/>
    </xf>
    <xf numFmtId="0" fontId="6" fillId="0" borderId="0" xfId="6" applyFont="1" applyFill="1" applyAlignment="1">
      <alignment textRotation="90"/>
    </xf>
    <xf numFmtId="0" fontId="5" fillId="6" borderId="0" xfId="6" applyFont="1" applyFill="1" applyAlignment="1"/>
    <xf numFmtId="0" fontId="6" fillId="6" borderId="0" xfId="6" applyFont="1" applyFill="1" applyAlignment="1"/>
    <xf numFmtId="0" fontId="9" fillId="0" borderId="0" xfId="6" applyFont="1" applyFill="1" applyAlignment="1"/>
    <xf numFmtId="0" fontId="9" fillId="0" borderId="0" xfId="6" applyFont="1" applyFill="1" applyBorder="1" applyAlignment="1"/>
    <xf numFmtId="0" fontId="6" fillId="3" borderId="0" xfId="6" applyFont="1" applyFill="1" applyAlignment="1"/>
    <xf numFmtId="0" fontId="6" fillId="11" borderId="0" xfId="6" applyFont="1" applyFill="1" applyAlignment="1"/>
    <xf numFmtId="0" fontId="9" fillId="0" borderId="1" xfId="6" applyFont="1" applyFill="1" applyBorder="1" applyAlignment="1"/>
    <xf numFmtId="0" fontId="6" fillId="0" borderId="1" xfId="6" applyFont="1" applyFill="1" applyBorder="1" applyAlignment="1">
      <alignment textRotation="90"/>
    </xf>
    <xf numFmtId="16" fontId="6" fillId="0" borderId="1" xfId="6" applyNumberFormat="1" applyFont="1" applyFill="1" applyBorder="1" applyAlignment="1">
      <alignment textRotation="90"/>
    </xf>
    <xf numFmtId="0" fontId="6" fillId="0" borderId="7" xfId="6" applyFont="1" applyFill="1" applyBorder="1" applyAlignment="1">
      <alignment textRotation="90"/>
    </xf>
    <xf numFmtId="0" fontId="6" fillId="0" borderId="1" xfId="6" applyFont="1" applyFill="1" applyBorder="1" applyAlignment="1"/>
    <xf numFmtId="0" fontId="23" fillId="0" borderId="0" xfId="4"/>
    <xf numFmtId="0" fontId="5" fillId="0" borderId="1" xfId="6" applyFont="1" applyFill="1" applyBorder="1" applyAlignment="1">
      <alignment horizontal="center"/>
    </xf>
    <xf numFmtId="0" fontId="5" fillId="0" borderId="1" xfId="6" applyFont="1" applyFill="1" applyBorder="1" applyAlignment="1"/>
    <xf numFmtId="0" fontId="5" fillId="0" borderId="0" xfId="6" applyFont="1" applyFill="1" applyAlignment="1">
      <alignment horizontal="center"/>
    </xf>
    <xf numFmtId="0" fontId="6" fillId="0" borderId="1" xfId="6" applyFont="1" applyBorder="1" applyAlignment="1"/>
    <xf numFmtId="0" fontId="6" fillId="0" borderId="1" xfId="14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167" fontId="6" fillId="0" borderId="0" xfId="6" applyNumberFormat="1" applyFont="1" applyFill="1" applyAlignment="1">
      <alignment horizontal="center"/>
    </xf>
    <xf numFmtId="0" fontId="6" fillId="3" borderId="1" xfId="6" applyFont="1" applyFill="1" applyBorder="1" applyAlignment="1"/>
    <xf numFmtId="0" fontId="6" fillId="11" borderId="1" xfId="6" applyFont="1" applyFill="1" applyBorder="1" applyAlignment="1"/>
    <xf numFmtId="0" fontId="6" fillId="0" borderId="1" xfId="6" applyFont="1" applyFill="1" applyBorder="1" applyAlignment="1">
      <alignment horizontal="center" vertical="center"/>
    </xf>
    <xf numFmtId="168" fontId="6" fillId="0" borderId="1" xfId="6" applyNumberFormat="1" applyFont="1" applyFill="1" applyBorder="1" applyAlignment="1"/>
    <xf numFmtId="0" fontId="29" fillId="0" borderId="1" xfId="6" applyFont="1" applyFill="1" applyBorder="1" applyAlignment="1"/>
    <xf numFmtId="0" fontId="5" fillId="12" borderId="1" xfId="6" applyFont="1" applyFill="1" applyBorder="1" applyAlignment="1"/>
    <xf numFmtId="0" fontId="6" fillId="13" borderId="1" xfId="6" applyFont="1" applyFill="1" applyBorder="1" applyAlignment="1"/>
    <xf numFmtId="0" fontId="30" fillId="0" borderId="1" xfId="6" applyFont="1" applyFill="1" applyBorder="1" applyAlignment="1"/>
    <xf numFmtId="0" fontId="5" fillId="13" borderId="1" xfId="6" applyFont="1" applyFill="1" applyBorder="1" applyAlignment="1"/>
    <xf numFmtId="0" fontId="31" fillId="0" borderId="1" xfId="6" applyFont="1" applyFill="1" applyBorder="1" applyAlignment="1"/>
    <xf numFmtId="0" fontId="30" fillId="13" borderId="1" xfId="6" applyFont="1" applyFill="1" applyBorder="1" applyAlignment="1"/>
    <xf numFmtId="0" fontId="5" fillId="3" borderId="0" xfId="6" applyFont="1" applyFill="1" applyAlignment="1"/>
    <xf numFmtId="0" fontId="6" fillId="3" borderId="0" xfId="6" applyFont="1" applyFill="1" applyAlignment="1">
      <alignment horizontal="right"/>
    </xf>
    <xf numFmtId="0" fontId="5" fillId="3" borderId="0" xfId="6" applyFont="1" applyFill="1" applyAlignment="1">
      <alignment horizontal="center"/>
    </xf>
    <xf numFmtId="167" fontId="6" fillId="3" borderId="0" xfId="6" applyNumberFormat="1" applyFont="1" applyFill="1" applyAlignment="1">
      <alignment horizontal="center"/>
    </xf>
    <xf numFmtId="167" fontId="5" fillId="3" borderId="0" xfId="6" applyNumberFormat="1" applyFont="1" applyFill="1" applyAlignment="1"/>
    <xf numFmtId="0" fontId="6" fillId="3" borderId="0" xfId="6" applyFont="1" applyFill="1" applyAlignment="1">
      <alignment horizontal="center"/>
    </xf>
    <xf numFmtId="0" fontId="5" fillId="0" borderId="0" xfId="6" applyFont="1" applyFill="1" applyAlignment="1"/>
    <xf numFmtId="0" fontId="6" fillId="0" borderId="0" xfId="6" applyFont="1" applyFill="1" applyAlignment="1">
      <alignment horizontal="center"/>
    </xf>
    <xf numFmtId="0" fontId="26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 vertical="center"/>
    </xf>
    <xf numFmtId="0" fontId="11" fillId="0" borderId="0" xfId="6" applyFont="1" applyFill="1" applyAlignment="1"/>
    <xf numFmtId="0" fontId="25" fillId="0" borderId="0" xfId="4" applyFont="1"/>
    <xf numFmtId="0" fontId="20" fillId="0" borderId="0" xfId="2" applyFont="1" applyAlignment="1"/>
    <xf numFmtId="0" fontId="5" fillId="0" borderId="1" xfId="13" applyFont="1" applyBorder="1" applyAlignment="1"/>
    <xf numFmtId="0" fontId="5" fillId="0" borderId="1" xfId="13" applyFont="1" applyBorder="1" applyAlignment="1">
      <alignment horizontal="center"/>
    </xf>
    <xf numFmtId="0" fontId="6" fillId="0" borderId="0" xfId="13" applyFont="1" applyAlignment="1"/>
    <xf numFmtId="0" fontId="6" fillId="14" borderId="1" xfId="13" applyFont="1" applyFill="1" applyBorder="1" applyAlignment="1">
      <alignment horizontal="center"/>
    </xf>
    <xf numFmtId="0" fontId="6" fillId="0" borderId="1" xfId="13" applyFont="1" applyBorder="1" applyAlignment="1">
      <alignment horizontal="center"/>
    </xf>
    <xf numFmtId="49" fontId="6" fillId="0" borderId="1" xfId="13" applyNumberFormat="1" applyFont="1" applyBorder="1" applyAlignment="1">
      <alignment horizontal="center"/>
    </xf>
    <xf numFmtId="0" fontId="5" fillId="0" borderId="0" xfId="13" applyFont="1" applyAlignment="1"/>
    <xf numFmtId="0" fontId="6" fillId="0" borderId="1" xfId="13" applyFont="1" applyFill="1" applyBorder="1" applyAlignment="1">
      <alignment horizontal="center"/>
    </xf>
    <xf numFmtId="0" fontId="6" fillId="0" borderId="0" xfId="13" applyFont="1" applyAlignment="1">
      <alignment horizontal="center"/>
    </xf>
    <xf numFmtId="49" fontId="6" fillId="0" borderId="0" xfId="13" applyNumberFormat="1" applyFont="1" applyAlignment="1">
      <alignment horizontal="center"/>
    </xf>
    <xf numFmtId="0" fontId="6" fillId="0" borderId="1" xfId="4" applyFont="1" applyBorder="1" applyAlignment="1"/>
    <xf numFmtId="0" fontId="6" fillId="0" borderId="0" xfId="13" quotePrefix="1" applyFont="1" applyAlignment="1">
      <alignment horizontal="right"/>
    </xf>
    <xf numFmtId="0" fontId="6" fillId="0" borderId="0" xfId="13" applyFont="1" applyAlignment="1">
      <alignment horizontal="right"/>
    </xf>
    <xf numFmtId="0" fontId="5" fillId="0" borderId="0" xfId="13" applyFont="1" applyAlignment="1">
      <alignment horizontal="right"/>
    </xf>
    <xf numFmtId="0" fontId="18" fillId="0" borderId="0" xfId="4" applyFont="1" applyBorder="1" applyAlignment="1">
      <alignment horizontal="right"/>
    </xf>
    <xf numFmtId="49" fontId="18" fillId="0" borderId="0" xfId="4" applyNumberFormat="1" applyFont="1" applyBorder="1" applyAlignment="1">
      <alignment horizontal="center"/>
    </xf>
    <xf numFmtId="0" fontId="18" fillId="0" borderId="0" xfId="4" applyFont="1" applyBorder="1" applyAlignment="1">
      <alignment horizontal="center"/>
    </xf>
    <xf numFmtId="0" fontId="18" fillId="0" borderId="0" xfId="4" applyFont="1" applyFill="1" applyBorder="1" applyAlignment="1">
      <alignment horizontal="center"/>
    </xf>
    <xf numFmtId="16" fontId="18" fillId="0" borderId="0" xfId="4" applyNumberFormat="1" applyFont="1" applyBorder="1" applyAlignment="1">
      <alignment horizontal="center"/>
    </xf>
    <xf numFmtId="0" fontId="32" fillId="0" borderId="0" xfId="4" applyFont="1" applyAlignment="1"/>
    <xf numFmtId="0" fontId="25" fillId="0" borderId="0" xfId="4" applyFont="1" applyAlignment="1"/>
    <xf numFmtId="0" fontId="18" fillId="0" borderId="0" xfId="4" applyFont="1" applyAlignment="1">
      <alignment horizontal="left"/>
    </xf>
    <xf numFmtId="0" fontId="18" fillId="0" borderId="8" xfId="4" applyFont="1" applyBorder="1" applyAlignment="1"/>
    <xf numFmtId="0" fontId="18" fillId="0" borderId="9" xfId="4" applyFont="1" applyBorder="1" applyAlignment="1"/>
    <xf numFmtId="0" fontId="18" fillId="0" borderId="10" xfId="4" applyFont="1" applyBorder="1" applyAlignment="1"/>
    <xf numFmtId="0" fontId="6" fillId="0" borderId="11" xfId="6" applyFont="1" applyFill="1" applyBorder="1" applyAlignment="1"/>
    <xf numFmtId="0" fontId="18" fillId="0" borderId="7" xfId="4" applyFont="1" applyBorder="1" applyAlignment="1">
      <alignment horizontal="left"/>
    </xf>
    <xf numFmtId="0" fontId="18" fillId="0" borderId="12" xfId="4" applyFont="1" applyBorder="1" applyAlignment="1"/>
    <xf numFmtId="0" fontId="18" fillId="0" borderId="13" xfId="4" applyFont="1" applyBorder="1" applyAlignment="1"/>
    <xf numFmtId="0" fontId="6" fillId="0" borderId="10" xfId="6" applyFont="1" applyFill="1" applyBorder="1" applyAlignment="1"/>
    <xf numFmtId="0" fontId="18" fillId="0" borderId="0" xfId="4" applyFont="1" applyBorder="1" applyAlignment="1">
      <alignment horizontal="left"/>
    </xf>
    <xf numFmtId="0" fontId="18" fillId="0" borderId="7" xfId="4" applyFont="1" applyBorder="1" applyAlignment="1"/>
    <xf numFmtId="0" fontId="18" fillId="0" borderId="11" xfId="4" applyFont="1" applyBorder="1" applyAlignment="1"/>
    <xf numFmtId="0" fontId="18" fillId="0" borderId="14" xfId="4" applyFont="1" applyBorder="1" applyAlignment="1">
      <alignment horizontal="left"/>
    </xf>
    <xf numFmtId="0" fontId="18" fillId="0" borderId="15" xfId="4" applyFont="1" applyBorder="1" applyAlignment="1"/>
    <xf numFmtId="0" fontId="25" fillId="0" borderId="5" xfId="4" applyFont="1" applyBorder="1" applyAlignment="1"/>
    <xf numFmtId="0" fontId="18" fillId="0" borderId="5" xfId="4" applyFont="1" applyBorder="1" applyAlignment="1"/>
    <xf numFmtId="0" fontId="18" fillId="0" borderId="2" xfId="4" applyFont="1" applyBorder="1" applyAlignment="1"/>
    <xf numFmtId="0" fontId="25" fillId="0" borderId="1" xfId="4" applyFont="1" applyBorder="1" applyAlignment="1"/>
    <xf numFmtId="0" fontId="25" fillId="6" borderId="1" xfId="4" applyFont="1" applyFill="1" applyBorder="1" applyAlignment="1"/>
    <xf numFmtId="0" fontId="18" fillId="3" borderId="1" xfId="4" applyFont="1" applyFill="1" applyBorder="1" applyAlignment="1"/>
    <xf numFmtId="0" fontId="18" fillId="11" borderId="1" xfId="4" applyFont="1" applyFill="1" applyBorder="1" applyAlignment="1"/>
    <xf numFmtId="0" fontId="18" fillId="0" borderId="1" xfId="4" applyFont="1" applyBorder="1" applyAlignment="1"/>
    <xf numFmtId="49" fontId="25" fillId="0" borderId="1" xfId="4" applyNumberFormat="1" applyFont="1" applyBorder="1" applyAlignment="1">
      <alignment horizontal="right"/>
    </xf>
    <xf numFmtId="17" fontId="25" fillId="0" borderId="1" xfId="4" quotePrefix="1" applyNumberFormat="1" applyFont="1" applyBorder="1" applyAlignment="1">
      <alignment horizontal="right"/>
    </xf>
    <xf numFmtId="0" fontId="6" fillId="0" borderId="0" xfId="6" applyFont="1" applyFill="1" applyBorder="1" applyAlignment="1"/>
    <xf numFmtId="0" fontId="18" fillId="0" borderId="0" xfId="4" applyFont="1"/>
    <xf numFmtId="0" fontId="25" fillId="0" borderId="1" xfId="4" applyFont="1" applyBorder="1"/>
    <xf numFmtId="0" fontId="25" fillId="0" borderId="1" xfId="4" applyFont="1" applyBorder="1" applyAlignment="1">
      <alignment horizontal="center"/>
    </xf>
    <xf numFmtId="0" fontId="18" fillId="0" borderId="1" xfId="4" applyFont="1" applyBorder="1"/>
    <xf numFmtId="0" fontId="18" fillId="14" borderId="1" xfId="4" applyFont="1" applyFill="1" applyBorder="1" applyAlignment="1">
      <alignment horizontal="center"/>
    </xf>
    <xf numFmtId="0" fontId="18" fillId="0" borderId="1" xfId="4" applyFont="1" applyBorder="1" applyAlignment="1">
      <alignment horizontal="center"/>
    </xf>
    <xf numFmtId="49" fontId="18" fillId="0" borderId="1" xfId="4" applyNumberFormat="1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25" fillId="0" borderId="0" xfId="4" applyFont="1" applyBorder="1"/>
    <xf numFmtId="0" fontId="18" fillId="0" borderId="0" xfId="4" applyFont="1" applyBorder="1"/>
    <xf numFmtId="0" fontId="25" fillId="0" borderId="0" xfId="4" applyFont="1" applyFill="1" applyBorder="1" applyAlignment="1">
      <alignment horizontal="right"/>
    </xf>
    <xf numFmtId="0" fontId="25" fillId="0" borderId="0" xfId="4" applyFont="1" applyAlignment="1">
      <alignment horizontal="right"/>
    </xf>
    <xf numFmtId="0" fontId="18" fillId="0" borderId="8" xfId="4" applyFont="1" applyBorder="1"/>
    <xf numFmtId="0" fontId="18" fillId="0" borderId="9" xfId="4" applyFont="1" applyBorder="1"/>
    <xf numFmtId="0" fontId="18" fillId="0" borderId="10" xfId="4" applyFont="1" applyBorder="1"/>
    <xf numFmtId="0" fontId="18" fillId="0" borderId="12" xfId="4" applyFont="1" applyBorder="1"/>
    <xf numFmtId="0" fontId="18" fillId="0" borderId="13" xfId="4" applyFont="1" applyBorder="1"/>
    <xf numFmtId="0" fontId="18" fillId="0" borderId="15" xfId="4" applyFont="1" applyBorder="1"/>
    <xf numFmtId="0" fontId="25" fillId="0" borderId="5" xfId="4" applyFont="1" applyBorder="1"/>
    <xf numFmtId="0" fontId="18" fillId="0" borderId="5" xfId="4" applyFont="1" applyBorder="1"/>
    <xf numFmtId="0" fontId="18" fillId="0" borderId="7" xfId="4" applyFont="1" applyBorder="1"/>
    <xf numFmtId="0" fontId="18" fillId="0" borderId="11" xfId="4" applyFont="1" applyBorder="1"/>
    <xf numFmtId="0" fontId="18" fillId="0" borderId="2" xfId="4" applyFont="1" applyBorder="1"/>
    <xf numFmtId="0" fontId="25" fillId="6" borderId="1" xfId="4" applyFont="1" applyFill="1" applyBorder="1"/>
    <xf numFmtId="0" fontId="18" fillId="3" borderId="1" xfId="4" applyFont="1" applyFill="1" applyBorder="1"/>
    <xf numFmtId="0" fontId="18" fillId="11" borderId="1" xfId="4" applyFont="1" applyFill="1" applyBorder="1"/>
    <xf numFmtId="0" fontId="5" fillId="0" borderId="0" xfId="4" applyFont="1" applyBorder="1"/>
    <xf numFmtId="49" fontId="6" fillId="0" borderId="0" xfId="4" applyNumberFormat="1" applyFont="1" applyFill="1" applyBorder="1" applyAlignment="1"/>
    <xf numFmtId="0" fontId="6" fillId="0" borderId="0" xfId="4" applyFont="1" applyFill="1" applyBorder="1" applyAlignment="1">
      <alignment horizontal="center"/>
    </xf>
    <xf numFmtId="49" fontId="6" fillId="0" borderId="0" xfId="4" applyNumberFormat="1" applyFont="1" applyFill="1" applyBorder="1" applyAlignment="1">
      <alignment horizontal="center"/>
    </xf>
    <xf numFmtId="0" fontId="6" fillId="0" borderId="0" xfId="4" applyFont="1"/>
    <xf numFmtId="0" fontId="6" fillId="0" borderId="0" xfId="4" applyFont="1" applyBorder="1" applyAlignment="1"/>
    <xf numFmtId="0" fontId="6" fillId="0" borderId="0" xfId="4" applyFont="1" applyFill="1" applyBorder="1" applyAlignment="1"/>
    <xf numFmtId="0" fontId="9" fillId="0" borderId="0" xfId="4" applyFont="1" applyBorder="1"/>
    <xf numFmtId="0" fontId="5" fillId="0" borderId="1" xfId="4" applyFont="1" applyBorder="1" applyAlignment="1"/>
    <xf numFmtId="0" fontId="6" fillId="0" borderId="0" xfId="4" applyFont="1" applyAlignment="1"/>
    <xf numFmtId="0" fontId="5" fillId="0" borderId="1" xfId="4" applyFont="1" applyBorder="1"/>
    <xf numFmtId="0" fontId="6" fillId="0" borderId="1" xfId="4" applyNumberFormat="1" applyFont="1" applyBorder="1" applyAlignment="1">
      <alignment horizontal="center" vertical="center"/>
    </xf>
    <xf numFmtId="0" fontId="6" fillId="0" borderId="1" xfId="4" applyFont="1" applyFill="1" applyBorder="1" applyAlignment="1">
      <alignment horizontal="center"/>
    </xf>
    <xf numFmtId="49" fontId="6" fillId="0" borderId="1" xfId="4" applyNumberFormat="1" applyFont="1" applyFill="1" applyBorder="1" applyAlignment="1">
      <alignment horizontal="center"/>
    </xf>
    <xf numFmtId="49" fontId="6" fillId="0" borderId="1" xfId="4" applyNumberFormat="1" applyFont="1" applyBorder="1" applyAlignment="1">
      <alignment horizontal="center" vertical="center"/>
    </xf>
    <xf numFmtId="49" fontId="6" fillId="0" borderId="1" xfId="4" applyNumberFormat="1" applyFont="1" applyFill="1" applyBorder="1" applyAlignment="1"/>
    <xf numFmtId="0" fontId="6" fillId="0" borderId="1" xfId="4" applyNumberFormat="1" applyFont="1" applyBorder="1" applyAlignment="1">
      <alignment horizontal="center"/>
    </xf>
    <xf numFmtId="0" fontId="6" fillId="0" borderId="0" xfId="4" applyFont="1" applyBorder="1"/>
    <xf numFmtId="0" fontId="6" fillId="0" borderId="0" xfId="4" applyFont="1" applyBorder="1" applyAlignment="1">
      <alignment horizontal="center"/>
    </xf>
    <xf numFmtId="49" fontId="6" fillId="0" borderId="0" xfId="4" applyNumberFormat="1" applyFont="1" applyBorder="1" applyAlignment="1">
      <alignment horizontal="center"/>
    </xf>
    <xf numFmtId="0" fontId="6" fillId="0" borderId="16" xfId="4" applyFont="1" applyBorder="1" applyAlignment="1"/>
    <xf numFmtId="0" fontId="9" fillId="0" borderId="16" xfId="4" applyFont="1" applyBorder="1" applyAlignment="1"/>
    <xf numFmtId="0" fontId="6" fillId="0" borderId="0" xfId="6" applyFont="1" applyFill="1" applyBorder="1" applyAlignment="1">
      <alignment wrapText="1"/>
    </xf>
    <xf numFmtId="0" fontId="6" fillId="0" borderId="0" xfId="6" applyFont="1" applyAlignment="1"/>
    <xf numFmtId="0" fontId="12" fillId="0" borderId="0" xfId="6" applyFont="1" applyAlignment="1"/>
    <xf numFmtId="0" fontId="5" fillId="0" borderId="0" xfId="6" applyFont="1" applyAlignment="1">
      <alignment horizontal="right"/>
    </xf>
    <xf numFmtId="0" fontId="9" fillId="0" borderId="0" xfId="6" applyFont="1" applyAlignment="1"/>
    <xf numFmtId="0" fontId="6" fillId="0" borderId="0" xfId="6" applyFont="1" applyAlignment="1">
      <alignment horizontal="left"/>
    </xf>
    <xf numFmtId="0" fontId="6" fillId="0" borderId="0" xfId="6" applyFont="1" applyAlignment="1">
      <alignment horizontal="right"/>
    </xf>
    <xf numFmtId="0" fontId="6" fillId="0" borderId="8" xfId="6" applyFont="1" applyBorder="1" applyAlignment="1"/>
    <xf numFmtId="0" fontId="9" fillId="0" borderId="9" xfId="6" applyFont="1" applyBorder="1" applyAlignment="1"/>
    <xf numFmtId="0" fontId="6" fillId="0" borderId="10" xfId="6" applyFont="1" applyBorder="1" applyAlignment="1"/>
    <xf numFmtId="0" fontId="6" fillId="0" borderId="7" xfId="6" applyFont="1" applyBorder="1" applyAlignment="1">
      <alignment horizontal="left"/>
    </xf>
    <xf numFmtId="0" fontId="6" fillId="0" borderId="12" xfId="6" applyFont="1" applyBorder="1" applyAlignment="1"/>
    <xf numFmtId="0" fontId="6" fillId="0" borderId="0" xfId="6" applyFont="1" applyBorder="1" applyAlignment="1"/>
    <xf numFmtId="0" fontId="6" fillId="0" borderId="13" xfId="6" applyFont="1" applyBorder="1" applyAlignment="1"/>
    <xf numFmtId="0" fontId="6" fillId="0" borderId="0" xfId="6" applyFont="1" applyBorder="1" applyAlignment="1">
      <alignment horizontal="left"/>
    </xf>
    <xf numFmtId="0" fontId="6" fillId="0" borderId="7" xfId="6" applyFont="1" applyBorder="1" applyAlignment="1"/>
    <xf numFmtId="0" fontId="6" fillId="0" borderId="11" xfId="6" applyFont="1" applyBorder="1" applyAlignment="1"/>
    <xf numFmtId="0" fontId="6" fillId="0" borderId="14" xfId="6" applyFont="1" applyBorder="1" applyAlignment="1">
      <alignment horizontal="left"/>
    </xf>
    <xf numFmtId="0" fontId="6" fillId="0" borderId="15" xfId="6" applyFont="1" applyBorder="1" applyAlignment="1"/>
    <xf numFmtId="0" fontId="5" fillId="0" borderId="5" xfId="6" applyFont="1" applyBorder="1" applyAlignment="1"/>
    <xf numFmtId="0" fontId="6" fillId="0" borderId="5" xfId="6" applyFont="1" applyBorder="1" applyAlignment="1"/>
    <xf numFmtId="0" fontId="6" fillId="0" borderId="9" xfId="6" applyFont="1" applyBorder="1" applyAlignment="1"/>
    <xf numFmtId="0" fontId="9" fillId="0" borderId="2" xfId="6" applyFont="1" applyBorder="1" applyAlignment="1"/>
    <xf numFmtId="0" fontId="6" fillId="0" borderId="2" xfId="6" applyFont="1" applyBorder="1" applyAlignment="1"/>
    <xf numFmtId="0" fontId="5" fillId="0" borderId="0" xfId="6" applyFont="1" applyAlignment="1"/>
    <xf numFmtId="0" fontId="5" fillId="0" borderId="0" xfId="6" applyFont="1" applyBorder="1" applyAlignment="1"/>
    <xf numFmtId="0" fontId="5" fillId="0" borderId="1" xfId="6" applyFont="1" applyBorder="1" applyAlignment="1"/>
    <xf numFmtId="0" fontId="5" fillId="6" borderId="1" xfId="6" applyFont="1" applyFill="1" applyBorder="1" applyAlignment="1"/>
    <xf numFmtId="0" fontId="9" fillId="3" borderId="1" xfId="6" applyFont="1" applyFill="1" applyBorder="1" applyAlignment="1"/>
    <xf numFmtId="0" fontId="5" fillId="0" borderId="1" xfId="4" applyFont="1" applyBorder="1" applyAlignment="1">
      <alignment horizontal="center"/>
    </xf>
    <xf numFmtId="0" fontId="6" fillId="14" borderId="1" xfId="4" applyFont="1" applyFill="1" applyBorder="1" applyAlignment="1">
      <alignment horizontal="center"/>
    </xf>
    <xf numFmtId="49" fontId="6" fillId="0" borderId="1" xfId="4" applyNumberFormat="1" applyFont="1" applyBorder="1" applyAlignment="1">
      <alignment horizontal="center"/>
    </xf>
    <xf numFmtId="0" fontId="18" fillId="0" borderId="0" xfId="4" quotePrefix="1" applyFont="1" applyAlignment="1">
      <alignment horizontal="right"/>
    </xf>
    <xf numFmtId="0" fontId="6" fillId="0" borderId="1" xfId="4" applyFont="1" applyBorder="1"/>
    <xf numFmtId="0" fontId="33" fillId="0" borderId="0" xfId="4" applyFont="1" applyAlignment="1"/>
    <xf numFmtId="0" fontId="18" fillId="0" borderId="1" xfId="4" applyFont="1" applyFill="1" applyBorder="1" applyAlignment="1">
      <alignment horizontal="center"/>
    </xf>
    <xf numFmtId="49" fontId="18" fillId="0" borderId="1" xfId="4" applyNumberFormat="1" applyFont="1" applyFill="1" applyBorder="1" applyAlignment="1">
      <alignment horizontal="center"/>
    </xf>
    <xf numFmtId="0" fontId="18" fillId="0" borderId="1" xfId="4" applyFont="1" applyFill="1" applyBorder="1" applyAlignment="1"/>
    <xf numFmtId="0" fontId="6" fillId="0" borderId="1" xfId="6" applyFont="1" applyFill="1" applyBorder="1"/>
    <xf numFmtId="0" fontId="18" fillId="0" borderId="1" xfId="4" applyFont="1" applyFill="1" applyBorder="1"/>
    <xf numFmtId="20" fontId="18" fillId="0" borderId="1" xfId="4" applyNumberFormat="1" applyFont="1" applyFill="1" applyBorder="1" applyAlignment="1">
      <alignment horizontal="center"/>
    </xf>
    <xf numFmtId="0" fontId="6" fillId="0" borderId="1" xfId="6" applyFont="1" applyFill="1" applyBorder="1" applyAlignment="1">
      <alignment wrapText="1"/>
    </xf>
    <xf numFmtId="0" fontId="25" fillId="0" borderId="1" xfId="4" applyFont="1" applyBorder="1" applyAlignment="1">
      <alignment horizontal="right"/>
    </xf>
    <xf numFmtId="0" fontId="5" fillId="0" borderId="0" xfId="14" applyFont="1" applyBorder="1"/>
    <xf numFmtId="0" fontId="1" fillId="0" borderId="0" xfId="14" applyFont="1" applyBorder="1"/>
    <xf numFmtId="0" fontId="1" fillId="0" borderId="0" xfId="14" applyFont="1"/>
    <xf numFmtId="0" fontId="1" fillId="0" borderId="0" xfId="14" applyFont="1" applyAlignment="1">
      <alignment horizontal="center"/>
    </xf>
    <xf numFmtId="0" fontId="5" fillId="6" borderId="0" xfId="6" applyFont="1" applyFill="1"/>
    <xf numFmtId="0" fontId="9" fillId="0" borderId="0" xfId="14" applyFont="1" applyBorder="1"/>
    <xf numFmtId="0" fontId="6" fillId="3" borderId="0" xfId="6" applyFont="1" applyFill="1"/>
    <xf numFmtId="0" fontId="6" fillId="11" borderId="0" xfId="6" applyFont="1" applyFill="1"/>
    <xf numFmtId="0" fontId="6" fillId="0" borderId="17" xfId="6" applyFont="1" applyBorder="1" applyAlignment="1">
      <alignment horizontal="center"/>
    </xf>
    <xf numFmtId="0" fontId="5" fillId="0" borderId="17" xfId="6" applyFont="1" applyBorder="1" applyAlignment="1">
      <alignment horizontal="center"/>
    </xf>
    <xf numFmtId="0" fontId="6" fillId="0" borderId="17" xfId="14" applyFont="1" applyFill="1" applyBorder="1" applyAlignment="1">
      <alignment horizontal="center"/>
    </xf>
    <xf numFmtId="0" fontId="6" fillId="0" borderId="20" xfId="14" applyFont="1" applyFill="1" applyBorder="1" applyAlignment="1">
      <alignment horizontal="center"/>
    </xf>
    <xf numFmtId="0" fontId="6" fillId="0" borderId="17" xfId="6" applyFont="1" applyFill="1" applyBorder="1" applyAlignment="1">
      <alignment horizontal="center"/>
    </xf>
    <xf numFmtId="0" fontId="6" fillId="0" borderId="17" xfId="6" applyFont="1" applyFill="1" applyBorder="1" applyAlignment="1"/>
    <xf numFmtId="0" fontId="6" fillId="0" borderId="17" xfId="6" applyFont="1" applyBorder="1" applyAlignment="1"/>
    <xf numFmtId="0" fontId="4" fillId="3" borderId="0" xfId="14" applyFont="1" applyFill="1"/>
    <xf numFmtId="0" fontId="1" fillId="3" borderId="0" xfId="14" applyFont="1" applyFill="1"/>
    <xf numFmtId="167" fontId="4" fillId="3" borderId="0" xfId="14" applyNumberFormat="1" applyFont="1" applyFill="1" applyAlignment="1">
      <alignment horizontal="center"/>
    </xf>
    <xf numFmtId="0" fontId="1" fillId="3" borderId="0" xfId="14" applyFont="1" applyFill="1" applyAlignment="1">
      <alignment horizontal="center"/>
    </xf>
    <xf numFmtId="0" fontId="6" fillId="0" borderId="0" xfId="14" applyFont="1"/>
    <xf numFmtId="0" fontId="9" fillId="0" borderId="0" xfId="6" applyFont="1" applyFill="1"/>
    <xf numFmtId="0" fontId="6" fillId="0" borderId="0" xfId="6" applyFont="1" applyFill="1" applyBorder="1"/>
    <xf numFmtId="0" fontId="18" fillId="0" borderId="0" xfId="4" applyFont="1" applyFill="1" applyBorder="1"/>
    <xf numFmtId="0" fontId="33" fillId="0" borderId="0" xfId="4" applyFont="1"/>
    <xf numFmtId="0" fontId="32" fillId="0" borderId="0" xfId="4" applyFont="1" applyBorder="1"/>
    <xf numFmtId="0" fontId="18" fillId="0" borderId="14" xfId="4" applyFont="1" applyBorder="1"/>
    <xf numFmtId="0" fontId="33" fillId="0" borderId="10" xfId="4" applyFont="1" applyBorder="1"/>
    <xf numFmtId="0" fontId="32" fillId="0" borderId="0" xfId="4" applyFont="1"/>
    <xf numFmtId="0" fontId="18" fillId="0" borderId="0" xfId="4" applyFont="1" applyFill="1" applyBorder="1" applyAlignment="1">
      <alignment horizontal="left"/>
    </xf>
    <xf numFmtId="0" fontId="18" fillId="0" borderId="8" xfId="4" applyFont="1" applyBorder="1" applyAlignment="1">
      <alignment horizontal="left"/>
    </xf>
    <xf numFmtId="0" fontId="18" fillId="0" borderId="12" xfId="4" applyFont="1" applyBorder="1" applyAlignment="1">
      <alignment horizontal="left"/>
    </xf>
    <xf numFmtId="0" fontId="18" fillId="0" borderId="10" xfId="4" applyFont="1" applyBorder="1" applyAlignment="1">
      <alignment horizontal="left"/>
    </xf>
    <xf numFmtId="0" fontId="18" fillId="0" borderId="11" xfId="4" applyFont="1" applyBorder="1" applyAlignment="1">
      <alignment horizontal="left"/>
    </xf>
    <xf numFmtId="0" fontId="18" fillId="0" borderId="13" xfId="4" applyFont="1" applyBorder="1" applyAlignment="1">
      <alignment horizontal="left"/>
    </xf>
    <xf numFmtId="0" fontId="18" fillId="0" borderId="15" xfId="4" applyFont="1" applyBorder="1" applyAlignment="1">
      <alignment horizontal="left"/>
    </xf>
    <xf numFmtId="0" fontId="18" fillId="0" borderId="2" xfId="4" applyFont="1" applyBorder="1" applyAlignment="1">
      <alignment horizontal="left"/>
    </xf>
    <xf numFmtId="17" fontId="32" fillId="0" borderId="0" xfId="4" applyNumberFormat="1" applyFont="1"/>
    <xf numFmtId="17" fontId="25" fillId="0" borderId="0" xfId="4" applyNumberFormat="1" applyFont="1"/>
    <xf numFmtId="0" fontId="33" fillId="0" borderId="0" xfId="4" applyFont="1" applyBorder="1"/>
    <xf numFmtId="0" fontId="33" fillId="0" borderId="2" xfId="4" applyFont="1" applyBorder="1"/>
    <xf numFmtId="0" fontId="33" fillId="0" borderId="1" xfId="4" applyFont="1" applyBorder="1"/>
    <xf numFmtId="0" fontId="25" fillId="0" borderId="1" xfId="4" quotePrefix="1" applyFont="1" applyBorder="1" applyAlignment="1">
      <alignment horizontal="right"/>
    </xf>
    <xf numFmtId="0" fontId="18" fillId="0" borderId="0" xfId="4" applyFont="1" applyAlignment="1">
      <alignment horizontal="center"/>
    </xf>
    <xf numFmtId="49" fontId="18" fillId="0" borderId="0" xfId="4" applyNumberFormat="1" applyFont="1" applyAlignment="1">
      <alignment horizontal="center"/>
    </xf>
    <xf numFmtId="17" fontId="18" fillId="0" borderId="0" xfId="4" quotePrefix="1" applyNumberFormat="1" applyFont="1"/>
    <xf numFmtId="0" fontId="18" fillId="0" borderId="0" xfId="4" quotePrefix="1" applyFont="1"/>
    <xf numFmtId="0" fontId="25" fillId="0" borderId="0" xfId="4" applyFont="1" applyAlignment="1">
      <alignment horizontal="left"/>
    </xf>
    <xf numFmtId="49" fontId="6" fillId="0" borderId="0" xfId="13" applyNumberFormat="1" applyFont="1" applyAlignment="1"/>
    <xf numFmtId="0" fontId="6" fillId="0" borderId="0" xfId="13" quotePrefix="1" applyFont="1" applyAlignment="1"/>
    <xf numFmtId="0" fontId="5" fillId="0" borderId="0" xfId="4" applyFont="1" applyFill="1" applyBorder="1" applyAlignment="1">
      <alignment horizontal="right"/>
    </xf>
    <xf numFmtId="0" fontId="6" fillId="0" borderId="0" xfId="4" applyFont="1" applyAlignment="1">
      <alignment horizontal="left"/>
    </xf>
    <xf numFmtId="0" fontId="5" fillId="0" borderId="0" xfId="4" applyFont="1" applyAlignment="1">
      <alignment horizontal="right"/>
    </xf>
    <xf numFmtId="0" fontId="6" fillId="0" borderId="8" xfId="4" applyFont="1" applyBorder="1"/>
    <xf numFmtId="0" fontId="6" fillId="0" borderId="9" xfId="4" applyFont="1" applyBorder="1"/>
    <xf numFmtId="0" fontId="6" fillId="0" borderId="10" xfId="4" applyFont="1" applyBorder="1"/>
    <xf numFmtId="0" fontId="6" fillId="0" borderId="7" xfId="4" applyFont="1" applyBorder="1" applyAlignment="1">
      <alignment horizontal="left"/>
    </xf>
    <xf numFmtId="0" fontId="6" fillId="0" borderId="13" xfId="4" applyFont="1" applyBorder="1"/>
    <xf numFmtId="0" fontId="6" fillId="0" borderId="0" xfId="4" applyFont="1" applyBorder="1" applyAlignment="1">
      <alignment horizontal="left"/>
    </xf>
    <xf numFmtId="0" fontId="6" fillId="0" borderId="15" xfId="4" applyFont="1" applyBorder="1"/>
    <xf numFmtId="0" fontId="5" fillId="0" borderId="5" xfId="4" applyFont="1" applyBorder="1"/>
    <xf numFmtId="0" fontId="6" fillId="0" borderId="5" xfId="4" applyFont="1" applyBorder="1"/>
    <xf numFmtId="0" fontId="6" fillId="0" borderId="7" xfId="4" applyFont="1" applyBorder="1"/>
    <xf numFmtId="0" fontId="6" fillId="0" borderId="11" xfId="4" applyFont="1" applyBorder="1"/>
    <xf numFmtId="0" fontId="6" fillId="0" borderId="14" xfId="4" applyFont="1" applyBorder="1" applyAlignment="1">
      <alignment horizontal="left"/>
    </xf>
    <xf numFmtId="0" fontId="6" fillId="0" borderId="2" xfId="4" applyFont="1" applyBorder="1"/>
    <xf numFmtId="0" fontId="6" fillId="0" borderId="12" xfId="4" applyFont="1" applyBorder="1"/>
    <xf numFmtId="0" fontId="5" fillId="0" borderId="0" xfId="4" applyFont="1"/>
    <xf numFmtId="0" fontId="5" fillId="6" borderId="1" xfId="4" applyFont="1" applyFill="1" applyBorder="1"/>
    <xf numFmtId="0" fontId="6" fillId="3" borderId="1" xfId="4" applyFont="1" applyFill="1" applyBorder="1"/>
    <xf numFmtId="0" fontId="6" fillId="11" borderId="1" xfId="4" applyFont="1" applyFill="1" applyBorder="1"/>
    <xf numFmtId="0" fontId="18" fillId="0" borderId="0" xfId="4" applyFont="1" applyFill="1"/>
    <xf numFmtId="0" fontId="9" fillId="0" borderId="0" xfId="4" applyFont="1" applyFill="1"/>
    <xf numFmtId="0" fontId="6" fillId="0" borderId="0" xfId="4" applyFont="1" applyFill="1"/>
    <xf numFmtId="0" fontId="32" fillId="0" borderId="0" xfId="4" applyFont="1" applyFill="1"/>
    <xf numFmtId="0" fontId="18" fillId="0" borderId="0" xfId="4" applyFont="1" applyFill="1" applyAlignment="1">
      <alignment horizontal="left"/>
    </xf>
    <xf numFmtId="0" fontId="25" fillId="0" borderId="0" xfId="4" applyFont="1" applyFill="1" applyAlignment="1">
      <alignment horizontal="right"/>
    </xf>
    <xf numFmtId="0" fontId="34" fillId="0" borderId="8" xfId="4" applyFont="1" applyFill="1" applyBorder="1" applyAlignment="1"/>
    <xf numFmtId="0" fontId="18" fillId="0" borderId="9" xfId="4" applyFont="1" applyFill="1" applyBorder="1"/>
    <xf numFmtId="0" fontId="18" fillId="0" borderId="10" xfId="4" applyFont="1" applyFill="1" applyBorder="1"/>
    <xf numFmtId="0" fontId="18" fillId="0" borderId="16" xfId="4" applyFont="1" applyFill="1" applyBorder="1" applyAlignment="1">
      <alignment horizontal="left"/>
    </xf>
    <xf numFmtId="0" fontId="34" fillId="0" borderId="13" xfId="4" applyFont="1" applyFill="1" applyBorder="1"/>
    <xf numFmtId="0" fontId="6" fillId="0" borderId="13" xfId="4" applyFont="1" applyFill="1" applyBorder="1" applyAlignment="1">
      <alignment horizontal="left"/>
    </xf>
    <xf numFmtId="0" fontId="18" fillId="0" borderId="12" xfId="4" applyFont="1" applyFill="1" applyBorder="1"/>
    <xf numFmtId="0" fontId="18" fillId="0" borderId="21" xfId="4" applyFont="1" applyFill="1" applyBorder="1"/>
    <xf numFmtId="0" fontId="18" fillId="0" borderId="13" xfId="4" applyFont="1" applyFill="1" applyBorder="1" applyAlignment="1">
      <alignment horizontal="left"/>
    </xf>
    <xf numFmtId="0" fontId="18" fillId="0" borderId="14" xfId="4" applyFont="1" applyFill="1" applyBorder="1" applyAlignment="1">
      <alignment horizontal="left"/>
    </xf>
    <xf numFmtId="0" fontId="18" fillId="0" borderId="13" xfId="4" applyFont="1" applyFill="1" applyBorder="1"/>
    <xf numFmtId="0" fontId="25" fillId="0" borderId="0" xfId="4" applyFont="1" applyFill="1"/>
    <xf numFmtId="0" fontId="18" fillId="0" borderId="11" xfId="4" applyFont="1" applyFill="1" applyBorder="1"/>
    <xf numFmtId="0" fontId="25" fillId="0" borderId="13" xfId="4" applyFont="1" applyFill="1" applyBorder="1"/>
    <xf numFmtId="0" fontId="18" fillId="0" borderId="16" xfId="4" applyFont="1" applyFill="1" applyBorder="1"/>
    <xf numFmtId="0" fontId="18" fillId="0" borderId="22" xfId="4" applyFont="1" applyFill="1" applyBorder="1"/>
    <xf numFmtId="0" fontId="6" fillId="0" borderId="11" xfId="6" applyFont="1" applyFill="1" applyBorder="1"/>
    <xf numFmtId="0" fontId="18" fillId="0" borderId="23" xfId="4" applyFont="1" applyFill="1" applyBorder="1"/>
    <xf numFmtId="0" fontId="18" fillId="0" borderId="2" xfId="4" applyFont="1" applyFill="1" applyBorder="1"/>
    <xf numFmtId="0" fontId="18" fillId="0" borderId="7" xfId="4" applyFont="1" applyFill="1" applyBorder="1"/>
    <xf numFmtId="0" fontId="25" fillId="0" borderId="5" xfId="4" applyFont="1" applyFill="1" applyBorder="1"/>
    <xf numFmtId="0" fontId="5" fillId="0" borderId="0" xfId="4" quotePrefix="1" applyFont="1" applyFill="1" applyAlignment="1">
      <alignment horizontal="right"/>
    </xf>
    <xf numFmtId="0" fontId="6" fillId="0" borderId="0" xfId="4" applyFont="1" applyFill="1" applyAlignment="1">
      <alignment horizontal="left"/>
    </xf>
    <xf numFmtId="0" fontId="18" fillId="0" borderId="8" xfId="4" applyFont="1" applyFill="1" applyBorder="1"/>
    <xf numFmtId="0" fontId="32" fillId="0" borderId="0" xfId="4" applyFont="1" applyFill="1" applyAlignment="1"/>
    <xf numFmtId="0" fontId="35" fillId="0" borderId="13" xfId="4" applyFont="1" applyFill="1" applyBorder="1"/>
    <xf numFmtId="0" fontId="35" fillId="0" borderId="8" xfId="4" applyFont="1" applyFill="1" applyBorder="1" applyAlignment="1"/>
    <xf numFmtId="0" fontId="35" fillId="0" borderId="13" xfId="4" applyFont="1" applyFill="1" applyBorder="1" applyAlignment="1"/>
    <xf numFmtId="0" fontId="18" fillId="0" borderId="12" xfId="4" applyFont="1" applyFill="1" applyBorder="1" applyAlignment="1"/>
    <xf numFmtId="0" fontId="18" fillId="0" borderId="14" xfId="4" applyFont="1" applyFill="1" applyBorder="1"/>
    <xf numFmtId="0" fontId="25" fillId="0" borderId="12" xfId="4" applyFont="1" applyFill="1" applyBorder="1" applyAlignment="1"/>
    <xf numFmtId="0" fontId="18" fillId="0" borderId="22" xfId="4" applyFont="1" applyFill="1" applyBorder="1" applyAlignment="1">
      <alignment horizontal="left"/>
    </xf>
    <xf numFmtId="0" fontId="35" fillId="0" borderId="13" xfId="4" applyFont="1" applyFill="1" applyBorder="1" applyAlignment="1">
      <alignment horizontal="right"/>
    </xf>
    <xf numFmtId="0" fontId="35" fillId="0" borderId="12" xfId="4" applyFont="1" applyFill="1" applyBorder="1" applyAlignment="1"/>
    <xf numFmtId="0" fontId="25" fillId="0" borderId="0" xfId="4" applyFont="1" applyFill="1" applyBorder="1"/>
    <xf numFmtId="0" fontId="18" fillId="0" borderId="12" xfId="4" applyFont="1" applyFill="1" applyBorder="1" applyAlignment="1">
      <alignment horizontal="left"/>
    </xf>
    <xf numFmtId="0" fontId="5" fillId="0" borderId="0" xfId="4" quotePrefix="1" applyFont="1" applyFill="1" applyAlignment="1">
      <alignment horizontal="left"/>
    </xf>
    <xf numFmtId="0" fontId="25" fillId="0" borderId="13" xfId="4" applyFont="1" applyFill="1" applyBorder="1" applyAlignment="1">
      <alignment horizontal="right"/>
    </xf>
    <xf numFmtId="0" fontId="25" fillId="0" borderId="12" xfId="4" applyFont="1" applyFill="1" applyBorder="1" applyAlignment="1">
      <alignment horizontal="right"/>
    </xf>
    <xf numFmtId="0" fontId="18" fillId="0" borderId="15" xfId="4" applyFont="1" applyFill="1" applyBorder="1"/>
    <xf numFmtId="0" fontId="25" fillId="0" borderId="8" xfId="4" applyFont="1" applyFill="1" applyBorder="1" applyAlignment="1"/>
    <xf numFmtId="0" fontId="25" fillId="0" borderId="12" xfId="4" applyFont="1" applyFill="1" applyBorder="1"/>
    <xf numFmtId="0" fontId="25" fillId="0" borderId="1" xfId="4" applyFont="1" applyFill="1" applyBorder="1"/>
    <xf numFmtId="0" fontId="11" fillId="0" borderId="0" xfId="4" applyFont="1" applyFill="1"/>
    <xf numFmtId="0" fontId="6" fillId="6" borderId="0" xfId="4" applyFont="1" applyFill="1"/>
    <xf numFmtId="0" fontId="26" fillId="0" borderId="0" xfId="4" applyFont="1" applyFill="1"/>
    <xf numFmtId="0" fontId="12" fillId="0" borderId="0" xfId="4" applyFont="1" applyFill="1"/>
    <xf numFmtId="0" fontId="36" fillId="0" borderId="0" xfId="4" applyFont="1" applyFill="1"/>
    <xf numFmtId="0" fontId="36" fillId="0" borderId="0" xfId="4" applyFont="1" applyFill="1" applyAlignment="1">
      <alignment horizontal="right"/>
    </xf>
    <xf numFmtId="0" fontId="6" fillId="0" borderId="0" xfId="4" applyFont="1" applyFill="1" applyBorder="1"/>
    <xf numFmtId="0" fontId="6" fillId="0" borderId="0" xfId="4" applyFont="1" applyFill="1" applyBorder="1" applyAlignment="1">
      <alignment horizontal="left"/>
    </xf>
    <xf numFmtId="0" fontId="26" fillId="0" borderId="0" xfId="4" applyFont="1" applyFill="1" applyBorder="1"/>
    <xf numFmtId="0" fontId="6" fillId="6" borderId="0" xfId="4" applyFont="1" applyFill="1" applyAlignment="1">
      <alignment vertical="center"/>
    </xf>
    <xf numFmtId="0" fontId="5" fillId="0" borderId="0" xfId="4" applyFont="1" applyFill="1" applyBorder="1"/>
    <xf numFmtId="0" fontId="6" fillId="0" borderId="0" xfId="4" applyFont="1" applyAlignment="1">
      <alignment vertical="center"/>
    </xf>
    <xf numFmtId="0" fontId="36" fillId="0" borderId="0" xfId="4" applyFont="1" applyFill="1" applyBorder="1"/>
    <xf numFmtId="0" fontId="18" fillId="0" borderId="5" xfId="4" applyFont="1" applyFill="1" applyBorder="1"/>
    <xf numFmtId="49" fontId="6" fillId="0" borderId="0" xfId="4" applyNumberFormat="1" applyFont="1" applyBorder="1" applyAlignment="1"/>
    <xf numFmtId="20" fontId="6" fillId="0" borderId="0" xfId="4" applyNumberFormat="1" applyFont="1" applyFill="1" applyBorder="1" applyAlignment="1"/>
    <xf numFmtId="0" fontId="25" fillId="0" borderId="0" xfId="4" applyFont="1" applyBorder="1" applyAlignment="1">
      <alignment horizontal="right"/>
    </xf>
    <xf numFmtId="0" fontId="25" fillId="0" borderId="0" xfId="4" applyFont="1" applyFill="1" applyAlignment="1"/>
    <xf numFmtId="0" fontId="18" fillId="0" borderId="0" xfId="4" applyFont="1" applyFill="1" applyAlignment="1"/>
    <xf numFmtId="0" fontId="25" fillId="0" borderId="1" xfId="4" applyFont="1" applyFill="1" applyBorder="1" applyAlignment="1"/>
    <xf numFmtId="0" fontId="18" fillId="0" borderId="0" xfId="4" quotePrefix="1" applyFont="1" applyFill="1" applyAlignment="1"/>
    <xf numFmtId="0" fontId="18" fillId="0" borderId="0" xfId="4" applyFont="1" applyFill="1" applyBorder="1" applyAlignment="1"/>
    <xf numFmtId="49" fontId="18" fillId="0" borderId="0" xfId="4" applyNumberFormat="1" applyFont="1" applyFill="1" applyBorder="1" applyAlignment="1">
      <alignment horizontal="center"/>
    </xf>
    <xf numFmtId="0" fontId="25" fillId="0" borderId="1" xfId="4" applyFont="1" applyFill="1" applyBorder="1" applyAlignment="1">
      <alignment horizontal="center"/>
    </xf>
    <xf numFmtId="0" fontId="5" fillId="0" borderId="0" xfId="6" applyFont="1" applyFill="1" applyAlignment="1">
      <alignment horizontal="right"/>
    </xf>
    <xf numFmtId="0" fontId="6" fillId="0" borderId="0" xfId="6" applyFont="1" applyFill="1" applyAlignment="1">
      <alignment horizontal="right"/>
    </xf>
    <xf numFmtId="0" fontId="6" fillId="0" borderId="0" xfId="6" applyFont="1" applyBorder="1" applyAlignment="1">
      <alignment horizontal="right"/>
    </xf>
    <xf numFmtId="0" fontId="6" fillId="0" borderId="0" xfId="10" applyFont="1"/>
    <xf numFmtId="0" fontId="5" fillId="0" borderId="0" xfId="4" applyFont="1" applyAlignment="1"/>
    <xf numFmtId="17" fontId="18" fillId="0" borderId="0" xfId="4" quotePrefix="1" applyNumberFormat="1" applyFont="1" applyAlignment="1">
      <alignment horizontal="right"/>
    </xf>
    <xf numFmtId="0" fontId="18" fillId="0" borderId="0" xfId="4" applyFont="1" applyAlignment="1">
      <alignment horizontal="right"/>
    </xf>
    <xf numFmtId="0" fontId="6" fillId="3" borderId="17" xfId="6" applyFont="1" applyFill="1" applyBorder="1" applyAlignment="1"/>
    <xf numFmtId="0" fontId="6" fillId="15" borderId="17" xfId="6" applyFont="1" applyFill="1" applyBorder="1" applyAlignment="1"/>
    <xf numFmtId="0" fontId="29" fillId="0" borderId="17" xfId="6" applyFont="1" applyFill="1" applyBorder="1" applyAlignment="1"/>
    <xf numFmtId="0" fontId="6" fillId="16" borderId="1" xfId="13" applyFont="1" applyFill="1" applyBorder="1" applyAlignment="1">
      <alignment horizontal="center"/>
    </xf>
    <xf numFmtId="49" fontId="6" fillId="17" borderId="1" xfId="13" applyNumberFormat="1" applyFont="1" applyFill="1" applyBorder="1" applyAlignment="1">
      <alignment horizontal="center"/>
    </xf>
    <xf numFmtId="0" fontId="37" fillId="0" borderId="0" xfId="4" applyFont="1" applyBorder="1" applyAlignment="1"/>
    <xf numFmtId="0" fontId="37" fillId="0" borderId="0" xfId="4" applyFont="1" applyBorder="1" applyAlignment="1">
      <alignment horizontal="right"/>
    </xf>
    <xf numFmtId="49" fontId="37" fillId="0" borderId="0" xfId="4" applyNumberFormat="1" applyFont="1" applyBorder="1" applyAlignment="1">
      <alignment horizontal="center"/>
    </xf>
    <xf numFmtId="0" fontId="37" fillId="0" borderId="0" xfId="4" applyFont="1" applyAlignment="1"/>
    <xf numFmtId="0" fontId="38" fillId="0" borderId="1" xfId="13" applyFont="1" applyBorder="1" applyAlignment="1"/>
    <xf numFmtId="0" fontId="38" fillId="0" borderId="1" xfId="13" applyFont="1" applyBorder="1" applyAlignment="1">
      <alignment horizontal="center"/>
    </xf>
    <xf numFmtId="0" fontId="37" fillId="0" borderId="1" xfId="4" applyFont="1" applyBorder="1" applyAlignment="1"/>
    <xf numFmtId="0" fontId="37" fillId="14" borderId="1" xfId="13" applyFont="1" applyFill="1" applyBorder="1" applyAlignment="1">
      <alignment horizontal="center"/>
    </xf>
    <xf numFmtId="0" fontId="37" fillId="0" borderId="1" xfId="13" applyFont="1" applyBorder="1" applyAlignment="1">
      <alignment horizontal="center"/>
    </xf>
    <xf numFmtId="49" fontId="37" fillId="0" borderId="1" xfId="13" applyNumberFormat="1" applyFont="1" applyBorder="1" applyAlignment="1">
      <alignment horizontal="center"/>
    </xf>
    <xf numFmtId="0" fontId="37" fillId="0" borderId="1" xfId="6" applyFont="1" applyFill="1" applyBorder="1" applyAlignment="1"/>
    <xf numFmtId="0" fontId="37" fillId="0" borderId="1" xfId="4" applyFont="1" applyBorder="1"/>
    <xf numFmtId="0" fontId="37" fillId="0" borderId="1" xfId="13" applyFont="1" applyFill="1" applyBorder="1" applyAlignment="1">
      <alignment horizontal="center"/>
    </xf>
    <xf numFmtId="0" fontId="5" fillId="0" borderId="8" xfId="13" applyFont="1" applyBorder="1" applyAlignment="1"/>
    <xf numFmtId="0" fontId="6" fillId="0" borderId="0" xfId="13" applyFont="1" applyBorder="1" applyAlignment="1">
      <alignment horizontal="center"/>
    </xf>
    <xf numFmtId="0" fontId="6" fillId="0" borderId="0" xfId="13" applyFont="1" applyFill="1" applyBorder="1" applyAlignment="1">
      <alignment horizontal="center"/>
    </xf>
    <xf numFmtId="49" fontId="6" fillId="0" borderId="0" xfId="13" applyNumberFormat="1" applyFont="1" applyBorder="1" applyAlignment="1">
      <alignment horizontal="center"/>
    </xf>
    <xf numFmtId="0" fontId="5" fillId="0" borderId="10" xfId="13" applyFont="1" applyBorder="1" applyAlignment="1"/>
    <xf numFmtId="0" fontId="6" fillId="0" borderId="0" xfId="13" quotePrefix="1" applyFont="1" applyBorder="1" applyAlignment="1">
      <alignment horizontal="right"/>
    </xf>
    <xf numFmtId="0" fontId="6" fillId="0" borderId="0" xfId="13" applyFont="1" applyBorder="1" applyAlignment="1"/>
    <xf numFmtId="0" fontId="18" fillId="0" borderId="0" xfId="13" applyFont="1"/>
    <xf numFmtId="0" fontId="6" fillId="0" borderId="24" xfId="11" applyFont="1" applyBorder="1"/>
    <xf numFmtId="0" fontId="5" fillId="0" borderId="24" xfId="11" applyFont="1" applyBorder="1" applyAlignment="1">
      <alignment horizontal="center" vertical="center"/>
    </xf>
    <xf numFmtId="0" fontId="6" fillId="0" borderId="4" xfId="11" applyFont="1" applyBorder="1"/>
    <xf numFmtId="0" fontId="6" fillId="0" borderId="25" xfId="11" applyFont="1" applyBorder="1"/>
    <xf numFmtId="0" fontId="6" fillId="0" borderId="26" xfId="11" applyFont="1" applyBorder="1"/>
    <xf numFmtId="0" fontId="6" fillId="0" borderId="24" xfId="11" applyFont="1" applyFill="1" applyBorder="1"/>
    <xf numFmtId="0" fontId="6" fillId="0" borderId="0" xfId="11" applyFont="1"/>
    <xf numFmtId="0" fontId="5" fillId="0" borderId="24" xfId="6" applyFont="1" applyBorder="1" applyAlignment="1">
      <alignment vertical="center"/>
    </xf>
    <xf numFmtId="0" fontId="5" fillId="0" borderId="25" xfId="6" applyFont="1" applyBorder="1" applyAlignment="1">
      <alignment horizontal="center"/>
    </xf>
    <xf numFmtId="0" fontId="5" fillId="0" borderId="27" xfId="6" applyFont="1" applyBorder="1" applyAlignment="1">
      <alignment horizontal="center"/>
    </xf>
    <xf numFmtId="0" fontId="5" fillId="0" borderId="28" xfId="6" applyFont="1" applyBorder="1" applyAlignment="1">
      <alignment horizontal="center"/>
    </xf>
    <xf numFmtId="0" fontId="5" fillId="0" borderId="29" xfId="6" applyFont="1" applyBorder="1" applyAlignment="1">
      <alignment horizontal="center"/>
    </xf>
    <xf numFmtId="0" fontId="5" fillId="0" borderId="25" xfId="6" applyFont="1" applyFill="1" applyBorder="1" applyAlignment="1">
      <alignment horizontal="center"/>
    </xf>
    <xf numFmtId="0" fontId="25" fillId="0" borderId="24" xfId="7" applyFont="1" applyFill="1" applyBorder="1" applyAlignment="1">
      <alignment horizontal="center"/>
    </xf>
    <xf numFmtId="0" fontId="5" fillId="0" borderId="0" xfId="6" applyFont="1" applyAlignment="1">
      <alignment vertical="center"/>
    </xf>
    <xf numFmtId="0" fontId="6" fillId="0" borderId="30" xfId="6" applyFont="1" applyBorder="1"/>
    <xf numFmtId="0" fontId="5" fillId="0" borderId="31" xfId="6" applyFont="1" applyBorder="1"/>
    <xf numFmtId="0" fontId="6" fillId="0" borderId="31" xfId="6" applyFont="1" applyBorder="1" applyAlignment="1">
      <alignment horizontal="center"/>
    </xf>
    <xf numFmtId="0" fontId="6" fillId="0" borderId="32" xfId="6" applyFont="1" applyBorder="1" applyAlignment="1">
      <alignment horizontal="center"/>
    </xf>
    <xf numFmtId="0" fontId="6" fillId="0" borderId="33" xfId="6" applyFont="1" applyBorder="1" applyAlignment="1">
      <alignment horizontal="center"/>
    </xf>
    <xf numFmtId="0" fontId="6" fillId="0" borderId="30" xfId="6" applyFont="1" applyFill="1" applyBorder="1" applyAlignment="1">
      <alignment horizontal="center"/>
    </xf>
    <xf numFmtId="0" fontId="6" fillId="0" borderId="0" xfId="6" applyFont="1"/>
    <xf numFmtId="0" fontId="6" fillId="3" borderId="34" xfId="6" applyFont="1" applyFill="1" applyBorder="1"/>
    <xf numFmtId="0" fontId="6" fillId="3" borderId="35" xfId="6" applyFont="1" applyFill="1" applyBorder="1"/>
    <xf numFmtId="0" fontId="6" fillId="3" borderId="35" xfId="11" applyFont="1" applyFill="1" applyBorder="1" applyAlignment="1">
      <alignment horizontal="center"/>
    </xf>
    <xf numFmtId="0" fontId="6" fillId="3" borderId="1" xfId="11" applyFont="1" applyFill="1" applyBorder="1" applyAlignment="1">
      <alignment horizontal="center"/>
    </xf>
    <xf numFmtId="0" fontId="6" fillId="3" borderId="36" xfId="11" applyFont="1" applyFill="1" applyBorder="1" applyAlignment="1">
      <alignment horizontal="center"/>
    </xf>
    <xf numFmtId="0" fontId="5" fillId="3" borderId="34" xfId="11" applyFont="1" applyFill="1" applyBorder="1" applyAlignment="1">
      <alignment horizontal="center"/>
    </xf>
    <xf numFmtId="0" fontId="6" fillId="3" borderId="34" xfId="11" applyFont="1" applyFill="1" applyBorder="1" applyAlignment="1">
      <alignment horizontal="center"/>
    </xf>
    <xf numFmtId="0" fontId="6" fillId="3" borderId="35" xfId="11" applyFont="1" applyFill="1" applyBorder="1"/>
    <xf numFmtId="0" fontId="5" fillId="18" borderId="34" xfId="11" applyFont="1" applyFill="1" applyBorder="1" applyAlignment="1">
      <alignment horizontal="center"/>
    </xf>
    <xf numFmtId="0" fontId="6" fillId="0" borderId="34" xfId="6" applyFont="1" applyBorder="1"/>
    <xf numFmtId="0" fontId="6" fillId="0" borderId="35" xfId="6" applyFont="1" applyFill="1" applyBorder="1" applyAlignment="1"/>
    <xf numFmtId="0" fontId="6" fillId="0" borderId="35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0" fontId="6" fillId="0" borderId="36" xfId="11" applyFont="1" applyFill="1" applyBorder="1" applyAlignment="1">
      <alignment horizontal="center"/>
    </xf>
    <xf numFmtId="0" fontId="5" fillId="0" borderId="34" xfId="11" applyFont="1" applyFill="1" applyBorder="1" applyAlignment="1">
      <alignment horizontal="center"/>
    </xf>
    <xf numFmtId="0" fontId="6" fillId="0" borderId="34" xfId="11" applyFont="1" applyFill="1" applyBorder="1" applyAlignment="1">
      <alignment horizontal="center"/>
    </xf>
    <xf numFmtId="0" fontId="6" fillId="0" borderId="35" xfId="11" applyFont="1" applyFill="1" applyBorder="1"/>
    <xf numFmtId="49" fontId="5" fillId="3" borderId="34" xfId="11" applyNumberFormat="1" applyFont="1" applyFill="1" applyBorder="1" applyAlignment="1">
      <alignment horizontal="center"/>
    </xf>
    <xf numFmtId="0" fontId="6" fillId="0" borderId="37" xfId="6" applyFont="1" applyBorder="1"/>
    <xf numFmtId="0" fontId="6" fillId="0" borderId="38" xfId="6" applyFont="1" applyFill="1" applyBorder="1" applyAlignment="1"/>
    <xf numFmtId="0" fontId="6" fillId="0" borderId="38" xfId="11" applyFont="1" applyFill="1" applyBorder="1" applyAlignment="1">
      <alignment horizontal="center"/>
    </xf>
    <xf numFmtId="0" fontId="6" fillId="0" borderId="39" xfId="11" applyFont="1" applyFill="1" applyBorder="1" applyAlignment="1">
      <alignment horizontal="center"/>
    </xf>
    <xf numFmtId="0" fontId="6" fillId="0" borderId="40" xfId="11" applyFont="1" applyFill="1" applyBorder="1" applyAlignment="1">
      <alignment horizontal="center"/>
    </xf>
    <xf numFmtId="0" fontId="6" fillId="0" borderId="37" xfId="11" applyFont="1" applyFill="1" applyBorder="1" applyAlignment="1">
      <alignment horizontal="center"/>
    </xf>
    <xf numFmtId="49" fontId="5" fillId="0" borderId="37" xfId="11" applyNumberFormat="1" applyFont="1" applyFill="1" applyBorder="1" applyAlignment="1">
      <alignment horizontal="center"/>
    </xf>
    <xf numFmtId="0" fontId="5" fillId="0" borderId="31" xfId="11" applyFont="1" applyFill="1" applyBorder="1"/>
    <xf numFmtId="0" fontId="6" fillId="0" borderId="31" xfId="11" applyFont="1" applyBorder="1" applyAlignment="1">
      <alignment horizontal="center"/>
    </xf>
    <xf numFmtId="0" fontId="6" fillId="0" borderId="32" xfId="11" applyFont="1" applyBorder="1" applyAlignment="1">
      <alignment horizontal="center"/>
    </xf>
    <xf numFmtId="0" fontId="6" fillId="0" borderId="33" xfId="11" applyFont="1" applyBorder="1" applyAlignment="1">
      <alignment horizontal="center"/>
    </xf>
    <xf numFmtId="0" fontId="6" fillId="0" borderId="30" xfId="11" applyFont="1" applyFill="1" applyBorder="1" applyAlignment="1">
      <alignment horizontal="center"/>
    </xf>
    <xf numFmtId="0" fontId="6" fillId="3" borderId="37" xfId="6" applyFont="1" applyFill="1" applyBorder="1"/>
    <xf numFmtId="0" fontId="6" fillId="3" borderId="38" xfId="11" applyFont="1" applyFill="1" applyBorder="1"/>
    <xf numFmtId="0" fontId="6" fillId="3" borderId="38" xfId="11" applyFont="1" applyFill="1" applyBorder="1" applyAlignment="1">
      <alignment horizontal="center"/>
    </xf>
    <xf numFmtId="0" fontId="6" fillId="3" borderId="39" xfId="11" applyFont="1" applyFill="1" applyBorder="1" applyAlignment="1">
      <alignment horizontal="center"/>
    </xf>
    <xf numFmtId="0" fontId="6" fillId="3" borderId="40" xfId="11" applyFont="1" applyFill="1" applyBorder="1" applyAlignment="1">
      <alignment horizontal="center"/>
    </xf>
    <xf numFmtId="0" fontId="6" fillId="3" borderId="37" xfId="11" applyFont="1" applyFill="1" applyBorder="1" applyAlignment="1">
      <alignment horizontal="center"/>
    </xf>
    <xf numFmtId="0" fontId="5" fillId="3" borderId="37" xfId="11" applyFont="1" applyFill="1" applyBorder="1" applyAlignment="1">
      <alignment horizontal="center"/>
    </xf>
    <xf numFmtId="0" fontId="6" fillId="0" borderId="34" xfId="11" applyFont="1" applyBorder="1"/>
    <xf numFmtId="0" fontId="5" fillId="0" borderId="41" xfId="6" applyFont="1" applyBorder="1"/>
    <xf numFmtId="0" fontId="6" fillId="0" borderId="35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" fillId="0" borderId="36" xfId="6" applyFont="1" applyBorder="1" applyAlignment="1">
      <alignment horizontal="center"/>
    </xf>
    <xf numFmtId="0" fontId="6" fillId="0" borderId="42" xfId="6" applyFont="1" applyFill="1" applyBorder="1" applyAlignment="1">
      <alignment horizontal="center"/>
    </xf>
    <xf numFmtId="0" fontId="6" fillId="0" borderId="34" xfId="6" applyFont="1" applyFill="1" applyBorder="1" applyAlignment="1">
      <alignment horizontal="center"/>
    </xf>
    <xf numFmtId="0" fontId="6" fillId="3" borderId="34" xfId="11" applyFont="1" applyFill="1" applyBorder="1"/>
    <xf numFmtId="0" fontId="6" fillId="3" borderId="35" xfId="11" applyFont="1" applyFill="1" applyBorder="1" applyAlignment="1">
      <alignment horizontal="left"/>
    </xf>
    <xf numFmtId="0" fontId="6" fillId="3" borderId="35" xfId="6" applyFont="1" applyFill="1" applyBorder="1" applyAlignment="1">
      <alignment horizontal="center"/>
    </xf>
    <xf numFmtId="0" fontId="6" fillId="3" borderId="1" xfId="6" applyFont="1" applyFill="1" applyBorder="1" applyAlignment="1">
      <alignment horizontal="center"/>
    </xf>
    <xf numFmtId="0" fontId="6" fillId="3" borderId="36" xfId="6" applyFont="1" applyFill="1" applyBorder="1" applyAlignment="1">
      <alignment horizontal="center"/>
    </xf>
    <xf numFmtId="0" fontId="6" fillId="3" borderId="42" xfId="6" applyFont="1" applyFill="1" applyBorder="1" applyAlignment="1">
      <alignment horizontal="center"/>
    </xf>
    <xf numFmtId="0" fontId="5" fillId="3" borderId="34" xfId="6" applyFont="1" applyFill="1" applyBorder="1" applyAlignment="1">
      <alignment horizontal="center"/>
    </xf>
    <xf numFmtId="0" fontId="6" fillId="3" borderId="34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0" fontId="5" fillId="0" borderId="34" xfId="6" applyFont="1" applyBorder="1" applyAlignment="1">
      <alignment horizontal="center"/>
    </xf>
    <xf numFmtId="0" fontId="5" fillId="0" borderId="34" xfId="6" applyFont="1" applyFill="1" applyBorder="1" applyAlignment="1">
      <alignment horizontal="center"/>
    </xf>
    <xf numFmtId="0" fontId="5" fillId="3" borderId="42" xfId="6" applyFont="1" applyFill="1" applyBorder="1" applyAlignment="1">
      <alignment horizontal="center"/>
    </xf>
    <xf numFmtId="0" fontId="6" fillId="0" borderId="35" xfId="11" applyFont="1" applyBorder="1" applyAlignment="1">
      <alignment horizontal="left"/>
    </xf>
    <xf numFmtId="0" fontId="36" fillId="0" borderId="42" xfId="6" applyFont="1" applyFill="1" applyBorder="1" applyAlignment="1">
      <alignment horizontal="center"/>
    </xf>
    <xf numFmtId="0" fontId="6" fillId="0" borderId="37" xfId="11" applyFont="1" applyBorder="1"/>
    <xf numFmtId="0" fontId="6" fillId="0" borderId="38" xfId="11" applyFont="1" applyBorder="1" applyAlignment="1">
      <alignment horizontal="left"/>
    </xf>
    <xf numFmtId="0" fontId="6" fillId="0" borderId="38" xfId="6" applyFont="1" applyBorder="1" applyAlignment="1">
      <alignment horizontal="center"/>
    </xf>
    <xf numFmtId="0" fontId="6" fillId="0" borderId="39" xfId="6" applyFont="1" applyBorder="1" applyAlignment="1">
      <alignment horizontal="center"/>
    </xf>
    <xf numFmtId="0" fontId="6" fillId="0" borderId="40" xfId="6" applyFont="1" applyBorder="1" applyAlignment="1">
      <alignment horizontal="center"/>
    </xf>
    <xf numFmtId="0" fontId="6" fillId="0" borderId="43" xfId="6" applyFont="1" applyFill="1" applyBorder="1" applyAlignment="1">
      <alignment horizontal="center"/>
    </xf>
    <xf numFmtId="0" fontId="5" fillId="0" borderId="37" xfId="6" applyFont="1" applyFill="1" applyBorder="1" applyAlignment="1">
      <alignment horizontal="center"/>
    </xf>
    <xf numFmtId="0" fontId="6" fillId="0" borderId="30" xfId="11" applyFont="1" applyBorder="1"/>
    <xf numFmtId="0" fontId="6" fillId="0" borderId="44" xfId="6" applyFont="1" applyFill="1" applyBorder="1" applyAlignment="1">
      <alignment horizontal="center"/>
    </xf>
    <xf numFmtId="0" fontId="6" fillId="3" borderId="35" xfId="6" applyFont="1" applyFill="1" applyBorder="1" applyAlignment="1">
      <alignment horizontal="left"/>
    </xf>
    <xf numFmtId="0" fontId="5" fillId="0" borderId="43" xfId="6" applyFont="1" applyFill="1" applyBorder="1" applyAlignment="1">
      <alignment horizontal="center"/>
    </xf>
    <xf numFmtId="0" fontId="6" fillId="0" borderId="37" xfId="6" applyFont="1" applyFill="1" applyBorder="1" applyAlignment="1">
      <alignment horizontal="center"/>
    </xf>
    <xf numFmtId="0" fontId="5" fillId="0" borderId="44" xfId="6" applyFont="1" applyBorder="1" applyAlignment="1">
      <alignment vertical="center"/>
    </xf>
    <xf numFmtId="0" fontId="6" fillId="0" borderId="35" xfId="11" applyFont="1" applyBorder="1"/>
    <xf numFmtId="0" fontId="5" fillId="0" borderId="42" xfId="6" applyFont="1" applyFill="1" applyBorder="1" applyAlignment="1">
      <alignment horizontal="center"/>
    </xf>
    <xf numFmtId="0" fontId="6" fillId="0" borderId="35" xfId="6" applyFont="1" applyFill="1" applyBorder="1"/>
    <xf numFmtId="0" fontId="5" fillId="0" borderId="42" xfId="6" applyFont="1" applyBorder="1" applyAlignment="1">
      <alignment vertical="center"/>
    </xf>
    <xf numFmtId="0" fontId="6" fillId="0" borderId="38" xfId="11" applyFont="1" applyBorder="1"/>
    <xf numFmtId="0" fontId="5" fillId="0" borderId="1" xfId="11" applyFont="1" applyBorder="1"/>
    <xf numFmtId="0" fontId="5" fillId="6" borderId="1" xfId="11" applyFont="1" applyFill="1" applyBorder="1"/>
    <xf numFmtId="0" fontId="6" fillId="0" borderId="36" xfId="11" applyFont="1" applyBorder="1"/>
    <xf numFmtId="0" fontId="6" fillId="0" borderId="45" xfId="11" applyFont="1" applyBorder="1"/>
    <xf numFmtId="0" fontId="6" fillId="0" borderId="46" xfId="11" applyFont="1" applyBorder="1"/>
    <xf numFmtId="0" fontId="6" fillId="3" borderId="1" xfId="11" applyFont="1" applyFill="1" applyBorder="1"/>
    <xf numFmtId="0" fontId="6" fillId="11" borderId="1" xfId="11" applyFont="1" applyFill="1" applyBorder="1"/>
    <xf numFmtId="0" fontId="6" fillId="0" borderId="1" xfId="11" applyFont="1" applyBorder="1"/>
    <xf numFmtId="0" fontId="18" fillId="0" borderId="0" xfId="4" quotePrefix="1" applyFont="1" applyAlignment="1">
      <alignment horizontal="left"/>
    </xf>
    <xf numFmtId="0" fontId="5" fillId="0" borderId="1" xfId="4" applyNumberFormat="1" applyFont="1" applyFill="1" applyBorder="1" applyAlignment="1">
      <alignment horizontal="center"/>
    </xf>
    <xf numFmtId="0" fontId="5" fillId="0" borderId="1" xfId="4" quotePrefix="1" applyNumberFormat="1" applyFont="1" applyFill="1" applyBorder="1" applyAlignment="1">
      <alignment horizontal="center"/>
    </xf>
    <xf numFmtId="0" fontId="18" fillId="6" borderId="1" xfId="4" applyFont="1" applyFill="1" applyBorder="1"/>
    <xf numFmtId="0" fontId="6" fillId="0" borderId="0" xfId="6" applyFont="1" applyBorder="1"/>
    <xf numFmtId="0" fontId="6" fillId="0" borderId="10" xfId="6" applyFont="1" applyBorder="1"/>
    <xf numFmtId="0" fontId="6" fillId="0" borderId="1" xfId="6" applyFont="1" applyBorder="1"/>
    <xf numFmtId="0" fontId="5" fillId="0" borderId="1" xfId="6" applyFont="1" applyBorder="1" applyAlignment="1">
      <alignment horizontal="center"/>
    </xf>
    <xf numFmtId="169" fontId="5" fillId="0" borderId="1" xfId="6" applyNumberFormat="1" applyFont="1" applyBorder="1" applyAlignment="1">
      <alignment horizontal="center"/>
    </xf>
    <xf numFmtId="0" fontId="28" fillId="0" borderId="1" xfId="6" applyFont="1" applyBorder="1" applyAlignment="1"/>
    <xf numFmtId="0" fontId="29" fillId="0" borderId="1" xfId="6" applyFont="1" applyBorder="1" applyAlignment="1"/>
    <xf numFmtId="0" fontId="39" fillId="0" borderId="1" xfId="6" applyFont="1" applyBorder="1" applyAlignment="1"/>
    <xf numFmtId="0" fontId="6" fillId="0" borderId="0" xfId="6" applyFont="1" applyAlignment="1">
      <alignment horizontal="center"/>
    </xf>
    <xf numFmtId="0" fontId="29" fillId="13" borderId="1" xfId="6" applyFont="1" applyFill="1" applyBorder="1" applyAlignment="1"/>
    <xf numFmtId="0" fontId="34" fillId="3" borderId="0" xfId="6" applyFont="1" applyFill="1" applyAlignment="1"/>
    <xf numFmtId="0" fontId="30" fillId="3" borderId="0" xfId="6" applyFont="1" applyFill="1" applyAlignment="1"/>
    <xf numFmtId="0" fontId="35" fillId="3" borderId="0" xfId="6" applyFont="1" applyFill="1" applyAlignment="1"/>
    <xf numFmtId="167" fontId="5" fillId="3" borderId="0" xfId="6" applyNumberFormat="1" applyFont="1" applyFill="1" applyAlignment="1">
      <alignment horizontal="center"/>
    </xf>
    <xf numFmtId="0" fontId="35" fillId="0" borderId="8" xfId="4" applyFont="1" applyFill="1" applyBorder="1" applyAlignment="1">
      <alignment horizontal="right"/>
    </xf>
    <xf numFmtId="0" fontId="18" fillId="0" borderId="0" xfId="4" quotePrefix="1" applyFont="1" applyAlignment="1"/>
    <xf numFmtId="0" fontId="40" fillId="0" borderId="0" xfId="6" applyFont="1" applyFill="1" applyBorder="1"/>
    <xf numFmtId="0" fontId="5" fillId="0" borderId="0" xfId="6" applyFont="1" applyFill="1" applyBorder="1" applyAlignment="1">
      <alignment horizontal="center"/>
    </xf>
    <xf numFmtId="0" fontId="26" fillId="0" borderId="0" xfId="6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/>
    <xf numFmtId="0" fontId="41" fillId="0" borderId="0" xfId="6" applyFont="1" applyFill="1" applyBorder="1"/>
    <xf numFmtId="0" fontId="9" fillId="0" borderId="0" xfId="6" applyFont="1" applyFill="1" applyBorder="1"/>
    <xf numFmtId="0" fontId="36" fillId="0" borderId="0" xfId="6" applyFont="1" applyFill="1" applyAlignment="1"/>
    <xf numFmtId="0" fontId="42" fillId="0" borderId="1" xfId="6" applyFont="1" applyFill="1" applyBorder="1" applyAlignment="1">
      <alignment horizontal="right" textRotation="90"/>
    </xf>
    <xf numFmtId="16" fontId="42" fillId="0" borderId="1" xfId="6" applyNumberFormat="1" applyFont="1" applyFill="1" applyBorder="1" applyAlignment="1">
      <alignment horizontal="right" textRotation="90"/>
    </xf>
    <xf numFmtId="0" fontId="42" fillId="0" borderId="1" xfId="6" applyFont="1" applyFill="1" applyBorder="1" applyAlignment="1">
      <alignment horizontal="center" textRotation="90"/>
    </xf>
    <xf numFmtId="0" fontId="42" fillId="0" borderId="36" xfId="6" applyFont="1" applyFill="1" applyBorder="1" applyAlignment="1">
      <alignment horizontal="right" textRotation="90"/>
    </xf>
    <xf numFmtId="49" fontId="42" fillId="0" borderId="1" xfId="6" applyNumberFormat="1" applyFont="1" applyFill="1" applyBorder="1" applyAlignment="1">
      <alignment horizontal="right" textRotation="90"/>
    </xf>
    <xf numFmtId="49" fontId="42" fillId="0" borderId="1" xfId="6" applyNumberFormat="1" applyFont="1" applyFill="1" applyBorder="1" applyAlignment="1">
      <alignment horizontal="left" textRotation="90" wrapText="1"/>
    </xf>
    <xf numFmtId="49" fontId="42" fillId="0" borderId="36" xfId="6" applyNumberFormat="1" applyFont="1" applyFill="1" applyBorder="1" applyAlignment="1">
      <alignment horizontal="right" textRotation="90"/>
    </xf>
    <xf numFmtId="0" fontId="20" fillId="0" borderId="1" xfId="2" applyFont="1" applyBorder="1" applyAlignment="1">
      <alignment horizontal="center"/>
    </xf>
    <xf numFmtId="0" fontId="5" fillId="0" borderId="36" xfId="6" applyFont="1" applyFill="1" applyBorder="1" applyAlignment="1">
      <alignment horizontal="center"/>
    </xf>
    <xf numFmtId="0" fontId="6" fillId="0" borderId="46" xfId="6" applyFont="1" applyFill="1" applyBorder="1"/>
    <xf numFmtId="167" fontId="35" fillId="0" borderId="1" xfId="6" applyNumberFormat="1" applyFont="1" applyFill="1" applyBorder="1" applyAlignment="1">
      <alignment horizontal="center"/>
    </xf>
    <xf numFmtId="167" fontId="6" fillId="0" borderId="0" xfId="6" applyNumberFormat="1" applyFont="1" applyFill="1"/>
    <xf numFmtId="0" fontId="6" fillId="0" borderId="1" xfId="4" applyFont="1" applyFill="1" applyBorder="1" applyAlignment="1"/>
    <xf numFmtId="0" fontId="5" fillId="0" borderId="0" xfId="6" applyFont="1" applyFill="1"/>
    <xf numFmtId="0" fontId="40" fillId="0" borderId="0" xfId="6" applyFont="1" applyAlignment="1"/>
    <xf numFmtId="0" fontId="6" fillId="0" borderId="0" xfId="6" applyFont="1" applyBorder="1" applyAlignment="1">
      <alignment horizontal="center"/>
    </xf>
    <xf numFmtId="0" fontId="41" fillId="0" borderId="0" xfId="6" applyFont="1"/>
    <xf numFmtId="49" fontId="20" fillId="0" borderId="1" xfId="2" applyNumberFormat="1" applyFont="1" applyBorder="1" applyAlignment="1">
      <alignment horizontal="center"/>
    </xf>
    <xf numFmtId="167" fontId="6" fillId="0" borderId="1" xfId="6" applyNumberFormat="1" applyFont="1" applyFill="1" applyBorder="1" applyAlignment="1">
      <alignment horizontal="center"/>
    </xf>
    <xf numFmtId="0" fontId="20" fillId="0" borderId="0" xfId="2" applyFont="1" applyAlignment="1">
      <alignment vertical="center"/>
    </xf>
    <xf numFmtId="167" fontId="6" fillId="0" borderId="0" xfId="6" applyNumberFormat="1" applyFont="1" applyAlignment="1">
      <alignment horizontal="center"/>
    </xf>
    <xf numFmtId="0" fontId="43" fillId="19" borderId="0" xfId="4" applyNumberFormat="1" applyFont="1" applyFill="1"/>
    <xf numFmtId="0" fontId="18" fillId="19" borderId="0" xfId="4" applyNumberFormat="1" applyFont="1" applyFill="1"/>
    <xf numFmtId="0" fontId="18" fillId="0" borderId="0" xfId="4" applyNumberFormat="1" applyFont="1" applyAlignment="1">
      <alignment horizontal="right"/>
    </xf>
    <xf numFmtId="0" fontId="27" fillId="7" borderId="0" xfId="5" applyFont="1" applyFill="1" applyBorder="1" applyAlignment="1">
      <alignment horizontal="right" vertical="top"/>
    </xf>
    <xf numFmtId="166" fontId="25" fillId="19" borderId="0" xfId="4" applyNumberFormat="1" applyFont="1" applyFill="1" applyBorder="1" applyAlignment="1">
      <alignment horizontal="left"/>
    </xf>
    <xf numFmtId="0" fontId="25" fillId="19" borderId="0" xfId="4" applyFont="1" applyFill="1" applyBorder="1" applyAlignment="1">
      <alignment vertical="top"/>
    </xf>
    <xf numFmtId="0" fontId="25" fillId="19" borderId="0" xfId="4" applyFont="1" applyFill="1" applyBorder="1" applyAlignment="1"/>
    <xf numFmtId="0" fontId="20" fillId="0" borderId="0" xfId="1"/>
    <xf numFmtId="0" fontId="20" fillId="0" borderId="1" xfId="1" applyBorder="1"/>
    <xf numFmtId="0" fontId="20" fillId="4" borderId="1" xfId="1" applyFill="1" applyBorder="1"/>
    <xf numFmtId="0" fontId="44" fillId="0" borderId="1" xfId="1" applyFont="1" applyBorder="1"/>
    <xf numFmtId="0" fontId="25" fillId="0" borderId="1" xfId="4" applyNumberFormat="1" applyFont="1" applyBorder="1" applyAlignment="1">
      <alignment horizontal="center"/>
    </xf>
    <xf numFmtId="0" fontId="25" fillId="4" borderId="1" xfId="4" applyNumberFormat="1" applyFont="1" applyFill="1" applyBorder="1" applyAlignment="1">
      <alignment horizontal="center"/>
    </xf>
    <xf numFmtId="0" fontId="18" fillId="6" borderId="1" xfId="4" applyNumberFormat="1" applyFont="1" applyFill="1" applyBorder="1"/>
    <xf numFmtId="49" fontId="6" fillId="6" borderId="1" xfId="4" applyNumberFormat="1" applyFont="1" applyFill="1" applyBorder="1"/>
    <xf numFmtId="0" fontId="20" fillId="6" borderId="1" xfId="1" applyFont="1" applyFill="1" applyBorder="1"/>
    <xf numFmtId="0" fontId="6" fillId="6" borderId="1" xfId="4" applyNumberFormat="1" applyFont="1" applyFill="1" applyBorder="1"/>
    <xf numFmtId="164" fontId="18" fillId="6" borderId="1" xfId="4" applyNumberFormat="1" applyFont="1" applyFill="1" applyBorder="1" applyAlignment="1">
      <alignment horizontal="left"/>
    </xf>
    <xf numFmtId="49" fontId="18" fillId="6" borderId="1" xfId="4" applyNumberFormat="1" applyFont="1" applyFill="1" applyBorder="1"/>
    <xf numFmtId="165" fontId="1" fillId="6" borderId="0" xfId="4" applyNumberFormat="1" applyFont="1" applyFill="1" applyBorder="1" applyAlignment="1">
      <alignment horizontal="left"/>
    </xf>
    <xf numFmtId="0" fontId="20" fillId="4" borderId="1" xfId="1" applyFill="1" applyBorder="1" applyAlignment="1">
      <alignment horizontal="center"/>
    </xf>
    <xf numFmtId="0" fontId="45" fillId="0" borderId="0" xfId="6" applyFont="1" applyBorder="1" applyAlignment="1">
      <alignment horizontal="center" textRotation="90"/>
    </xf>
    <xf numFmtId="0" fontId="25" fillId="0" borderId="0" xfId="6" applyFont="1" applyBorder="1" applyAlignment="1"/>
    <xf numFmtId="0" fontId="33" fillId="7" borderId="0" xfId="5" applyFont="1" applyFill="1" applyBorder="1" applyAlignment="1">
      <alignment horizontal="left" vertical="top"/>
    </xf>
    <xf numFmtId="0" fontId="18" fillId="0" borderId="0" xfId="15" applyFont="1" applyBorder="1"/>
    <xf numFmtId="0" fontId="0" fillId="4" borderId="1" xfId="0" applyFill="1" applyBorder="1" applyAlignment="1">
      <alignment horizontal="center" vertical="center"/>
    </xf>
    <xf numFmtId="0" fontId="6" fillId="0" borderId="0" xfId="14" applyFont="1" applyFill="1" applyBorder="1" applyAlignment="1">
      <alignment horizontal="center"/>
    </xf>
    <xf numFmtId="0" fontId="1" fillId="0" borderId="0" xfId="14" applyFont="1" applyFill="1"/>
    <xf numFmtId="0" fontId="6" fillId="6" borderId="0" xfId="6" applyFont="1" applyFill="1"/>
    <xf numFmtId="0" fontId="20" fillId="20" borderId="1" xfId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0" fillId="10" borderId="1" xfId="1" applyFill="1" applyBorder="1" applyAlignment="1">
      <alignment horizontal="center" vertical="center"/>
    </xf>
    <xf numFmtId="0" fontId="18" fillId="0" borderId="0" xfId="6" applyFont="1" applyFill="1" applyAlignment="1"/>
    <xf numFmtId="0" fontId="25" fillId="0" borderId="0" xfId="15" applyFont="1" applyBorder="1" applyAlignment="1"/>
    <xf numFmtId="0" fontId="18" fillId="0" borderId="0" xfId="15" applyFont="1" applyBorder="1" applyAlignment="1"/>
    <xf numFmtId="0" fontId="33" fillId="0" borderId="0" xfId="15" applyFont="1" applyBorder="1" applyAlignment="1"/>
    <xf numFmtId="0" fontId="18" fillId="0" borderId="0" xfId="8" applyFont="1" applyFill="1" applyAlignment="1"/>
    <xf numFmtId="0" fontId="33" fillId="0" borderId="0" xfId="8" applyFont="1" applyFill="1" applyBorder="1" applyAlignment="1"/>
    <xf numFmtId="0" fontId="6" fillId="21" borderId="1" xfId="6" applyNumberFormat="1" applyFont="1" applyFill="1" applyBorder="1" applyAlignment="1">
      <alignment textRotation="90"/>
    </xf>
    <xf numFmtId="0" fontId="20" fillId="21" borderId="1" xfId="1" applyFill="1" applyBorder="1"/>
    <xf numFmtId="0" fontId="20" fillId="21" borderId="1" xfId="1" applyFont="1" applyFill="1" applyBorder="1"/>
    <xf numFmtId="0" fontId="18" fillId="21" borderId="1" xfId="6" applyNumberFormat="1" applyFont="1" applyFill="1" applyBorder="1" applyAlignment="1">
      <alignment textRotation="90"/>
    </xf>
    <xf numFmtId="0" fontId="39" fillId="0" borderId="1" xfId="6" applyFont="1" applyFill="1" applyBorder="1" applyAlignment="1"/>
    <xf numFmtId="168" fontId="39" fillId="0" borderId="1" xfId="6" applyNumberFormat="1" applyFont="1" applyFill="1" applyBorder="1" applyAlignment="1"/>
    <xf numFmtId="0" fontId="39" fillId="0" borderId="17" xfId="6" applyFont="1" applyFill="1" applyBorder="1" applyAlignment="1"/>
    <xf numFmtId="0" fontId="39" fillId="0" borderId="17" xfId="6" applyFont="1" applyBorder="1" applyAlignment="1"/>
    <xf numFmtId="0" fontId="35" fillId="3" borderId="0" xfId="14" applyFont="1" applyFill="1"/>
    <xf numFmtId="0" fontId="29" fillId="0" borderId="17" xfId="6" applyFont="1" applyBorder="1" applyAlignment="1"/>
    <xf numFmtId="0" fontId="30" fillId="3" borderId="0" xfId="14" applyFont="1" applyFill="1"/>
    <xf numFmtId="0" fontId="18" fillId="0" borderId="61" xfId="4" applyFont="1" applyBorder="1" applyAlignment="1">
      <alignment vertical="top"/>
    </xf>
    <xf numFmtId="0" fontId="0" fillId="3" borderId="58" xfId="4" applyFont="1" applyFill="1" applyBorder="1" applyAlignment="1">
      <alignment vertical="top"/>
    </xf>
    <xf numFmtId="0" fontId="25" fillId="0" borderId="56" xfId="4" applyFont="1" applyFill="1" applyBorder="1" applyAlignment="1">
      <alignment vertical="top"/>
    </xf>
    <xf numFmtId="0" fontId="46" fillId="0" borderId="61" xfId="4" applyFont="1" applyBorder="1" applyAlignment="1">
      <alignment vertical="top"/>
    </xf>
    <xf numFmtId="0" fontId="46" fillId="0" borderId="58" xfId="4" applyFont="1" applyBorder="1" applyAlignment="1">
      <alignment vertical="top"/>
    </xf>
    <xf numFmtId="0" fontId="18" fillId="10" borderId="58" xfId="4" applyFont="1" applyFill="1" applyBorder="1" applyAlignment="1">
      <alignment vertical="top"/>
    </xf>
    <xf numFmtId="0" fontId="0" fillId="10" borderId="58" xfId="4" applyFont="1" applyFill="1" applyBorder="1" applyAlignment="1">
      <alignment vertical="top"/>
    </xf>
    <xf numFmtId="0" fontId="0" fillId="3" borderId="56" xfId="4" applyFont="1" applyFill="1" applyBorder="1" applyAlignment="1">
      <alignment vertical="top"/>
    </xf>
    <xf numFmtId="0" fontId="19" fillId="9" borderId="57" xfId="4" applyFont="1" applyFill="1" applyBorder="1" applyAlignment="1">
      <alignment vertical="top"/>
    </xf>
    <xf numFmtId="0" fontId="25" fillId="3" borderId="59" xfId="4" applyFont="1" applyFill="1" applyBorder="1" applyAlignment="1">
      <alignment vertical="top"/>
    </xf>
    <xf numFmtId="0" fontId="25" fillId="0" borderId="58" xfId="4" applyFont="1" applyFill="1" applyBorder="1" applyAlignment="1">
      <alignment vertical="top"/>
    </xf>
    <xf numFmtId="0" fontId="25" fillId="0" borderId="66" xfId="4" applyFont="1" applyFill="1" applyBorder="1" applyAlignment="1">
      <alignment vertical="top"/>
    </xf>
    <xf numFmtId="0" fontId="46" fillId="0" borderId="63" xfId="4" applyFont="1" applyBorder="1" applyAlignment="1">
      <alignment vertical="top"/>
    </xf>
    <xf numFmtId="0" fontId="18" fillId="0" borderId="63" xfId="4" applyFont="1" applyBorder="1" applyAlignment="1">
      <alignment vertical="top"/>
    </xf>
    <xf numFmtId="0" fontId="18" fillId="8" borderId="63" xfId="4" applyFont="1" applyFill="1" applyBorder="1" applyAlignment="1">
      <alignment vertical="top"/>
    </xf>
    <xf numFmtId="0" fontId="0" fillId="4" borderId="65" xfId="4" applyFont="1" applyFill="1" applyBorder="1" applyAlignment="1">
      <alignment vertical="top"/>
    </xf>
    <xf numFmtId="0" fontId="18" fillId="4" borderId="0" xfId="4" applyFont="1" applyFill="1" applyBorder="1" applyAlignment="1">
      <alignment vertical="top"/>
    </xf>
    <xf numFmtId="0" fontId="18" fillId="0" borderId="58" xfId="4" applyFont="1" applyBorder="1" applyAlignment="1">
      <alignment vertical="top"/>
    </xf>
    <xf numFmtId="0" fontId="0" fillId="0" borderId="56" xfId="4" applyFont="1" applyBorder="1" applyAlignment="1">
      <alignment vertical="top"/>
    </xf>
    <xf numFmtId="0" fontId="0" fillId="0" borderId="58" xfId="4" applyFont="1" applyBorder="1" applyAlignment="1">
      <alignment vertical="top"/>
    </xf>
    <xf numFmtId="0" fontId="0" fillId="4" borderId="0" xfId="4" applyFont="1" applyFill="1" applyBorder="1" applyAlignment="1">
      <alignment vertical="top"/>
    </xf>
    <xf numFmtId="0" fontId="25" fillId="3" borderId="65" xfId="4" applyFont="1" applyFill="1" applyBorder="1" applyAlignment="1">
      <alignment vertical="top"/>
    </xf>
    <xf numFmtId="0" fontId="25" fillId="0" borderId="63" xfId="4" applyFont="1" applyFill="1" applyBorder="1" applyAlignment="1">
      <alignment vertical="top"/>
    </xf>
    <xf numFmtId="0" fontId="47" fillId="0" borderId="56" xfId="4" applyFont="1" applyFill="1" applyBorder="1" applyAlignment="1">
      <alignment vertical="top"/>
    </xf>
    <xf numFmtId="0" fontId="47" fillId="0" borderId="58" xfId="4" applyFont="1" applyFill="1" applyBorder="1" applyAlignment="1">
      <alignment vertical="top"/>
    </xf>
    <xf numFmtId="0" fontId="47" fillId="0" borderId="63" xfId="4" applyFont="1" applyFill="1" applyBorder="1" applyAlignment="1">
      <alignment vertical="top"/>
    </xf>
    <xf numFmtId="0" fontId="46" fillId="0" borderId="56" xfId="4" applyFont="1" applyBorder="1" applyAlignment="1">
      <alignment vertical="top"/>
    </xf>
    <xf numFmtId="0" fontId="25" fillId="4" borderId="65" xfId="4" applyFont="1" applyFill="1" applyBorder="1" applyAlignment="1">
      <alignment vertical="top"/>
    </xf>
    <xf numFmtId="0" fontId="25" fillId="4" borderId="0" xfId="4" applyFont="1" applyFill="1" applyBorder="1" applyAlignment="1">
      <alignment vertical="top"/>
    </xf>
    <xf numFmtId="0" fontId="25" fillId="4" borderId="71" xfId="4" applyFont="1" applyFill="1" applyBorder="1" applyAlignment="1">
      <alignment vertical="top"/>
    </xf>
    <xf numFmtId="0" fontId="18" fillId="0" borderId="0" xfId="4" applyFont="1" applyBorder="1" applyAlignment="1">
      <alignment vertical="top"/>
    </xf>
    <xf numFmtId="0" fontId="25" fillId="0" borderId="0" xfId="4" applyFont="1" applyFill="1" applyBorder="1" applyAlignment="1">
      <alignment vertical="top"/>
    </xf>
    <xf numFmtId="0" fontId="25" fillId="10" borderId="58" xfId="4" applyFont="1" applyFill="1" applyBorder="1" applyAlignment="1">
      <alignment vertical="top"/>
    </xf>
    <xf numFmtId="0" fontId="18" fillId="4" borderId="58" xfId="4" applyFont="1" applyFill="1" applyBorder="1" applyAlignment="1">
      <alignment vertical="top"/>
    </xf>
    <xf numFmtId="0" fontId="18" fillId="4" borderId="63" xfId="4" applyFont="1" applyFill="1" applyBorder="1" applyAlignment="1">
      <alignment vertical="top"/>
    </xf>
    <xf numFmtId="0" fontId="18" fillId="10" borderId="63" xfId="4" applyFont="1" applyFill="1" applyBorder="1" applyAlignment="1">
      <alignment vertical="top"/>
    </xf>
    <xf numFmtId="0" fontId="0" fillId="4" borderId="56" xfId="4" applyFont="1" applyFill="1" applyBorder="1" applyAlignment="1">
      <alignment vertical="top"/>
    </xf>
    <xf numFmtId="0" fontId="0" fillId="4" borderId="58" xfId="4" applyFont="1" applyFill="1" applyBorder="1" applyAlignment="1">
      <alignment vertical="top"/>
    </xf>
    <xf numFmtId="0" fontId="25" fillId="3" borderId="63" xfId="4" applyFont="1" applyFill="1" applyBorder="1" applyAlignment="1">
      <alignment vertical="top"/>
    </xf>
    <xf numFmtId="0" fontId="5" fillId="0" borderId="56" xfId="4" applyFont="1" applyFill="1" applyBorder="1" applyAlignment="1">
      <alignment vertical="top"/>
    </xf>
    <xf numFmtId="0" fontId="5" fillId="0" borderId="58" xfId="4" applyFont="1" applyFill="1" applyBorder="1" applyAlignment="1">
      <alignment vertical="top"/>
    </xf>
    <xf numFmtId="0" fontId="18" fillId="0" borderId="66" xfId="4" applyFont="1" applyBorder="1" applyAlignment="1">
      <alignment vertical="top"/>
    </xf>
    <xf numFmtId="0" fontId="0" fillId="0" borderId="61" xfId="4" applyFont="1" applyBorder="1" applyAlignment="1">
      <alignment vertical="top"/>
    </xf>
    <xf numFmtId="0" fontId="25" fillId="0" borderId="73" xfId="4" applyFont="1" applyBorder="1" applyAlignment="1">
      <alignment vertical="top"/>
    </xf>
    <xf numFmtId="0" fontId="25" fillId="0" borderId="0" xfId="4" applyFont="1" applyBorder="1" applyAlignment="1">
      <alignment vertical="top"/>
    </xf>
    <xf numFmtId="0" fontId="0" fillId="4" borderId="61" xfId="4" applyFont="1" applyFill="1" applyBorder="1" applyAlignment="1">
      <alignment vertical="top"/>
    </xf>
    <xf numFmtId="0" fontId="43" fillId="19" borderId="0" xfId="4" applyNumberFormat="1" applyFont="1" applyFill="1" applyAlignment="1"/>
    <xf numFmtId="0" fontId="25" fillId="8" borderId="56" xfId="4" applyFont="1" applyFill="1" applyBorder="1" applyAlignment="1">
      <alignment vertical="top"/>
    </xf>
    <xf numFmtId="0" fontId="25" fillId="8" borderId="57" xfId="4" applyFont="1" applyFill="1" applyBorder="1" applyAlignment="1">
      <alignment vertical="top"/>
    </xf>
    <xf numFmtId="0" fontId="18" fillId="8" borderId="0" xfId="4" applyFont="1" applyFill="1" applyBorder="1" applyAlignment="1">
      <alignment vertical="top"/>
    </xf>
    <xf numFmtId="0" fontId="18" fillId="8" borderId="57" xfId="4" applyFont="1" applyFill="1" applyBorder="1" applyAlignment="1">
      <alignment vertical="top"/>
    </xf>
    <xf numFmtId="0" fontId="25" fillId="0" borderId="56" xfId="4" applyFont="1" applyBorder="1" applyAlignment="1">
      <alignment vertical="top"/>
    </xf>
    <xf numFmtId="0" fontId="25" fillId="8" borderId="58" xfId="4" applyFont="1" applyFill="1" applyBorder="1" applyAlignment="1">
      <alignment vertical="top"/>
    </xf>
    <xf numFmtId="0" fontId="25" fillId="8" borderId="59" xfId="4" applyFont="1" applyFill="1" applyBorder="1" applyAlignment="1">
      <alignment vertical="top"/>
    </xf>
    <xf numFmtId="0" fontId="18" fillId="8" borderId="59" xfId="4" applyFont="1" applyFill="1" applyBorder="1" applyAlignment="1">
      <alignment vertical="top"/>
    </xf>
    <xf numFmtId="0" fontId="25" fillId="0" borderId="58" xfId="4" applyFont="1" applyBorder="1" applyAlignment="1">
      <alignment vertical="top"/>
    </xf>
    <xf numFmtId="0" fontId="25" fillId="0" borderId="59" xfId="4" applyFont="1" applyBorder="1" applyAlignment="1">
      <alignment vertical="top"/>
    </xf>
    <xf numFmtId="0" fontId="18" fillId="0" borderId="59" xfId="4" applyFont="1" applyBorder="1" applyAlignment="1">
      <alignment vertical="top"/>
    </xf>
    <xf numFmtId="0" fontId="25" fillId="0" borderId="62" xfId="4" applyFont="1" applyBorder="1" applyAlignment="1">
      <alignment vertical="top"/>
    </xf>
    <xf numFmtId="0" fontId="25" fillId="0" borderId="64" xfId="4" applyFont="1" applyBorder="1" applyAlignment="1">
      <alignment vertical="top"/>
    </xf>
    <xf numFmtId="0" fontId="25" fillId="0" borderId="65" xfId="4" applyFont="1" applyBorder="1" applyAlignment="1">
      <alignment vertical="top"/>
    </xf>
    <xf numFmtId="0" fontId="25" fillId="0" borderId="3" xfId="4" applyFont="1" applyBorder="1" applyAlignment="1">
      <alignment vertical="top"/>
    </xf>
    <xf numFmtId="0" fontId="25" fillId="0" borderId="67" xfId="4" applyFont="1" applyFill="1" applyBorder="1" applyAlignment="1">
      <alignment vertical="top"/>
    </xf>
    <xf numFmtId="0" fontId="18" fillId="0" borderId="68" xfId="4" applyFont="1" applyBorder="1" applyAlignment="1">
      <alignment vertical="top"/>
    </xf>
    <xf numFmtId="0" fontId="25" fillId="0" borderId="63" xfId="4" applyFont="1" applyBorder="1" applyAlignment="1">
      <alignment vertical="top"/>
    </xf>
    <xf numFmtId="0" fontId="25" fillId="0" borderId="69" xfId="4" applyFont="1" applyBorder="1" applyAlignment="1">
      <alignment vertical="top"/>
    </xf>
    <xf numFmtId="0" fontId="25" fillId="0" borderId="55" xfId="4" applyFont="1" applyBorder="1" applyAlignment="1">
      <alignment vertical="top"/>
    </xf>
    <xf numFmtId="0" fontId="18" fillId="0" borderId="69" xfId="4" applyFont="1" applyBorder="1" applyAlignment="1">
      <alignment vertical="top"/>
    </xf>
    <xf numFmtId="0" fontId="25" fillId="10" borderId="3" xfId="4" applyFont="1" applyFill="1" applyBorder="1" applyAlignment="1">
      <alignment vertical="top"/>
    </xf>
    <xf numFmtId="0" fontId="25" fillId="4" borderId="59" xfId="4" applyFont="1" applyFill="1" applyBorder="1" applyAlignment="1">
      <alignment vertical="top"/>
    </xf>
    <xf numFmtId="0" fontId="18" fillId="4" borderId="55" xfId="4" applyFont="1" applyFill="1" applyBorder="1" applyAlignment="1">
      <alignment vertical="top"/>
    </xf>
    <xf numFmtId="0" fontId="18" fillId="4" borderId="69" xfId="4" applyFont="1" applyFill="1" applyBorder="1" applyAlignment="1">
      <alignment vertical="top"/>
    </xf>
    <xf numFmtId="0" fontId="18" fillId="0" borderId="64" xfId="4" applyFont="1" applyBorder="1" applyAlignment="1">
      <alignment vertical="top"/>
    </xf>
    <xf numFmtId="0" fontId="25" fillId="3" borderId="69" xfId="4" applyFont="1" applyFill="1" applyBorder="1" applyAlignment="1">
      <alignment vertical="top"/>
    </xf>
    <xf numFmtId="0" fontId="25" fillId="0" borderId="69" xfId="4" applyFont="1" applyFill="1" applyBorder="1" applyAlignment="1">
      <alignment vertical="top"/>
    </xf>
    <xf numFmtId="0" fontId="18" fillId="0" borderId="54" xfId="4" applyFont="1" applyBorder="1" applyAlignment="1">
      <alignment vertical="top"/>
    </xf>
    <xf numFmtId="0" fontId="25" fillId="0" borderId="4" xfId="4" applyFont="1" applyBorder="1" applyAlignment="1">
      <alignment vertical="top"/>
    </xf>
    <xf numFmtId="0" fontId="25" fillId="10" borderId="59" xfId="4" applyFont="1" applyFill="1" applyBorder="1" applyAlignment="1">
      <alignment vertical="top"/>
    </xf>
    <xf numFmtId="0" fontId="25" fillId="0" borderId="68" xfId="4" applyFont="1" applyFill="1" applyBorder="1" applyAlignment="1">
      <alignment vertical="top"/>
    </xf>
    <xf numFmtId="0" fontId="25" fillId="0" borderId="59" xfId="4" applyFont="1" applyFill="1" applyBorder="1" applyAlignment="1">
      <alignment vertical="top"/>
    </xf>
    <xf numFmtId="0" fontId="18" fillId="0" borderId="69" xfId="4" applyFont="1" applyFill="1" applyBorder="1" applyAlignment="1">
      <alignment vertical="top"/>
    </xf>
    <xf numFmtId="0" fontId="19" fillId="0" borderId="56" xfId="4" applyFont="1" applyFill="1" applyBorder="1" applyAlignment="1">
      <alignment vertical="top"/>
    </xf>
    <xf numFmtId="0" fontId="19" fillId="0" borderId="65" xfId="4" applyFont="1" applyFill="1" applyBorder="1" applyAlignment="1">
      <alignment vertical="top"/>
    </xf>
    <xf numFmtId="0" fontId="19" fillId="0" borderId="58" xfId="4" applyFont="1" applyFill="1" applyBorder="1" applyAlignment="1">
      <alignment vertical="top"/>
    </xf>
    <xf numFmtId="0" fontId="19" fillId="0" borderId="0" xfId="4" applyFont="1" applyFill="1" applyBorder="1" applyAlignment="1">
      <alignment vertical="top"/>
    </xf>
    <xf numFmtId="0" fontId="18" fillId="0" borderId="67" xfId="4" applyFont="1" applyBorder="1" applyAlignment="1">
      <alignment vertical="top"/>
    </xf>
    <xf numFmtId="0" fontId="25" fillId="0" borderId="72" xfId="4" applyFont="1" applyBorder="1" applyAlignment="1">
      <alignment vertical="top"/>
    </xf>
    <xf numFmtId="0" fontId="25" fillId="0" borderId="2" xfId="4" applyFont="1" applyBorder="1" applyAlignment="1">
      <alignment vertical="top"/>
    </xf>
    <xf numFmtId="0" fontId="0" fillId="5" borderId="56" xfId="4" applyFont="1" applyFill="1" applyBorder="1" applyAlignment="1">
      <alignment vertical="top"/>
    </xf>
    <xf numFmtId="0" fontId="25" fillId="5" borderId="3" xfId="4" applyFont="1" applyFill="1" applyBorder="1" applyAlignment="1">
      <alignment vertical="top"/>
    </xf>
    <xf numFmtId="0" fontId="25" fillId="8" borderId="63" xfId="4" applyFont="1" applyFill="1" applyBorder="1" applyAlignment="1">
      <alignment vertical="top"/>
    </xf>
    <xf numFmtId="0" fontId="25" fillId="8" borderId="69" xfId="4" applyFont="1" applyFill="1" applyBorder="1" applyAlignment="1">
      <alignment vertical="top"/>
    </xf>
    <xf numFmtId="0" fontId="18" fillId="5" borderId="63" xfId="4" applyFont="1" applyFill="1" applyBorder="1" applyAlignment="1">
      <alignment vertical="top"/>
    </xf>
    <xf numFmtId="0" fontId="25" fillId="5" borderId="64" xfId="4" applyFont="1" applyFill="1" applyBorder="1" applyAlignment="1">
      <alignment vertical="top"/>
    </xf>
    <xf numFmtId="0" fontId="18" fillId="4" borderId="68" xfId="4" applyFont="1" applyFill="1" applyBorder="1" applyAlignment="1">
      <alignment vertical="top"/>
    </xf>
    <xf numFmtId="0" fontId="18" fillId="4" borderId="59" xfId="4" applyFont="1" applyFill="1" applyBorder="1" applyAlignment="1">
      <alignment vertical="top"/>
    </xf>
    <xf numFmtId="0" fontId="18" fillId="0" borderId="65" xfId="4" applyFont="1" applyBorder="1" applyAlignment="1">
      <alignment vertical="top"/>
    </xf>
    <xf numFmtId="0" fontId="25" fillId="0" borderId="5" xfId="4" applyFont="1" applyBorder="1" applyAlignment="1">
      <alignment vertical="top"/>
    </xf>
    <xf numFmtId="0" fontId="6" fillId="0" borderId="65" xfId="4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0" fontId="5" fillId="0" borderId="59" xfId="4" applyFont="1" applyFill="1" applyBorder="1" applyAlignment="1">
      <alignment vertical="top"/>
    </xf>
    <xf numFmtId="0" fontId="6" fillId="0" borderId="55" xfId="4" applyFont="1" applyFill="1" applyBorder="1" applyAlignment="1">
      <alignment vertical="top"/>
    </xf>
    <xf numFmtId="0" fontId="6" fillId="0" borderId="69" xfId="4" applyFont="1" applyFill="1" applyBorder="1" applyAlignment="1">
      <alignment vertical="top"/>
    </xf>
    <xf numFmtId="0" fontId="6" fillId="0" borderId="58" xfId="4" applyFont="1" applyBorder="1" applyAlignment="1">
      <alignment vertical="top"/>
    </xf>
    <xf numFmtId="0" fontId="18" fillId="0" borderId="3" xfId="4" applyFont="1" applyBorder="1" applyAlignment="1">
      <alignment vertical="top"/>
    </xf>
    <xf numFmtId="0" fontId="6" fillId="0" borderId="61" xfId="4" applyFont="1" applyBorder="1" applyAlignment="1">
      <alignment vertical="top"/>
    </xf>
    <xf numFmtId="0" fontId="6" fillId="0" borderId="68" xfId="4" applyFont="1" applyBorder="1" applyAlignment="1">
      <alignment vertical="top"/>
    </xf>
    <xf numFmtId="0" fontId="18" fillId="0" borderId="62" xfId="4" applyFont="1" applyBorder="1" applyAlignment="1">
      <alignment vertical="top"/>
    </xf>
    <xf numFmtId="0" fontId="6" fillId="0" borderId="63" xfId="4" applyFont="1" applyBorder="1" applyAlignment="1">
      <alignment vertical="top"/>
    </xf>
    <xf numFmtId="0" fontId="6" fillId="0" borderId="69" xfId="4" applyFont="1" applyBorder="1" applyAlignment="1">
      <alignment vertical="top"/>
    </xf>
    <xf numFmtId="0" fontId="25" fillId="3" borderId="64" xfId="4" applyFont="1" applyFill="1" applyBorder="1" applyAlignment="1">
      <alignment vertical="top"/>
    </xf>
    <xf numFmtId="0" fontId="25" fillId="10" borderId="64" xfId="4" applyFont="1" applyFill="1" applyBorder="1" applyAlignment="1">
      <alignment vertical="top"/>
    </xf>
    <xf numFmtId="0" fontId="18" fillId="0" borderId="0" xfId="4" applyFont="1" applyFill="1" applyBorder="1" applyAlignment="1">
      <alignment vertical="top"/>
    </xf>
    <xf numFmtId="0" fontId="25" fillId="0" borderId="65" xfId="4" applyFont="1" applyFill="1" applyBorder="1" applyAlignment="1">
      <alignment vertical="top"/>
    </xf>
    <xf numFmtId="0" fontId="46" fillId="0" borderId="56" xfId="4" applyFont="1" applyFill="1" applyBorder="1" applyAlignment="1">
      <alignment vertical="top"/>
    </xf>
    <xf numFmtId="0" fontId="25" fillId="0" borderId="55" xfId="4" applyFont="1" applyFill="1" applyBorder="1" applyAlignment="1">
      <alignment vertical="top"/>
    </xf>
    <xf numFmtId="0" fontId="5" fillId="0" borderId="69" xfId="4" applyFont="1" applyFill="1" applyBorder="1" applyAlignment="1">
      <alignment vertical="top"/>
    </xf>
    <xf numFmtId="0" fontId="46" fillId="0" borderId="63" xfId="4" applyFont="1" applyFill="1" applyBorder="1" applyAlignment="1">
      <alignment vertical="top"/>
    </xf>
    <xf numFmtId="0" fontId="18" fillId="0" borderId="58" xfId="4" applyFont="1" applyFill="1" applyBorder="1" applyAlignment="1">
      <alignment vertical="top"/>
    </xf>
    <xf numFmtId="0" fontId="18" fillId="0" borderId="55" xfId="4" applyFont="1" applyFill="1" applyBorder="1" applyAlignment="1">
      <alignment vertical="top"/>
    </xf>
    <xf numFmtId="0" fontId="18" fillId="0" borderId="63" xfId="4" applyFont="1" applyFill="1" applyBorder="1" applyAlignment="1">
      <alignment vertical="top"/>
    </xf>
    <xf numFmtId="0" fontId="18" fillId="3" borderId="58" xfId="4" applyFont="1" applyFill="1" applyBorder="1" applyAlignment="1">
      <alignment vertical="top"/>
    </xf>
    <xf numFmtId="0" fontId="6" fillId="3" borderId="56" xfId="4" applyFont="1" applyFill="1" applyBorder="1" applyAlignment="1">
      <alignment vertical="top"/>
    </xf>
    <xf numFmtId="0" fontId="25" fillId="0" borderId="55" xfId="4" applyFont="1" applyFill="1" applyBorder="1" applyAlignment="1"/>
    <xf numFmtId="0" fontId="18" fillId="0" borderId="56" xfId="4" applyFont="1" applyFill="1" applyBorder="1" applyAlignment="1">
      <alignment vertical="top"/>
    </xf>
    <xf numFmtId="0" fontId="25" fillId="3" borderId="70" xfId="4" applyFont="1" applyFill="1" applyBorder="1" applyAlignment="1">
      <alignment vertical="top"/>
    </xf>
    <xf numFmtId="0" fontId="26" fillId="0" borderId="63" xfId="4" applyFont="1" applyFill="1" applyBorder="1" applyAlignment="1">
      <alignment vertical="top"/>
    </xf>
    <xf numFmtId="0" fontId="25" fillId="0" borderId="64" xfId="4" applyFont="1" applyFill="1" applyBorder="1" applyAlignment="1">
      <alignment vertical="top"/>
    </xf>
    <xf numFmtId="0" fontId="26" fillId="0" borderId="0" xfId="4" applyNumberFormat="1" applyFont="1" applyAlignment="1"/>
    <xf numFmtId="0" fontId="46" fillId="0" borderId="0" xfId="0" applyFont="1" applyAlignment="1"/>
    <xf numFmtId="0" fontId="6" fillId="0" borderId="59" xfId="4" applyFont="1" applyBorder="1" applyAlignment="1">
      <alignment vertical="top"/>
    </xf>
    <xf numFmtId="0" fontId="0" fillId="10" borderId="56" xfId="4" applyFont="1" applyFill="1" applyBorder="1" applyAlignment="1">
      <alignment vertical="top"/>
    </xf>
    <xf numFmtId="0" fontId="46" fillId="0" borderId="58" xfId="4" applyFont="1" applyFill="1" applyBorder="1" applyAlignment="1">
      <alignment vertical="top"/>
    </xf>
    <xf numFmtId="0" fontId="0" fillId="0" borderId="58" xfId="4" applyFont="1" applyFill="1" applyBorder="1" applyAlignment="1">
      <alignment vertical="top"/>
    </xf>
    <xf numFmtId="0" fontId="25" fillId="3" borderId="60" xfId="4" applyFont="1" applyFill="1" applyBorder="1" applyAlignment="1">
      <alignment vertical="top"/>
    </xf>
    <xf numFmtId="0" fontId="25" fillId="0" borderId="3" xfId="4" applyFont="1" applyFill="1" applyBorder="1" applyAlignment="1">
      <alignment vertical="top"/>
    </xf>
    <xf numFmtId="0" fontId="0" fillId="0" borderId="0" xfId="0" applyFont="1" applyFill="1" applyBorder="1" applyAlignment="1"/>
    <xf numFmtId="0" fontId="48" fillId="0" borderId="0" xfId="4" applyFont="1" applyAlignment="1">
      <alignment vertical="top"/>
    </xf>
    <xf numFmtId="0" fontId="18" fillId="0" borderId="0" xfId="4" applyFont="1" applyFill="1" applyAlignment="1">
      <alignment vertical="top"/>
    </xf>
    <xf numFmtId="0" fontId="46" fillId="0" borderId="73" xfId="4" applyFont="1" applyBorder="1" applyAlignment="1">
      <alignment vertical="top"/>
    </xf>
    <xf numFmtId="0" fontId="46" fillId="0" borderId="0" xfId="4" applyFont="1" applyBorder="1" applyAlignment="1">
      <alignment vertical="top"/>
    </xf>
    <xf numFmtId="0" fontId="46" fillId="0" borderId="69" xfId="4" applyFont="1" applyBorder="1" applyAlignment="1">
      <alignment vertical="top"/>
    </xf>
    <xf numFmtId="0" fontId="0" fillId="3" borderId="0" xfId="4" applyFont="1" applyFill="1" applyBorder="1" applyAlignment="1">
      <alignment vertical="top"/>
    </xf>
    <xf numFmtId="0" fontId="6" fillId="3" borderId="55" xfId="4" applyFont="1" applyFill="1" applyBorder="1" applyAlignment="1">
      <alignment vertical="top"/>
    </xf>
    <xf numFmtId="0" fontId="5" fillId="0" borderId="65" xfId="4" applyFont="1" applyFill="1" applyBorder="1" applyAlignment="1">
      <alignment vertical="top"/>
    </xf>
    <xf numFmtId="0" fontId="5" fillId="0" borderId="0" xfId="4" applyFont="1" applyFill="1" applyBorder="1" applyAlignment="1">
      <alignment vertical="top"/>
    </xf>
    <xf numFmtId="0" fontId="5" fillId="0" borderId="55" xfId="4" applyFont="1" applyFill="1" applyBorder="1" applyAlignment="1">
      <alignment vertical="top"/>
    </xf>
    <xf numFmtId="0" fontId="18" fillId="3" borderId="3" xfId="4" applyFont="1" applyFill="1" applyBorder="1" applyAlignment="1">
      <alignment vertical="top"/>
    </xf>
    <xf numFmtId="0" fontId="18" fillId="0" borderId="49" xfId="4" applyFont="1" applyFill="1" applyBorder="1" applyAlignment="1">
      <alignment vertical="top"/>
    </xf>
    <xf numFmtId="0" fontId="4" fillId="22" borderId="74" xfId="4" applyFont="1" applyFill="1" applyBorder="1" applyAlignment="1">
      <alignment vertical="top"/>
    </xf>
    <xf numFmtId="0" fontId="25" fillId="22" borderId="75" xfId="4" applyFont="1" applyFill="1" applyBorder="1" applyAlignment="1">
      <alignment vertical="top"/>
    </xf>
    <xf numFmtId="0" fontId="25" fillId="22" borderId="76" xfId="4" applyFont="1" applyFill="1" applyBorder="1" applyAlignment="1">
      <alignment vertical="top"/>
    </xf>
    <xf numFmtId="0" fontId="25" fillId="22" borderId="77" xfId="4" applyFont="1" applyFill="1" applyBorder="1" applyAlignment="1">
      <alignment vertical="top"/>
    </xf>
    <xf numFmtId="0" fontId="25" fillId="22" borderId="78" xfId="4" applyFont="1" applyFill="1" applyBorder="1" applyAlignment="1">
      <alignment vertical="top"/>
    </xf>
    <xf numFmtId="0" fontId="19" fillId="9" borderId="75" xfId="4" applyFont="1" applyFill="1" applyBorder="1" applyAlignment="1">
      <alignment vertical="top"/>
    </xf>
    <xf numFmtId="0" fontId="19" fillId="0" borderId="59" xfId="4" applyFont="1" applyFill="1" applyBorder="1" applyAlignment="1">
      <alignment vertical="top"/>
    </xf>
    <xf numFmtId="0" fontId="5" fillId="22" borderId="75" xfId="4" applyFont="1" applyFill="1" applyBorder="1" applyAlignment="1">
      <alignment vertical="top"/>
    </xf>
    <xf numFmtId="0" fontId="18" fillId="3" borderId="65" xfId="4" applyFont="1" applyFill="1" applyBorder="1" applyAlignment="1">
      <alignment vertical="top"/>
    </xf>
    <xf numFmtId="0" fontId="25" fillId="22" borderId="79" xfId="4" applyFont="1" applyFill="1" applyBorder="1" applyAlignment="1">
      <alignment vertical="top"/>
    </xf>
    <xf numFmtId="0" fontId="25" fillId="22" borderId="74" xfId="4" applyFont="1" applyFill="1" applyBorder="1" applyAlignment="1">
      <alignment vertical="top"/>
    </xf>
    <xf numFmtId="0" fontId="0" fillId="4" borderId="0" xfId="4" applyFont="1" applyFill="1" applyAlignment="1">
      <alignment vertical="top"/>
    </xf>
    <xf numFmtId="0" fontId="18" fillId="4" borderId="0" xfId="4" applyFont="1" applyFill="1" applyAlignment="1">
      <alignment vertical="top"/>
    </xf>
    <xf numFmtId="0" fontId="25" fillId="4" borderId="0" xfId="4" applyFont="1" applyFill="1" applyAlignment="1">
      <alignment vertical="top"/>
    </xf>
    <xf numFmtId="0" fontId="25" fillId="21" borderId="0" xfId="4" applyNumberFormat="1" applyFont="1" applyFill="1" applyAlignment="1"/>
    <xf numFmtId="0" fontId="25" fillId="21" borderId="0" xfId="4" applyFont="1" applyFill="1" applyAlignment="1">
      <alignment vertical="top"/>
    </xf>
    <xf numFmtId="0" fontId="18" fillId="21" borderId="0" xfId="4" applyFont="1" applyFill="1" applyAlignment="1">
      <alignment vertical="top"/>
    </xf>
    <xf numFmtId="0" fontId="18" fillId="21" borderId="0" xfId="4" applyFont="1" applyFill="1" applyBorder="1" applyAlignment="1">
      <alignment vertical="top"/>
    </xf>
    <xf numFmtId="0" fontId="5" fillId="21" borderId="56" xfId="4" applyFont="1" applyFill="1" applyBorder="1" applyAlignment="1">
      <alignment vertical="top"/>
    </xf>
    <xf numFmtId="0" fontId="5" fillId="21" borderId="0" xfId="4" applyFont="1" applyFill="1" applyBorder="1" applyAlignment="1">
      <alignment vertical="top"/>
    </xf>
    <xf numFmtId="0" fontId="5" fillId="21" borderId="55" xfId="4" applyFont="1" applyFill="1" applyBorder="1" applyAlignment="1">
      <alignment vertical="top"/>
    </xf>
    <xf numFmtId="0" fontId="25" fillId="21" borderId="61" xfId="4" applyFont="1" applyFill="1" applyBorder="1" applyAlignment="1">
      <alignment vertical="top"/>
    </xf>
    <xf numFmtId="0" fontId="25" fillId="21" borderId="58" xfId="4" applyFont="1" applyFill="1" applyBorder="1" applyAlignment="1">
      <alignment vertical="top"/>
    </xf>
    <xf numFmtId="0" fontId="25" fillId="21" borderId="65" xfId="4" applyFont="1" applyFill="1" applyBorder="1" applyAlignment="1">
      <alignment vertical="top"/>
    </xf>
    <xf numFmtId="0" fontId="25" fillId="21" borderId="55" xfId="4" applyFont="1" applyFill="1" applyBorder="1" applyAlignment="1">
      <alignment vertical="top"/>
    </xf>
    <xf numFmtId="0" fontId="25" fillId="21" borderId="64" xfId="4" applyFont="1" applyFill="1" applyBorder="1" applyAlignment="1">
      <alignment vertical="top"/>
    </xf>
    <xf numFmtId="0" fontId="25" fillId="21" borderId="3" xfId="4" applyFont="1" applyFill="1" applyBorder="1" applyAlignment="1">
      <alignment vertical="top"/>
    </xf>
    <xf numFmtId="0" fontId="25" fillId="21" borderId="56" xfId="4" applyFont="1" applyFill="1" applyBorder="1" applyAlignment="1">
      <alignment vertical="top"/>
    </xf>
    <xf numFmtId="0" fontId="25" fillId="21" borderId="0" xfId="4" applyFont="1" applyFill="1" applyBorder="1" applyAlignment="1">
      <alignment vertical="top"/>
    </xf>
    <xf numFmtId="0" fontId="19" fillId="21" borderId="59" xfId="4" applyFont="1" applyFill="1" applyBorder="1" applyAlignment="1">
      <alignment vertical="top"/>
    </xf>
    <xf numFmtId="0" fontId="25" fillId="21" borderId="69" xfId="4" applyFont="1" applyFill="1" applyBorder="1" applyAlignment="1">
      <alignment vertical="top"/>
    </xf>
    <xf numFmtId="0" fontId="25" fillId="21" borderId="59" xfId="4" applyFont="1" applyFill="1" applyBorder="1" applyAlignment="1">
      <alignment vertical="top"/>
    </xf>
    <xf numFmtId="0" fontId="25" fillId="21" borderId="73" xfId="4" applyFont="1" applyFill="1" applyBorder="1" applyAlignment="1">
      <alignment vertical="top"/>
    </xf>
    <xf numFmtId="0" fontId="25" fillId="21" borderId="63" xfId="4" applyFont="1" applyFill="1" applyBorder="1" applyAlignment="1">
      <alignment vertical="top"/>
    </xf>
    <xf numFmtId="0" fontId="0" fillId="4" borderId="0" xfId="4" applyNumberFormat="1" applyFont="1" applyFill="1"/>
    <xf numFmtId="0" fontId="18" fillId="4" borderId="0" xfId="4" applyNumberFormat="1" applyFont="1" applyFill="1"/>
    <xf numFmtId="0" fontId="18" fillId="4" borderId="0" xfId="4" applyNumberFormat="1" applyFont="1" applyFill="1" applyAlignment="1"/>
    <xf numFmtId="0" fontId="25" fillId="0" borderId="0" xfId="8" applyFont="1" applyFill="1" applyAlignment="1"/>
    <xf numFmtId="0" fontId="0" fillId="4" borderId="1" xfId="4" applyNumberFormat="1" applyFont="1" applyFill="1" applyBorder="1"/>
    <xf numFmtId="0" fontId="0" fillId="5" borderId="1" xfId="4" applyNumberFormat="1" applyFont="1" applyFill="1" applyBorder="1"/>
    <xf numFmtId="0" fontId="0" fillId="5" borderId="58" xfId="4" applyFont="1" applyFill="1" applyBorder="1" applyAlignment="1">
      <alignment vertical="top"/>
    </xf>
    <xf numFmtId="14" fontId="6" fillId="0" borderId="1" xfId="6" applyNumberFormat="1" applyFont="1" applyFill="1" applyBorder="1" applyAlignment="1">
      <alignment textRotation="90"/>
    </xf>
    <xf numFmtId="0" fontId="45" fillId="21" borderId="1" xfId="6" applyFont="1" applyFill="1" applyBorder="1" applyAlignment="1">
      <alignment horizontal="center"/>
    </xf>
    <xf numFmtId="0" fontId="49" fillId="0" borderId="1" xfId="14" applyFont="1" applyFill="1" applyBorder="1" applyAlignment="1">
      <alignment horizontal="center"/>
    </xf>
    <xf numFmtId="0" fontId="49" fillId="0" borderId="1" xfId="6" applyFont="1" applyFill="1" applyBorder="1" applyAlignment="1">
      <alignment horizontal="center"/>
    </xf>
    <xf numFmtId="0" fontId="49" fillId="0" borderId="0" xfId="6" applyFont="1" applyFill="1" applyBorder="1" applyAlignment="1">
      <alignment horizontal="center"/>
    </xf>
    <xf numFmtId="0" fontId="45" fillId="10" borderId="17" xfId="14" applyFont="1" applyFill="1" applyBorder="1" applyAlignment="1">
      <alignment horizontal="center"/>
    </xf>
    <xf numFmtId="0" fontId="45" fillId="10" borderId="17" xfId="6" applyFont="1" applyFill="1" applyBorder="1" applyAlignment="1">
      <alignment horizontal="center"/>
    </xf>
    <xf numFmtId="0" fontId="45" fillId="20" borderId="17" xfId="14" applyFont="1" applyFill="1" applyBorder="1" applyAlignment="1">
      <alignment horizontal="center"/>
    </xf>
    <xf numFmtId="0" fontId="45" fillId="20" borderId="17" xfId="6" applyFont="1" applyFill="1" applyBorder="1" applyAlignment="1">
      <alignment horizontal="center"/>
    </xf>
    <xf numFmtId="169" fontId="45" fillId="4" borderId="1" xfId="6" applyNumberFormat="1" applyFont="1" applyFill="1" applyBorder="1" applyAlignment="1">
      <alignment horizontal="center"/>
    </xf>
    <xf numFmtId="0" fontId="45" fillId="4" borderId="1" xfId="6" applyFont="1" applyFill="1" applyBorder="1" applyAlignment="1">
      <alignment horizontal="center"/>
    </xf>
    <xf numFmtId="0" fontId="6" fillId="6" borderId="1" xfId="6" applyFont="1" applyFill="1" applyBorder="1" applyAlignment="1"/>
    <xf numFmtId="0" fontId="6" fillId="6" borderId="17" xfId="6" applyFont="1" applyFill="1" applyBorder="1" applyAlignment="1"/>
    <xf numFmtId="0" fontId="5" fillId="0" borderId="17" xfId="6" applyFont="1" applyFill="1" applyBorder="1" applyAlignment="1"/>
    <xf numFmtId="0" fontId="30" fillId="0" borderId="17" xfId="6" applyFont="1" applyFill="1" applyBorder="1" applyAlignment="1"/>
    <xf numFmtId="0" fontId="25" fillId="3" borderId="36" xfId="8" applyFont="1" applyFill="1" applyBorder="1" applyAlignment="1"/>
    <xf numFmtId="0" fontId="18" fillId="3" borderId="45" xfId="8" applyFont="1" applyFill="1" applyBorder="1" applyAlignment="1"/>
    <xf numFmtId="0" fontId="25" fillId="3" borderId="45" xfId="8" applyFont="1" applyFill="1" applyBorder="1" applyAlignment="1">
      <alignment horizontal="center"/>
    </xf>
    <xf numFmtId="0" fontId="25" fillId="3" borderId="1" xfId="7" applyFont="1" applyFill="1" applyBorder="1" applyAlignment="1"/>
    <xf numFmtId="0" fontId="30" fillId="0" borderId="1" xfId="7" applyFont="1" applyFill="1" applyBorder="1" applyAlignment="1">
      <alignment horizontal="center"/>
    </xf>
    <xf numFmtId="0" fontId="35" fillId="0" borderId="1" xfId="7" applyFont="1" applyFill="1" applyBorder="1" applyAlignment="1">
      <alignment horizontal="center"/>
    </xf>
    <xf numFmtId="0" fontId="5" fillId="3" borderId="1" xfId="6" applyFont="1" applyFill="1" applyBorder="1" applyAlignment="1">
      <alignment horizontal="center"/>
    </xf>
    <xf numFmtId="167" fontId="5" fillId="3" borderId="1" xfId="6" applyNumberFormat="1" applyFont="1" applyFill="1" applyBorder="1" applyAlignment="1">
      <alignment horizontal="center"/>
    </xf>
    <xf numFmtId="0" fontId="5" fillId="3" borderId="1" xfId="6" applyFont="1" applyFill="1" applyBorder="1" applyAlignment="1"/>
    <xf numFmtId="0" fontId="25" fillId="3" borderId="36" xfId="7" applyFont="1" applyFill="1" applyBorder="1" applyAlignment="1"/>
    <xf numFmtId="0" fontId="25" fillId="3" borderId="45" xfId="7" applyFont="1" applyFill="1" applyBorder="1" applyAlignment="1"/>
    <xf numFmtId="0" fontId="25" fillId="3" borderId="45" xfId="7" applyFont="1" applyFill="1" applyBorder="1" applyAlignment="1">
      <alignment horizontal="center"/>
    </xf>
    <xf numFmtId="0" fontId="18" fillId="0" borderId="1" xfId="7" applyFont="1" applyBorder="1" applyAlignment="1">
      <alignment horizontal="center"/>
    </xf>
    <xf numFmtId="0" fontId="18" fillId="3" borderId="1" xfId="7" applyFont="1" applyFill="1" applyBorder="1" applyAlignment="1">
      <alignment horizontal="center"/>
    </xf>
    <xf numFmtId="0" fontId="25" fillId="3" borderId="1" xfId="7" applyFont="1" applyFill="1" applyBorder="1" applyAlignment="1">
      <alignment horizontal="center"/>
    </xf>
    <xf numFmtId="0" fontId="30" fillId="0" borderId="1" xfId="7" applyFont="1" applyBorder="1" applyAlignment="1">
      <alignment horizontal="center"/>
    </xf>
    <xf numFmtId="0" fontId="35" fillId="0" borderId="1" xfId="7" applyFont="1" applyBorder="1" applyAlignment="1">
      <alignment horizontal="center"/>
    </xf>
    <xf numFmtId="0" fontId="25" fillId="0" borderId="1" xfId="7" applyFont="1" applyBorder="1" applyAlignment="1">
      <alignment horizontal="center"/>
    </xf>
    <xf numFmtId="0" fontId="5" fillId="3" borderId="18" xfId="6" applyFont="1" applyFill="1" applyBorder="1" applyAlignment="1">
      <alignment horizontal="right"/>
    </xf>
    <xf numFmtId="0" fontId="5" fillId="3" borderId="19" xfId="6" applyFont="1" applyFill="1" applyBorder="1" applyAlignment="1">
      <alignment horizontal="right"/>
    </xf>
    <xf numFmtId="167" fontId="5" fillId="3" borderId="17" xfId="14" applyNumberFormat="1" applyFont="1" applyFill="1" applyBorder="1" applyAlignment="1">
      <alignment horizontal="center"/>
    </xf>
    <xf numFmtId="0" fontId="5" fillId="3" borderId="17" xfId="6" applyFont="1" applyFill="1" applyBorder="1" applyAlignment="1">
      <alignment horizontal="center"/>
    </xf>
    <xf numFmtId="0" fontId="5" fillId="3" borderId="17" xfId="6" applyFont="1" applyFill="1" applyBorder="1" applyAlignment="1">
      <alignment horizontal="right"/>
    </xf>
    <xf numFmtId="0" fontId="25" fillId="23" borderId="45" xfId="7" applyFont="1" applyFill="1" applyBorder="1" applyAlignment="1"/>
    <xf numFmtId="0" fontId="25" fillId="23" borderId="45" xfId="7" applyFont="1" applyFill="1" applyBorder="1" applyAlignment="1">
      <alignment horizontal="center"/>
    </xf>
    <xf numFmtId="0" fontId="18" fillId="23" borderId="46" xfId="7" applyFont="1" applyFill="1" applyBorder="1" applyAlignment="1">
      <alignment horizontal="center"/>
    </xf>
    <xf numFmtId="0" fontId="34" fillId="0" borderId="1" xfId="7" applyFont="1" applyBorder="1" applyAlignment="1">
      <alignment horizontal="center"/>
    </xf>
    <xf numFmtId="0" fontId="18" fillId="3" borderId="58" xfId="4" applyFont="1" applyFill="1" applyBorder="1" applyAlignment="1">
      <alignment vertical="top"/>
    </xf>
    <xf numFmtId="0" fontId="18" fillId="3" borderId="59" xfId="4" applyFont="1" applyFill="1" applyBorder="1" applyAlignment="1">
      <alignment vertical="top"/>
    </xf>
    <xf numFmtId="0" fontId="18" fillId="3" borderId="63" xfId="4" applyFont="1" applyFill="1" applyBorder="1" applyAlignment="1">
      <alignment vertical="top"/>
    </xf>
    <xf numFmtId="0" fontId="18" fillId="3" borderId="69" xfId="4" applyFont="1" applyFill="1" applyBorder="1" applyAlignment="1">
      <alignment vertical="top"/>
    </xf>
    <xf numFmtId="0" fontId="6" fillId="0" borderId="7" xfId="6" applyFont="1" applyFill="1" applyBorder="1" applyAlignment="1">
      <alignment textRotation="90"/>
    </xf>
    <xf numFmtId="0" fontId="6" fillId="0" borderId="0" xfId="6" applyFont="1" applyFill="1" applyAlignment="1">
      <alignment textRotation="90"/>
    </xf>
    <xf numFmtId="0" fontId="6" fillId="0" borderId="47" xfId="6" applyFont="1" applyFill="1" applyBorder="1" applyAlignment="1">
      <alignment horizontal="center" textRotation="90"/>
    </xf>
    <xf numFmtId="0" fontId="1" fillId="0" borderId="0" xfId="14" applyFont="1" applyAlignment="1">
      <alignment horizontal="center" textRotation="90"/>
    </xf>
    <xf numFmtId="0" fontId="1" fillId="0" borderId="7" xfId="14" applyFont="1" applyBorder="1" applyAlignment="1">
      <alignment textRotation="90"/>
    </xf>
    <xf numFmtId="0" fontId="0" fillId="0" borderId="7" xfId="0" applyFill="1" applyBorder="1" applyAlignment="1">
      <alignment horizontal="center" textRotation="90"/>
    </xf>
    <xf numFmtId="0" fontId="6" fillId="0" borderId="0" xfId="6" applyFont="1" applyFill="1" applyAlignment="1">
      <alignment horizontal="center" textRotation="90" wrapText="1"/>
    </xf>
    <xf numFmtId="0" fontId="6" fillId="0" borderId="36" xfId="6" applyFont="1" applyFill="1" applyBorder="1" applyAlignment="1">
      <alignment horizontal="center"/>
    </xf>
    <xf numFmtId="0" fontId="6" fillId="0" borderId="46" xfId="6" applyFont="1" applyFill="1" applyBorder="1" applyAlignment="1">
      <alignment horizontal="center"/>
    </xf>
    <xf numFmtId="0" fontId="6" fillId="0" borderId="45" xfId="6" applyFont="1" applyFill="1" applyBorder="1" applyAlignment="1">
      <alignment horizontal="center"/>
    </xf>
    <xf numFmtId="0" fontId="39" fillId="0" borderId="48" xfId="6" applyFont="1" applyFill="1" applyBorder="1" applyAlignment="1">
      <alignment vertical="center" wrapText="1"/>
    </xf>
    <xf numFmtId="0" fontId="39" fillId="0" borderId="5" xfId="6" applyFont="1" applyFill="1" applyBorder="1" applyAlignment="1">
      <alignment vertical="center" wrapText="1"/>
    </xf>
    <xf numFmtId="0" fontId="39" fillId="0" borderId="6" xfId="6" applyFont="1" applyFill="1" applyBorder="1" applyAlignment="1">
      <alignment vertical="center" wrapText="1"/>
    </xf>
    <xf numFmtId="0" fontId="39" fillId="0" borderId="49" xfId="6" applyFont="1" applyFill="1" applyBorder="1" applyAlignment="1">
      <alignment vertical="center" wrapText="1"/>
    </xf>
    <xf numFmtId="0" fontId="39" fillId="0" borderId="0" xfId="6" applyFont="1" applyFill="1" applyBorder="1" applyAlignment="1">
      <alignment vertical="center" wrapText="1"/>
    </xf>
    <xf numFmtId="0" fontId="39" fillId="0" borderId="3" xfId="6" applyFont="1" applyFill="1" applyBorder="1" applyAlignment="1">
      <alignment vertical="center" wrapText="1"/>
    </xf>
    <xf numFmtId="0" fontId="39" fillId="0" borderId="50" xfId="6" applyFont="1" applyFill="1" applyBorder="1" applyAlignment="1">
      <alignment vertical="center" wrapText="1"/>
    </xf>
    <xf numFmtId="0" fontId="39" fillId="0" borderId="2" xfId="6" applyFont="1" applyFill="1" applyBorder="1" applyAlignment="1">
      <alignment vertical="center" wrapText="1"/>
    </xf>
    <xf numFmtId="0" fontId="39" fillId="0" borderId="51" xfId="6" applyFont="1" applyFill="1" applyBorder="1" applyAlignment="1">
      <alignment vertical="center" wrapText="1"/>
    </xf>
    <xf numFmtId="0" fontId="18" fillId="0" borderId="58" xfId="2" applyFont="1" applyFill="1" applyBorder="1" applyAlignment="1"/>
    <xf numFmtId="0" fontId="18" fillId="0" borderId="63" xfId="4" applyFont="1" applyFill="1" applyBorder="1" applyAlignment="1"/>
    <xf numFmtId="0" fontId="48" fillId="0" borderId="56" xfId="1" applyFont="1" applyBorder="1" applyAlignment="1"/>
  </cellXfs>
  <cellStyles count="20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2 2 2" xfId="7"/>
    <cellStyle name="Normal 2 3" xfId="8"/>
    <cellStyle name="Normal 2 4" xfId="9"/>
    <cellStyle name="Normal 3" xfId="10"/>
    <cellStyle name="Normal 3 2" xfId="11"/>
    <cellStyle name="Normal 4" xfId="12"/>
    <cellStyle name="Normal 5" xfId="13"/>
    <cellStyle name="Normal 6" xfId="14"/>
    <cellStyle name="Normal 6 2" xfId="15"/>
    <cellStyle name="Normal 7" xfId="16"/>
    <cellStyle name="Normal 8" xfId="17"/>
    <cellStyle name="Normal 9" xfId="18"/>
    <cellStyle name="WinCalendar_BlankCells_35" xfId="19"/>
  </cellStyles>
  <dxfs count="5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FFFFCC"/>
      <color rgb="FFCCECFF"/>
      <color rgb="FFCC99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116032</xdr:colOff>
      <xdr:row>2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363682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123825</xdr:colOff>
      <xdr:row>2</xdr:row>
      <xdr:rowOff>152400</xdr:rowOff>
    </xdr:to>
    <xdr:pic>
      <xdr:nvPicPr>
        <xdr:cNvPr id="308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180975</xdr:colOff>
      <xdr:row>2</xdr:row>
      <xdr:rowOff>142875</xdr:rowOff>
    </xdr:to>
    <xdr:pic>
      <xdr:nvPicPr>
        <xdr:cNvPr id="4106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81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5522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5539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40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5523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5535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36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37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38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5524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5532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33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34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5525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5530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31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5526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5527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28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29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104775</xdr:colOff>
      <xdr:row>2</xdr:row>
      <xdr:rowOff>152400</xdr:rowOff>
    </xdr:to>
    <xdr:pic>
      <xdr:nvPicPr>
        <xdr:cNvPr id="616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524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sportiv.ee/protokoll/ivpetank2013.xls" TargetMode="External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2"/>
  <sheetViews>
    <sheetView showGridLines="0" showRowColHeaders="0" workbookViewId="0">
      <pane ySplit="3" topLeftCell="A4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12.5703125" style="2" customWidth="1"/>
    <col min="2" max="2" width="5.5703125" style="2" bestFit="1" customWidth="1"/>
    <col min="3" max="3" width="32.85546875" style="2" bestFit="1" customWidth="1"/>
    <col min="4" max="4" width="5.7109375" style="3" bestFit="1" customWidth="1"/>
    <col min="5" max="5" width="5.7109375" style="2" customWidth="1"/>
    <col min="6" max="6" width="29" style="2" customWidth="1"/>
    <col min="7" max="7" width="29.28515625" style="2" bestFit="1" customWidth="1"/>
    <col min="8" max="8" width="5.28515625" style="4" bestFit="1" customWidth="1"/>
    <col min="9" max="9" width="5" style="2" bestFit="1" customWidth="1"/>
    <col min="10" max="16384" width="9.140625" style="2"/>
  </cols>
  <sheetData>
    <row r="1" spans="1:9" x14ac:dyDescent="0.2">
      <c r="A1" s="1" t="s">
        <v>0</v>
      </c>
      <c r="H1" s="567" t="s">
        <v>1</v>
      </c>
    </row>
    <row r="3" spans="1:9" s="3" customFormat="1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</row>
    <row r="4" spans="1:9" x14ac:dyDescent="0.2">
      <c r="A4" s="565" t="s">
        <v>11</v>
      </c>
      <c r="B4" s="566"/>
    </row>
    <row r="5" spans="1:9" x14ac:dyDescent="0.2">
      <c r="A5" s="7" t="s">
        <v>12</v>
      </c>
      <c r="B5" s="8" t="s">
        <v>13</v>
      </c>
      <c r="C5" s="7" t="s">
        <v>14</v>
      </c>
      <c r="D5" s="573" t="str">
        <f>HYPERLINK("#A!K1","A")</f>
        <v>A</v>
      </c>
      <c r="E5" s="7" t="s">
        <v>15</v>
      </c>
      <c r="F5" s="7" t="s">
        <v>16</v>
      </c>
      <c r="G5" s="7" t="s">
        <v>17</v>
      </c>
      <c r="H5" s="10">
        <v>1</v>
      </c>
      <c r="I5" s="11">
        <v>24</v>
      </c>
    </row>
    <row r="6" spans="1:9" x14ac:dyDescent="0.2">
      <c r="A6" s="12" t="s">
        <v>18</v>
      </c>
      <c r="B6" s="13" t="s">
        <v>19</v>
      </c>
      <c r="C6" s="14" t="s">
        <v>676</v>
      </c>
      <c r="D6" s="575" t="str">
        <f>HYPERLINK("#1!G1","1")</f>
        <v>1</v>
      </c>
      <c r="E6" s="14" t="s">
        <v>21</v>
      </c>
      <c r="F6" s="14" t="s">
        <v>16</v>
      </c>
      <c r="G6" s="14" t="s">
        <v>17</v>
      </c>
      <c r="H6" s="15">
        <v>2</v>
      </c>
      <c r="I6" s="576">
        <v>28</v>
      </c>
    </row>
    <row r="7" spans="1:9" x14ac:dyDescent="0.2">
      <c r="A7" s="14" t="s">
        <v>22</v>
      </c>
      <c r="B7" s="13" t="s">
        <v>23</v>
      </c>
      <c r="C7" s="14" t="s">
        <v>677</v>
      </c>
      <c r="D7" s="575" t="str">
        <f>HYPERLINK("#2!I1","2")</f>
        <v>2</v>
      </c>
      <c r="E7" s="14" t="s">
        <v>25</v>
      </c>
      <c r="F7" s="14" t="s">
        <v>16</v>
      </c>
      <c r="G7" s="14" t="s">
        <v>17</v>
      </c>
      <c r="H7" s="15">
        <v>2</v>
      </c>
      <c r="I7" s="576">
        <v>28</v>
      </c>
    </row>
    <row r="8" spans="1:9" x14ac:dyDescent="0.2">
      <c r="A8" s="7" t="s">
        <v>26</v>
      </c>
      <c r="B8" s="8" t="s">
        <v>19</v>
      </c>
      <c r="C8" s="7" t="s">
        <v>27</v>
      </c>
      <c r="D8" s="573" t="str">
        <f>HYPERLINK("#S1!J1","S1")</f>
        <v>S1</v>
      </c>
      <c r="E8" s="7" t="s">
        <v>25</v>
      </c>
      <c r="F8" s="7" t="s">
        <v>28</v>
      </c>
      <c r="G8" s="7" t="s">
        <v>17</v>
      </c>
      <c r="H8" s="10">
        <v>1</v>
      </c>
      <c r="I8" s="11">
        <v>20</v>
      </c>
    </row>
    <row r="9" spans="1:9" x14ac:dyDescent="0.2">
      <c r="A9" s="16" t="s">
        <v>29</v>
      </c>
      <c r="B9" s="17" t="s">
        <v>23</v>
      </c>
      <c r="C9" s="802" t="s">
        <v>662</v>
      </c>
      <c r="D9" s="574" t="str">
        <f>HYPERLINK("#M1!I1","M1")</f>
        <v>M1</v>
      </c>
      <c r="E9" s="16" t="s">
        <v>25</v>
      </c>
      <c r="F9" s="16" t="s">
        <v>30</v>
      </c>
      <c r="G9" s="16" t="s">
        <v>31</v>
      </c>
      <c r="H9" s="18">
        <v>2</v>
      </c>
      <c r="I9" s="19">
        <v>24</v>
      </c>
    </row>
    <row r="10" spans="1:9" x14ac:dyDescent="0.2">
      <c r="A10" s="14" t="s">
        <v>32</v>
      </c>
      <c r="B10" s="13" t="s">
        <v>23</v>
      </c>
      <c r="C10" s="14" t="s">
        <v>678</v>
      </c>
      <c r="D10" s="575" t="str">
        <f>HYPERLINK("#3!J1","3")</f>
        <v>3</v>
      </c>
      <c r="E10" s="14" t="s">
        <v>15</v>
      </c>
      <c r="F10" s="14" t="s">
        <v>16</v>
      </c>
      <c r="G10" s="14" t="s">
        <v>17</v>
      </c>
      <c r="H10" s="15">
        <v>2</v>
      </c>
      <c r="I10" s="576">
        <v>24</v>
      </c>
    </row>
    <row r="11" spans="1:9" x14ac:dyDescent="0.2">
      <c r="A11" s="565" t="s">
        <v>34</v>
      </c>
      <c r="B11" s="566"/>
      <c r="I11" s="20"/>
    </row>
    <row r="12" spans="1:9" x14ac:dyDescent="0.2">
      <c r="A12" s="14" t="s">
        <v>35</v>
      </c>
      <c r="B12" s="13" t="s">
        <v>23</v>
      </c>
      <c r="C12" s="14" t="s">
        <v>690</v>
      </c>
      <c r="D12" s="575" t="str">
        <f>HYPERLINK("#4!I1","4")</f>
        <v>4</v>
      </c>
      <c r="E12" s="14" t="s">
        <v>25</v>
      </c>
      <c r="F12" s="14" t="s">
        <v>37</v>
      </c>
      <c r="G12" s="14" t="s">
        <v>38</v>
      </c>
      <c r="H12" s="15">
        <v>2</v>
      </c>
      <c r="I12" s="576">
        <v>26</v>
      </c>
    </row>
    <row r="13" spans="1:9" x14ac:dyDescent="0.2">
      <c r="A13" s="14" t="s">
        <v>39</v>
      </c>
      <c r="B13" s="13" t="s">
        <v>23</v>
      </c>
      <c r="C13" s="14" t="s">
        <v>139</v>
      </c>
      <c r="D13" s="575" t="str">
        <f>HYPERLINK("#5!J1","5")</f>
        <v>5</v>
      </c>
      <c r="E13" s="14" t="s">
        <v>15</v>
      </c>
      <c r="F13" s="14" t="s">
        <v>42</v>
      </c>
      <c r="G13" s="14" t="s">
        <v>43</v>
      </c>
      <c r="H13" s="15">
        <v>1</v>
      </c>
      <c r="I13" s="576">
        <v>26</v>
      </c>
    </row>
    <row r="14" spans="1:9" x14ac:dyDescent="0.2">
      <c r="A14" s="21" t="s">
        <v>44</v>
      </c>
      <c r="B14" s="22" t="s">
        <v>23</v>
      </c>
      <c r="C14" s="21" t="s">
        <v>663</v>
      </c>
      <c r="D14" s="574" t="str">
        <f>HYPERLINK("#'6,M2'!H1","6,M2")</f>
        <v>6,M2</v>
      </c>
      <c r="E14" s="21" t="s">
        <v>21</v>
      </c>
      <c r="F14" s="21" t="s">
        <v>30</v>
      </c>
      <c r="G14" s="21" t="s">
        <v>31</v>
      </c>
      <c r="H14" s="23">
        <v>2</v>
      </c>
      <c r="I14" s="577">
        <v>30</v>
      </c>
    </row>
    <row r="15" spans="1:9" x14ac:dyDescent="0.2">
      <c r="A15" s="14" t="s">
        <v>46</v>
      </c>
      <c r="B15" s="24" t="s">
        <v>19</v>
      </c>
      <c r="C15" s="25" t="s">
        <v>47</v>
      </c>
      <c r="D15" s="573" t="str">
        <f>HYPERLINK("#'7,S2'!H1","7,S2")</f>
        <v>7,S2</v>
      </c>
      <c r="E15" s="14" t="s">
        <v>21</v>
      </c>
      <c r="F15" s="14" t="s">
        <v>28</v>
      </c>
      <c r="G15" s="14" t="s">
        <v>17</v>
      </c>
      <c r="H15" s="15">
        <v>1</v>
      </c>
      <c r="I15" s="576">
        <v>30</v>
      </c>
    </row>
    <row r="16" spans="1:9" x14ac:dyDescent="0.2">
      <c r="A16" s="565" t="s">
        <v>48</v>
      </c>
      <c r="B16" s="566"/>
      <c r="I16" s="20"/>
    </row>
    <row r="17" spans="1:9" x14ac:dyDescent="0.2">
      <c r="A17" s="26" t="s">
        <v>49</v>
      </c>
      <c r="B17" s="27" t="s">
        <v>13</v>
      </c>
      <c r="C17" s="803" t="s">
        <v>667</v>
      </c>
      <c r="D17" s="573" t="str">
        <f>HYPERLINK("#Mu!I1","Mu")</f>
        <v>Mu</v>
      </c>
      <c r="E17" s="26" t="s">
        <v>15</v>
      </c>
      <c r="F17" s="26" t="s">
        <v>50</v>
      </c>
      <c r="G17" s="26" t="s">
        <v>51</v>
      </c>
      <c r="H17" s="28">
        <v>2</v>
      </c>
      <c r="I17" s="29">
        <v>19</v>
      </c>
    </row>
    <row r="18" spans="1:9" x14ac:dyDescent="0.2">
      <c r="A18" s="14" t="s">
        <v>52</v>
      </c>
      <c r="B18" s="13" t="s">
        <v>23</v>
      </c>
      <c r="C18" s="14" t="s">
        <v>140</v>
      </c>
      <c r="D18" s="575" t="str">
        <f>HYPERLINK("#8!H1","8")</f>
        <v>8</v>
      </c>
      <c r="E18" s="14" t="s">
        <v>25</v>
      </c>
      <c r="F18" s="14" t="s">
        <v>54</v>
      </c>
      <c r="G18" s="14" t="s">
        <v>55</v>
      </c>
      <c r="H18" s="15">
        <v>2</v>
      </c>
      <c r="I18" s="576">
        <v>27</v>
      </c>
    </row>
    <row r="19" spans="1:9" x14ac:dyDescent="0.2">
      <c r="A19" s="16" t="s">
        <v>56</v>
      </c>
      <c r="B19" s="17" t="s">
        <v>57</v>
      </c>
      <c r="C19" s="802" t="s">
        <v>664</v>
      </c>
      <c r="D19" s="574" t="str">
        <f>HYPERLINK("#M3!H1","M3")</f>
        <v>M3</v>
      </c>
      <c r="E19" s="16" t="s">
        <v>25</v>
      </c>
      <c r="F19" s="16" t="s">
        <v>30</v>
      </c>
      <c r="G19" s="16" t="s">
        <v>31</v>
      </c>
      <c r="H19" s="18">
        <v>2</v>
      </c>
      <c r="I19" s="19">
        <v>14</v>
      </c>
    </row>
    <row r="20" spans="1:9" x14ac:dyDescent="0.2">
      <c r="A20" s="14" t="s">
        <v>58</v>
      </c>
      <c r="B20" s="13" t="s">
        <v>23</v>
      </c>
      <c r="C20" s="14" t="s">
        <v>141</v>
      </c>
      <c r="D20" s="575" t="str">
        <f>HYPERLINK("#9!G1","9")</f>
        <v>9</v>
      </c>
      <c r="E20" s="14" t="s">
        <v>21</v>
      </c>
      <c r="F20" s="14" t="s">
        <v>42</v>
      </c>
      <c r="G20" s="14" t="s">
        <v>43</v>
      </c>
      <c r="H20" s="15">
        <v>1</v>
      </c>
      <c r="I20" s="576">
        <v>27</v>
      </c>
    </row>
    <row r="21" spans="1:9" x14ac:dyDescent="0.2">
      <c r="A21" s="14" t="s">
        <v>60</v>
      </c>
      <c r="B21" s="13" t="s">
        <v>23</v>
      </c>
      <c r="C21" s="14" t="s">
        <v>690</v>
      </c>
      <c r="D21" s="575" t="str">
        <f>HYPERLINK("#10!J1","10")</f>
        <v>10</v>
      </c>
      <c r="E21" s="14" t="s">
        <v>15</v>
      </c>
      <c r="F21" s="14" t="s">
        <v>37</v>
      </c>
      <c r="G21" s="14" t="s">
        <v>38</v>
      </c>
      <c r="H21" s="15">
        <v>2</v>
      </c>
      <c r="I21" s="576">
        <v>19</v>
      </c>
    </row>
    <row r="22" spans="1:9" x14ac:dyDescent="0.2">
      <c r="A22" s="565" t="s">
        <v>62</v>
      </c>
      <c r="B22" s="566"/>
      <c r="I22" s="20"/>
    </row>
    <row r="23" spans="1:9" x14ac:dyDescent="0.2">
      <c r="A23" s="14" t="s">
        <v>63</v>
      </c>
      <c r="B23" s="13" t="s">
        <v>23</v>
      </c>
      <c r="C23" s="14" t="s">
        <v>139</v>
      </c>
      <c r="D23" s="575" t="str">
        <f>HYPERLINK("#11!I1","11")</f>
        <v>11</v>
      </c>
      <c r="E23" s="14" t="s">
        <v>25</v>
      </c>
      <c r="F23" s="14" t="s">
        <v>42</v>
      </c>
      <c r="G23" s="14" t="s">
        <v>43</v>
      </c>
      <c r="H23" s="15">
        <v>1</v>
      </c>
      <c r="I23" s="576">
        <v>26</v>
      </c>
    </row>
    <row r="24" spans="1:9" x14ac:dyDescent="0.2">
      <c r="A24" s="14" t="s">
        <v>65</v>
      </c>
      <c r="B24" s="13" t="s">
        <v>13</v>
      </c>
      <c r="C24" s="25" t="s">
        <v>66</v>
      </c>
      <c r="D24" s="575" t="str">
        <f>HYPERLINK("#12!H1","12")</f>
        <v>12</v>
      </c>
      <c r="E24" s="14" t="s">
        <v>21</v>
      </c>
      <c r="F24" s="25" t="s">
        <v>68</v>
      </c>
      <c r="G24" s="14" t="s">
        <v>17</v>
      </c>
      <c r="H24" s="15">
        <v>2</v>
      </c>
      <c r="I24" s="576">
        <v>28</v>
      </c>
    </row>
    <row r="25" spans="1:9" x14ac:dyDescent="0.2">
      <c r="A25" s="578" t="s">
        <v>69</v>
      </c>
      <c r="B25" s="579" t="s">
        <v>19</v>
      </c>
      <c r="C25" s="578" t="s">
        <v>70</v>
      </c>
      <c r="D25" s="580" t="str">
        <f>HYPERLINK("http://www.petanque.ee/index.php?id=103589&amp;cid=309","e14")</f>
        <v>e14</v>
      </c>
      <c r="E25" s="578" t="s">
        <v>21</v>
      </c>
      <c r="F25" s="581" t="s">
        <v>68</v>
      </c>
      <c r="G25" s="578" t="s">
        <v>17</v>
      </c>
      <c r="H25" s="582">
        <v>7</v>
      </c>
      <c r="I25" s="30">
        <v>41</v>
      </c>
    </row>
    <row r="26" spans="1:9" x14ac:dyDescent="0.2">
      <c r="A26" s="578" t="s">
        <v>71</v>
      </c>
      <c r="B26" s="583" t="s">
        <v>13</v>
      </c>
      <c r="C26" s="581" t="s">
        <v>695</v>
      </c>
      <c r="D26" s="580" t="str">
        <f>HYPERLINK("http://www.petanque.ee/index.php?id=103589&amp;cid=310","e15")</f>
        <v>e15</v>
      </c>
      <c r="E26" s="578" t="s">
        <v>25</v>
      </c>
      <c r="F26" s="581" t="s">
        <v>68</v>
      </c>
      <c r="G26" s="578" t="s">
        <v>17</v>
      </c>
      <c r="H26" s="582">
        <v>7</v>
      </c>
      <c r="I26" s="30">
        <v>54</v>
      </c>
    </row>
    <row r="27" spans="1:9" x14ac:dyDescent="0.2">
      <c r="A27" s="16" t="s">
        <v>72</v>
      </c>
      <c r="B27" s="17" t="s">
        <v>23</v>
      </c>
      <c r="C27" s="802" t="s">
        <v>665</v>
      </c>
      <c r="D27" s="574" t="str">
        <f>HYPERLINK("#M4!H1","M4")</f>
        <v>M4</v>
      </c>
      <c r="E27" s="16" t="s">
        <v>21</v>
      </c>
      <c r="F27" s="16" t="s">
        <v>30</v>
      </c>
      <c r="G27" s="16" t="s">
        <v>31</v>
      </c>
      <c r="H27" s="18">
        <v>2</v>
      </c>
      <c r="I27" s="19">
        <v>9</v>
      </c>
    </row>
    <row r="28" spans="1:9" x14ac:dyDescent="0.2">
      <c r="A28" s="31" t="s">
        <v>73</v>
      </c>
      <c r="B28" s="32" t="s">
        <v>19</v>
      </c>
      <c r="C28" s="31" t="s">
        <v>74</v>
      </c>
      <c r="D28" s="573" t="str">
        <f>HYPERLINK("#S2!L1","S3")</f>
        <v>S3</v>
      </c>
      <c r="E28" s="7" t="s">
        <v>15</v>
      </c>
      <c r="F28" s="7" t="s">
        <v>28</v>
      </c>
      <c r="G28" s="7" t="s">
        <v>17</v>
      </c>
      <c r="H28" s="10">
        <v>1</v>
      </c>
      <c r="I28" s="11">
        <v>14</v>
      </c>
    </row>
    <row r="29" spans="1:9" x14ac:dyDescent="0.2">
      <c r="A29" s="565" t="s">
        <v>75</v>
      </c>
      <c r="B29" s="566"/>
      <c r="I29" s="20"/>
    </row>
    <row r="30" spans="1:9" x14ac:dyDescent="0.2">
      <c r="A30" s="25" t="s">
        <v>76</v>
      </c>
      <c r="B30" s="24" t="s">
        <v>19</v>
      </c>
      <c r="C30" s="25" t="s">
        <v>77</v>
      </c>
      <c r="D30" s="575" t="str">
        <f>HYPERLINK("#13!K1","13")</f>
        <v>13</v>
      </c>
      <c r="E30" s="25" t="s">
        <v>15</v>
      </c>
      <c r="F30" s="25" t="s">
        <v>68</v>
      </c>
      <c r="G30" s="14" t="s">
        <v>17</v>
      </c>
      <c r="H30" s="15">
        <v>2</v>
      </c>
      <c r="I30" s="576">
        <v>21</v>
      </c>
    </row>
    <row r="31" spans="1:9" x14ac:dyDescent="0.2">
      <c r="A31" s="7" t="s">
        <v>79</v>
      </c>
      <c r="B31" s="8" t="s">
        <v>13</v>
      </c>
      <c r="C31" s="7" t="s">
        <v>80</v>
      </c>
      <c r="D31" s="573" t="str">
        <f>HYPERLINK("#P!I1","P")</f>
        <v>P</v>
      </c>
      <c r="E31" s="7" t="s">
        <v>25</v>
      </c>
      <c r="F31" s="31" t="s">
        <v>81</v>
      </c>
      <c r="G31" s="7" t="s">
        <v>82</v>
      </c>
      <c r="H31" s="10">
        <v>0</v>
      </c>
      <c r="I31" s="11">
        <v>10</v>
      </c>
    </row>
    <row r="32" spans="1:9" x14ac:dyDescent="0.2">
      <c r="A32" s="14" t="s">
        <v>83</v>
      </c>
      <c r="B32" s="13" t="s">
        <v>13</v>
      </c>
      <c r="C32" s="14" t="s">
        <v>690</v>
      </c>
      <c r="D32" s="575" t="str">
        <f>HYPERLINK("#14!H1","14")</f>
        <v>14</v>
      </c>
      <c r="E32" s="14" t="s">
        <v>21</v>
      </c>
      <c r="F32" s="14" t="s">
        <v>37</v>
      </c>
      <c r="G32" s="14" t="s">
        <v>38</v>
      </c>
      <c r="H32" s="15">
        <v>2</v>
      </c>
      <c r="I32" s="576">
        <v>18</v>
      </c>
    </row>
    <row r="33" spans="1:9" x14ac:dyDescent="0.2">
      <c r="A33" s="31" t="s">
        <v>85</v>
      </c>
      <c r="B33" s="32" t="s">
        <v>13</v>
      </c>
      <c r="C33" s="31" t="s">
        <v>691</v>
      </c>
      <c r="D33" s="573" t="str">
        <f>HYPERLINK("#Tul!W1","Tul")</f>
        <v>Tul</v>
      </c>
      <c r="E33" s="31" t="s">
        <v>86</v>
      </c>
      <c r="F33" s="31" t="s">
        <v>68</v>
      </c>
      <c r="G33" s="7" t="s">
        <v>17</v>
      </c>
      <c r="H33" s="10">
        <v>2</v>
      </c>
      <c r="I33" s="11">
        <v>15</v>
      </c>
    </row>
    <row r="34" spans="1:9" x14ac:dyDescent="0.2">
      <c r="A34" s="14" t="s">
        <v>87</v>
      </c>
      <c r="B34" s="13" t="s">
        <v>13</v>
      </c>
      <c r="C34" s="25" t="s">
        <v>77</v>
      </c>
      <c r="D34" s="575" t="str">
        <f>HYPERLINK("#15!I1","15")</f>
        <v>15</v>
      </c>
      <c r="E34" s="14" t="s">
        <v>25</v>
      </c>
      <c r="F34" s="25" t="s">
        <v>68</v>
      </c>
      <c r="G34" s="14" t="s">
        <v>17</v>
      </c>
      <c r="H34" s="15">
        <v>2</v>
      </c>
      <c r="I34" s="576">
        <v>23</v>
      </c>
    </row>
    <row r="35" spans="1:9" x14ac:dyDescent="0.2">
      <c r="A35" s="565" t="s">
        <v>89</v>
      </c>
      <c r="B35" s="566"/>
      <c r="I35" s="20"/>
    </row>
    <row r="36" spans="1:9" x14ac:dyDescent="0.2">
      <c r="A36" s="16" t="s">
        <v>90</v>
      </c>
      <c r="B36" s="17" t="s">
        <v>13</v>
      </c>
      <c r="C36" s="802" t="s">
        <v>666</v>
      </c>
      <c r="D36" s="574" t="str">
        <f>HYPERLINK("#M5!K1","M5")</f>
        <v>M5</v>
      </c>
      <c r="E36" s="16" t="s">
        <v>15</v>
      </c>
      <c r="F36" s="16" t="s">
        <v>30</v>
      </c>
      <c r="G36" s="16" t="s">
        <v>31</v>
      </c>
      <c r="H36" s="18">
        <v>2</v>
      </c>
      <c r="I36" s="19">
        <v>15</v>
      </c>
    </row>
    <row r="37" spans="1:9" x14ac:dyDescent="0.2">
      <c r="A37" s="31" t="s">
        <v>91</v>
      </c>
      <c r="B37" s="8" t="s">
        <v>23</v>
      </c>
      <c r="C37" s="7" t="s">
        <v>92</v>
      </c>
      <c r="D37" s="573" t="str">
        <f>HYPERLINK("#L!R1","L")</f>
        <v>L</v>
      </c>
      <c r="E37" s="7" t="s">
        <v>15</v>
      </c>
      <c r="F37" s="31" t="s">
        <v>68</v>
      </c>
      <c r="G37" s="7" t="s">
        <v>17</v>
      </c>
      <c r="H37" s="10">
        <v>0</v>
      </c>
      <c r="I37" s="11">
        <v>20</v>
      </c>
    </row>
    <row r="39" spans="1:9" x14ac:dyDescent="0.2">
      <c r="A39" s="1" t="s">
        <v>661</v>
      </c>
    </row>
    <row r="40" spans="1:9" x14ac:dyDescent="0.2">
      <c r="A40" s="798" t="s">
        <v>657</v>
      </c>
      <c r="B40" s="799"/>
      <c r="C40" s="799"/>
      <c r="D40" s="800"/>
      <c r="E40" s="799"/>
      <c r="F40" s="799"/>
    </row>
    <row r="41" spans="1:9" x14ac:dyDescent="0.2">
      <c r="A41" s="584" t="s">
        <v>93</v>
      </c>
      <c r="B41" s="33"/>
      <c r="C41" s="33"/>
    </row>
    <row r="42" spans="1:9" x14ac:dyDescent="0.2">
      <c r="A42" s="34" t="s">
        <v>94</v>
      </c>
    </row>
  </sheetData>
  <conditionalFormatting sqref="I5:I24 I27:I37">
    <cfRule type="top10" dxfId="57" priority="1" stopIfTrue="1" rank="1"/>
  </conditionalFormatting>
  <pageMargins left="0.39370078740157483" right="0.39370078740157483" top="0.39370078740157483" bottom="0.39370078740157483" header="0.39370078740157483" footer="0"/>
  <pageSetup paperSize="9" fitToHeight="0" orientation="landscape" horizontalDpi="180" verticalDpi="180" r:id="rId1"/>
  <headerFooter>
    <oddHeader>&amp;R&amp;"Arial,Regular"&amp;9Page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29"/>
  <sheetViews>
    <sheetView showGridLines="0" showRowColHeaders="0" tabSelected="1" zoomScaleNormal="100" workbookViewId="0">
      <pane ySplit="3" topLeftCell="A4" activePane="bottomLeft" state="frozen"/>
      <selection activeCell="I1" sqref="I1"/>
      <selection pane="bottomLeft" activeCell="N1" sqref="N1"/>
    </sheetView>
  </sheetViews>
  <sheetFormatPr defaultRowHeight="12.75" x14ac:dyDescent="0.2"/>
  <cols>
    <col min="1" max="1" width="8.5703125" style="45" customWidth="1"/>
    <col min="2" max="2" width="3" style="45" bestFit="1" customWidth="1"/>
    <col min="3" max="3" width="13.140625" style="45" customWidth="1"/>
    <col min="4" max="4" width="3" style="45" bestFit="1" customWidth="1"/>
    <col min="5" max="5" width="7.7109375" style="35" customWidth="1"/>
    <col min="6" max="6" width="3" style="35" bestFit="1" customWidth="1"/>
    <col min="7" max="7" width="4.5703125" style="45" customWidth="1"/>
    <col min="8" max="8" width="3" style="45" bestFit="1" customWidth="1"/>
    <col min="9" max="9" width="1.140625" style="645" customWidth="1"/>
    <col min="10" max="10" width="3" style="45" customWidth="1"/>
    <col min="11" max="11" width="20.5703125" style="45" customWidth="1"/>
    <col min="12" max="12" width="3" style="45" bestFit="1" customWidth="1"/>
    <col min="13" max="13" width="20.5703125" style="45" customWidth="1"/>
    <col min="14" max="14" width="3" style="35" bestFit="1" customWidth="1"/>
    <col min="15" max="18" width="0.28515625" style="45" customWidth="1"/>
    <col min="19" max="16384" width="9.140625" style="45"/>
  </cols>
  <sheetData>
    <row r="1" spans="1:19" x14ac:dyDescent="0.2">
      <c r="A1" s="35" t="s">
        <v>95</v>
      </c>
      <c r="B1" s="35"/>
      <c r="M1" s="568" t="str">
        <f>Kalend!H1</f>
        <v>Seisuga 01.10.2014</v>
      </c>
    </row>
    <row r="2" spans="1:19" ht="13.5" thickBot="1" x14ac:dyDescent="0.25"/>
    <row r="3" spans="1:19" ht="13.5" thickBot="1" x14ac:dyDescent="0.25">
      <c r="A3" s="37" t="s">
        <v>96</v>
      </c>
      <c r="B3" s="38"/>
      <c r="C3" s="39" t="s">
        <v>97</v>
      </c>
      <c r="D3" s="38"/>
      <c r="E3" s="37" t="s">
        <v>98</v>
      </c>
      <c r="F3" s="38"/>
      <c r="G3" s="37" t="s">
        <v>99</v>
      </c>
      <c r="H3" s="38"/>
      <c r="I3" s="39"/>
      <c r="J3" s="38" t="s">
        <v>100</v>
      </c>
      <c r="K3" s="37" t="s">
        <v>101</v>
      </c>
      <c r="L3" s="38"/>
      <c r="M3" s="37" t="s">
        <v>102</v>
      </c>
      <c r="N3" s="38"/>
    </row>
    <row r="4" spans="1:19" s="43" customFormat="1" ht="13.5" thickBot="1" x14ac:dyDescent="0.25">
      <c r="A4" s="661" t="s">
        <v>11</v>
      </c>
      <c r="B4" s="569"/>
      <c r="C4" s="40"/>
      <c r="D4" s="41"/>
      <c r="E4" s="42"/>
      <c r="F4" s="42"/>
      <c r="G4" s="41"/>
      <c r="H4" s="41"/>
      <c r="I4" s="41"/>
      <c r="K4" s="41"/>
      <c r="L4" s="41"/>
      <c r="N4" s="44"/>
      <c r="O4" s="35"/>
      <c r="P4" s="645"/>
      <c r="Q4" s="645"/>
      <c r="R4" s="35"/>
      <c r="S4" s="35"/>
    </row>
    <row r="5" spans="1:19" s="35" customFormat="1" x14ac:dyDescent="0.2">
      <c r="A5" s="662"/>
      <c r="B5" s="663"/>
      <c r="C5" s="664"/>
      <c r="D5" s="665"/>
      <c r="E5" s="662"/>
      <c r="F5" s="663"/>
      <c r="G5" s="622" t="s">
        <v>608</v>
      </c>
      <c r="H5" s="623">
        <v>1</v>
      </c>
      <c r="I5" s="728"/>
      <c r="J5" s="765">
        <v>2</v>
      </c>
      <c r="K5" s="666"/>
      <c r="L5" s="765">
        <v>3</v>
      </c>
      <c r="M5" s="791" t="s">
        <v>681</v>
      </c>
      <c r="N5" s="766">
        <v>4</v>
      </c>
      <c r="O5" s="45"/>
      <c r="P5" s="645"/>
      <c r="Q5" s="645"/>
      <c r="R5" s="45"/>
      <c r="S5" s="45"/>
    </row>
    <row r="6" spans="1:19" s="35" customFormat="1" x14ac:dyDescent="0.2">
      <c r="A6" s="667"/>
      <c r="B6" s="668"/>
      <c r="C6" s="664"/>
      <c r="D6" s="669"/>
      <c r="E6" s="667"/>
      <c r="F6" s="668"/>
      <c r="G6" s="616" t="s">
        <v>607</v>
      </c>
      <c r="H6" s="624"/>
      <c r="I6" s="646"/>
      <c r="J6" s="671"/>
      <c r="K6" s="670"/>
      <c r="L6" s="671"/>
      <c r="M6" s="786" t="s">
        <v>606</v>
      </c>
      <c r="N6" s="790"/>
      <c r="O6" s="45"/>
      <c r="P6" s="645"/>
      <c r="Q6" s="645"/>
      <c r="R6" s="45"/>
      <c r="S6" s="45"/>
    </row>
    <row r="7" spans="1:19" x14ac:dyDescent="0.2">
      <c r="A7" s="667"/>
      <c r="B7" s="668"/>
      <c r="C7" s="664"/>
      <c r="D7" s="669"/>
      <c r="E7" s="667"/>
      <c r="F7" s="668"/>
      <c r="G7" s="847" t="s">
        <v>104</v>
      </c>
      <c r="H7" s="848"/>
      <c r="I7" s="727"/>
      <c r="J7" s="671"/>
      <c r="K7" s="632"/>
      <c r="L7" s="672"/>
      <c r="M7" s="786" t="s">
        <v>103</v>
      </c>
      <c r="N7" s="790"/>
      <c r="P7" s="645"/>
      <c r="Q7" s="645"/>
    </row>
    <row r="8" spans="1:19" x14ac:dyDescent="0.2">
      <c r="A8" s="667"/>
      <c r="B8" s="668"/>
      <c r="C8" s="664"/>
      <c r="D8" s="669"/>
      <c r="E8" s="667"/>
      <c r="F8" s="668"/>
      <c r="G8" s="48"/>
      <c r="H8" s="762"/>
      <c r="I8" s="763"/>
      <c r="J8" s="671"/>
      <c r="K8" s="632"/>
      <c r="L8" s="672"/>
      <c r="M8" s="657" t="s">
        <v>697</v>
      </c>
      <c r="N8" s="673"/>
      <c r="O8" s="35"/>
      <c r="P8" s="751"/>
      <c r="Q8" s="645"/>
      <c r="R8" s="35"/>
      <c r="S8" s="35"/>
    </row>
    <row r="9" spans="1:19" ht="13.5" thickBot="1" x14ac:dyDescent="0.25">
      <c r="A9" s="667"/>
      <c r="B9" s="668"/>
      <c r="C9" s="664"/>
      <c r="D9" s="669"/>
      <c r="E9" s="667"/>
      <c r="F9" s="668"/>
      <c r="G9" s="849" t="s">
        <v>103</v>
      </c>
      <c r="H9" s="850"/>
      <c r="I9" s="727"/>
      <c r="J9" s="671"/>
      <c r="K9" s="632"/>
      <c r="L9" s="672"/>
      <c r="M9" s="628" t="s">
        <v>105</v>
      </c>
      <c r="N9" s="674"/>
      <c r="O9" s="35"/>
      <c r="P9" s="645"/>
      <c r="Q9" s="645"/>
      <c r="R9" s="35"/>
      <c r="S9" s="35"/>
    </row>
    <row r="10" spans="1:19" s="35" customFormat="1" x14ac:dyDescent="0.2">
      <c r="A10" s="666"/>
      <c r="B10" s="765">
        <v>5</v>
      </c>
      <c r="C10" s="675"/>
      <c r="D10" s="765">
        <v>6</v>
      </c>
      <c r="E10" s="666"/>
      <c r="F10" s="765">
        <v>7</v>
      </c>
      <c r="G10" s="666"/>
      <c r="H10" s="765">
        <v>8</v>
      </c>
      <c r="I10" s="675"/>
      <c r="J10" s="765">
        <v>9</v>
      </c>
      <c r="K10" s="617" t="s">
        <v>609</v>
      </c>
      <c r="L10" s="765">
        <v>10</v>
      </c>
      <c r="M10" s="617" t="s">
        <v>609</v>
      </c>
      <c r="N10" s="767">
        <v>11</v>
      </c>
      <c r="O10" s="45"/>
      <c r="P10" s="645"/>
      <c r="Q10" s="645"/>
      <c r="R10" s="45"/>
      <c r="S10" s="45"/>
    </row>
    <row r="11" spans="1:19" s="35" customFormat="1" x14ac:dyDescent="0.2">
      <c r="A11" s="670"/>
      <c r="B11" s="671"/>
      <c r="C11" s="659"/>
      <c r="D11" s="671"/>
      <c r="E11" s="670"/>
      <c r="F11" s="671"/>
      <c r="G11" s="670"/>
      <c r="H11" s="671"/>
      <c r="I11" s="659"/>
      <c r="J11" s="671"/>
      <c r="K11" s="625" t="s">
        <v>610</v>
      </c>
      <c r="L11" s="671"/>
      <c r="M11" s="625" t="s">
        <v>616</v>
      </c>
      <c r="N11" s="676"/>
      <c r="P11" s="645"/>
      <c r="Q11" s="645"/>
    </row>
    <row r="12" spans="1:19" x14ac:dyDescent="0.2">
      <c r="A12" s="670"/>
      <c r="B12" s="671"/>
      <c r="C12" s="659"/>
      <c r="D12" s="671"/>
      <c r="E12" s="670"/>
      <c r="F12" s="671"/>
      <c r="G12" s="670"/>
      <c r="H12" s="671"/>
      <c r="I12" s="659"/>
      <c r="J12" s="671"/>
      <c r="K12" s="626" t="s">
        <v>107</v>
      </c>
      <c r="L12" s="677"/>
      <c r="M12" s="625" t="s">
        <v>107</v>
      </c>
      <c r="N12" s="676"/>
      <c r="O12" s="35"/>
      <c r="P12" s="645"/>
      <c r="Q12" s="645"/>
      <c r="R12" s="35"/>
      <c r="S12" s="35"/>
    </row>
    <row r="13" spans="1:19" x14ac:dyDescent="0.2">
      <c r="A13" s="670"/>
      <c r="B13" s="671"/>
      <c r="C13" s="659"/>
      <c r="D13" s="671"/>
      <c r="E13" s="670"/>
      <c r="F13" s="671"/>
      <c r="G13" s="670"/>
      <c r="H13" s="671"/>
      <c r="I13" s="659"/>
      <c r="J13" s="671"/>
      <c r="K13" s="618" t="s">
        <v>650</v>
      </c>
      <c r="L13" s="678"/>
      <c r="M13" s="615"/>
      <c r="N13" s="673"/>
      <c r="O13" s="35"/>
      <c r="P13" s="645"/>
      <c r="Q13" s="645"/>
      <c r="R13" s="35"/>
      <c r="S13" s="35"/>
    </row>
    <row r="14" spans="1:19" x14ac:dyDescent="0.2">
      <c r="A14" s="670"/>
      <c r="B14" s="671"/>
      <c r="C14" s="659"/>
      <c r="D14" s="671"/>
      <c r="E14" s="670"/>
      <c r="F14" s="671"/>
      <c r="G14" s="670"/>
      <c r="H14" s="671"/>
      <c r="I14" s="659"/>
      <c r="J14" s="671"/>
      <c r="K14" s="619" t="s">
        <v>610</v>
      </c>
      <c r="L14" s="672"/>
      <c r="M14" s="632"/>
      <c r="N14" s="676"/>
      <c r="O14" s="35"/>
      <c r="P14" s="645"/>
      <c r="Q14" s="645"/>
      <c r="R14" s="35"/>
      <c r="S14" s="35"/>
    </row>
    <row r="15" spans="1:19" ht="13.5" thickBot="1" x14ac:dyDescent="0.25">
      <c r="A15" s="679"/>
      <c r="B15" s="680"/>
      <c r="C15" s="681"/>
      <c r="D15" s="680"/>
      <c r="E15" s="679"/>
      <c r="F15" s="680"/>
      <c r="G15" s="679"/>
      <c r="H15" s="680"/>
      <c r="I15" s="681"/>
      <c r="J15" s="680"/>
      <c r="K15" s="627" t="s">
        <v>108</v>
      </c>
      <c r="L15" s="682"/>
      <c r="M15" s="629"/>
      <c r="N15" s="674"/>
      <c r="O15" s="35"/>
      <c r="P15" s="645"/>
      <c r="Q15" s="645"/>
      <c r="R15" s="35"/>
      <c r="S15" s="35"/>
    </row>
    <row r="16" spans="1:19" s="35" customFormat="1" x14ac:dyDescent="0.2">
      <c r="A16" s="670"/>
      <c r="B16" s="768">
        <v>12</v>
      </c>
      <c r="C16" s="659"/>
      <c r="D16" s="768">
        <v>13</v>
      </c>
      <c r="E16" s="786" t="s">
        <v>613</v>
      </c>
      <c r="F16" s="768">
        <v>14</v>
      </c>
      <c r="G16" s="670"/>
      <c r="H16" s="768">
        <v>15</v>
      </c>
      <c r="I16" s="659"/>
      <c r="J16" s="768">
        <v>16</v>
      </c>
      <c r="K16" s="619" t="s">
        <v>611</v>
      </c>
      <c r="L16" s="765">
        <v>17</v>
      </c>
      <c r="M16" s="621" t="s">
        <v>614</v>
      </c>
      <c r="N16" s="766">
        <v>18</v>
      </c>
      <c r="P16" s="645"/>
      <c r="Q16" s="645"/>
    </row>
    <row r="17" spans="1:19" s="35" customFormat="1" x14ac:dyDescent="0.2">
      <c r="A17" s="670"/>
      <c r="B17" s="671"/>
      <c r="C17" s="659"/>
      <c r="D17" s="671"/>
      <c r="E17" s="786" t="s">
        <v>679</v>
      </c>
      <c r="F17" s="795"/>
      <c r="G17" s="670"/>
      <c r="H17" s="671"/>
      <c r="I17" s="659"/>
      <c r="J17" s="671"/>
      <c r="K17" s="619" t="s">
        <v>649</v>
      </c>
      <c r="L17" s="671"/>
      <c r="M17" s="621" t="s">
        <v>615</v>
      </c>
      <c r="N17" s="683"/>
      <c r="O17" s="45"/>
      <c r="P17" s="645"/>
      <c r="Q17" s="645"/>
      <c r="R17" s="45"/>
      <c r="S17" s="45"/>
    </row>
    <row r="18" spans="1:19" s="35" customFormat="1" x14ac:dyDescent="0.2">
      <c r="A18" s="670"/>
      <c r="B18" s="671"/>
      <c r="C18" s="659"/>
      <c r="D18" s="671"/>
      <c r="E18" s="786" t="s">
        <v>645</v>
      </c>
      <c r="F18" s="795"/>
      <c r="G18" s="670"/>
      <c r="H18" s="671"/>
      <c r="I18" s="659"/>
      <c r="J18" s="671"/>
      <c r="K18" s="619"/>
      <c r="L18" s="671"/>
      <c r="M18" s="620" t="s">
        <v>616</v>
      </c>
      <c r="N18" s="683"/>
      <c r="P18" s="751"/>
      <c r="Q18" s="645"/>
    </row>
    <row r="19" spans="1:19" s="35" customFormat="1" x14ac:dyDescent="0.2">
      <c r="A19" s="670"/>
      <c r="B19" s="671"/>
      <c r="C19" s="659"/>
      <c r="D19" s="671"/>
      <c r="E19" s="786" t="s">
        <v>616</v>
      </c>
      <c r="F19" s="795"/>
      <c r="G19" s="670"/>
      <c r="H19" s="671"/>
      <c r="I19" s="659"/>
      <c r="J19" s="671"/>
      <c r="K19" s="619" t="s">
        <v>610</v>
      </c>
      <c r="L19" s="671"/>
      <c r="M19" s="620"/>
      <c r="N19" s="683"/>
      <c r="P19" s="751"/>
      <c r="Q19" s="645"/>
    </row>
    <row r="20" spans="1:19" ht="13.5" thickBot="1" x14ac:dyDescent="0.25">
      <c r="A20" s="670"/>
      <c r="B20" s="671"/>
      <c r="C20" s="645"/>
      <c r="D20" s="672"/>
      <c r="E20" s="786" t="s">
        <v>103</v>
      </c>
      <c r="F20" s="795"/>
      <c r="G20" s="670"/>
      <c r="H20" s="671"/>
      <c r="I20" s="659"/>
      <c r="J20" s="671"/>
      <c r="K20" s="619" t="s">
        <v>109</v>
      </c>
      <c r="L20" s="682"/>
      <c r="M20" s="620" t="s">
        <v>110</v>
      </c>
      <c r="N20" s="683"/>
      <c r="O20" s="35"/>
      <c r="P20" s="645"/>
      <c r="Q20" s="645"/>
      <c r="R20" s="35"/>
      <c r="S20" s="35"/>
    </row>
    <row r="21" spans="1:19" s="35" customFormat="1" x14ac:dyDescent="0.2">
      <c r="A21" s="666"/>
      <c r="B21" s="765">
        <v>19</v>
      </c>
      <c r="C21" s="630" t="s">
        <v>627</v>
      </c>
      <c r="D21" s="765">
        <v>20</v>
      </c>
      <c r="E21" s="666"/>
      <c r="F21" s="765">
        <v>21</v>
      </c>
      <c r="G21" s="666"/>
      <c r="H21" s="765">
        <v>22</v>
      </c>
      <c r="I21" s="675"/>
      <c r="J21" s="765">
        <v>23</v>
      </c>
      <c r="K21" s="633" t="s">
        <v>617</v>
      </c>
      <c r="L21" s="765">
        <v>24</v>
      </c>
      <c r="M21" s="633" t="s">
        <v>619</v>
      </c>
      <c r="N21" s="767">
        <v>25</v>
      </c>
      <c r="P21" s="645"/>
      <c r="Q21" s="645"/>
    </row>
    <row r="22" spans="1:19" s="35" customFormat="1" x14ac:dyDescent="0.2">
      <c r="A22" s="670"/>
      <c r="B22" s="671"/>
      <c r="C22" s="635" t="s">
        <v>670</v>
      </c>
      <c r="D22" s="684"/>
      <c r="E22" s="670"/>
      <c r="F22" s="671"/>
      <c r="G22" s="670"/>
      <c r="H22" s="671"/>
      <c r="I22" s="659"/>
      <c r="J22" s="671"/>
      <c r="K22" s="634" t="s">
        <v>618</v>
      </c>
      <c r="L22" s="671"/>
      <c r="M22" s="634" t="s">
        <v>620</v>
      </c>
      <c r="N22" s="676"/>
      <c r="P22" s="645"/>
      <c r="Q22" s="645"/>
    </row>
    <row r="23" spans="1:19" s="35" customFormat="1" x14ac:dyDescent="0.2">
      <c r="A23" s="670"/>
      <c r="B23" s="671"/>
      <c r="C23" s="631" t="s">
        <v>616</v>
      </c>
      <c r="D23" s="684"/>
      <c r="E23" s="670"/>
      <c r="F23" s="671"/>
      <c r="G23" s="670"/>
      <c r="H23" s="671"/>
      <c r="I23" s="659"/>
      <c r="J23" s="671"/>
      <c r="K23" s="632" t="s">
        <v>104</v>
      </c>
      <c r="L23" s="671"/>
      <c r="M23" s="632" t="s">
        <v>610</v>
      </c>
      <c r="N23" s="676"/>
      <c r="P23" s="645"/>
      <c r="Q23" s="645"/>
    </row>
    <row r="24" spans="1:19" ht="13.5" thickBot="1" x14ac:dyDescent="0.25">
      <c r="A24" s="679"/>
      <c r="B24" s="680"/>
      <c r="C24" s="685" t="s">
        <v>111</v>
      </c>
      <c r="D24" s="686"/>
      <c r="E24" s="679"/>
      <c r="F24" s="680"/>
      <c r="G24" s="679"/>
      <c r="H24" s="680"/>
      <c r="I24" s="681"/>
      <c r="J24" s="680"/>
      <c r="K24" s="628" t="s">
        <v>112</v>
      </c>
      <c r="L24" s="682"/>
      <c r="M24" s="628" t="s">
        <v>113</v>
      </c>
      <c r="N24" s="687"/>
      <c r="O24" s="752"/>
      <c r="P24" s="645"/>
      <c r="Q24" s="645"/>
    </row>
    <row r="25" spans="1:19" s="35" customFormat="1" x14ac:dyDescent="0.2">
      <c r="A25" s="666"/>
      <c r="B25" s="765">
        <v>26</v>
      </c>
      <c r="C25" s="787" t="s">
        <v>680</v>
      </c>
      <c r="D25" s="765">
        <v>27</v>
      </c>
      <c r="E25" s="666"/>
      <c r="F25" s="765">
        <v>28</v>
      </c>
      <c r="G25" s="666"/>
      <c r="H25" s="765">
        <v>29</v>
      </c>
      <c r="I25" s="675"/>
      <c r="J25" s="765">
        <v>30</v>
      </c>
      <c r="K25" s="638" t="s">
        <v>701</v>
      </c>
      <c r="L25" s="765">
        <v>31</v>
      </c>
      <c r="M25" s="638" t="s">
        <v>702</v>
      </c>
      <c r="N25" s="767">
        <v>1</v>
      </c>
      <c r="O25" s="45"/>
      <c r="P25" s="645"/>
      <c r="Q25" s="645"/>
      <c r="R25" s="45"/>
      <c r="S25" s="45"/>
    </row>
    <row r="26" spans="1:19" s="35" customFormat="1" x14ac:dyDescent="0.2">
      <c r="A26" s="670"/>
      <c r="B26" s="671"/>
      <c r="C26" s="792" t="s">
        <v>621</v>
      </c>
      <c r="D26" s="795"/>
      <c r="E26" s="670"/>
      <c r="F26" s="671"/>
      <c r="G26" s="670"/>
      <c r="H26" s="671"/>
      <c r="I26" s="659"/>
      <c r="J26" s="671"/>
      <c r="K26" s="639" t="s">
        <v>104</v>
      </c>
      <c r="L26" s="671"/>
      <c r="M26" s="639" t="s">
        <v>622</v>
      </c>
      <c r="N26" s="676"/>
      <c r="P26" s="751"/>
      <c r="Q26" s="645"/>
    </row>
    <row r="27" spans="1:19" s="35" customFormat="1" x14ac:dyDescent="0.2">
      <c r="A27" s="670"/>
      <c r="B27" s="671"/>
      <c r="C27" s="792" t="s">
        <v>104</v>
      </c>
      <c r="D27" s="795"/>
      <c r="E27" s="670"/>
      <c r="F27" s="671"/>
      <c r="G27" s="670"/>
      <c r="H27" s="671"/>
      <c r="I27" s="659"/>
      <c r="J27" s="671"/>
      <c r="K27" s="639"/>
      <c r="L27" s="671"/>
      <c r="M27" s="639"/>
      <c r="N27" s="676"/>
      <c r="P27" s="645"/>
      <c r="Q27" s="645"/>
    </row>
    <row r="28" spans="1:19" ht="13.5" thickBot="1" x14ac:dyDescent="0.25">
      <c r="A28" s="679"/>
      <c r="B28" s="680"/>
      <c r="C28" s="788" t="s">
        <v>103</v>
      </c>
      <c r="D28" s="794"/>
      <c r="E28" s="679"/>
      <c r="F28" s="680"/>
      <c r="G28" s="679"/>
      <c r="H28" s="680"/>
      <c r="I28" s="681"/>
      <c r="J28" s="680"/>
      <c r="K28" s="640" t="s">
        <v>109</v>
      </c>
      <c r="L28" s="689"/>
      <c r="M28" s="640" t="s">
        <v>109</v>
      </c>
      <c r="N28" s="676"/>
      <c r="P28" s="645"/>
      <c r="Q28" s="645"/>
    </row>
    <row r="29" spans="1:19" ht="13.5" thickBot="1" x14ac:dyDescent="0.25">
      <c r="A29" s="661" t="s">
        <v>34</v>
      </c>
      <c r="B29" s="570"/>
      <c r="C29" s="690"/>
      <c r="D29" s="645"/>
      <c r="E29" s="659"/>
      <c r="F29" s="659"/>
      <c r="G29" s="645"/>
      <c r="H29" s="645"/>
      <c r="J29" s="659"/>
      <c r="K29" s="645"/>
      <c r="L29" s="645"/>
      <c r="M29" s="645"/>
      <c r="N29" s="691"/>
      <c r="O29" s="35"/>
      <c r="P29" s="645"/>
      <c r="Q29" s="645"/>
      <c r="R29" s="35"/>
      <c r="S29" s="35"/>
    </row>
    <row r="30" spans="1:19" s="35" customFormat="1" x14ac:dyDescent="0.2">
      <c r="A30" s="666"/>
      <c r="B30" s="765">
        <v>2</v>
      </c>
      <c r="C30" s="792" t="s">
        <v>624</v>
      </c>
      <c r="D30" s="765">
        <v>3</v>
      </c>
      <c r="E30" s="666"/>
      <c r="F30" s="765">
        <v>4</v>
      </c>
      <c r="G30" s="666"/>
      <c r="H30" s="765">
        <v>5</v>
      </c>
      <c r="I30" s="675"/>
      <c r="J30" s="765">
        <v>6</v>
      </c>
      <c r="K30" s="638" t="s">
        <v>699</v>
      </c>
      <c r="L30" s="765">
        <v>7</v>
      </c>
      <c r="M30" s="617" t="s">
        <v>609</v>
      </c>
      <c r="N30" s="766">
        <v>8</v>
      </c>
      <c r="P30" s="645"/>
      <c r="Q30" s="645"/>
    </row>
    <row r="31" spans="1:19" s="35" customFormat="1" x14ac:dyDescent="0.2">
      <c r="A31" s="670"/>
      <c r="B31" s="671"/>
      <c r="C31" s="792" t="s">
        <v>625</v>
      </c>
      <c r="D31" s="795"/>
      <c r="E31" s="670"/>
      <c r="F31" s="671"/>
      <c r="G31" s="670"/>
      <c r="H31" s="671"/>
      <c r="I31" s="659"/>
      <c r="J31" s="671"/>
      <c r="K31" s="639" t="s">
        <v>626</v>
      </c>
      <c r="L31" s="671"/>
      <c r="M31" s="625" t="s">
        <v>616</v>
      </c>
      <c r="N31" s="676"/>
      <c r="P31" s="645"/>
      <c r="Q31" s="645"/>
    </row>
    <row r="32" spans="1:19" ht="13.5" thickBot="1" x14ac:dyDescent="0.25">
      <c r="A32" s="670"/>
      <c r="B32" s="671"/>
      <c r="C32" s="792" t="s">
        <v>114</v>
      </c>
      <c r="D32" s="795"/>
      <c r="E32" s="670"/>
      <c r="F32" s="671"/>
      <c r="G32" s="670"/>
      <c r="H32" s="671"/>
      <c r="I32" s="659"/>
      <c r="J32" s="671"/>
      <c r="K32" s="639" t="s">
        <v>113</v>
      </c>
      <c r="L32" s="689"/>
      <c r="M32" s="625" t="s">
        <v>113</v>
      </c>
      <c r="N32" s="676"/>
      <c r="O32" s="35"/>
      <c r="P32" s="645"/>
      <c r="Q32" s="645"/>
      <c r="R32" s="35"/>
      <c r="S32" s="35"/>
    </row>
    <row r="33" spans="1:19" s="35" customFormat="1" x14ac:dyDescent="0.2">
      <c r="A33" s="666"/>
      <c r="B33" s="765">
        <v>9</v>
      </c>
      <c r="C33" s="787" t="s">
        <v>685</v>
      </c>
      <c r="D33" s="765">
        <v>10</v>
      </c>
      <c r="E33" s="666"/>
      <c r="F33" s="765">
        <v>11</v>
      </c>
      <c r="G33" s="666"/>
      <c r="H33" s="765">
        <v>12</v>
      </c>
      <c r="I33" s="675"/>
      <c r="J33" s="765">
        <v>13</v>
      </c>
      <c r="K33" s="641" t="s">
        <v>611</v>
      </c>
      <c r="L33" s="765">
        <v>14</v>
      </c>
      <c r="M33" s="641" t="s">
        <v>611</v>
      </c>
      <c r="N33" s="767">
        <v>15</v>
      </c>
      <c r="P33" s="645"/>
      <c r="Q33" s="645"/>
    </row>
    <row r="34" spans="1:19" s="35" customFormat="1" x14ac:dyDescent="0.2">
      <c r="A34" s="670"/>
      <c r="B34" s="671"/>
      <c r="C34" s="792" t="s">
        <v>104</v>
      </c>
      <c r="D34" s="795"/>
      <c r="E34" s="670"/>
      <c r="F34" s="671"/>
      <c r="G34" s="670"/>
      <c r="H34" s="671"/>
      <c r="I34" s="659"/>
      <c r="J34" s="671"/>
      <c r="K34" s="619" t="s">
        <v>647</v>
      </c>
      <c r="L34" s="671"/>
      <c r="M34" s="619" t="s">
        <v>646</v>
      </c>
      <c r="N34" s="676"/>
      <c r="O34" s="45"/>
      <c r="P34" s="645"/>
      <c r="Q34" s="645"/>
      <c r="R34" s="45"/>
      <c r="S34" s="45"/>
    </row>
    <row r="35" spans="1:19" s="35" customFormat="1" x14ac:dyDescent="0.2">
      <c r="A35" s="670"/>
      <c r="B35" s="671"/>
      <c r="C35" s="792"/>
      <c r="D35" s="795"/>
      <c r="E35" s="670"/>
      <c r="F35" s="671"/>
      <c r="G35" s="670"/>
      <c r="H35" s="671"/>
      <c r="I35" s="659"/>
      <c r="J35" s="671"/>
      <c r="K35" s="619" t="s">
        <v>610</v>
      </c>
      <c r="L35" s="671"/>
      <c r="M35" s="619" t="s">
        <v>610</v>
      </c>
      <c r="N35" s="676"/>
      <c r="P35" s="751"/>
      <c r="Q35" s="645"/>
    </row>
    <row r="36" spans="1:19" ht="13.5" thickBot="1" x14ac:dyDescent="0.25">
      <c r="A36" s="679"/>
      <c r="B36" s="680"/>
      <c r="C36" s="788" t="s">
        <v>115</v>
      </c>
      <c r="D36" s="794"/>
      <c r="E36" s="679"/>
      <c r="F36" s="680"/>
      <c r="G36" s="679"/>
      <c r="H36" s="680"/>
      <c r="I36" s="681"/>
      <c r="J36" s="680"/>
      <c r="K36" s="627" t="s">
        <v>107</v>
      </c>
      <c r="L36" s="682"/>
      <c r="M36" s="627" t="s">
        <v>107</v>
      </c>
      <c r="N36" s="674"/>
      <c r="O36" s="35"/>
      <c r="P36" s="645"/>
      <c r="Q36" s="645"/>
      <c r="R36" s="35"/>
      <c r="S36" s="35"/>
    </row>
    <row r="37" spans="1:19" s="35" customFormat="1" x14ac:dyDescent="0.2">
      <c r="A37" s="666"/>
      <c r="B37" s="765">
        <v>16</v>
      </c>
      <c r="C37" s="642" t="s">
        <v>627</v>
      </c>
      <c r="D37" s="765">
        <v>17</v>
      </c>
      <c r="E37" s="666"/>
      <c r="F37" s="765">
        <v>18</v>
      </c>
      <c r="G37" s="666"/>
      <c r="H37" s="765">
        <v>19</v>
      </c>
      <c r="I37" s="675"/>
      <c r="J37" s="765">
        <v>20</v>
      </c>
      <c r="K37" s="791" t="s">
        <v>614</v>
      </c>
      <c r="L37" s="765">
        <v>21</v>
      </c>
      <c r="M37" s="670"/>
      <c r="N37" s="767">
        <v>22</v>
      </c>
      <c r="P37" s="645"/>
      <c r="Q37" s="645"/>
    </row>
    <row r="38" spans="1:19" s="35" customFormat="1" x14ac:dyDescent="0.2">
      <c r="A38" s="670"/>
      <c r="B38" s="671"/>
      <c r="C38" s="643" t="s">
        <v>671</v>
      </c>
      <c r="D38" s="684"/>
      <c r="E38" s="670"/>
      <c r="F38" s="671"/>
      <c r="G38" s="670"/>
      <c r="H38" s="671"/>
      <c r="I38" s="659"/>
      <c r="J38" s="671"/>
      <c r="K38" s="786" t="s">
        <v>648</v>
      </c>
      <c r="L38" s="692"/>
      <c r="M38" s="670"/>
      <c r="N38" s="676"/>
      <c r="P38" s="645"/>
      <c r="Q38" s="645"/>
    </row>
    <row r="39" spans="1:19" s="35" customFormat="1" x14ac:dyDescent="0.2">
      <c r="A39" s="670"/>
      <c r="B39" s="671"/>
      <c r="C39" s="643" t="s">
        <v>610</v>
      </c>
      <c r="D39" s="684"/>
      <c r="E39" s="670"/>
      <c r="F39" s="671"/>
      <c r="G39" s="670"/>
      <c r="H39" s="671"/>
      <c r="I39" s="659"/>
      <c r="J39" s="671"/>
      <c r="K39" s="786" t="s">
        <v>610</v>
      </c>
      <c r="L39" s="692"/>
      <c r="M39" s="670"/>
      <c r="N39" s="676"/>
      <c r="O39" s="45"/>
      <c r="P39" s="645"/>
      <c r="Q39" s="645"/>
      <c r="R39" s="45"/>
      <c r="S39" s="45"/>
    </row>
    <row r="40" spans="1:19" x14ac:dyDescent="0.2">
      <c r="A40" s="670"/>
      <c r="B40" s="671"/>
      <c r="C40" s="644" t="s">
        <v>111</v>
      </c>
      <c r="D40" s="684"/>
      <c r="E40" s="670"/>
      <c r="F40" s="671"/>
      <c r="G40" s="670"/>
      <c r="H40" s="671"/>
      <c r="I40" s="659"/>
      <c r="J40" s="671"/>
      <c r="K40" s="647" t="s">
        <v>110</v>
      </c>
      <c r="L40" s="692"/>
      <c r="M40" s="670"/>
      <c r="N40" s="676"/>
      <c r="O40" s="35"/>
      <c r="P40" s="645"/>
      <c r="Q40" s="645"/>
      <c r="R40" s="35"/>
      <c r="S40" s="35"/>
    </row>
    <row r="41" spans="1:19" x14ac:dyDescent="0.2">
      <c r="A41" s="670"/>
      <c r="B41" s="671"/>
      <c r="C41" s="645"/>
      <c r="D41" s="693"/>
      <c r="E41" s="670"/>
      <c r="F41" s="671"/>
      <c r="G41" s="670"/>
      <c r="H41" s="671"/>
      <c r="I41" s="659"/>
      <c r="J41" s="671"/>
      <c r="K41" s="618" t="s">
        <v>651</v>
      </c>
      <c r="L41" s="693"/>
      <c r="M41" s="670"/>
      <c r="N41" s="676"/>
      <c r="O41" s="35"/>
      <c r="P41" s="645"/>
      <c r="Q41" s="645"/>
      <c r="R41" s="35"/>
      <c r="S41" s="35"/>
    </row>
    <row r="42" spans="1:19" x14ac:dyDescent="0.2">
      <c r="A42" s="670"/>
      <c r="B42" s="671"/>
      <c r="C42" s="645"/>
      <c r="D42" s="694"/>
      <c r="E42" s="670"/>
      <c r="F42" s="671"/>
      <c r="G42" s="670"/>
      <c r="H42" s="671"/>
      <c r="I42" s="659"/>
      <c r="J42" s="671"/>
      <c r="K42" s="619" t="s">
        <v>610</v>
      </c>
      <c r="L42" s="694"/>
      <c r="M42" s="670"/>
      <c r="N42" s="676"/>
      <c r="O42" s="35"/>
      <c r="P42" s="645"/>
      <c r="Q42" s="645"/>
      <c r="R42" s="35"/>
      <c r="S42" s="35"/>
    </row>
    <row r="43" spans="1:19" ht="13.5" thickBot="1" x14ac:dyDescent="0.25">
      <c r="A43" s="670"/>
      <c r="B43" s="671"/>
      <c r="C43" s="646"/>
      <c r="D43" s="694"/>
      <c r="E43" s="670"/>
      <c r="F43" s="671"/>
      <c r="G43" s="670"/>
      <c r="H43" s="671"/>
      <c r="I43" s="659"/>
      <c r="J43" s="671"/>
      <c r="K43" s="627" t="s">
        <v>116</v>
      </c>
      <c r="L43" s="695"/>
      <c r="M43" s="670"/>
      <c r="N43" s="676"/>
      <c r="P43" s="645"/>
      <c r="Q43" s="645"/>
    </row>
    <row r="44" spans="1:19" s="35" customFormat="1" x14ac:dyDescent="0.2">
      <c r="A44" s="696"/>
      <c r="B44" s="769">
        <v>23</v>
      </c>
      <c r="C44" s="697"/>
      <c r="D44" s="769">
        <v>24</v>
      </c>
      <c r="E44" s="666"/>
      <c r="F44" s="765">
        <v>25</v>
      </c>
      <c r="G44" s="666"/>
      <c r="H44" s="765">
        <v>26</v>
      </c>
      <c r="I44" s="675"/>
      <c r="J44" s="765">
        <v>27</v>
      </c>
      <c r="K44" s="633" t="s">
        <v>628</v>
      </c>
      <c r="L44" s="765">
        <v>28</v>
      </c>
      <c r="M44" s="617" t="s">
        <v>609</v>
      </c>
      <c r="N44" s="767">
        <v>29</v>
      </c>
      <c r="O44" s="45"/>
      <c r="P44" s="645"/>
      <c r="Q44" s="645"/>
      <c r="R44" s="45"/>
      <c r="S44" s="45"/>
    </row>
    <row r="45" spans="1:19" s="35" customFormat="1" x14ac:dyDescent="0.2">
      <c r="A45" s="698"/>
      <c r="B45" s="770"/>
      <c r="C45" s="699"/>
      <c r="D45" s="770"/>
      <c r="E45" s="670"/>
      <c r="F45" s="671"/>
      <c r="G45" s="670"/>
      <c r="H45" s="671"/>
      <c r="I45" s="659"/>
      <c r="J45" s="671"/>
      <c r="K45" s="634" t="s">
        <v>652</v>
      </c>
      <c r="L45" s="671"/>
      <c r="M45" s="625" t="s">
        <v>616</v>
      </c>
      <c r="N45" s="676"/>
      <c r="P45" s="645"/>
      <c r="Q45" s="645"/>
    </row>
    <row r="46" spans="1:19" s="35" customFormat="1" x14ac:dyDescent="0.2">
      <c r="A46" s="698"/>
      <c r="B46" s="770"/>
      <c r="C46" s="699"/>
      <c r="D46" s="770"/>
      <c r="E46" s="670"/>
      <c r="F46" s="671"/>
      <c r="G46" s="670"/>
      <c r="H46" s="671"/>
      <c r="I46" s="659"/>
      <c r="J46" s="671"/>
      <c r="K46" s="632" t="s">
        <v>626</v>
      </c>
      <c r="L46" s="671"/>
      <c r="M46" s="625"/>
      <c r="N46" s="676"/>
      <c r="P46" s="645"/>
      <c r="Q46" s="645"/>
    </row>
    <row r="47" spans="1:19" x14ac:dyDescent="0.2">
      <c r="A47" s="670"/>
      <c r="B47" s="671"/>
      <c r="C47" s="659"/>
      <c r="D47" s="671"/>
      <c r="E47" s="670"/>
      <c r="F47" s="671"/>
      <c r="G47" s="670"/>
      <c r="H47" s="671"/>
      <c r="I47" s="659"/>
      <c r="J47" s="672"/>
      <c r="K47" s="656" t="s">
        <v>117</v>
      </c>
      <c r="L47" s="700"/>
      <c r="M47" s="626" t="s">
        <v>118</v>
      </c>
      <c r="N47" s="701"/>
      <c r="O47" s="35"/>
      <c r="P47" s="645"/>
      <c r="Q47" s="645"/>
      <c r="R47" s="35"/>
      <c r="S47" s="35"/>
    </row>
    <row r="48" spans="1:19" x14ac:dyDescent="0.2">
      <c r="A48" s="670"/>
      <c r="B48" s="671"/>
      <c r="C48" s="659"/>
      <c r="D48" s="671"/>
      <c r="E48" s="670"/>
      <c r="F48" s="671"/>
      <c r="G48" s="670"/>
      <c r="H48" s="671"/>
      <c r="I48" s="659"/>
      <c r="J48" s="672"/>
      <c r="K48" s="657" t="s">
        <v>654</v>
      </c>
      <c r="L48" s="678"/>
      <c r="M48" s="615"/>
      <c r="N48" s="673"/>
      <c r="O48" s="35"/>
      <c r="P48" s="645"/>
      <c r="Q48" s="645"/>
      <c r="R48" s="35"/>
      <c r="S48" s="35"/>
    </row>
    <row r="49" spans="1:19" x14ac:dyDescent="0.2">
      <c r="A49" s="670"/>
      <c r="B49" s="671"/>
      <c r="C49" s="659"/>
      <c r="D49" s="671"/>
      <c r="E49" s="670"/>
      <c r="F49" s="671"/>
      <c r="G49" s="670"/>
      <c r="H49" s="671"/>
      <c r="I49" s="659"/>
      <c r="J49" s="672"/>
      <c r="K49" s="632" t="s">
        <v>626</v>
      </c>
      <c r="L49" s="672"/>
      <c r="M49" s="632"/>
      <c r="N49" s="676"/>
      <c r="O49" s="35"/>
      <c r="P49" s="645"/>
      <c r="Q49" s="645"/>
      <c r="R49" s="35"/>
      <c r="S49" s="35"/>
    </row>
    <row r="50" spans="1:19" x14ac:dyDescent="0.2">
      <c r="A50" s="670"/>
      <c r="B50" s="671"/>
      <c r="C50" s="659"/>
      <c r="D50" s="671"/>
      <c r="E50" s="670"/>
      <c r="F50" s="671"/>
      <c r="G50" s="670"/>
      <c r="H50" s="671"/>
      <c r="I50" s="659"/>
      <c r="J50" s="672"/>
      <c r="K50" s="632" t="s">
        <v>119</v>
      </c>
      <c r="L50" s="672"/>
      <c r="M50" s="632"/>
      <c r="N50" s="676"/>
      <c r="O50" s="35"/>
      <c r="P50" s="645"/>
      <c r="Q50" s="645"/>
      <c r="R50" s="35"/>
      <c r="S50" s="35"/>
    </row>
    <row r="51" spans="1:19" x14ac:dyDescent="0.2">
      <c r="A51" s="670"/>
      <c r="B51" s="671"/>
      <c r="C51" s="659"/>
      <c r="D51" s="671"/>
      <c r="E51" s="670"/>
      <c r="F51" s="671"/>
      <c r="G51" s="670"/>
      <c r="H51" s="671"/>
      <c r="I51" s="754" t="s">
        <v>694</v>
      </c>
      <c r="J51" s="754"/>
      <c r="K51" s="618" t="s">
        <v>694</v>
      </c>
      <c r="L51" s="678"/>
      <c r="M51" s="618" t="s">
        <v>694</v>
      </c>
      <c r="N51" s="673"/>
      <c r="O51" s="35"/>
      <c r="P51" s="645"/>
      <c r="Q51" s="645"/>
      <c r="R51" s="35"/>
      <c r="S51" s="35"/>
    </row>
    <row r="52" spans="1:19" x14ac:dyDescent="0.2">
      <c r="A52" s="670"/>
      <c r="B52" s="671"/>
      <c r="C52" s="659"/>
      <c r="D52" s="671"/>
      <c r="E52" s="670"/>
      <c r="F52" s="671"/>
      <c r="G52" s="670"/>
      <c r="H52" s="671"/>
      <c r="I52" s="755" t="s">
        <v>610</v>
      </c>
      <c r="J52" s="755"/>
      <c r="K52" s="619" t="s">
        <v>610</v>
      </c>
      <c r="L52" s="672"/>
      <c r="M52" s="619" t="s">
        <v>610</v>
      </c>
      <c r="N52" s="676"/>
      <c r="O52" s="35"/>
      <c r="P52" s="645"/>
      <c r="Q52" s="645"/>
      <c r="R52" s="35"/>
      <c r="S52" s="35"/>
    </row>
    <row r="53" spans="1:19" ht="13.5" thickBot="1" x14ac:dyDescent="0.25">
      <c r="A53" s="679"/>
      <c r="B53" s="680"/>
      <c r="C53" s="681"/>
      <c r="D53" s="680"/>
      <c r="E53" s="679"/>
      <c r="F53" s="680"/>
      <c r="G53" s="679"/>
      <c r="H53" s="680"/>
      <c r="I53" s="756" t="s">
        <v>120</v>
      </c>
      <c r="J53" s="756"/>
      <c r="K53" s="627" t="s">
        <v>120</v>
      </c>
      <c r="L53" s="682"/>
      <c r="M53" s="627" t="s">
        <v>120</v>
      </c>
      <c r="N53" s="674"/>
      <c r="O53" s="35"/>
      <c r="P53" s="645"/>
      <c r="Q53" s="645"/>
      <c r="R53" s="35"/>
      <c r="S53" s="35"/>
    </row>
    <row r="54" spans="1:19" ht="13.5" thickBot="1" x14ac:dyDescent="0.25">
      <c r="A54" s="661" t="s">
        <v>48</v>
      </c>
      <c r="B54" s="570"/>
      <c r="C54" s="690"/>
      <c r="D54" s="645"/>
      <c r="E54" s="659"/>
      <c r="F54" s="659"/>
      <c r="G54" s="645"/>
      <c r="H54" s="645"/>
      <c r="K54" s="645"/>
      <c r="L54" s="645"/>
      <c r="N54" s="702"/>
      <c r="P54" s="645"/>
      <c r="Q54" s="645"/>
    </row>
    <row r="55" spans="1:19" s="35" customFormat="1" x14ac:dyDescent="0.2">
      <c r="A55" s="662"/>
      <c r="B55" s="765">
        <v>30</v>
      </c>
      <c r="C55" s="659"/>
      <c r="D55" s="765">
        <v>1</v>
      </c>
      <c r="E55" s="666"/>
      <c r="F55" s="765">
        <v>2</v>
      </c>
      <c r="G55" s="666"/>
      <c r="H55" s="765">
        <v>3</v>
      </c>
      <c r="I55" s="675"/>
      <c r="J55" s="765">
        <v>4</v>
      </c>
      <c r="K55" s="641" t="s">
        <v>653</v>
      </c>
      <c r="L55" s="765">
        <v>5</v>
      </c>
      <c r="M55" s="703" t="s">
        <v>668</v>
      </c>
      <c r="N55" s="766">
        <v>6</v>
      </c>
      <c r="P55" s="751"/>
      <c r="Q55" s="645"/>
    </row>
    <row r="56" spans="1:19" s="35" customFormat="1" x14ac:dyDescent="0.2">
      <c r="A56" s="667"/>
      <c r="B56" s="668"/>
      <c r="C56" s="659"/>
      <c r="D56" s="671"/>
      <c r="E56" s="670"/>
      <c r="F56" s="671"/>
      <c r="G56" s="670"/>
      <c r="H56" s="671"/>
      <c r="I56" s="659"/>
      <c r="J56" s="671"/>
      <c r="K56" s="619" t="s">
        <v>610</v>
      </c>
      <c r="L56" s="671"/>
      <c r="M56" s="804" t="s">
        <v>669</v>
      </c>
      <c r="N56" s="704"/>
      <c r="P56" s="645"/>
      <c r="Q56" s="645"/>
    </row>
    <row r="57" spans="1:19" ht="13.5" thickBot="1" x14ac:dyDescent="0.25">
      <c r="A57" s="705"/>
      <c r="B57" s="706"/>
      <c r="C57" s="681"/>
      <c r="D57" s="680"/>
      <c r="E57" s="679"/>
      <c r="F57" s="680"/>
      <c r="G57" s="679"/>
      <c r="H57" s="680"/>
      <c r="I57" s="681"/>
      <c r="J57" s="680"/>
      <c r="K57" s="627" t="s">
        <v>121</v>
      </c>
      <c r="L57" s="682"/>
      <c r="M57" s="707" t="s">
        <v>122</v>
      </c>
      <c r="N57" s="708"/>
      <c r="O57" s="35"/>
      <c r="P57" s="645"/>
      <c r="Q57" s="645"/>
      <c r="R57" s="35"/>
      <c r="S57" s="35"/>
    </row>
    <row r="58" spans="1:19" s="35" customFormat="1" x14ac:dyDescent="0.2">
      <c r="A58" s="670"/>
      <c r="B58" s="768">
        <v>7</v>
      </c>
      <c r="C58" s="796" t="s">
        <v>631</v>
      </c>
      <c r="D58" s="768">
        <v>8</v>
      </c>
      <c r="E58" s="670"/>
      <c r="F58" s="768">
        <v>9</v>
      </c>
      <c r="G58" s="670"/>
      <c r="H58" s="768">
        <v>10</v>
      </c>
      <c r="I58" s="659"/>
      <c r="J58" s="768">
        <v>11</v>
      </c>
      <c r="K58" s="633" t="s">
        <v>632</v>
      </c>
      <c r="L58" s="765">
        <v>12</v>
      </c>
      <c r="M58" s="633" t="s">
        <v>632</v>
      </c>
      <c r="N58" s="767">
        <v>13</v>
      </c>
      <c r="P58" s="751"/>
      <c r="Q58" s="645"/>
    </row>
    <row r="59" spans="1:19" s="35" customFormat="1" x14ac:dyDescent="0.2">
      <c r="A59" s="670"/>
      <c r="B59" s="671"/>
      <c r="C59" s="792" t="s">
        <v>633</v>
      </c>
      <c r="D59" s="795"/>
      <c r="E59" s="670"/>
      <c r="F59" s="671"/>
      <c r="G59" s="670"/>
      <c r="H59" s="671"/>
      <c r="I59" s="659"/>
      <c r="J59" s="671"/>
      <c r="K59" s="632" t="s">
        <v>626</v>
      </c>
      <c r="L59" s="671"/>
      <c r="M59" s="632" t="s">
        <v>626</v>
      </c>
      <c r="N59" s="676"/>
      <c r="O59" s="45"/>
      <c r="P59" s="645"/>
      <c r="Q59" s="645"/>
      <c r="R59" s="45"/>
      <c r="S59" s="45"/>
    </row>
    <row r="60" spans="1:19" s="35" customFormat="1" x14ac:dyDescent="0.2">
      <c r="A60" s="670"/>
      <c r="B60" s="671"/>
      <c r="C60" s="792" t="s">
        <v>616</v>
      </c>
      <c r="D60" s="795"/>
      <c r="E60" s="670"/>
      <c r="F60" s="671"/>
      <c r="G60" s="670"/>
      <c r="H60" s="671"/>
      <c r="I60" s="659"/>
      <c r="J60" s="671"/>
      <c r="K60" s="656" t="s">
        <v>123</v>
      </c>
      <c r="L60" s="700"/>
      <c r="M60" s="656" t="s">
        <v>123</v>
      </c>
      <c r="N60" s="701"/>
      <c r="P60" s="751"/>
      <c r="Q60" s="645"/>
    </row>
    <row r="61" spans="1:19" s="35" customFormat="1" x14ac:dyDescent="0.2">
      <c r="A61" s="670"/>
      <c r="B61" s="671"/>
      <c r="C61" s="792"/>
      <c r="D61" s="795"/>
      <c r="E61" s="670"/>
      <c r="F61" s="671"/>
      <c r="G61" s="670"/>
      <c r="H61" s="671"/>
      <c r="I61" s="659"/>
      <c r="J61" s="671"/>
      <c r="K61" s="660" t="s">
        <v>672</v>
      </c>
      <c r="L61" s="709"/>
      <c r="M61" s="658"/>
      <c r="N61" s="673"/>
      <c r="P61" s="645"/>
      <c r="Q61" s="645"/>
    </row>
    <row r="62" spans="1:19" s="35" customFormat="1" x14ac:dyDescent="0.2">
      <c r="A62" s="670"/>
      <c r="B62" s="671"/>
      <c r="C62" s="792" t="s">
        <v>629</v>
      </c>
      <c r="D62" s="795"/>
      <c r="E62" s="670"/>
      <c r="F62" s="671"/>
      <c r="G62" s="670"/>
      <c r="H62" s="671"/>
      <c r="I62" s="659"/>
      <c r="J62" s="671"/>
      <c r="K62" s="648" t="s">
        <v>616</v>
      </c>
      <c r="L62" s="710"/>
      <c r="M62" s="659"/>
      <c r="N62" s="676"/>
      <c r="O62" s="45"/>
      <c r="P62" s="645"/>
      <c r="Q62" s="645"/>
      <c r="R62" s="45"/>
      <c r="S62" s="45"/>
    </row>
    <row r="63" spans="1:19" ht="13.5" thickBot="1" x14ac:dyDescent="0.25">
      <c r="A63" s="670"/>
      <c r="B63" s="671"/>
      <c r="C63" s="797" t="s">
        <v>630</v>
      </c>
      <c r="D63" s="795"/>
      <c r="E63" s="670"/>
      <c r="F63" s="671"/>
      <c r="G63" s="670"/>
      <c r="H63" s="671"/>
      <c r="I63" s="659"/>
      <c r="J63" s="671"/>
      <c r="K63" s="649" t="s">
        <v>111</v>
      </c>
      <c r="L63" s="686"/>
      <c r="M63" s="628"/>
      <c r="N63" s="674"/>
      <c r="O63" s="35"/>
      <c r="P63" s="645"/>
      <c r="Q63" s="645"/>
      <c r="R63" s="35"/>
      <c r="S63" s="35"/>
    </row>
    <row r="64" spans="1:19" s="35" customFormat="1" x14ac:dyDescent="0.2">
      <c r="A64" s="666"/>
      <c r="B64" s="765">
        <v>14</v>
      </c>
      <c r="C64" s="787" t="s">
        <v>686</v>
      </c>
      <c r="D64" s="765">
        <v>15</v>
      </c>
      <c r="E64" s="666"/>
      <c r="F64" s="765">
        <v>16</v>
      </c>
      <c r="G64" s="666"/>
      <c r="H64" s="765">
        <v>16</v>
      </c>
      <c r="I64" s="675"/>
      <c r="J64" s="765">
        <v>18</v>
      </c>
      <c r="K64" s="638" t="s">
        <v>700</v>
      </c>
      <c r="L64" s="765">
        <v>19</v>
      </c>
      <c r="M64" s="617" t="s">
        <v>609</v>
      </c>
      <c r="N64" s="767">
        <v>20</v>
      </c>
      <c r="P64" s="645"/>
      <c r="Q64" s="645"/>
    </row>
    <row r="65" spans="1:19" s="35" customFormat="1" x14ac:dyDescent="0.2">
      <c r="A65" s="670"/>
      <c r="B65" s="671"/>
      <c r="C65" s="792" t="s">
        <v>610</v>
      </c>
      <c r="D65" s="795"/>
      <c r="E65" s="670"/>
      <c r="F65" s="671"/>
      <c r="G65" s="670"/>
      <c r="H65" s="671"/>
      <c r="I65" s="659"/>
      <c r="J65" s="671"/>
      <c r="K65" s="639" t="s">
        <v>616</v>
      </c>
      <c r="L65" s="671"/>
      <c r="M65" s="625" t="s">
        <v>610</v>
      </c>
      <c r="N65" s="676"/>
      <c r="P65" s="645"/>
      <c r="Q65" s="645"/>
    </row>
    <row r="66" spans="1:19" ht="13.5" thickBot="1" x14ac:dyDescent="0.25">
      <c r="A66" s="679"/>
      <c r="B66" s="680"/>
      <c r="C66" s="788" t="s">
        <v>115</v>
      </c>
      <c r="D66" s="794"/>
      <c r="E66" s="679"/>
      <c r="F66" s="680"/>
      <c r="G66" s="679"/>
      <c r="H66" s="680"/>
      <c r="I66" s="681"/>
      <c r="J66" s="680"/>
      <c r="K66" s="640" t="s">
        <v>124</v>
      </c>
      <c r="L66" s="689"/>
      <c r="M66" s="637" t="s">
        <v>124</v>
      </c>
      <c r="N66" s="674"/>
      <c r="O66" s="35"/>
      <c r="P66" s="645"/>
      <c r="Q66" s="645"/>
      <c r="R66" s="35"/>
      <c r="S66" s="35"/>
    </row>
    <row r="67" spans="1:19" s="35" customFormat="1" x14ac:dyDescent="0.2">
      <c r="A67" s="670"/>
      <c r="B67" s="768">
        <v>21</v>
      </c>
      <c r="C67" s="792" t="s">
        <v>624</v>
      </c>
      <c r="D67" s="768">
        <v>22</v>
      </c>
      <c r="E67" s="670"/>
      <c r="F67" s="768">
        <v>23</v>
      </c>
      <c r="G67" s="670"/>
      <c r="H67" s="768">
        <v>24</v>
      </c>
      <c r="I67" s="659"/>
      <c r="J67" s="768">
        <v>25</v>
      </c>
      <c r="K67" s="625" t="s">
        <v>609</v>
      </c>
      <c r="L67" s="768">
        <v>26</v>
      </c>
      <c r="M67" s="625" t="s">
        <v>609</v>
      </c>
      <c r="N67" s="766">
        <v>27</v>
      </c>
      <c r="O67" s="45"/>
      <c r="P67" s="645"/>
      <c r="Q67" s="645"/>
      <c r="R67" s="45"/>
      <c r="S67" s="45"/>
    </row>
    <row r="68" spans="1:19" s="35" customFormat="1" x14ac:dyDescent="0.2">
      <c r="A68" s="670"/>
      <c r="B68" s="671"/>
      <c r="C68" s="792" t="s">
        <v>634</v>
      </c>
      <c r="D68" s="795"/>
      <c r="E68" s="670"/>
      <c r="F68" s="671"/>
      <c r="G68" s="670"/>
      <c r="H68" s="671"/>
      <c r="I68" s="659"/>
      <c r="J68" s="671"/>
      <c r="K68" s="625" t="s">
        <v>610</v>
      </c>
      <c r="L68" s="671"/>
      <c r="M68" s="625" t="s">
        <v>616</v>
      </c>
      <c r="N68" s="676"/>
      <c r="O68" s="45"/>
      <c r="P68" s="645"/>
      <c r="Q68" s="645"/>
      <c r="R68" s="45"/>
      <c r="S68" s="45"/>
    </row>
    <row r="69" spans="1:19" ht="13.5" thickBot="1" x14ac:dyDescent="0.25">
      <c r="A69" s="670"/>
      <c r="B69" s="671"/>
      <c r="C69" s="792" t="s">
        <v>114</v>
      </c>
      <c r="D69" s="795"/>
      <c r="E69" s="670"/>
      <c r="F69" s="671"/>
      <c r="G69" s="670"/>
      <c r="H69" s="671"/>
      <c r="I69" s="659"/>
      <c r="J69" s="671"/>
      <c r="K69" s="625" t="s">
        <v>110</v>
      </c>
      <c r="L69" s="694"/>
      <c r="M69" s="625" t="s">
        <v>110</v>
      </c>
      <c r="N69" s="676"/>
      <c r="O69" s="35"/>
      <c r="P69" s="751"/>
      <c r="Q69" s="645"/>
      <c r="R69" s="35"/>
      <c r="S69" s="35"/>
    </row>
    <row r="70" spans="1:19" s="35" customFormat="1" x14ac:dyDescent="0.2">
      <c r="A70" s="666"/>
      <c r="B70" s="765">
        <v>28</v>
      </c>
      <c r="C70" s="711"/>
      <c r="D70" s="765">
        <v>29</v>
      </c>
      <c r="E70" s="666"/>
      <c r="F70" s="765">
        <v>30</v>
      </c>
      <c r="G70" s="666"/>
      <c r="H70" s="765">
        <v>31</v>
      </c>
      <c r="I70" s="675"/>
      <c r="J70" s="765">
        <v>1</v>
      </c>
      <c r="K70" s="638" t="s">
        <v>703</v>
      </c>
      <c r="L70" s="765">
        <v>2</v>
      </c>
      <c r="M70" s="617" t="s">
        <v>106</v>
      </c>
      <c r="N70" s="767">
        <v>3</v>
      </c>
      <c r="P70" s="645"/>
      <c r="Q70" s="645"/>
    </row>
    <row r="71" spans="1:19" ht="13.5" thickBot="1" x14ac:dyDescent="0.25">
      <c r="A71" s="679"/>
      <c r="B71" s="680"/>
      <c r="C71" s="681"/>
      <c r="D71" s="680"/>
      <c r="E71" s="679"/>
      <c r="F71" s="680"/>
      <c r="G71" s="679"/>
      <c r="H71" s="680"/>
      <c r="I71" s="681"/>
      <c r="J71" s="680"/>
      <c r="K71" s="640" t="s">
        <v>121</v>
      </c>
      <c r="L71" s="689"/>
      <c r="M71" s="637" t="s">
        <v>121</v>
      </c>
      <c r="N71" s="676"/>
      <c r="O71" s="35"/>
      <c r="P71" s="751"/>
      <c r="Q71" s="374"/>
      <c r="R71" s="35"/>
      <c r="S71" s="35"/>
    </row>
    <row r="72" spans="1:19" ht="13.5" thickBot="1" x14ac:dyDescent="0.25">
      <c r="A72" s="661" t="s">
        <v>62</v>
      </c>
      <c r="B72" s="570"/>
      <c r="C72" s="711"/>
      <c r="D72" s="645"/>
      <c r="E72" s="659"/>
      <c r="F72" s="659"/>
      <c r="G72" s="645"/>
      <c r="H72" s="645"/>
      <c r="J72" s="645"/>
      <c r="K72" s="645"/>
      <c r="L72" s="645"/>
      <c r="M72" s="645"/>
      <c r="N72" s="712"/>
      <c r="O72" s="35"/>
      <c r="P72" s="645"/>
      <c r="Q72" s="645"/>
      <c r="R72" s="35"/>
      <c r="S72" s="35"/>
    </row>
    <row r="73" spans="1:19" s="35" customFormat="1" x14ac:dyDescent="0.2">
      <c r="A73" s="666"/>
      <c r="B73" s="765">
        <v>4</v>
      </c>
      <c r="C73" s="713"/>
      <c r="D73" s="771">
        <v>5</v>
      </c>
      <c r="E73" s="666"/>
      <c r="F73" s="765">
        <v>6</v>
      </c>
      <c r="G73" s="666"/>
      <c r="H73" s="765">
        <v>7</v>
      </c>
      <c r="I73" s="675"/>
      <c r="J73" s="765">
        <v>8</v>
      </c>
      <c r="K73" s="633" t="s">
        <v>635</v>
      </c>
      <c r="L73" s="765">
        <v>9</v>
      </c>
      <c r="M73" s="633" t="s">
        <v>635</v>
      </c>
      <c r="N73" s="767">
        <v>10</v>
      </c>
      <c r="O73" s="45"/>
      <c r="P73" s="645"/>
      <c r="Q73" s="645"/>
      <c r="R73" s="45"/>
      <c r="S73" s="45"/>
    </row>
    <row r="74" spans="1:19" s="35" customFormat="1" x14ac:dyDescent="0.2">
      <c r="A74" s="670"/>
      <c r="B74" s="671"/>
      <c r="C74" s="714"/>
      <c r="D74" s="715"/>
      <c r="E74" s="670"/>
      <c r="F74" s="671"/>
      <c r="G74" s="670"/>
      <c r="H74" s="671"/>
      <c r="I74" s="659"/>
      <c r="J74" s="671"/>
      <c r="K74" s="632" t="s">
        <v>626</v>
      </c>
      <c r="L74" s="671"/>
      <c r="M74" s="632" t="s">
        <v>622</v>
      </c>
      <c r="N74" s="676"/>
      <c r="P74" s="645"/>
      <c r="Q74" s="645"/>
    </row>
    <row r="75" spans="1:19" ht="13.5" thickBot="1" x14ac:dyDescent="0.25">
      <c r="A75" s="679"/>
      <c r="B75" s="680"/>
      <c r="C75" s="716"/>
      <c r="D75" s="717"/>
      <c r="E75" s="679"/>
      <c r="F75" s="680"/>
      <c r="G75" s="679"/>
      <c r="H75" s="680"/>
      <c r="I75" s="681"/>
      <c r="J75" s="680"/>
      <c r="K75" s="628" t="s">
        <v>109</v>
      </c>
      <c r="L75" s="682"/>
      <c r="M75" s="628" t="s">
        <v>109</v>
      </c>
      <c r="N75" s="674"/>
      <c r="O75" s="35"/>
      <c r="P75" s="645"/>
      <c r="Q75" s="645"/>
      <c r="R75" s="35"/>
      <c r="S75" s="35"/>
    </row>
    <row r="76" spans="1:19" s="35" customFormat="1" x14ac:dyDescent="0.2">
      <c r="A76" s="670"/>
      <c r="B76" s="768">
        <v>11</v>
      </c>
      <c r="C76" s="792" t="s">
        <v>685</v>
      </c>
      <c r="D76" s="768">
        <v>12</v>
      </c>
      <c r="E76" s="670"/>
      <c r="F76" s="768">
        <v>13</v>
      </c>
      <c r="G76" s="670"/>
      <c r="H76" s="768">
        <v>14</v>
      </c>
      <c r="I76" s="659"/>
      <c r="J76" s="768">
        <v>15</v>
      </c>
      <c r="K76" s="872" t="str">
        <f>HYPERLINK("https://www.petanque.ee/index.php?id=103640&amp;cid=307","5. Katariina ")</f>
        <v xml:space="preserve">5. Katariina </v>
      </c>
      <c r="L76" s="768">
        <v>16</v>
      </c>
      <c r="M76" s="718" t="s">
        <v>636</v>
      </c>
      <c r="N76" s="766">
        <v>17</v>
      </c>
    </row>
    <row r="77" spans="1:19" s="35" customFormat="1" x14ac:dyDescent="0.2">
      <c r="A77" s="670"/>
      <c r="B77" s="671"/>
      <c r="C77" s="792" t="s">
        <v>616</v>
      </c>
      <c r="D77" s="795"/>
      <c r="E77" s="670"/>
      <c r="F77" s="671"/>
      <c r="G77" s="670"/>
      <c r="H77" s="671"/>
      <c r="I77" s="659"/>
      <c r="J77" s="671"/>
      <c r="K77" s="870" t="s">
        <v>706</v>
      </c>
      <c r="L77" s="671"/>
      <c r="M77" s="718" t="s">
        <v>610</v>
      </c>
      <c r="N77" s="676"/>
    </row>
    <row r="78" spans="1:19" ht="13.5" thickBot="1" x14ac:dyDescent="0.25">
      <c r="A78" s="670"/>
      <c r="B78" s="671"/>
      <c r="C78" s="792"/>
      <c r="D78" s="795"/>
      <c r="E78" s="670"/>
      <c r="F78" s="671"/>
      <c r="G78" s="670"/>
      <c r="H78" s="671"/>
      <c r="I78" s="659"/>
      <c r="J78" s="671"/>
      <c r="K78" s="871" t="s">
        <v>125</v>
      </c>
      <c r="L78" s="672"/>
      <c r="M78" s="632" t="s">
        <v>126</v>
      </c>
      <c r="N78" s="719"/>
    </row>
    <row r="79" spans="1:19" x14ac:dyDescent="0.2">
      <c r="A79" s="670"/>
      <c r="B79" s="671"/>
      <c r="C79" s="792"/>
      <c r="D79" s="795"/>
      <c r="E79" s="670"/>
      <c r="F79" s="671"/>
      <c r="G79" s="670"/>
      <c r="H79" s="671"/>
      <c r="I79" s="659"/>
      <c r="J79" s="671"/>
      <c r="K79" s="720" t="s">
        <v>637</v>
      </c>
      <c r="L79" s="721"/>
      <c r="M79" s="720" t="s">
        <v>637</v>
      </c>
      <c r="N79" s="722"/>
      <c r="O79" s="35"/>
      <c r="P79" s="35"/>
      <c r="Q79" s="35"/>
      <c r="R79" s="35"/>
      <c r="S79" s="35"/>
    </row>
    <row r="80" spans="1:19" x14ac:dyDescent="0.2">
      <c r="A80" s="670"/>
      <c r="B80" s="671"/>
      <c r="C80" s="792"/>
      <c r="D80" s="795"/>
      <c r="E80" s="670"/>
      <c r="F80" s="671"/>
      <c r="G80" s="670"/>
      <c r="H80" s="671"/>
      <c r="I80" s="659"/>
      <c r="J80" s="671"/>
      <c r="K80" s="718" t="s">
        <v>616</v>
      </c>
      <c r="L80" s="745"/>
      <c r="M80" s="718" t="s">
        <v>610</v>
      </c>
      <c r="N80" s="719"/>
      <c r="O80" s="35"/>
      <c r="P80" s="35"/>
      <c r="Q80" s="35"/>
      <c r="R80" s="35"/>
      <c r="S80" s="35"/>
    </row>
    <row r="81" spans="1:19" ht="13.5" thickBot="1" x14ac:dyDescent="0.25">
      <c r="A81" s="670"/>
      <c r="B81" s="671"/>
      <c r="C81" s="792" t="s">
        <v>115</v>
      </c>
      <c r="D81" s="795"/>
      <c r="E81" s="670"/>
      <c r="F81" s="671"/>
      <c r="G81" s="670"/>
      <c r="H81" s="671"/>
      <c r="I81" s="659"/>
      <c r="J81" s="671"/>
      <c r="K81" s="723" t="s">
        <v>127</v>
      </c>
      <c r="L81" s="724"/>
      <c r="M81" s="723" t="s">
        <v>127</v>
      </c>
      <c r="N81" s="687"/>
    </row>
    <row r="82" spans="1:19" s="35" customFormat="1" x14ac:dyDescent="0.2">
      <c r="A82" s="666"/>
      <c r="B82" s="765">
        <v>18</v>
      </c>
      <c r="C82" s="675"/>
      <c r="D82" s="765">
        <v>19</v>
      </c>
      <c r="E82" s="791" t="s">
        <v>613</v>
      </c>
      <c r="F82" s="769">
        <v>20</v>
      </c>
      <c r="G82" s="666"/>
      <c r="H82" s="765">
        <v>21</v>
      </c>
      <c r="I82" s="675"/>
      <c r="J82" s="765">
        <v>22</v>
      </c>
      <c r="K82" s="638" t="s">
        <v>704</v>
      </c>
      <c r="L82" s="765">
        <v>23</v>
      </c>
      <c r="M82" s="654" t="s">
        <v>696</v>
      </c>
      <c r="N82" s="767">
        <v>24</v>
      </c>
      <c r="O82" s="45"/>
      <c r="P82" s="45"/>
      <c r="Q82" s="45"/>
      <c r="R82" s="45"/>
      <c r="S82" s="45"/>
    </row>
    <row r="83" spans="1:19" s="35" customFormat="1" x14ac:dyDescent="0.2">
      <c r="A83" s="670"/>
      <c r="B83" s="671"/>
      <c r="C83" s="659"/>
      <c r="D83" s="671"/>
      <c r="E83" s="792" t="s">
        <v>682</v>
      </c>
      <c r="F83" s="793"/>
      <c r="G83" s="670"/>
      <c r="H83" s="671"/>
      <c r="I83" s="659"/>
      <c r="J83" s="671"/>
      <c r="K83" s="639" t="s">
        <v>610</v>
      </c>
      <c r="L83" s="671"/>
      <c r="M83" s="655" t="s">
        <v>692</v>
      </c>
      <c r="N83" s="676"/>
      <c r="O83" s="45"/>
      <c r="P83" s="45"/>
      <c r="Q83" s="45"/>
      <c r="R83" s="45"/>
      <c r="S83" s="45"/>
    </row>
    <row r="84" spans="1:19" ht="13.5" thickBot="1" x14ac:dyDescent="0.25">
      <c r="A84" s="679"/>
      <c r="B84" s="680"/>
      <c r="C84" s="681"/>
      <c r="D84" s="680"/>
      <c r="E84" s="788" t="s">
        <v>103</v>
      </c>
      <c r="F84" s="794"/>
      <c r="G84" s="679"/>
      <c r="H84" s="680"/>
      <c r="I84" s="681"/>
      <c r="J84" s="680"/>
      <c r="K84" s="653" t="s">
        <v>103</v>
      </c>
      <c r="L84" s="688"/>
      <c r="M84" s="653" t="s">
        <v>103</v>
      </c>
      <c r="N84" s="725"/>
    </row>
    <row r="85" spans="1:19" s="35" customFormat="1" x14ac:dyDescent="0.2">
      <c r="A85" s="651" t="s">
        <v>688</v>
      </c>
      <c r="B85" s="765">
        <v>25</v>
      </c>
      <c r="C85" s="675"/>
      <c r="D85" s="765">
        <v>26</v>
      </c>
      <c r="E85" s="666"/>
      <c r="F85" s="765">
        <v>27</v>
      </c>
      <c r="G85" s="666"/>
      <c r="H85" s="765">
        <v>28</v>
      </c>
      <c r="I85" s="675"/>
      <c r="J85" s="765">
        <v>29</v>
      </c>
      <c r="K85" s="641" t="s">
        <v>638</v>
      </c>
      <c r="L85" s="765">
        <v>30</v>
      </c>
      <c r="M85" s="746" t="s">
        <v>614</v>
      </c>
      <c r="N85" s="767">
        <v>31</v>
      </c>
      <c r="O85" s="45"/>
      <c r="P85" s="45"/>
      <c r="Q85" s="45"/>
      <c r="R85" s="45"/>
      <c r="S85" s="45"/>
    </row>
    <row r="86" spans="1:19" s="35" customFormat="1" x14ac:dyDescent="0.2">
      <c r="A86" s="652" t="s">
        <v>689</v>
      </c>
      <c r="B86" s="684"/>
      <c r="C86" s="659"/>
      <c r="D86" s="671"/>
      <c r="E86" s="670"/>
      <c r="F86" s="671"/>
      <c r="G86" s="670"/>
      <c r="H86" s="671"/>
      <c r="I86" s="659"/>
      <c r="J86" s="671"/>
      <c r="K86" s="619" t="s">
        <v>612</v>
      </c>
      <c r="L86" s="671"/>
      <c r="M86" s="621" t="s">
        <v>639</v>
      </c>
      <c r="N86" s="683"/>
      <c r="O86" s="45"/>
      <c r="P86" s="45"/>
      <c r="Q86" s="45"/>
      <c r="R86" s="45"/>
      <c r="S86" s="45"/>
    </row>
    <row r="87" spans="1:19" s="35" customFormat="1" x14ac:dyDescent="0.2">
      <c r="A87" s="652" t="s">
        <v>687</v>
      </c>
      <c r="B87" s="684"/>
      <c r="C87" s="659"/>
      <c r="D87" s="671"/>
      <c r="E87" s="670"/>
      <c r="F87" s="671"/>
      <c r="G87" s="670"/>
      <c r="H87" s="671"/>
      <c r="I87" s="659"/>
      <c r="J87" s="671"/>
      <c r="K87" s="619" t="s">
        <v>104</v>
      </c>
      <c r="L87" s="671"/>
      <c r="M87" s="620" t="s">
        <v>104</v>
      </c>
      <c r="N87" s="683"/>
      <c r="O87" s="45"/>
      <c r="P87" s="45"/>
      <c r="Q87" s="45"/>
      <c r="R87" s="45"/>
      <c r="S87" s="45"/>
    </row>
    <row r="88" spans="1:19" ht="13.5" thickBot="1" x14ac:dyDescent="0.25">
      <c r="A88" s="649" t="s">
        <v>111</v>
      </c>
      <c r="B88" s="686"/>
      <c r="C88" s="681"/>
      <c r="D88" s="680"/>
      <c r="E88" s="679"/>
      <c r="F88" s="680"/>
      <c r="G88" s="679"/>
      <c r="H88" s="680"/>
      <c r="I88" s="681"/>
      <c r="J88" s="680"/>
      <c r="K88" s="627" t="s">
        <v>107</v>
      </c>
      <c r="L88" s="680"/>
      <c r="M88" s="650" t="s">
        <v>110</v>
      </c>
      <c r="N88" s="726"/>
    </row>
    <row r="89" spans="1:19" ht="13.5" thickBot="1" x14ac:dyDescent="0.25">
      <c r="A89" s="661" t="s">
        <v>75</v>
      </c>
      <c r="B89" s="570"/>
      <c r="C89" s="727"/>
      <c r="D89" s="645"/>
      <c r="E89" s="659"/>
      <c r="F89" s="659"/>
      <c r="G89" s="645"/>
      <c r="H89" s="645"/>
      <c r="K89" s="645"/>
      <c r="L89" s="645"/>
      <c r="N89" s="659"/>
    </row>
    <row r="90" spans="1:19" x14ac:dyDescent="0.2">
      <c r="A90" s="617"/>
      <c r="B90" s="765">
        <v>1</v>
      </c>
      <c r="C90" s="728"/>
      <c r="D90" s="765">
        <v>2</v>
      </c>
      <c r="E90" s="617"/>
      <c r="F90" s="765">
        <v>3</v>
      </c>
      <c r="G90" s="713"/>
      <c r="H90" s="771">
        <v>4</v>
      </c>
      <c r="I90" s="759"/>
      <c r="J90" s="765">
        <v>5</v>
      </c>
      <c r="K90" s="729" t="s">
        <v>640</v>
      </c>
      <c r="L90" s="765">
        <v>6</v>
      </c>
      <c r="M90" s="782" t="s">
        <v>683</v>
      </c>
      <c r="N90" s="767">
        <v>7</v>
      </c>
    </row>
    <row r="91" spans="1:19" x14ac:dyDescent="0.2">
      <c r="A91" s="625"/>
      <c r="B91" s="694"/>
      <c r="C91" s="646"/>
      <c r="D91" s="694"/>
      <c r="E91" s="625"/>
      <c r="F91" s="694"/>
      <c r="G91" s="714"/>
      <c r="H91" s="715"/>
      <c r="I91" s="760"/>
      <c r="J91" s="694"/>
      <c r="K91" s="747" t="s">
        <v>641</v>
      </c>
      <c r="L91" s="694"/>
      <c r="M91" s="783" t="s">
        <v>104</v>
      </c>
      <c r="N91" s="790"/>
    </row>
    <row r="92" spans="1:19" ht="13.5" thickBot="1" x14ac:dyDescent="0.25">
      <c r="A92" s="637"/>
      <c r="B92" s="689"/>
      <c r="C92" s="730"/>
      <c r="D92" s="689"/>
      <c r="E92" s="637"/>
      <c r="F92" s="689"/>
      <c r="G92" s="716"/>
      <c r="H92" s="731"/>
      <c r="I92" s="761"/>
      <c r="J92" s="689"/>
      <c r="K92" s="732" t="s">
        <v>128</v>
      </c>
      <c r="L92" s="695"/>
      <c r="M92" s="784" t="s">
        <v>103</v>
      </c>
      <c r="N92" s="789"/>
    </row>
    <row r="93" spans="1:19" x14ac:dyDescent="0.2">
      <c r="A93" s="625"/>
      <c r="B93" s="768">
        <v>8</v>
      </c>
      <c r="C93" s="727"/>
      <c r="D93" s="768">
        <v>9</v>
      </c>
      <c r="E93" s="625"/>
      <c r="F93" s="768">
        <v>10</v>
      </c>
      <c r="G93" s="625"/>
      <c r="H93" s="768">
        <v>11</v>
      </c>
      <c r="I93" s="646"/>
      <c r="J93" s="768">
        <v>12</v>
      </c>
      <c r="K93" s="748" t="s">
        <v>705</v>
      </c>
      <c r="L93" s="768">
        <v>13</v>
      </c>
      <c r="M93" s="748" t="s">
        <v>705</v>
      </c>
      <c r="N93" s="766">
        <v>14</v>
      </c>
    </row>
    <row r="94" spans="1:19" x14ac:dyDescent="0.2">
      <c r="A94" s="625"/>
      <c r="B94" s="694"/>
      <c r="C94" s="727"/>
      <c r="D94" s="694"/>
      <c r="E94" s="625"/>
      <c r="F94" s="694"/>
      <c r="G94" s="625"/>
      <c r="H94" s="694"/>
      <c r="I94" s="646"/>
      <c r="J94" s="694"/>
      <c r="K94" s="733" t="s">
        <v>642</v>
      </c>
      <c r="L94" s="694"/>
      <c r="M94" s="733" t="s">
        <v>642</v>
      </c>
      <c r="N94" s="676"/>
    </row>
    <row r="95" spans="1:19" ht="13.5" thickBot="1" x14ac:dyDescent="0.25">
      <c r="A95" s="625"/>
      <c r="B95" s="694"/>
      <c r="C95" s="734"/>
      <c r="D95" s="694"/>
      <c r="E95" s="625"/>
      <c r="F95" s="694"/>
      <c r="G95" s="625"/>
      <c r="H95" s="694"/>
      <c r="I95" s="646"/>
      <c r="J95" s="694"/>
      <c r="K95" s="735" t="s">
        <v>107</v>
      </c>
      <c r="L95" s="695"/>
      <c r="M95" s="735" t="s">
        <v>107</v>
      </c>
      <c r="N95" s="676"/>
    </row>
    <row r="96" spans="1:19" x14ac:dyDescent="0.2">
      <c r="A96" s="617"/>
      <c r="B96" s="765">
        <v>15</v>
      </c>
      <c r="C96" s="728"/>
      <c r="D96" s="765">
        <v>16</v>
      </c>
      <c r="E96" s="654"/>
      <c r="F96" s="771">
        <v>17</v>
      </c>
      <c r="G96" s="617"/>
      <c r="H96" s="765">
        <v>18</v>
      </c>
      <c r="I96" s="728"/>
      <c r="J96" s="765">
        <v>19</v>
      </c>
      <c r="K96" s="622" t="s">
        <v>643</v>
      </c>
      <c r="L96" s="765">
        <v>20</v>
      </c>
      <c r="M96" s="785" t="s">
        <v>623</v>
      </c>
      <c r="N96" s="773">
        <v>21</v>
      </c>
      <c r="O96" s="41"/>
      <c r="P96" s="41"/>
      <c r="Q96" s="41"/>
      <c r="R96" s="41"/>
      <c r="S96" s="41"/>
    </row>
    <row r="97" spans="1:19" x14ac:dyDescent="0.2">
      <c r="A97" s="625"/>
      <c r="B97" s="694"/>
      <c r="C97" s="646"/>
      <c r="D97" s="694"/>
      <c r="E97" s="655"/>
      <c r="F97" s="715"/>
      <c r="G97" s="625"/>
      <c r="H97" s="694"/>
      <c r="I97" s="646"/>
      <c r="J97" s="694"/>
      <c r="K97" s="736" t="s">
        <v>616</v>
      </c>
      <c r="L97" s="624"/>
      <c r="M97" s="786" t="s">
        <v>610</v>
      </c>
      <c r="N97" s="790"/>
    </row>
    <row r="98" spans="1:19" ht="13.5" thickBot="1" x14ac:dyDescent="0.25">
      <c r="A98" s="625"/>
      <c r="B98" s="694"/>
      <c r="C98" s="646"/>
      <c r="D98" s="694"/>
      <c r="E98" s="655"/>
      <c r="F98" s="715"/>
      <c r="G98" s="625"/>
      <c r="H98" s="694"/>
      <c r="I98" s="646"/>
      <c r="J98" s="694"/>
      <c r="K98" s="736" t="s">
        <v>129</v>
      </c>
      <c r="L98" s="624"/>
      <c r="M98" s="786" t="s">
        <v>114</v>
      </c>
      <c r="N98" s="790"/>
    </row>
    <row r="99" spans="1:19" x14ac:dyDescent="0.2">
      <c r="A99" s="617"/>
      <c r="B99" s="774">
        <v>22</v>
      </c>
      <c r="C99" s="617"/>
      <c r="D99" s="765">
        <v>23</v>
      </c>
      <c r="E99" s="728"/>
      <c r="F99" s="774">
        <v>24</v>
      </c>
      <c r="G99" s="617"/>
      <c r="H99" s="765">
        <v>25</v>
      </c>
      <c r="I99" s="728"/>
      <c r="J99" s="774">
        <v>26</v>
      </c>
      <c r="K99" s="737" t="s">
        <v>693</v>
      </c>
      <c r="L99" s="765">
        <v>27</v>
      </c>
      <c r="M99" s="787" t="s">
        <v>684</v>
      </c>
      <c r="N99" s="767">
        <v>28</v>
      </c>
    </row>
    <row r="100" spans="1:19" ht="13.5" thickBot="1" x14ac:dyDescent="0.25">
      <c r="A100" s="637"/>
      <c r="B100" s="730"/>
      <c r="C100" s="637"/>
      <c r="D100" s="689"/>
      <c r="E100" s="730"/>
      <c r="F100" s="730"/>
      <c r="G100" s="637"/>
      <c r="H100" s="689"/>
      <c r="I100" s="730"/>
      <c r="J100" s="730"/>
      <c r="K100" s="47" t="s">
        <v>115</v>
      </c>
      <c r="L100" s="688"/>
      <c r="M100" s="788" t="s">
        <v>103</v>
      </c>
      <c r="N100" s="789"/>
      <c r="O100" s="753"/>
      <c r="P100" s="753"/>
      <c r="Q100" s="753"/>
      <c r="R100" s="753"/>
      <c r="S100" s="753"/>
    </row>
    <row r="101" spans="1:19" s="41" customFormat="1" ht="13.5" thickBot="1" x14ac:dyDescent="0.25">
      <c r="A101" s="661" t="s">
        <v>89</v>
      </c>
      <c r="B101" s="571"/>
      <c r="C101" s="738"/>
      <c r="D101" s="46"/>
      <c r="E101" s="46"/>
      <c r="F101" s="46"/>
      <c r="G101" s="374"/>
      <c r="H101" s="374"/>
      <c r="I101" s="374"/>
      <c r="J101" s="46"/>
      <c r="K101" s="46"/>
      <c r="L101" s="46"/>
      <c r="M101" s="374"/>
      <c r="N101" s="44"/>
      <c r="O101" s="753"/>
      <c r="P101" s="753"/>
      <c r="Q101" s="753"/>
      <c r="R101" s="753"/>
      <c r="S101" s="753"/>
    </row>
    <row r="102" spans="1:19" x14ac:dyDescent="0.2">
      <c r="A102" s="617"/>
      <c r="B102" s="765">
        <v>29</v>
      </c>
      <c r="C102" s="646"/>
      <c r="D102" s="765">
        <v>30</v>
      </c>
      <c r="E102" s="617"/>
      <c r="F102" s="765">
        <v>1</v>
      </c>
      <c r="G102" s="617"/>
      <c r="H102" s="765">
        <v>2</v>
      </c>
      <c r="I102" s="728"/>
      <c r="J102" s="765">
        <v>3</v>
      </c>
      <c r="K102" s="651" t="s">
        <v>673</v>
      </c>
      <c r="L102" s="765">
        <v>4</v>
      </c>
      <c r="M102" s="617"/>
      <c r="N102" s="766">
        <v>5</v>
      </c>
    </row>
    <row r="103" spans="1:19" x14ac:dyDescent="0.2">
      <c r="A103" s="625"/>
      <c r="B103" s="694"/>
      <c r="C103" s="646"/>
      <c r="D103" s="694"/>
      <c r="E103" s="625"/>
      <c r="F103" s="694"/>
      <c r="G103" s="625"/>
      <c r="H103" s="694"/>
      <c r="I103" s="646"/>
      <c r="J103" s="694"/>
      <c r="K103" s="652" t="s">
        <v>674</v>
      </c>
      <c r="L103" s="684"/>
      <c r="M103" s="625"/>
      <c r="N103" s="676"/>
    </row>
    <row r="104" spans="1:19" ht="13.5" thickBot="1" x14ac:dyDescent="0.25">
      <c r="A104" s="637"/>
      <c r="B104" s="689"/>
      <c r="C104" s="730"/>
      <c r="D104" s="689"/>
      <c r="E104" s="637"/>
      <c r="F104" s="689"/>
      <c r="G104" s="637"/>
      <c r="H104" s="689"/>
      <c r="I104" s="730"/>
      <c r="J104" s="689"/>
      <c r="K104" s="649" t="s">
        <v>111</v>
      </c>
      <c r="L104" s="686"/>
      <c r="M104" s="637"/>
      <c r="N104" s="674"/>
    </row>
    <row r="105" spans="1:19" x14ac:dyDescent="0.2">
      <c r="A105" s="617"/>
      <c r="B105" s="765">
        <v>6</v>
      </c>
      <c r="C105" s="728"/>
      <c r="D105" s="765">
        <v>7</v>
      </c>
      <c r="E105" s="617"/>
      <c r="F105" s="765">
        <v>8</v>
      </c>
      <c r="G105" s="617"/>
      <c r="H105" s="765">
        <v>9</v>
      </c>
      <c r="I105" s="636"/>
      <c r="J105" s="764">
        <v>10</v>
      </c>
      <c r="K105" s="772" t="s">
        <v>655</v>
      </c>
      <c r="L105" s="765">
        <v>11</v>
      </c>
      <c r="M105" s="739"/>
      <c r="N105" s="767">
        <v>12</v>
      </c>
    </row>
    <row r="106" spans="1:19" x14ac:dyDescent="0.2">
      <c r="A106" s="625"/>
      <c r="B106" s="694"/>
      <c r="C106" s="646"/>
      <c r="D106" s="694"/>
      <c r="E106" s="625"/>
      <c r="F106" s="694"/>
      <c r="G106" s="625"/>
      <c r="H106" s="694"/>
      <c r="I106" s="757" t="s">
        <v>644</v>
      </c>
      <c r="J106" s="757"/>
      <c r="K106" s="749"/>
      <c r="L106" s="694"/>
      <c r="M106" s="733"/>
      <c r="N106" s="750"/>
    </row>
    <row r="107" spans="1:19" ht="13.5" thickBot="1" x14ac:dyDescent="0.25">
      <c r="A107" s="637"/>
      <c r="B107" s="689"/>
      <c r="C107" s="730"/>
      <c r="D107" s="689"/>
      <c r="E107" s="637"/>
      <c r="F107" s="689"/>
      <c r="G107" s="637"/>
      <c r="H107" s="689"/>
      <c r="I107" s="758" t="s">
        <v>103</v>
      </c>
      <c r="J107" s="758"/>
      <c r="K107" s="740"/>
      <c r="L107" s="689"/>
      <c r="M107" s="741"/>
      <c r="N107" s="742"/>
    </row>
    <row r="108" spans="1:19" x14ac:dyDescent="0.2">
      <c r="A108" s="778" t="s">
        <v>658</v>
      </c>
      <c r="B108" s="779"/>
      <c r="C108" s="780"/>
      <c r="D108" s="780"/>
      <c r="E108" s="779"/>
      <c r="F108" s="779"/>
      <c r="G108" s="780"/>
      <c r="H108" s="780"/>
      <c r="I108" s="781"/>
      <c r="J108" s="780"/>
      <c r="K108" s="780"/>
    </row>
    <row r="109" spans="1:19" x14ac:dyDescent="0.2">
      <c r="A109" s="779" t="s">
        <v>660</v>
      </c>
      <c r="B109" s="780"/>
      <c r="C109" s="780"/>
      <c r="D109" s="780"/>
      <c r="E109" s="779"/>
      <c r="F109" s="779"/>
      <c r="G109" s="780"/>
      <c r="H109" s="780"/>
      <c r="I109" s="781"/>
      <c r="J109" s="780"/>
      <c r="K109" s="780"/>
    </row>
    <row r="110" spans="1:19" x14ac:dyDescent="0.2">
      <c r="A110" s="775" t="s">
        <v>656</v>
      </c>
      <c r="B110" s="776"/>
      <c r="C110" s="776"/>
      <c r="D110" s="776"/>
      <c r="E110" s="777"/>
      <c r="F110" s="777"/>
      <c r="G110" s="776"/>
      <c r="H110" s="776"/>
      <c r="I110" s="631"/>
      <c r="J110" s="776"/>
      <c r="K110" s="776"/>
      <c r="L110" s="776"/>
      <c r="M110" s="776"/>
    </row>
    <row r="111" spans="1:19" x14ac:dyDescent="0.2">
      <c r="A111" s="801" t="s">
        <v>659</v>
      </c>
    </row>
    <row r="112" spans="1:19" x14ac:dyDescent="0.2">
      <c r="A112" s="743" t="s">
        <v>94</v>
      </c>
      <c r="I112" s="744" t="s">
        <v>605</v>
      </c>
    </row>
    <row r="114" spans="15:19" x14ac:dyDescent="0.2">
      <c r="O114" s="41"/>
      <c r="P114" s="41"/>
      <c r="Q114" s="41"/>
      <c r="R114" s="41"/>
      <c r="S114" s="41"/>
    </row>
    <row r="118" spans="15:19" x14ac:dyDescent="0.2">
      <c r="O118" s="41"/>
      <c r="P118" s="41"/>
      <c r="Q118" s="41"/>
      <c r="R118" s="41"/>
      <c r="S118" s="41"/>
    </row>
    <row r="121" spans="15:19" x14ac:dyDescent="0.2">
      <c r="S121" s="41"/>
    </row>
    <row r="127" spans="15:19" x14ac:dyDescent="0.2">
      <c r="O127" s="753"/>
      <c r="P127" s="753"/>
      <c r="Q127" s="753"/>
      <c r="R127" s="753"/>
      <c r="S127" s="753"/>
    </row>
    <row r="128" spans="15:19" x14ac:dyDescent="0.2">
      <c r="O128" s="753"/>
      <c r="P128" s="753"/>
      <c r="Q128" s="753"/>
      <c r="R128" s="753"/>
      <c r="S128" s="753"/>
    </row>
    <row r="129" spans="15:19" x14ac:dyDescent="0.2">
      <c r="O129" s="753"/>
      <c r="P129" s="753"/>
      <c r="Q129" s="753"/>
      <c r="R129" s="753"/>
      <c r="S129" s="753"/>
    </row>
  </sheetData>
  <mergeCells count="2">
    <mergeCell ref="G7:H7"/>
    <mergeCell ref="G9:H9"/>
  </mergeCells>
  <pageMargins left="0.39370078740157483" right="0.39370078740157483" top="0.39370078740157483" bottom="0.27559055118110237" header="0.39370078740157483" footer="0"/>
  <pageSetup paperSize="9" fitToHeight="0" orientation="portrait" r:id="rId1"/>
  <headerFooter>
    <oddHeader>&amp;R&amp;"Arial,Regular"&amp;9Page &amp;P of &amp;N</oddHeader>
  </headerFooter>
  <rowBreaks count="1" manualBreakCount="1">
    <brk id="5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W93"/>
  <sheetViews>
    <sheetView showGridLines="0" showRowColHeaders="0" zoomScaleNormal="100" workbookViewId="0">
      <pane ySplit="7" topLeftCell="A8" activePane="bottomLeft" state="frozen"/>
      <selection activeCell="I1" sqref="I1"/>
      <selection pane="bottomLeft" activeCell="H1" sqref="H1"/>
    </sheetView>
  </sheetViews>
  <sheetFormatPr defaultColWidth="11.5703125" defaultRowHeight="12.75" x14ac:dyDescent="0.2"/>
  <cols>
    <col min="1" max="1" width="4" style="51" customWidth="1"/>
    <col min="2" max="2" width="3.28515625" style="51" customWidth="1"/>
    <col min="3" max="3" width="3.28515625" style="91" customWidth="1"/>
    <col min="4" max="4" width="21.7109375" style="51" bestFit="1" customWidth="1"/>
    <col min="5" max="5" width="4" style="68" bestFit="1" customWidth="1"/>
    <col min="6" max="6" width="3.28515625" style="91" customWidth="1"/>
    <col min="7" max="7" width="3.28515625" style="92" customWidth="1"/>
    <col min="8" max="10" width="3.28515625" style="91" customWidth="1"/>
    <col min="11" max="12" width="3.28515625" style="92" customWidth="1"/>
    <col min="13" max="13" width="3.28515625" style="91" customWidth="1"/>
    <col min="14" max="14" width="3.28515625" style="92" customWidth="1"/>
    <col min="15" max="15" width="3.28515625" style="91" customWidth="1"/>
    <col min="16" max="16" width="3.28515625" style="92" customWidth="1"/>
    <col min="17" max="17" width="3.28515625" style="93" customWidth="1"/>
    <col min="18" max="20" width="3.28515625" style="51" customWidth="1"/>
    <col min="21" max="23" width="3.28515625" style="51" bestFit="1" customWidth="1"/>
    <col min="24" max="16384" width="11.5703125" style="51"/>
  </cols>
  <sheetData>
    <row r="1" spans="1:23" x14ac:dyDescent="0.2">
      <c r="A1" s="602"/>
      <c r="B1" s="602"/>
      <c r="C1" s="49" t="s">
        <v>130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T1" s="52" t="s">
        <v>600</v>
      </c>
      <c r="U1" s="53"/>
      <c r="V1" s="54" t="s">
        <v>131</v>
      </c>
      <c r="W1" s="55"/>
    </row>
    <row r="2" spans="1:23" x14ac:dyDescent="0.2">
      <c r="A2" s="602"/>
      <c r="B2" s="602"/>
      <c r="C2" s="56" t="s">
        <v>660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V2" s="58" t="s">
        <v>133</v>
      </c>
      <c r="W2" s="58"/>
    </row>
    <row r="3" spans="1:23" x14ac:dyDescent="0.2">
      <c r="A3" s="602"/>
      <c r="B3" s="603"/>
      <c r="C3" s="603"/>
      <c r="D3" s="57"/>
      <c r="E3" s="57" t="s">
        <v>134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V3" s="59" t="s">
        <v>135</v>
      </c>
      <c r="W3" s="59"/>
    </row>
    <row r="4" spans="1:23" ht="80.25" customHeight="1" x14ac:dyDescent="0.2">
      <c r="A4" s="60" t="s">
        <v>134</v>
      </c>
      <c r="B4" s="60" t="s">
        <v>134</v>
      </c>
      <c r="C4" s="60" t="s">
        <v>134</v>
      </c>
      <c r="D4" s="60" t="s">
        <v>134</v>
      </c>
      <c r="E4" s="60" t="s">
        <v>134</v>
      </c>
      <c r="F4" s="805" t="str">
        <f>Kalend!C6</f>
        <v>K-Järve 13. KV 1. etapp</v>
      </c>
      <c r="G4" s="61" t="str">
        <f>Kalend!C7</f>
        <v>K-Järve 13. KV 2. etapp</v>
      </c>
      <c r="H4" s="61" t="str">
        <f>Kalend!C10</f>
        <v>K-Järve 13. KV 3. etapp</v>
      </c>
      <c r="I4" s="61" t="str">
        <f>Kalend!C12</f>
        <v>Ida-Virumaa MV (K-Nõmmel)</v>
      </c>
      <c r="J4" s="61" t="str">
        <f>Kalend!C13</f>
        <v>Jõhvi 14. MV</v>
      </c>
      <c r="K4" s="61" t="str">
        <f>Kalend!C14</f>
        <v>Mäetaguse 5. KV 2. etapp</v>
      </c>
      <c r="L4" s="61" t="str">
        <f>Kalend!C15</f>
        <v>Sõmeru valla lahtised MV 2. etapp</v>
      </c>
      <c r="M4" s="61" t="str">
        <f>Kalend!C18</f>
        <v>Kohtla valla MV (Sakal)</v>
      </c>
      <c r="N4" s="61" t="str">
        <f>Kalend!C20</f>
        <v>Jõhvi 12. MV</v>
      </c>
      <c r="O4" s="61" t="str">
        <f>Kalend!C21</f>
        <v>Ida-Virumaa MV (K-Nõmmel)</v>
      </c>
      <c r="P4" s="61" t="str">
        <f>Kalend!C23</f>
        <v>Jõhvi 14. MV</v>
      </c>
      <c r="Q4" s="61" t="str">
        <f>Kalend!C24</f>
        <v>K-Järve 13. MV</v>
      </c>
      <c r="R4" s="62" t="str">
        <f>Kalend!C30</f>
        <v>K-Järve 15. MV</v>
      </c>
      <c r="S4" s="61" t="str">
        <f>Kalend!C32</f>
        <v>Ida-Virumaa MV (K-Nõmmel)</v>
      </c>
      <c r="T4" s="61" t="str">
        <f>Kalend!C34</f>
        <v>K-Järve 15. MV</v>
      </c>
      <c r="U4" s="851" t="s">
        <v>602</v>
      </c>
      <c r="V4" s="852" t="s">
        <v>142</v>
      </c>
      <c r="W4" s="852" t="s">
        <v>143</v>
      </c>
    </row>
    <row r="5" spans="1:23" ht="29.25" customHeight="1" x14ac:dyDescent="0.25">
      <c r="A5" s="64" t="s">
        <v>134</v>
      </c>
      <c r="B5" s="64" t="s">
        <v>134</v>
      </c>
      <c r="C5" s="64" t="s">
        <v>134</v>
      </c>
      <c r="D5" s="65"/>
      <c r="E5" s="64" t="s">
        <v>134</v>
      </c>
      <c r="F5" s="607" t="str">
        <f>MID(Kalend!A6,4,5)</f>
        <v>04.05</v>
      </c>
      <c r="G5" s="607" t="str">
        <f>MID(Kalend!A7,4,5)</f>
        <v>14.05</v>
      </c>
      <c r="H5" s="607" t="str">
        <f>MID(Kalend!A10,4,5)</f>
        <v>27.05</v>
      </c>
      <c r="I5" s="607" t="str">
        <f>MID(Kalend!A12,4,5)</f>
        <v>03.06</v>
      </c>
      <c r="J5" s="607" t="str">
        <f>MID(Kalend!A13,4,5)</f>
        <v>10.06</v>
      </c>
      <c r="K5" s="607" t="str">
        <f>MID(Kalend!A14,4,5)</f>
        <v>17.06</v>
      </c>
      <c r="L5" s="607" t="str">
        <f>MID(Kalend!A15,4,5)</f>
        <v>21.06</v>
      </c>
      <c r="M5" s="607" t="str">
        <f>MID(Kalend!A18,4,5)</f>
        <v>08.07</v>
      </c>
      <c r="N5" s="607" t="str">
        <f>MID(Kalend!A20,4,5)</f>
        <v>15.07</v>
      </c>
      <c r="O5" s="607" t="str">
        <f>MID(Kalend!A21,4,5)</f>
        <v>22.07</v>
      </c>
      <c r="P5" s="607" t="str">
        <f>MID(Kalend!A23,4,5)</f>
        <v>12.08</v>
      </c>
      <c r="Q5" s="607" t="str">
        <f>MID(Kalend!A24,4,5)</f>
        <v>20.08</v>
      </c>
      <c r="R5" s="607" t="str">
        <f>MID(Kalend!A30,4,5)</f>
        <v>07.09</v>
      </c>
      <c r="S5" s="604" t="str">
        <f>MID(Kalend!A32,4,5)</f>
        <v>21.09</v>
      </c>
      <c r="T5" s="604" t="str">
        <f>MID(Kalend!A34,4,5)</f>
        <v>28.09</v>
      </c>
      <c r="U5" s="851"/>
      <c r="V5" s="852"/>
      <c r="W5" s="852"/>
    </row>
    <row r="6" spans="1:23" x14ac:dyDescent="0.2">
      <c r="A6" s="820" t="s">
        <v>601</v>
      </c>
      <c r="B6" s="821"/>
      <c r="C6" s="822"/>
      <c r="D6" s="64" t="s">
        <v>134</v>
      </c>
      <c r="E6" s="826"/>
      <c r="F6" s="605" t="str">
        <f>HYPERLINK("#1!G1"," 1 ")</f>
        <v xml:space="preserve"> 1 </v>
      </c>
      <c r="G6" s="606" t="str">
        <f>HYPERLINK("#2!I1"," 2 ")</f>
        <v xml:space="preserve"> 2 </v>
      </c>
      <c r="H6" s="606" t="str">
        <f>HYPERLINK("#3!J1"," 3 ")</f>
        <v xml:space="preserve"> 3 </v>
      </c>
      <c r="I6" s="606" t="str">
        <f>HYPERLINK("#4!I1"," 4 ")</f>
        <v xml:space="preserve"> 4 </v>
      </c>
      <c r="J6" s="606" t="str">
        <f>HYPERLINK("#5!J1"," 5 ")</f>
        <v xml:space="preserve"> 5 </v>
      </c>
      <c r="K6" s="605" t="str">
        <f>HYPERLINK("#'6,M2'!H1"," 6 ")</f>
        <v xml:space="preserve"> 6 </v>
      </c>
      <c r="L6" s="605" t="str">
        <f>HYPERLINK("#'7,S2'!H1"," 7 ")</f>
        <v xml:space="preserve"> 7 </v>
      </c>
      <c r="M6" s="606" t="str">
        <f>HYPERLINK("#8!H1"," 8 ")</f>
        <v xml:space="preserve"> 8 </v>
      </c>
      <c r="N6" s="606" t="str">
        <f>HYPERLINK("#9!G1"," 9 ")</f>
        <v xml:space="preserve"> 9 </v>
      </c>
      <c r="O6" s="606" t="str">
        <f>HYPERLINK("#10!J1","10")</f>
        <v>10</v>
      </c>
      <c r="P6" s="606" t="str">
        <f>HYPERLINK("#11!I1","11")</f>
        <v>11</v>
      </c>
      <c r="Q6" s="606" t="str">
        <f>HYPERLINK("#12!H1","12")</f>
        <v>12</v>
      </c>
      <c r="R6" s="606" t="str">
        <f>HYPERLINK("#13!K1","13")</f>
        <v>13</v>
      </c>
      <c r="S6" s="606" t="str">
        <f>HYPERLINK("#14!H1","14")</f>
        <v>14</v>
      </c>
      <c r="T6" s="606" t="str">
        <f>HYPERLINK("#15!I1","15")</f>
        <v>15</v>
      </c>
      <c r="U6" s="851"/>
      <c r="V6" s="852"/>
      <c r="W6" s="852"/>
    </row>
    <row r="7" spans="1:23" x14ac:dyDescent="0.2">
      <c r="A7" s="823" t="s">
        <v>698</v>
      </c>
      <c r="B7" s="824" t="s">
        <v>159</v>
      </c>
      <c r="C7" s="825" t="s">
        <v>160</v>
      </c>
      <c r="D7" s="66" t="s">
        <v>161</v>
      </c>
      <c r="E7" s="86" t="s">
        <v>162</v>
      </c>
      <c r="F7" s="806" t="s">
        <v>163</v>
      </c>
      <c r="G7" s="806" t="s">
        <v>164</v>
      </c>
      <c r="H7" s="806" t="s">
        <v>165</v>
      </c>
      <c r="I7" s="806" t="s">
        <v>164</v>
      </c>
      <c r="J7" s="806" t="s">
        <v>165</v>
      </c>
      <c r="K7" s="806" t="s">
        <v>163</v>
      </c>
      <c r="L7" s="806" t="s">
        <v>163</v>
      </c>
      <c r="M7" s="806" t="s">
        <v>164</v>
      </c>
      <c r="N7" s="806" t="s">
        <v>163</v>
      </c>
      <c r="O7" s="806" t="s">
        <v>165</v>
      </c>
      <c r="P7" s="806" t="s">
        <v>164</v>
      </c>
      <c r="Q7" s="806" t="s">
        <v>163</v>
      </c>
      <c r="R7" s="806" t="s">
        <v>165</v>
      </c>
      <c r="S7" s="806" t="s">
        <v>163</v>
      </c>
      <c r="T7" s="806" t="s">
        <v>164</v>
      </c>
      <c r="U7" s="63"/>
      <c r="V7" s="53"/>
      <c r="W7" s="53"/>
    </row>
    <row r="8" spans="1:23" x14ac:dyDescent="0.2">
      <c r="A8" s="828">
        <v>1</v>
      </c>
      <c r="B8" s="77"/>
      <c r="C8" s="608"/>
      <c r="D8" s="816" t="s">
        <v>166</v>
      </c>
      <c r="E8" s="827">
        <v>370</v>
      </c>
      <c r="F8" s="70">
        <v>34</v>
      </c>
      <c r="G8" s="71">
        <v>26</v>
      </c>
      <c r="H8" s="807">
        <v>2</v>
      </c>
      <c r="I8" s="71">
        <v>34</v>
      </c>
      <c r="J8" s="71">
        <v>24</v>
      </c>
      <c r="K8" s="808">
        <v>18</v>
      </c>
      <c r="L8" s="71">
        <v>34</v>
      </c>
      <c r="M8" s="71">
        <v>34</v>
      </c>
      <c r="N8" s="71">
        <v>40</v>
      </c>
      <c r="O8" s="71">
        <v>40</v>
      </c>
      <c r="P8" s="71">
        <v>24</v>
      </c>
      <c r="Q8" s="809">
        <v>20</v>
      </c>
      <c r="R8" s="71">
        <v>40</v>
      </c>
      <c r="S8" s="807" t="s">
        <v>167</v>
      </c>
      <c r="T8" s="71">
        <v>40</v>
      </c>
      <c r="U8" s="72">
        <f>COUNTIF(F8:T8,"&gt;=0")</f>
        <v>14</v>
      </c>
      <c r="V8" s="72">
        <f t="shared" ref="V8:V71" si="0">COUNTIF(F8:T8,"&gt;=30")</f>
        <v>8</v>
      </c>
      <c r="W8" s="72">
        <f t="shared" ref="W8:W71" si="1">COUNTIF(F8:T8,"=40")</f>
        <v>4</v>
      </c>
    </row>
    <row r="9" spans="1:23" x14ac:dyDescent="0.2">
      <c r="A9" s="828">
        <v>2</v>
      </c>
      <c r="B9" s="77"/>
      <c r="C9" s="608"/>
      <c r="D9" s="73" t="s">
        <v>168</v>
      </c>
      <c r="E9" s="827">
        <v>358</v>
      </c>
      <c r="F9" s="70">
        <v>40</v>
      </c>
      <c r="G9" s="71">
        <v>30</v>
      </c>
      <c r="H9" s="70">
        <v>12</v>
      </c>
      <c r="I9" s="71">
        <v>40</v>
      </c>
      <c r="J9" s="71">
        <v>30</v>
      </c>
      <c r="K9" s="71">
        <v>34</v>
      </c>
      <c r="L9" s="71">
        <v>40</v>
      </c>
      <c r="M9" s="71">
        <v>30</v>
      </c>
      <c r="N9" s="808">
        <v>22</v>
      </c>
      <c r="O9" s="808">
        <v>1</v>
      </c>
      <c r="P9" s="808">
        <v>30</v>
      </c>
      <c r="Q9" s="71">
        <v>40</v>
      </c>
      <c r="R9" s="71">
        <v>22</v>
      </c>
      <c r="S9" s="71">
        <v>40</v>
      </c>
      <c r="T9" s="808">
        <v>14</v>
      </c>
      <c r="U9" s="72">
        <f t="shared" ref="U9:U72" si="2">COUNTIF(F9:T9,"&gt;=0")</f>
        <v>15</v>
      </c>
      <c r="V9" s="72">
        <f t="shared" si="0"/>
        <v>10</v>
      </c>
      <c r="W9" s="72">
        <f t="shared" si="1"/>
        <v>5</v>
      </c>
    </row>
    <row r="10" spans="1:23" x14ac:dyDescent="0.2">
      <c r="A10" s="828">
        <v>3</v>
      </c>
      <c r="B10" s="77"/>
      <c r="C10" s="608"/>
      <c r="D10" s="74" t="s">
        <v>169</v>
      </c>
      <c r="E10" s="827">
        <v>354</v>
      </c>
      <c r="F10" s="70">
        <v>40</v>
      </c>
      <c r="G10" s="71">
        <v>30</v>
      </c>
      <c r="H10" s="70">
        <v>4</v>
      </c>
      <c r="I10" s="71">
        <v>40</v>
      </c>
      <c r="J10" s="71">
        <v>34</v>
      </c>
      <c r="K10" s="71">
        <v>34</v>
      </c>
      <c r="L10" s="71">
        <v>40</v>
      </c>
      <c r="M10" s="71">
        <v>30</v>
      </c>
      <c r="N10" s="808">
        <v>22</v>
      </c>
      <c r="O10" s="71">
        <v>22</v>
      </c>
      <c r="P10" s="808">
        <v>30</v>
      </c>
      <c r="Q10" s="75">
        <v>40</v>
      </c>
      <c r="R10" s="808">
        <v>1</v>
      </c>
      <c r="S10" s="71">
        <v>40</v>
      </c>
      <c r="T10" s="808">
        <v>14</v>
      </c>
      <c r="U10" s="72">
        <f t="shared" si="2"/>
        <v>15</v>
      </c>
      <c r="V10" s="72">
        <f t="shared" si="0"/>
        <v>10</v>
      </c>
      <c r="W10" s="72">
        <f t="shared" si="1"/>
        <v>5</v>
      </c>
    </row>
    <row r="11" spans="1:23" x14ac:dyDescent="0.2">
      <c r="A11" s="828">
        <v>4</v>
      </c>
      <c r="B11" s="77"/>
      <c r="C11" s="608"/>
      <c r="D11" s="64" t="s">
        <v>170</v>
      </c>
      <c r="E11" s="827">
        <v>340</v>
      </c>
      <c r="F11" s="70">
        <v>34</v>
      </c>
      <c r="G11" s="71">
        <v>24</v>
      </c>
      <c r="H11" s="70">
        <v>34</v>
      </c>
      <c r="I11" s="808">
        <v>22</v>
      </c>
      <c r="J11" s="807" t="s">
        <v>167</v>
      </c>
      <c r="K11" s="808">
        <v>18</v>
      </c>
      <c r="L11" s="71">
        <v>34</v>
      </c>
      <c r="M11" s="71">
        <v>40</v>
      </c>
      <c r="N11" s="71">
        <v>40</v>
      </c>
      <c r="O11" s="71">
        <v>24</v>
      </c>
      <c r="P11" s="71">
        <v>40</v>
      </c>
      <c r="Q11" s="808">
        <v>20</v>
      </c>
      <c r="R11" s="71">
        <v>12</v>
      </c>
      <c r="S11" s="71">
        <v>24</v>
      </c>
      <c r="T11" s="71">
        <v>34</v>
      </c>
      <c r="U11" s="72">
        <f t="shared" si="2"/>
        <v>14</v>
      </c>
      <c r="V11" s="72">
        <f t="shared" si="0"/>
        <v>7</v>
      </c>
      <c r="W11" s="72">
        <f t="shared" si="1"/>
        <v>3</v>
      </c>
    </row>
    <row r="12" spans="1:23" x14ac:dyDescent="0.2">
      <c r="A12" s="828">
        <v>5</v>
      </c>
      <c r="B12" s="77"/>
      <c r="C12" s="608"/>
      <c r="D12" s="64" t="s">
        <v>171</v>
      </c>
      <c r="E12" s="827">
        <v>340</v>
      </c>
      <c r="F12" s="70">
        <v>34</v>
      </c>
      <c r="G12" s="71">
        <v>24</v>
      </c>
      <c r="H12" s="70">
        <v>22</v>
      </c>
      <c r="I12" s="808">
        <v>22</v>
      </c>
      <c r="J12" s="808">
        <v>12</v>
      </c>
      <c r="K12" s="808">
        <v>18</v>
      </c>
      <c r="L12" s="71">
        <v>34</v>
      </c>
      <c r="M12" s="71">
        <v>40</v>
      </c>
      <c r="N12" s="71">
        <v>40</v>
      </c>
      <c r="O12" s="71">
        <v>34</v>
      </c>
      <c r="P12" s="71">
        <v>40</v>
      </c>
      <c r="Q12" s="808">
        <v>20</v>
      </c>
      <c r="R12" s="71">
        <v>14</v>
      </c>
      <c r="S12" s="71">
        <v>24</v>
      </c>
      <c r="T12" s="71">
        <v>34</v>
      </c>
      <c r="U12" s="72">
        <f t="shared" si="2"/>
        <v>15</v>
      </c>
      <c r="V12" s="72">
        <f t="shared" si="0"/>
        <v>7</v>
      </c>
      <c r="W12" s="72">
        <f t="shared" si="1"/>
        <v>3</v>
      </c>
    </row>
    <row r="13" spans="1:23" x14ac:dyDescent="0.2">
      <c r="A13" s="828">
        <v>6</v>
      </c>
      <c r="B13" s="77"/>
      <c r="C13" s="608"/>
      <c r="D13" s="64" t="s">
        <v>172</v>
      </c>
      <c r="E13" s="827">
        <v>326</v>
      </c>
      <c r="F13" s="70">
        <v>24</v>
      </c>
      <c r="G13" s="71">
        <v>40</v>
      </c>
      <c r="H13" s="70">
        <v>40</v>
      </c>
      <c r="I13" s="71">
        <v>24</v>
      </c>
      <c r="J13" s="71">
        <v>40</v>
      </c>
      <c r="K13" s="71">
        <v>30</v>
      </c>
      <c r="L13" s="71">
        <v>30</v>
      </c>
      <c r="M13" s="808">
        <v>12</v>
      </c>
      <c r="N13" s="71">
        <v>34</v>
      </c>
      <c r="O13" s="71">
        <v>18</v>
      </c>
      <c r="P13" s="808">
        <v>10</v>
      </c>
      <c r="Q13" s="808">
        <v>22</v>
      </c>
      <c r="R13" s="808">
        <v>16</v>
      </c>
      <c r="S13" s="71">
        <v>26</v>
      </c>
      <c r="T13" s="71">
        <v>20</v>
      </c>
      <c r="U13" s="72">
        <f t="shared" si="2"/>
        <v>15</v>
      </c>
      <c r="V13" s="72">
        <f t="shared" si="0"/>
        <v>6</v>
      </c>
      <c r="W13" s="72">
        <f t="shared" si="1"/>
        <v>3</v>
      </c>
    </row>
    <row r="14" spans="1:23" x14ac:dyDescent="0.2">
      <c r="A14" s="828">
        <v>7</v>
      </c>
      <c r="B14" s="77"/>
      <c r="C14" s="608"/>
      <c r="D14" s="64" t="s">
        <v>173</v>
      </c>
      <c r="E14" s="827">
        <v>260</v>
      </c>
      <c r="F14" s="70">
        <v>24</v>
      </c>
      <c r="G14" s="71">
        <v>11</v>
      </c>
      <c r="H14" s="807" t="s">
        <v>167</v>
      </c>
      <c r="I14" s="807" t="s">
        <v>167</v>
      </c>
      <c r="J14" s="71">
        <v>26</v>
      </c>
      <c r="K14" s="807" t="s">
        <v>167</v>
      </c>
      <c r="L14" s="71">
        <v>40</v>
      </c>
      <c r="M14" s="807" t="s">
        <v>167</v>
      </c>
      <c r="N14" s="71">
        <v>30</v>
      </c>
      <c r="O14" s="71">
        <v>1</v>
      </c>
      <c r="P14" s="71">
        <v>34</v>
      </c>
      <c r="Q14" s="71">
        <v>30</v>
      </c>
      <c r="R14" s="71"/>
      <c r="S14" s="71">
        <v>40</v>
      </c>
      <c r="T14" s="71">
        <v>24</v>
      </c>
      <c r="U14" s="72">
        <f t="shared" si="2"/>
        <v>10</v>
      </c>
      <c r="V14" s="72">
        <f t="shared" si="0"/>
        <v>5</v>
      </c>
      <c r="W14" s="72">
        <f t="shared" si="1"/>
        <v>2</v>
      </c>
    </row>
    <row r="15" spans="1:23" x14ac:dyDescent="0.2">
      <c r="A15" s="828">
        <v>8</v>
      </c>
      <c r="B15" s="77"/>
      <c r="C15" s="608"/>
      <c r="D15" s="64" t="s">
        <v>174</v>
      </c>
      <c r="E15" s="827">
        <v>257</v>
      </c>
      <c r="F15" s="70">
        <v>22</v>
      </c>
      <c r="G15" s="71">
        <v>26</v>
      </c>
      <c r="H15" s="807" t="s">
        <v>167</v>
      </c>
      <c r="I15" s="71">
        <v>34</v>
      </c>
      <c r="J15" s="71"/>
      <c r="K15" s="71">
        <v>40</v>
      </c>
      <c r="L15" s="807" t="s">
        <v>167</v>
      </c>
      <c r="M15" s="71">
        <v>34</v>
      </c>
      <c r="N15" s="808">
        <v>16</v>
      </c>
      <c r="O15" s="71">
        <v>16</v>
      </c>
      <c r="P15" s="807" t="s">
        <v>167</v>
      </c>
      <c r="Q15" s="71">
        <v>24</v>
      </c>
      <c r="R15" s="71">
        <v>1</v>
      </c>
      <c r="S15" s="71">
        <v>34</v>
      </c>
      <c r="T15" s="71">
        <v>26</v>
      </c>
      <c r="U15" s="72">
        <f t="shared" si="2"/>
        <v>11</v>
      </c>
      <c r="V15" s="72">
        <f t="shared" si="0"/>
        <v>4</v>
      </c>
      <c r="W15" s="72">
        <f t="shared" si="1"/>
        <v>1</v>
      </c>
    </row>
    <row r="16" spans="1:23" x14ac:dyDescent="0.2">
      <c r="A16" s="828">
        <v>9</v>
      </c>
      <c r="B16" s="77"/>
      <c r="C16" s="608"/>
      <c r="D16" s="64" t="s">
        <v>175</v>
      </c>
      <c r="E16" s="827">
        <v>255</v>
      </c>
      <c r="F16" s="70">
        <v>24</v>
      </c>
      <c r="G16" s="71">
        <v>40</v>
      </c>
      <c r="H16" s="70">
        <v>14</v>
      </c>
      <c r="I16" s="71">
        <v>24</v>
      </c>
      <c r="J16" s="71">
        <v>1</v>
      </c>
      <c r="K16" s="71">
        <v>30</v>
      </c>
      <c r="L16" s="71">
        <v>30</v>
      </c>
      <c r="M16" s="808">
        <v>12</v>
      </c>
      <c r="N16" s="71">
        <v>34</v>
      </c>
      <c r="O16" s="71">
        <v>12</v>
      </c>
      <c r="P16" s="807" t="s">
        <v>167</v>
      </c>
      <c r="Q16" s="807" t="s">
        <v>167</v>
      </c>
      <c r="R16" s="807" t="s">
        <v>167</v>
      </c>
      <c r="S16" s="71">
        <v>26</v>
      </c>
      <c r="T16" s="71">
        <v>20</v>
      </c>
      <c r="U16" s="72">
        <f t="shared" si="2"/>
        <v>12</v>
      </c>
      <c r="V16" s="72">
        <f t="shared" si="0"/>
        <v>4</v>
      </c>
      <c r="W16" s="72">
        <f t="shared" si="1"/>
        <v>1</v>
      </c>
    </row>
    <row r="17" spans="1:23" x14ac:dyDescent="0.2">
      <c r="A17" s="828">
        <v>10</v>
      </c>
      <c r="B17" s="77"/>
      <c r="C17" s="608"/>
      <c r="D17" s="64" t="s">
        <v>176</v>
      </c>
      <c r="E17" s="827">
        <v>254</v>
      </c>
      <c r="F17" s="807">
        <v>22</v>
      </c>
      <c r="G17" s="808">
        <v>11</v>
      </c>
      <c r="H17" s="807" t="s">
        <v>167</v>
      </c>
      <c r="I17" s="71">
        <v>30</v>
      </c>
      <c r="J17" s="71">
        <v>8</v>
      </c>
      <c r="K17" s="71">
        <v>40</v>
      </c>
      <c r="L17" s="71">
        <v>24</v>
      </c>
      <c r="M17" s="71">
        <v>26</v>
      </c>
      <c r="N17" s="808">
        <v>16</v>
      </c>
      <c r="O17" s="71">
        <v>10</v>
      </c>
      <c r="P17" s="71">
        <v>34</v>
      </c>
      <c r="Q17" s="71">
        <v>24</v>
      </c>
      <c r="R17" s="71"/>
      <c r="S17" s="71">
        <v>34</v>
      </c>
      <c r="T17" s="71">
        <v>24</v>
      </c>
      <c r="U17" s="72">
        <f t="shared" si="2"/>
        <v>13</v>
      </c>
      <c r="V17" s="72">
        <f t="shared" si="0"/>
        <v>4</v>
      </c>
      <c r="W17" s="72">
        <f t="shared" si="1"/>
        <v>1</v>
      </c>
    </row>
    <row r="18" spans="1:23" x14ac:dyDescent="0.2">
      <c r="A18" s="828">
        <v>11</v>
      </c>
      <c r="B18" s="77"/>
      <c r="C18" s="608"/>
      <c r="D18" s="64" t="s">
        <v>177</v>
      </c>
      <c r="E18" s="827">
        <v>244</v>
      </c>
      <c r="F18" s="70">
        <v>16</v>
      </c>
      <c r="G18" s="808">
        <v>14</v>
      </c>
      <c r="H18" s="807">
        <v>1</v>
      </c>
      <c r="I18" s="808">
        <v>14</v>
      </c>
      <c r="J18" s="71">
        <v>6</v>
      </c>
      <c r="K18" s="808">
        <v>14</v>
      </c>
      <c r="L18" s="71">
        <v>24</v>
      </c>
      <c r="M18" s="71">
        <v>22</v>
      </c>
      <c r="N18" s="71">
        <v>26</v>
      </c>
      <c r="O18" s="71">
        <v>20</v>
      </c>
      <c r="P18" s="71">
        <v>22</v>
      </c>
      <c r="Q18" s="71">
        <v>26</v>
      </c>
      <c r="R18" s="71">
        <v>30</v>
      </c>
      <c r="S18" s="71">
        <v>22</v>
      </c>
      <c r="T18" s="71">
        <v>30</v>
      </c>
      <c r="U18" s="72">
        <f t="shared" si="2"/>
        <v>15</v>
      </c>
      <c r="V18" s="72">
        <f t="shared" si="0"/>
        <v>2</v>
      </c>
      <c r="W18" s="72">
        <f t="shared" si="1"/>
        <v>0</v>
      </c>
    </row>
    <row r="19" spans="1:23" x14ac:dyDescent="0.2">
      <c r="A19" s="828">
        <v>12</v>
      </c>
      <c r="B19" s="77"/>
      <c r="C19" s="609"/>
      <c r="D19" s="64" t="s">
        <v>178</v>
      </c>
      <c r="E19" s="827">
        <v>240</v>
      </c>
      <c r="F19" s="70">
        <v>30</v>
      </c>
      <c r="G19" s="71">
        <v>18</v>
      </c>
      <c r="H19" s="807">
        <v>16</v>
      </c>
      <c r="I19" s="71">
        <v>20</v>
      </c>
      <c r="J19" s="71">
        <v>20</v>
      </c>
      <c r="K19" s="71">
        <v>24</v>
      </c>
      <c r="L19" s="807" t="s">
        <v>167</v>
      </c>
      <c r="M19" s="71">
        <v>20</v>
      </c>
      <c r="N19" s="71">
        <v>18</v>
      </c>
      <c r="O19" s="71">
        <v>30</v>
      </c>
      <c r="P19" s="71">
        <v>18</v>
      </c>
      <c r="Q19" s="71">
        <v>18</v>
      </c>
      <c r="R19" s="71">
        <v>24</v>
      </c>
      <c r="S19" s="807" t="s">
        <v>167</v>
      </c>
      <c r="T19" s="807" t="s">
        <v>167</v>
      </c>
      <c r="U19" s="72">
        <f t="shared" si="2"/>
        <v>12</v>
      </c>
      <c r="V19" s="72">
        <f t="shared" si="0"/>
        <v>2</v>
      </c>
      <c r="W19" s="72">
        <f t="shared" si="1"/>
        <v>0</v>
      </c>
    </row>
    <row r="20" spans="1:23" x14ac:dyDescent="0.2">
      <c r="A20" s="828">
        <v>13</v>
      </c>
      <c r="B20" s="77">
        <v>1</v>
      </c>
      <c r="C20" s="608"/>
      <c r="D20" s="77" t="s">
        <v>179</v>
      </c>
      <c r="E20" s="827">
        <v>236</v>
      </c>
      <c r="F20" s="70">
        <v>22</v>
      </c>
      <c r="G20" s="808">
        <v>20</v>
      </c>
      <c r="H20" s="807" t="s">
        <v>167</v>
      </c>
      <c r="I20" s="808">
        <v>8</v>
      </c>
      <c r="J20" s="71"/>
      <c r="K20" s="71">
        <v>40</v>
      </c>
      <c r="L20" s="71">
        <v>22</v>
      </c>
      <c r="M20" s="71">
        <v>24</v>
      </c>
      <c r="N20" s="808">
        <v>16</v>
      </c>
      <c r="O20" s="71"/>
      <c r="P20" s="71">
        <v>24</v>
      </c>
      <c r="Q20" s="71">
        <v>24</v>
      </c>
      <c r="R20" s="71">
        <v>20</v>
      </c>
      <c r="S20" s="71">
        <v>34</v>
      </c>
      <c r="T20" s="71">
        <v>26</v>
      </c>
      <c r="U20" s="72">
        <f t="shared" si="2"/>
        <v>12</v>
      </c>
      <c r="V20" s="72">
        <f t="shared" si="0"/>
        <v>2</v>
      </c>
      <c r="W20" s="72">
        <f t="shared" si="1"/>
        <v>1</v>
      </c>
    </row>
    <row r="21" spans="1:23" x14ac:dyDescent="0.2">
      <c r="A21" s="828">
        <v>14</v>
      </c>
      <c r="B21" s="77"/>
      <c r="C21" s="608"/>
      <c r="D21" s="64" t="s">
        <v>180</v>
      </c>
      <c r="E21" s="827">
        <v>235</v>
      </c>
      <c r="F21" s="70">
        <v>20</v>
      </c>
      <c r="G21" s="71">
        <v>16</v>
      </c>
      <c r="H21" s="70">
        <v>30</v>
      </c>
      <c r="I21" s="71">
        <v>18</v>
      </c>
      <c r="J21" s="71">
        <v>1</v>
      </c>
      <c r="K21" s="71">
        <v>22</v>
      </c>
      <c r="L21" s="807" t="s">
        <v>167</v>
      </c>
      <c r="M21" s="71">
        <v>18</v>
      </c>
      <c r="N21" s="71">
        <v>24</v>
      </c>
      <c r="O21" s="807" t="s">
        <v>167</v>
      </c>
      <c r="P21" s="71">
        <v>26</v>
      </c>
      <c r="Q21" s="71">
        <v>34</v>
      </c>
      <c r="R21" s="71">
        <v>26</v>
      </c>
      <c r="S21" s="807" t="s">
        <v>167</v>
      </c>
      <c r="T21" s="808">
        <v>16</v>
      </c>
      <c r="U21" s="72">
        <f t="shared" si="2"/>
        <v>12</v>
      </c>
      <c r="V21" s="72">
        <f t="shared" si="0"/>
        <v>2</v>
      </c>
      <c r="W21" s="72">
        <f t="shared" si="1"/>
        <v>0</v>
      </c>
    </row>
    <row r="22" spans="1:23" x14ac:dyDescent="0.2">
      <c r="A22" s="828">
        <v>15</v>
      </c>
      <c r="B22" s="77"/>
      <c r="C22" s="608"/>
      <c r="D22" s="78" t="s">
        <v>181</v>
      </c>
      <c r="E22" s="827">
        <v>230</v>
      </c>
      <c r="F22" s="70">
        <v>26</v>
      </c>
      <c r="G22" s="807" t="s">
        <v>167</v>
      </c>
      <c r="H22" s="807" t="s">
        <v>167</v>
      </c>
      <c r="I22" s="71">
        <v>26</v>
      </c>
      <c r="J22" s="71">
        <v>14</v>
      </c>
      <c r="K22" s="807" t="s">
        <v>167</v>
      </c>
      <c r="L22" s="807" t="s">
        <v>167</v>
      </c>
      <c r="M22" s="71">
        <v>26</v>
      </c>
      <c r="N22" s="71">
        <v>30</v>
      </c>
      <c r="O22" s="71"/>
      <c r="P22" s="71">
        <v>16</v>
      </c>
      <c r="Q22" s="71">
        <v>22</v>
      </c>
      <c r="R22" s="71">
        <v>34</v>
      </c>
      <c r="S22" s="71">
        <v>26</v>
      </c>
      <c r="T22" s="71">
        <v>10</v>
      </c>
      <c r="U22" s="72">
        <f t="shared" si="2"/>
        <v>10</v>
      </c>
      <c r="V22" s="72">
        <f t="shared" si="0"/>
        <v>2</v>
      </c>
      <c r="W22" s="72">
        <f t="shared" si="1"/>
        <v>0</v>
      </c>
    </row>
    <row r="23" spans="1:23" s="68" customFormat="1" x14ac:dyDescent="0.2">
      <c r="A23" s="828">
        <v>16</v>
      </c>
      <c r="B23" s="77"/>
      <c r="C23" s="608"/>
      <c r="D23" s="64" t="s">
        <v>182</v>
      </c>
      <c r="E23" s="827">
        <v>225</v>
      </c>
      <c r="F23" s="807" t="s">
        <v>167</v>
      </c>
      <c r="G23" s="71">
        <v>22</v>
      </c>
      <c r="H23" s="70">
        <v>26</v>
      </c>
      <c r="I23" s="71">
        <v>30</v>
      </c>
      <c r="J23" s="71">
        <v>1</v>
      </c>
      <c r="K23" s="71">
        <v>30</v>
      </c>
      <c r="L23" s="71">
        <v>30</v>
      </c>
      <c r="M23" s="807" t="s">
        <v>167</v>
      </c>
      <c r="N23" s="71">
        <v>34</v>
      </c>
      <c r="O23" s="71">
        <v>14</v>
      </c>
      <c r="P23" s="71">
        <v>10</v>
      </c>
      <c r="Q23" s="71">
        <v>22</v>
      </c>
      <c r="R23" s="71">
        <v>6</v>
      </c>
      <c r="S23" s="807" t="s">
        <v>167</v>
      </c>
      <c r="T23" s="807" t="s">
        <v>167</v>
      </c>
      <c r="U23" s="72">
        <f t="shared" si="2"/>
        <v>11</v>
      </c>
      <c r="V23" s="72">
        <f t="shared" si="0"/>
        <v>4</v>
      </c>
      <c r="W23" s="72">
        <f t="shared" si="1"/>
        <v>0</v>
      </c>
    </row>
    <row r="24" spans="1:23" x14ac:dyDescent="0.2">
      <c r="A24" s="828">
        <v>17</v>
      </c>
      <c r="B24" s="77"/>
      <c r="C24" s="608"/>
      <c r="D24" s="64" t="s">
        <v>183</v>
      </c>
      <c r="E24" s="827">
        <v>222</v>
      </c>
      <c r="F24" s="70">
        <v>20</v>
      </c>
      <c r="G24" s="71">
        <v>16</v>
      </c>
      <c r="H24" s="70">
        <v>24</v>
      </c>
      <c r="I24" s="71">
        <v>18</v>
      </c>
      <c r="J24" s="71">
        <v>10</v>
      </c>
      <c r="K24" s="71">
        <v>22</v>
      </c>
      <c r="L24" s="807" t="s">
        <v>167</v>
      </c>
      <c r="M24" s="71">
        <v>18</v>
      </c>
      <c r="N24" s="71">
        <v>24</v>
      </c>
      <c r="O24" s="808">
        <v>6</v>
      </c>
      <c r="P24" s="71">
        <v>26</v>
      </c>
      <c r="Q24" s="71">
        <v>34</v>
      </c>
      <c r="R24" s="71">
        <v>10</v>
      </c>
      <c r="S24" s="807" t="s">
        <v>167</v>
      </c>
      <c r="T24" s="808">
        <v>16</v>
      </c>
      <c r="U24" s="72">
        <f t="shared" si="2"/>
        <v>13</v>
      </c>
      <c r="V24" s="72">
        <f t="shared" si="0"/>
        <v>1</v>
      </c>
      <c r="W24" s="72">
        <f t="shared" si="1"/>
        <v>0</v>
      </c>
    </row>
    <row r="25" spans="1:23" s="68" customFormat="1" x14ac:dyDescent="0.2">
      <c r="A25" s="828">
        <v>18</v>
      </c>
      <c r="B25" s="77"/>
      <c r="C25" s="608"/>
      <c r="D25" s="64" t="s">
        <v>184</v>
      </c>
      <c r="E25" s="827">
        <v>216</v>
      </c>
      <c r="F25" s="70">
        <v>26</v>
      </c>
      <c r="G25" s="808">
        <v>8</v>
      </c>
      <c r="H25" s="70">
        <v>6</v>
      </c>
      <c r="I25" s="71">
        <v>16</v>
      </c>
      <c r="J25" s="808">
        <v>1</v>
      </c>
      <c r="K25" s="71">
        <v>20</v>
      </c>
      <c r="L25" s="71">
        <v>22</v>
      </c>
      <c r="M25" s="71">
        <v>16</v>
      </c>
      <c r="N25" s="71">
        <v>30</v>
      </c>
      <c r="O25" s="71">
        <v>26</v>
      </c>
      <c r="P25" s="808">
        <v>16</v>
      </c>
      <c r="Q25" s="808">
        <v>16</v>
      </c>
      <c r="R25" s="71">
        <v>2</v>
      </c>
      <c r="S25" s="71">
        <v>30</v>
      </c>
      <c r="T25" s="71">
        <v>22</v>
      </c>
      <c r="U25" s="72">
        <f t="shared" si="2"/>
        <v>15</v>
      </c>
      <c r="V25" s="72">
        <f t="shared" si="0"/>
        <v>2</v>
      </c>
      <c r="W25" s="72">
        <f t="shared" si="1"/>
        <v>0</v>
      </c>
    </row>
    <row r="26" spans="1:23" x14ac:dyDescent="0.2">
      <c r="A26" s="828">
        <v>19</v>
      </c>
      <c r="B26" s="77"/>
      <c r="C26" s="608">
        <v>1</v>
      </c>
      <c r="D26" s="79" t="s">
        <v>185</v>
      </c>
      <c r="E26" s="827">
        <v>197</v>
      </c>
      <c r="F26" s="70">
        <v>16</v>
      </c>
      <c r="G26" s="808">
        <v>14</v>
      </c>
      <c r="H26" s="70">
        <v>1</v>
      </c>
      <c r="I26" s="808">
        <v>14</v>
      </c>
      <c r="J26" s="807" t="s">
        <v>167</v>
      </c>
      <c r="K26" s="808">
        <v>14</v>
      </c>
      <c r="L26" s="71">
        <v>24</v>
      </c>
      <c r="M26" s="71">
        <v>22</v>
      </c>
      <c r="N26" s="71">
        <v>26</v>
      </c>
      <c r="O26" s="71">
        <v>8</v>
      </c>
      <c r="P26" s="71">
        <v>22</v>
      </c>
      <c r="Q26" s="71">
        <v>26</v>
      </c>
      <c r="R26" s="71"/>
      <c r="S26" s="71">
        <v>22</v>
      </c>
      <c r="T26" s="71">
        <v>30</v>
      </c>
      <c r="U26" s="72">
        <f t="shared" si="2"/>
        <v>13</v>
      </c>
      <c r="V26" s="72">
        <f t="shared" si="0"/>
        <v>1</v>
      </c>
      <c r="W26" s="72">
        <f t="shared" si="1"/>
        <v>0</v>
      </c>
    </row>
    <row r="27" spans="1:23" x14ac:dyDescent="0.2">
      <c r="A27" s="828">
        <v>20</v>
      </c>
      <c r="B27" s="77">
        <v>2</v>
      </c>
      <c r="C27" s="608"/>
      <c r="D27" s="77" t="s">
        <v>186</v>
      </c>
      <c r="E27" s="827">
        <v>189</v>
      </c>
      <c r="F27" s="70">
        <v>40</v>
      </c>
      <c r="G27" s="71">
        <v>20</v>
      </c>
      <c r="H27" s="807" t="s">
        <v>167</v>
      </c>
      <c r="I27" s="71">
        <v>8</v>
      </c>
      <c r="J27" s="71">
        <v>1</v>
      </c>
      <c r="K27" s="71">
        <v>34</v>
      </c>
      <c r="L27" s="807" t="s">
        <v>167</v>
      </c>
      <c r="M27" s="71">
        <v>24</v>
      </c>
      <c r="N27" s="71">
        <v>22</v>
      </c>
      <c r="O27" s="71"/>
      <c r="P27" s="807" t="s">
        <v>167</v>
      </c>
      <c r="Q27" s="71">
        <v>40</v>
      </c>
      <c r="R27" s="71"/>
      <c r="S27" s="807" t="s">
        <v>167</v>
      </c>
      <c r="T27" s="71"/>
      <c r="U27" s="72">
        <f t="shared" si="2"/>
        <v>8</v>
      </c>
      <c r="V27" s="72">
        <f t="shared" si="0"/>
        <v>3</v>
      </c>
      <c r="W27" s="72">
        <f t="shared" si="1"/>
        <v>2</v>
      </c>
    </row>
    <row r="28" spans="1:23" x14ac:dyDescent="0.2">
      <c r="A28" s="828">
        <v>21</v>
      </c>
      <c r="B28" s="77"/>
      <c r="C28" s="608"/>
      <c r="D28" s="67" t="s">
        <v>187</v>
      </c>
      <c r="E28" s="827">
        <v>161</v>
      </c>
      <c r="F28" s="807" t="s">
        <v>167</v>
      </c>
      <c r="G28" s="71">
        <v>6</v>
      </c>
      <c r="H28" s="70">
        <v>1</v>
      </c>
      <c r="I28" s="71">
        <v>12</v>
      </c>
      <c r="J28" s="71">
        <v>22</v>
      </c>
      <c r="K28" s="71">
        <v>20</v>
      </c>
      <c r="L28" s="807" t="s">
        <v>167</v>
      </c>
      <c r="M28" s="71">
        <v>16</v>
      </c>
      <c r="N28" s="807" t="s">
        <v>167</v>
      </c>
      <c r="O28" s="71">
        <v>4</v>
      </c>
      <c r="P28" s="71">
        <v>12</v>
      </c>
      <c r="Q28" s="71">
        <v>16</v>
      </c>
      <c r="R28" s="808">
        <v>1</v>
      </c>
      <c r="S28" s="71">
        <v>30</v>
      </c>
      <c r="T28" s="71">
        <v>22</v>
      </c>
      <c r="U28" s="72">
        <f t="shared" si="2"/>
        <v>12</v>
      </c>
      <c r="V28" s="72">
        <f t="shared" si="0"/>
        <v>1</v>
      </c>
      <c r="W28" s="72">
        <f t="shared" si="1"/>
        <v>0</v>
      </c>
    </row>
    <row r="29" spans="1:23" s="68" customFormat="1" x14ac:dyDescent="0.2">
      <c r="A29" s="828">
        <v>22</v>
      </c>
      <c r="B29" s="526"/>
      <c r="C29" s="527"/>
      <c r="D29" s="64" t="s">
        <v>188</v>
      </c>
      <c r="E29" s="827">
        <v>147</v>
      </c>
      <c r="F29" s="807" t="s">
        <v>167</v>
      </c>
      <c r="G29" s="807" t="s">
        <v>167</v>
      </c>
      <c r="H29" s="70">
        <v>20</v>
      </c>
      <c r="I29" s="807" t="s">
        <v>167</v>
      </c>
      <c r="J29" s="71">
        <v>1</v>
      </c>
      <c r="K29" s="71">
        <v>22</v>
      </c>
      <c r="L29" s="807" t="s">
        <v>167</v>
      </c>
      <c r="M29" s="71">
        <v>14</v>
      </c>
      <c r="N29" s="71">
        <v>24</v>
      </c>
      <c r="O29" s="70" t="s">
        <v>167</v>
      </c>
      <c r="P29" s="71">
        <v>20</v>
      </c>
      <c r="Q29" s="71">
        <v>34</v>
      </c>
      <c r="R29" s="71"/>
      <c r="S29" s="71"/>
      <c r="T29" s="71">
        <v>12</v>
      </c>
      <c r="U29" s="72">
        <f t="shared" si="2"/>
        <v>8</v>
      </c>
      <c r="V29" s="72">
        <f t="shared" si="0"/>
        <v>1</v>
      </c>
      <c r="W29" s="72">
        <f t="shared" si="1"/>
        <v>0</v>
      </c>
    </row>
    <row r="30" spans="1:23" x14ac:dyDescent="0.2">
      <c r="A30" s="828">
        <v>23</v>
      </c>
      <c r="B30" s="77"/>
      <c r="C30" s="608"/>
      <c r="D30" s="67" t="s">
        <v>189</v>
      </c>
      <c r="E30" s="827">
        <v>146</v>
      </c>
      <c r="F30" s="70">
        <v>30</v>
      </c>
      <c r="G30" s="807" t="s">
        <v>167</v>
      </c>
      <c r="H30" s="70">
        <v>1</v>
      </c>
      <c r="I30" s="71">
        <v>20</v>
      </c>
      <c r="J30" s="71">
        <v>1</v>
      </c>
      <c r="K30" s="71">
        <v>24</v>
      </c>
      <c r="L30" s="807" t="s">
        <v>167</v>
      </c>
      <c r="M30" s="71">
        <v>20</v>
      </c>
      <c r="N30" s="71">
        <v>18</v>
      </c>
      <c r="O30" s="807" t="s">
        <v>167</v>
      </c>
      <c r="P30" s="71">
        <v>14</v>
      </c>
      <c r="Q30" s="71">
        <v>18</v>
      </c>
      <c r="R30" s="71"/>
      <c r="S30" s="807" t="s">
        <v>167</v>
      </c>
      <c r="T30" s="71"/>
      <c r="U30" s="72">
        <f t="shared" si="2"/>
        <v>9</v>
      </c>
      <c r="V30" s="72">
        <f t="shared" si="0"/>
        <v>1</v>
      </c>
      <c r="W30" s="72">
        <f t="shared" si="1"/>
        <v>0</v>
      </c>
    </row>
    <row r="31" spans="1:23" s="68" customFormat="1" x14ac:dyDescent="0.2">
      <c r="A31" s="828">
        <v>24</v>
      </c>
      <c r="B31" s="526"/>
      <c r="C31" s="527"/>
      <c r="D31" s="64" t="s">
        <v>190</v>
      </c>
      <c r="E31" s="827">
        <v>138</v>
      </c>
      <c r="F31" s="807" t="s">
        <v>167</v>
      </c>
      <c r="G31" s="807" t="s">
        <v>167</v>
      </c>
      <c r="H31" s="807" t="s">
        <v>167</v>
      </c>
      <c r="I31" s="807" t="s">
        <v>167</v>
      </c>
      <c r="J31" s="71"/>
      <c r="K31" s="71">
        <v>20</v>
      </c>
      <c r="L31" s="71"/>
      <c r="M31" s="71"/>
      <c r="N31" s="71">
        <v>20</v>
      </c>
      <c r="O31" s="71"/>
      <c r="P31" s="71">
        <v>12</v>
      </c>
      <c r="Q31" s="71">
        <v>16</v>
      </c>
      <c r="R31" s="71"/>
      <c r="S31" s="71">
        <v>30</v>
      </c>
      <c r="T31" s="71">
        <v>40</v>
      </c>
      <c r="U31" s="72">
        <f t="shared" si="2"/>
        <v>6</v>
      </c>
      <c r="V31" s="72">
        <f t="shared" si="0"/>
        <v>2</v>
      </c>
      <c r="W31" s="72">
        <f t="shared" si="1"/>
        <v>1</v>
      </c>
    </row>
    <row r="32" spans="1:23" s="68" customFormat="1" x14ac:dyDescent="0.2">
      <c r="A32" s="828">
        <v>25</v>
      </c>
      <c r="B32" s="77"/>
      <c r="C32" s="608"/>
      <c r="D32" s="64" t="s">
        <v>191</v>
      </c>
      <c r="E32" s="827">
        <v>124</v>
      </c>
      <c r="F32" s="70">
        <v>30</v>
      </c>
      <c r="G32" s="807" t="s">
        <v>167</v>
      </c>
      <c r="H32" s="70">
        <v>10</v>
      </c>
      <c r="I32" s="71">
        <v>26</v>
      </c>
      <c r="J32" s="71">
        <v>1</v>
      </c>
      <c r="K32" s="71">
        <v>24</v>
      </c>
      <c r="L32" s="807" t="s">
        <v>167</v>
      </c>
      <c r="M32" s="807" t="s">
        <v>167</v>
      </c>
      <c r="N32" s="71">
        <v>18</v>
      </c>
      <c r="O32" s="807" t="s">
        <v>167</v>
      </c>
      <c r="P32" s="71">
        <v>14</v>
      </c>
      <c r="Q32" s="71"/>
      <c r="R32" s="71">
        <v>1</v>
      </c>
      <c r="S32" s="71"/>
      <c r="T32" s="71"/>
      <c r="U32" s="72">
        <f t="shared" si="2"/>
        <v>8</v>
      </c>
      <c r="V32" s="72">
        <f t="shared" si="0"/>
        <v>1</v>
      </c>
      <c r="W32" s="72">
        <f t="shared" si="1"/>
        <v>0</v>
      </c>
    </row>
    <row r="33" spans="1:23" s="68" customFormat="1" x14ac:dyDescent="0.2">
      <c r="A33" s="828">
        <v>26</v>
      </c>
      <c r="B33" s="77"/>
      <c r="C33" s="608"/>
      <c r="D33" s="64" t="s">
        <v>192</v>
      </c>
      <c r="E33" s="827">
        <v>118</v>
      </c>
      <c r="F33" s="70">
        <v>18</v>
      </c>
      <c r="G33" s="71">
        <v>22</v>
      </c>
      <c r="H33" s="70">
        <v>1</v>
      </c>
      <c r="I33" s="807" t="s">
        <v>167</v>
      </c>
      <c r="J33" s="71">
        <v>1</v>
      </c>
      <c r="K33" s="71">
        <v>16</v>
      </c>
      <c r="L33" s="807" t="s">
        <v>167</v>
      </c>
      <c r="M33" s="70">
        <v>8</v>
      </c>
      <c r="N33" s="807" t="s">
        <v>167</v>
      </c>
      <c r="O33" s="807" t="s">
        <v>167</v>
      </c>
      <c r="P33" s="71"/>
      <c r="Q33" s="71">
        <v>30</v>
      </c>
      <c r="R33" s="71">
        <v>4</v>
      </c>
      <c r="S33" s="71"/>
      <c r="T33" s="71">
        <v>18</v>
      </c>
      <c r="U33" s="72">
        <f t="shared" si="2"/>
        <v>9</v>
      </c>
      <c r="V33" s="72">
        <f t="shared" si="0"/>
        <v>1</v>
      </c>
      <c r="W33" s="72">
        <f t="shared" si="1"/>
        <v>0</v>
      </c>
    </row>
    <row r="34" spans="1:23" x14ac:dyDescent="0.2">
      <c r="A34" s="828">
        <v>27</v>
      </c>
      <c r="B34" s="526">
        <v>3</v>
      </c>
      <c r="C34" s="527"/>
      <c r="D34" s="77" t="s">
        <v>193</v>
      </c>
      <c r="E34" s="827">
        <v>96</v>
      </c>
      <c r="F34" s="807" t="s">
        <v>167</v>
      </c>
      <c r="G34" s="807" t="s">
        <v>167</v>
      </c>
      <c r="H34" s="807" t="s">
        <v>167</v>
      </c>
      <c r="I34" s="807" t="s">
        <v>167</v>
      </c>
      <c r="J34" s="71">
        <v>16</v>
      </c>
      <c r="K34" s="71">
        <v>16</v>
      </c>
      <c r="L34" s="71"/>
      <c r="M34" s="71">
        <v>8</v>
      </c>
      <c r="N34" s="71"/>
      <c r="O34" s="71"/>
      <c r="P34" s="71"/>
      <c r="Q34" s="71">
        <v>30</v>
      </c>
      <c r="R34" s="71">
        <v>8</v>
      </c>
      <c r="S34" s="71"/>
      <c r="T34" s="71">
        <v>18</v>
      </c>
      <c r="U34" s="72">
        <f t="shared" si="2"/>
        <v>6</v>
      </c>
      <c r="V34" s="72">
        <f t="shared" si="0"/>
        <v>1</v>
      </c>
      <c r="W34" s="72">
        <f t="shared" si="1"/>
        <v>0</v>
      </c>
    </row>
    <row r="35" spans="1:23" x14ac:dyDescent="0.2">
      <c r="A35" s="828">
        <v>28</v>
      </c>
      <c r="B35" s="77">
        <v>4</v>
      </c>
      <c r="C35" s="608"/>
      <c r="D35" s="80" t="s">
        <v>194</v>
      </c>
      <c r="E35" s="827">
        <v>87</v>
      </c>
      <c r="F35" s="70">
        <v>26</v>
      </c>
      <c r="G35" s="71">
        <v>8</v>
      </c>
      <c r="H35" s="70">
        <v>8</v>
      </c>
      <c r="I35" s="71">
        <v>12</v>
      </c>
      <c r="J35" s="71">
        <v>1</v>
      </c>
      <c r="K35" s="807" t="s">
        <v>167</v>
      </c>
      <c r="L35" s="71">
        <v>22</v>
      </c>
      <c r="M35" s="71">
        <v>10</v>
      </c>
      <c r="N35" s="807" t="s">
        <v>167</v>
      </c>
      <c r="O35" s="807" t="s">
        <v>167</v>
      </c>
      <c r="P35" s="807" t="s">
        <v>167</v>
      </c>
      <c r="Q35" s="71"/>
      <c r="R35" s="71"/>
      <c r="S35" s="71"/>
      <c r="T35" s="71"/>
      <c r="U35" s="72">
        <f t="shared" si="2"/>
        <v>7</v>
      </c>
      <c r="V35" s="72">
        <f t="shared" si="0"/>
        <v>0</v>
      </c>
      <c r="W35" s="72">
        <f t="shared" si="1"/>
        <v>0</v>
      </c>
    </row>
    <row r="36" spans="1:23" x14ac:dyDescent="0.2">
      <c r="A36" s="828">
        <v>29</v>
      </c>
      <c r="B36" s="77"/>
      <c r="C36" s="608"/>
      <c r="D36" s="64" t="s">
        <v>195</v>
      </c>
      <c r="E36" s="827">
        <v>73</v>
      </c>
      <c r="F36" s="70">
        <v>18</v>
      </c>
      <c r="G36" s="71">
        <v>11</v>
      </c>
      <c r="H36" s="70">
        <v>18</v>
      </c>
      <c r="I36" s="807" t="s">
        <v>167</v>
      </c>
      <c r="J36" s="807" t="s">
        <v>167</v>
      </c>
      <c r="K36" s="71">
        <v>26</v>
      </c>
      <c r="L36" s="807" t="s">
        <v>167</v>
      </c>
      <c r="M36" s="807" t="s">
        <v>167</v>
      </c>
      <c r="N36" s="71"/>
      <c r="O36" s="71"/>
      <c r="P36" s="71"/>
      <c r="Q36" s="71"/>
      <c r="R36" s="71"/>
      <c r="S36" s="71"/>
      <c r="T36" s="71"/>
      <c r="U36" s="72">
        <f t="shared" si="2"/>
        <v>4</v>
      </c>
      <c r="V36" s="72">
        <f t="shared" si="0"/>
        <v>0</v>
      </c>
      <c r="W36" s="72">
        <f t="shared" si="1"/>
        <v>0</v>
      </c>
    </row>
    <row r="37" spans="1:23" x14ac:dyDescent="0.2">
      <c r="A37" s="828">
        <v>30</v>
      </c>
      <c r="B37" s="77"/>
      <c r="C37" s="608"/>
      <c r="D37" s="60" t="s">
        <v>196</v>
      </c>
      <c r="E37" s="827">
        <v>64</v>
      </c>
      <c r="F37" s="807" t="s">
        <v>167</v>
      </c>
      <c r="G37" s="71">
        <v>34</v>
      </c>
      <c r="H37" s="807" t="s">
        <v>167</v>
      </c>
      <c r="I37" s="807" t="s">
        <v>167</v>
      </c>
      <c r="J37" s="71">
        <v>4</v>
      </c>
      <c r="K37" s="807" t="s">
        <v>167</v>
      </c>
      <c r="L37" s="71">
        <v>26</v>
      </c>
      <c r="M37" s="71"/>
      <c r="N37" s="71"/>
      <c r="O37" s="71"/>
      <c r="P37" s="71"/>
      <c r="Q37" s="71"/>
      <c r="R37" s="71"/>
      <c r="S37" s="71"/>
      <c r="T37" s="71"/>
      <c r="U37" s="72">
        <f t="shared" si="2"/>
        <v>3</v>
      </c>
      <c r="V37" s="72">
        <f t="shared" si="0"/>
        <v>1</v>
      </c>
      <c r="W37" s="72">
        <f t="shared" si="1"/>
        <v>0</v>
      </c>
    </row>
    <row r="38" spans="1:23" x14ac:dyDescent="0.2">
      <c r="A38" s="828">
        <v>31</v>
      </c>
      <c r="B38" s="77"/>
      <c r="C38" s="608">
        <v>2</v>
      </c>
      <c r="D38" s="81" t="s">
        <v>197</v>
      </c>
      <c r="E38" s="827">
        <v>64</v>
      </c>
      <c r="F38" s="70">
        <v>16</v>
      </c>
      <c r="G38" s="807" t="s">
        <v>167</v>
      </c>
      <c r="H38" s="807" t="s">
        <v>167</v>
      </c>
      <c r="I38" s="807" t="s">
        <v>167</v>
      </c>
      <c r="J38" s="71"/>
      <c r="K38" s="807" t="s">
        <v>167</v>
      </c>
      <c r="L38" s="71"/>
      <c r="M38" s="71"/>
      <c r="N38" s="71"/>
      <c r="O38" s="71"/>
      <c r="P38" s="71"/>
      <c r="Q38" s="71">
        <v>26</v>
      </c>
      <c r="R38" s="71"/>
      <c r="S38" s="71">
        <v>22</v>
      </c>
      <c r="T38" s="71"/>
      <c r="U38" s="72">
        <f t="shared" si="2"/>
        <v>3</v>
      </c>
      <c r="V38" s="72">
        <f t="shared" si="0"/>
        <v>0</v>
      </c>
      <c r="W38" s="72">
        <f t="shared" si="1"/>
        <v>0</v>
      </c>
    </row>
    <row r="39" spans="1:23" x14ac:dyDescent="0.2">
      <c r="A39" s="828">
        <v>32</v>
      </c>
      <c r="B39" s="77"/>
      <c r="C39" s="608"/>
      <c r="D39" s="64" t="s">
        <v>198</v>
      </c>
      <c r="E39" s="827">
        <v>56</v>
      </c>
      <c r="F39" s="70">
        <v>18</v>
      </c>
      <c r="G39" s="71">
        <v>11</v>
      </c>
      <c r="H39" s="70">
        <v>1</v>
      </c>
      <c r="I39" s="807" t="s">
        <v>167</v>
      </c>
      <c r="J39" s="807" t="s">
        <v>167</v>
      </c>
      <c r="K39" s="71">
        <v>26</v>
      </c>
      <c r="L39" s="807" t="s">
        <v>167</v>
      </c>
      <c r="M39" s="807" t="s">
        <v>167</v>
      </c>
      <c r="N39" s="71"/>
      <c r="O39" s="71"/>
      <c r="P39" s="71"/>
      <c r="Q39" s="71"/>
      <c r="R39" s="71"/>
      <c r="S39" s="71"/>
      <c r="T39" s="71"/>
      <c r="U39" s="72">
        <f t="shared" si="2"/>
        <v>4</v>
      </c>
      <c r="V39" s="72">
        <f t="shared" si="0"/>
        <v>0</v>
      </c>
      <c r="W39" s="72">
        <f t="shared" si="1"/>
        <v>0</v>
      </c>
    </row>
    <row r="40" spans="1:23" x14ac:dyDescent="0.2">
      <c r="A40" s="828">
        <v>33</v>
      </c>
      <c r="B40" s="77"/>
      <c r="C40" s="608"/>
      <c r="D40" s="64" t="s">
        <v>199</v>
      </c>
      <c r="E40" s="827">
        <v>56</v>
      </c>
      <c r="F40" s="70">
        <v>18</v>
      </c>
      <c r="G40" s="71">
        <v>18</v>
      </c>
      <c r="H40" s="70">
        <v>1</v>
      </c>
      <c r="I40" s="807" t="s">
        <v>167</v>
      </c>
      <c r="J40" s="807" t="s">
        <v>167</v>
      </c>
      <c r="K40" s="71">
        <v>16</v>
      </c>
      <c r="L40" s="807" t="s">
        <v>167</v>
      </c>
      <c r="M40" s="807" t="s">
        <v>167</v>
      </c>
      <c r="N40" s="71"/>
      <c r="O40" s="71">
        <v>2</v>
      </c>
      <c r="P40" s="71"/>
      <c r="Q40" s="71"/>
      <c r="R40" s="71">
        <v>1</v>
      </c>
      <c r="S40" s="71"/>
      <c r="T40" s="71"/>
      <c r="U40" s="72">
        <f t="shared" si="2"/>
        <v>6</v>
      </c>
      <c r="V40" s="72">
        <f t="shared" si="0"/>
        <v>0</v>
      </c>
      <c r="W40" s="72">
        <f t="shared" si="1"/>
        <v>0</v>
      </c>
    </row>
    <row r="41" spans="1:23" x14ac:dyDescent="0.2">
      <c r="A41" s="828">
        <v>34</v>
      </c>
      <c r="B41" s="526"/>
      <c r="C41" s="527"/>
      <c r="D41" s="64" t="s">
        <v>200</v>
      </c>
      <c r="E41" s="827">
        <v>49</v>
      </c>
      <c r="F41" s="807" t="s">
        <v>167</v>
      </c>
      <c r="G41" s="807" t="s">
        <v>167</v>
      </c>
      <c r="H41" s="70">
        <v>1</v>
      </c>
      <c r="I41" s="807" t="s">
        <v>167</v>
      </c>
      <c r="J41" s="71"/>
      <c r="K41" s="807" t="s">
        <v>167</v>
      </c>
      <c r="L41" s="71"/>
      <c r="M41" s="71">
        <v>22</v>
      </c>
      <c r="N41" s="71">
        <v>26</v>
      </c>
      <c r="O41" s="71"/>
      <c r="P41" s="71"/>
      <c r="Q41" s="71"/>
      <c r="R41" s="71"/>
      <c r="S41" s="71"/>
      <c r="T41" s="71"/>
      <c r="U41" s="72">
        <f t="shared" si="2"/>
        <v>3</v>
      </c>
      <c r="V41" s="72">
        <f t="shared" si="0"/>
        <v>0</v>
      </c>
      <c r="W41" s="72">
        <f t="shared" si="1"/>
        <v>0</v>
      </c>
    </row>
    <row r="42" spans="1:23" x14ac:dyDescent="0.2">
      <c r="A42" s="828">
        <v>35</v>
      </c>
      <c r="B42" s="526"/>
      <c r="C42" s="527"/>
      <c r="D42" s="67" t="s">
        <v>201</v>
      </c>
      <c r="E42" s="827">
        <v>46</v>
      </c>
      <c r="F42" s="807" t="s">
        <v>167</v>
      </c>
      <c r="G42" s="807" t="s">
        <v>167</v>
      </c>
      <c r="H42" s="807" t="s">
        <v>167</v>
      </c>
      <c r="I42" s="807" t="s">
        <v>167</v>
      </c>
      <c r="J42" s="71"/>
      <c r="K42" s="807"/>
      <c r="L42" s="71"/>
      <c r="M42" s="71">
        <v>14</v>
      </c>
      <c r="N42" s="71"/>
      <c r="O42" s="71"/>
      <c r="P42" s="71">
        <v>20</v>
      </c>
      <c r="Q42" s="71"/>
      <c r="R42" s="71"/>
      <c r="S42" s="71"/>
      <c r="T42" s="71">
        <v>12</v>
      </c>
      <c r="U42" s="72">
        <f t="shared" si="2"/>
        <v>3</v>
      </c>
      <c r="V42" s="72">
        <f t="shared" si="0"/>
        <v>0</v>
      </c>
      <c r="W42" s="72">
        <f t="shared" si="1"/>
        <v>0</v>
      </c>
    </row>
    <row r="43" spans="1:23" x14ac:dyDescent="0.2">
      <c r="A43" s="828">
        <v>36</v>
      </c>
      <c r="B43" s="526"/>
      <c r="C43" s="527"/>
      <c r="D43" s="64" t="s">
        <v>202</v>
      </c>
      <c r="E43" s="827">
        <v>44</v>
      </c>
      <c r="F43" s="807" t="s">
        <v>167</v>
      </c>
      <c r="G43" s="807" t="s">
        <v>167</v>
      </c>
      <c r="H43" s="807" t="s">
        <v>167</v>
      </c>
      <c r="I43" s="807" t="s">
        <v>167</v>
      </c>
      <c r="J43" s="71"/>
      <c r="K43" s="71">
        <v>26</v>
      </c>
      <c r="L43" s="71"/>
      <c r="M43" s="71"/>
      <c r="N43" s="71"/>
      <c r="O43" s="71"/>
      <c r="P43" s="71"/>
      <c r="Q43" s="71">
        <v>18</v>
      </c>
      <c r="R43" s="71"/>
      <c r="S43" s="71"/>
      <c r="T43" s="71"/>
      <c r="U43" s="72">
        <f t="shared" si="2"/>
        <v>2</v>
      </c>
      <c r="V43" s="72">
        <f t="shared" si="0"/>
        <v>0</v>
      </c>
      <c r="W43" s="72">
        <f t="shared" si="1"/>
        <v>0</v>
      </c>
    </row>
    <row r="44" spans="1:23" x14ac:dyDescent="0.2">
      <c r="A44" s="828">
        <v>37</v>
      </c>
      <c r="B44" s="77"/>
      <c r="C44" s="608"/>
      <c r="D44" s="60" t="s">
        <v>203</v>
      </c>
      <c r="E44" s="827">
        <v>34</v>
      </c>
      <c r="F44" s="807" t="s">
        <v>167</v>
      </c>
      <c r="G44" s="71">
        <v>34</v>
      </c>
      <c r="H44" s="807" t="s">
        <v>167</v>
      </c>
      <c r="I44" s="807" t="s">
        <v>167</v>
      </c>
      <c r="J44" s="71"/>
      <c r="K44" s="807" t="s">
        <v>167</v>
      </c>
      <c r="L44" s="71"/>
      <c r="M44" s="71"/>
      <c r="N44" s="71"/>
      <c r="O44" s="71"/>
      <c r="P44" s="71"/>
      <c r="Q44" s="71"/>
      <c r="R44" s="71"/>
      <c r="S44" s="71"/>
      <c r="T44" s="71"/>
      <c r="U44" s="72">
        <f t="shared" si="2"/>
        <v>1</v>
      </c>
      <c r="V44" s="72">
        <f t="shared" si="0"/>
        <v>1</v>
      </c>
      <c r="W44" s="72">
        <f t="shared" si="1"/>
        <v>0</v>
      </c>
    </row>
    <row r="45" spans="1:23" x14ac:dyDescent="0.2">
      <c r="A45" s="828">
        <v>38</v>
      </c>
      <c r="B45" s="526">
        <v>5</v>
      </c>
      <c r="C45" s="527"/>
      <c r="D45" s="82" t="s">
        <v>204</v>
      </c>
      <c r="E45" s="827">
        <v>26</v>
      </c>
      <c r="F45" s="807" t="s">
        <v>167</v>
      </c>
      <c r="G45" s="807" t="s">
        <v>167</v>
      </c>
      <c r="H45" s="807" t="s">
        <v>167</v>
      </c>
      <c r="I45" s="807" t="s">
        <v>167</v>
      </c>
      <c r="J45" s="71"/>
      <c r="K45" s="807"/>
      <c r="L45" s="71">
        <v>26</v>
      </c>
      <c r="M45" s="71"/>
      <c r="N45" s="71"/>
      <c r="O45" s="71"/>
      <c r="P45" s="71"/>
      <c r="Q45" s="71"/>
      <c r="R45" s="71"/>
      <c r="S45" s="71"/>
      <c r="T45" s="71"/>
      <c r="U45" s="72">
        <f t="shared" si="2"/>
        <v>1</v>
      </c>
      <c r="V45" s="72">
        <f t="shared" si="0"/>
        <v>0</v>
      </c>
      <c r="W45" s="72">
        <f t="shared" si="1"/>
        <v>0</v>
      </c>
    </row>
    <row r="46" spans="1:23" x14ac:dyDescent="0.2">
      <c r="A46" s="828">
        <v>38</v>
      </c>
      <c r="B46" s="526"/>
      <c r="C46" s="527"/>
      <c r="D46" s="60" t="s">
        <v>205</v>
      </c>
      <c r="E46" s="827">
        <v>26</v>
      </c>
      <c r="F46" s="807" t="s">
        <v>167</v>
      </c>
      <c r="G46" s="807" t="s">
        <v>167</v>
      </c>
      <c r="H46" s="807" t="s">
        <v>167</v>
      </c>
      <c r="I46" s="807" t="s">
        <v>167</v>
      </c>
      <c r="J46" s="71"/>
      <c r="K46" s="807"/>
      <c r="L46" s="71">
        <v>26</v>
      </c>
      <c r="M46" s="71"/>
      <c r="N46" s="71"/>
      <c r="O46" s="71"/>
      <c r="P46" s="71"/>
      <c r="Q46" s="71"/>
      <c r="R46" s="71"/>
      <c r="S46" s="71"/>
      <c r="T46" s="71"/>
      <c r="U46" s="72">
        <f t="shared" si="2"/>
        <v>1</v>
      </c>
      <c r="V46" s="72">
        <f t="shared" si="0"/>
        <v>0</v>
      </c>
      <c r="W46" s="72">
        <f t="shared" si="1"/>
        <v>0</v>
      </c>
    </row>
    <row r="47" spans="1:23" x14ac:dyDescent="0.2">
      <c r="A47" s="828">
        <v>40</v>
      </c>
      <c r="B47" s="526"/>
      <c r="C47" s="527"/>
      <c r="D47" s="64" t="s">
        <v>206</v>
      </c>
      <c r="E47" s="827">
        <v>26</v>
      </c>
      <c r="F47" s="807" t="s">
        <v>167</v>
      </c>
      <c r="G47" s="807" t="s">
        <v>167</v>
      </c>
      <c r="H47" s="807" t="s">
        <v>167</v>
      </c>
      <c r="I47" s="807" t="s">
        <v>167</v>
      </c>
      <c r="J47" s="71">
        <v>18</v>
      </c>
      <c r="K47" s="71"/>
      <c r="L47" s="71"/>
      <c r="M47" s="71"/>
      <c r="N47" s="71"/>
      <c r="O47" s="71"/>
      <c r="P47" s="71">
        <v>8</v>
      </c>
      <c r="Q47" s="71"/>
      <c r="R47" s="71"/>
      <c r="S47" s="71"/>
      <c r="T47" s="71"/>
      <c r="U47" s="72">
        <f t="shared" si="2"/>
        <v>2</v>
      </c>
      <c r="V47" s="72">
        <f t="shared" si="0"/>
        <v>0</v>
      </c>
      <c r="W47" s="72">
        <f t="shared" si="1"/>
        <v>0</v>
      </c>
    </row>
    <row r="48" spans="1:23" x14ac:dyDescent="0.2">
      <c r="A48" s="828">
        <v>41</v>
      </c>
      <c r="B48" s="526"/>
      <c r="C48" s="527"/>
      <c r="D48" s="67" t="s">
        <v>207</v>
      </c>
      <c r="E48" s="827">
        <v>25</v>
      </c>
      <c r="F48" s="807" t="s">
        <v>167</v>
      </c>
      <c r="G48" s="807" t="s">
        <v>167</v>
      </c>
      <c r="H48" s="807" t="s">
        <v>167</v>
      </c>
      <c r="I48" s="807" t="s">
        <v>167</v>
      </c>
      <c r="J48" s="71"/>
      <c r="K48" s="807"/>
      <c r="L48" s="71"/>
      <c r="M48" s="71"/>
      <c r="N48" s="71"/>
      <c r="O48" s="71">
        <v>1</v>
      </c>
      <c r="P48" s="71"/>
      <c r="Q48" s="71"/>
      <c r="R48" s="71"/>
      <c r="S48" s="71">
        <v>24</v>
      </c>
      <c r="T48" s="71"/>
      <c r="U48" s="72">
        <f t="shared" si="2"/>
        <v>2</v>
      </c>
      <c r="V48" s="72">
        <f t="shared" si="0"/>
        <v>0</v>
      </c>
      <c r="W48" s="72">
        <f t="shared" si="1"/>
        <v>0</v>
      </c>
    </row>
    <row r="49" spans="1:23" x14ac:dyDescent="0.2">
      <c r="A49" s="828">
        <v>42</v>
      </c>
      <c r="B49" s="526"/>
      <c r="C49" s="527"/>
      <c r="D49" s="67" t="s">
        <v>208</v>
      </c>
      <c r="E49" s="827">
        <v>24</v>
      </c>
      <c r="F49" s="807" t="s">
        <v>167</v>
      </c>
      <c r="G49" s="807" t="s">
        <v>167</v>
      </c>
      <c r="H49" s="807" t="s">
        <v>167</v>
      </c>
      <c r="I49" s="807" t="s">
        <v>167</v>
      </c>
      <c r="J49" s="71"/>
      <c r="K49" s="807"/>
      <c r="L49" s="71"/>
      <c r="M49" s="71"/>
      <c r="N49" s="71"/>
      <c r="O49" s="71"/>
      <c r="P49" s="71"/>
      <c r="Q49" s="71">
        <v>24</v>
      </c>
      <c r="R49" s="71"/>
      <c r="S49" s="71"/>
      <c r="T49" s="71"/>
      <c r="U49" s="72">
        <f t="shared" si="2"/>
        <v>1</v>
      </c>
      <c r="V49" s="72">
        <f t="shared" si="0"/>
        <v>0</v>
      </c>
      <c r="W49" s="72">
        <f t="shared" si="1"/>
        <v>0</v>
      </c>
    </row>
    <row r="50" spans="1:23" x14ac:dyDescent="0.2">
      <c r="A50" s="828">
        <v>43</v>
      </c>
      <c r="B50" s="526"/>
      <c r="C50" s="527"/>
      <c r="D50" s="60" t="s">
        <v>209</v>
      </c>
      <c r="E50" s="827">
        <v>20</v>
      </c>
      <c r="F50" s="807" t="s">
        <v>167</v>
      </c>
      <c r="G50" s="807" t="s">
        <v>167</v>
      </c>
      <c r="H50" s="807" t="s">
        <v>167</v>
      </c>
      <c r="I50" s="807" t="s">
        <v>167</v>
      </c>
      <c r="J50" s="71"/>
      <c r="K50" s="807"/>
      <c r="L50" s="71">
        <v>20</v>
      </c>
      <c r="M50" s="71"/>
      <c r="N50" s="71"/>
      <c r="O50" s="71"/>
      <c r="P50" s="71"/>
      <c r="Q50" s="71"/>
      <c r="R50" s="71"/>
      <c r="S50" s="71"/>
      <c r="T50" s="71"/>
      <c r="U50" s="72">
        <f t="shared" si="2"/>
        <v>1</v>
      </c>
      <c r="V50" s="72">
        <f t="shared" si="0"/>
        <v>0</v>
      </c>
      <c r="W50" s="72">
        <f t="shared" si="1"/>
        <v>0</v>
      </c>
    </row>
    <row r="51" spans="1:23" x14ac:dyDescent="0.2">
      <c r="A51" s="828">
        <v>43</v>
      </c>
      <c r="B51" s="77"/>
      <c r="C51" s="608"/>
      <c r="D51" s="64" t="s">
        <v>210</v>
      </c>
      <c r="E51" s="827">
        <v>20</v>
      </c>
      <c r="F51" s="70">
        <v>20</v>
      </c>
      <c r="G51" s="807" t="s">
        <v>167</v>
      </c>
      <c r="H51" s="807" t="s">
        <v>167</v>
      </c>
      <c r="I51" s="807" t="s">
        <v>167</v>
      </c>
      <c r="J51" s="71"/>
      <c r="K51" s="807" t="s">
        <v>167</v>
      </c>
      <c r="L51" s="71"/>
      <c r="M51" s="71"/>
      <c r="N51" s="71"/>
      <c r="O51" s="71"/>
      <c r="P51" s="71"/>
      <c r="Q51" s="71"/>
      <c r="R51" s="71"/>
      <c r="S51" s="71"/>
      <c r="T51" s="71"/>
      <c r="U51" s="72">
        <f t="shared" si="2"/>
        <v>1</v>
      </c>
      <c r="V51" s="72">
        <f t="shared" si="0"/>
        <v>0</v>
      </c>
      <c r="W51" s="72">
        <f t="shared" si="1"/>
        <v>0</v>
      </c>
    </row>
    <row r="52" spans="1:23" x14ac:dyDescent="0.2">
      <c r="A52" s="828">
        <v>43</v>
      </c>
      <c r="B52" s="526"/>
      <c r="C52" s="527"/>
      <c r="D52" s="67" t="s">
        <v>211</v>
      </c>
      <c r="E52" s="827">
        <v>20</v>
      </c>
      <c r="F52" s="807" t="s">
        <v>167</v>
      </c>
      <c r="G52" s="807" t="s">
        <v>167</v>
      </c>
      <c r="H52" s="807" t="s">
        <v>167</v>
      </c>
      <c r="I52" s="807" t="s">
        <v>167</v>
      </c>
      <c r="J52" s="71"/>
      <c r="K52" s="807"/>
      <c r="L52" s="71"/>
      <c r="M52" s="71"/>
      <c r="N52" s="71">
        <v>20</v>
      </c>
      <c r="O52" s="71"/>
      <c r="P52" s="71"/>
      <c r="Q52" s="71"/>
      <c r="R52" s="71"/>
      <c r="S52" s="71"/>
      <c r="T52" s="71"/>
      <c r="U52" s="72">
        <f t="shared" si="2"/>
        <v>1</v>
      </c>
      <c r="V52" s="72">
        <f t="shared" si="0"/>
        <v>0</v>
      </c>
      <c r="W52" s="72">
        <f t="shared" si="1"/>
        <v>0</v>
      </c>
    </row>
    <row r="53" spans="1:23" x14ac:dyDescent="0.2">
      <c r="A53" s="828">
        <v>43</v>
      </c>
      <c r="B53" s="526">
        <v>6</v>
      </c>
      <c r="C53" s="527"/>
      <c r="D53" s="82" t="s">
        <v>212</v>
      </c>
      <c r="E53" s="827">
        <v>20</v>
      </c>
      <c r="F53" s="807" t="s">
        <v>167</v>
      </c>
      <c r="G53" s="807" t="s">
        <v>167</v>
      </c>
      <c r="H53" s="807" t="s">
        <v>167</v>
      </c>
      <c r="I53" s="807" t="s">
        <v>167</v>
      </c>
      <c r="J53" s="71"/>
      <c r="K53" s="807"/>
      <c r="L53" s="71">
        <v>20</v>
      </c>
      <c r="M53" s="71"/>
      <c r="N53" s="71"/>
      <c r="O53" s="71"/>
      <c r="P53" s="71"/>
      <c r="Q53" s="71"/>
      <c r="R53" s="71"/>
      <c r="S53" s="71"/>
      <c r="T53" s="71"/>
      <c r="U53" s="72">
        <f t="shared" si="2"/>
        <v>1</v>
      </c>
      <c r="V53" s="72">
        <f t="shared" si="0"/>
        <v>0</v>
      </c>
      <c r="W53" s="72">
        <f t="shared" si="1"/>
        <v>0</v>
      </c>
    </row>
    <row r="54" spans="1:23" x14ac:dyDescent="0.2">
      <c r="A54" s="828">
        <v>43</v>
      </c>
      <c r="B54" s="526"/>
      <c r="C54" s="527"/>
      <c r="D54" s="67" t="s">
        <v>213</v>
      </c>
      <c r="E54" s="827">
        <v>20</v>
      </c>
      <c r="F54" s="807" t="s">
        <v>167</v>
      </c>
      <c r="G54" s="807" t="s">
        <v>167</v>
      </c>
      <c r="H54" s="807" t="s">
        <v>167</v>
      </c>
      <c r="I54" s="807" t="s">
        <v>167</v>
      </c>
      <c r="J54" s="71"/>
      <c r="K54" s="807"/>
      <c r="L54" s="71"/>
      <c r="M54" s="71"/>
      <c r="N54" s="71">
        <v>20</v>
      </c>
      <c r="O54" s="71"/>
      <c r="P54" s="71"/>
      <c r="Q54" s="71"/>
      <c r="R54" s="71"/>
      <c r="S54" s="71"/>
      <c r="T54" s="71"/>
      <c r="U54" s="72">
        <f t="shared" si="2"/>
        <v>1</v>
      </c>
      <c r="V54" s="72">
        <f t="shared" si="0"/>
        <v>0</v>
      </c>
      <c r="W54" s="72">
        <f t="shared" si="1"/>
        <v>0</v>
      </c>
    </row>
    <row r="55" spans="1:23" x14ac:dyDescent="0.2">
      <c r="A55" s="828">
        <v>43</v>
      </c>
      <c r="B55" s="526">
        <v>6</v>
      </c>
      <c r="C55" s="527"/>
      <c r="D55" s="82" t="s">
        <v>214</v>
      </c>
      <c r="E55" s="827">
        <v>20</v>
      </c>
      <c r="F55" s="807" t="s">
        <v>167</v>
      </c>
      <c r="G55" s="807" t="s">
        <v>167</v>
      </c>
      <c r="H55" s="807" t="s">
        <v>167</v>
      </c>
      <c r="I55" s="807" t="s">
        <v>167</v>
      </c>
      <c r="J55" s="71"/>
      <c r="K55" s="807"/>
      <c r="L55" s="71">
        <v>20</v>
      </c>
      <c r="M55" s="71"/>
      <c r="N55" s="71"/>
      <c r="O55" s="71"/>
      <c r="P55" s="71"/>
      <c r="Q55" s="71"/>
      <c r="R55" s="71"/>
      <c r="S55" s="71"/>
      <c r="T55" s="71"/>
      <c r="U55" s="72">
        <f t="shared" si="2"/>
        <v>1</v>
      </c>
      <c r="V55" s="72">
        <f t="shared" si="0"/>
        <v>0</v>
      </c>
      <c r="W55" s="72">
        <f t="shared" si="1"/>
        <v>0</v>
      </c>
    </row>
    <row r="56" spans="1:23" x14ac:dyDescent="0.2">
      <c r="A56" s="828">
        <v>49</v>
      </c>
      <c r="B56" s="526">
        <v>8</v>
      </c>
      <c r="C56" s="527"/>
      <c r="D56" s="82" t="s">
        <v>215</v>
      </c>
      <c r="E56" s="827">
        <v>18</v>
      </c>
      <c r="F56" s="807" t="s">
        <v>167</v>
      </c>
      <c r="G56" s="807" t="s">
        <v>167</v>
      </c>
      <c r="H56" s="807" t="s">
        <v>167</v>
      </c>
      <c r="I56" s="807" t="s">
        <v>167</v>
      </c>
      <c r="J56" s="71"/>
      <c r="K56" s="807"/>
      <c r="L56" s="71">
        <v>18</v>
      </c>
      <c r="M56" s="71"/>
      <c r="N56" s="71"/>
      <c r="O56" s="71"/>
      <c r="P56" s="71"/>
      <c r="Q56" s="71"/>
      <c r="R56" s="71"/>
      <c r="S56" s="71"/>
      <c r="T56" s="71"/>
      <c r="U56" s="72">
        <f t="shared" si="2"/>
        <v>1</v>
      </c>
      <c r="V56" s="72">
        <f t="shared" si="0"/>
        <v>0</v>
      </c>
      <c r="W56" s="72">
        <f t="shared" si="1"/>
        <v>0</v>
      </c>
    </row>
    <row r="57" spans="1:23" x14ac:dyDescent="0.2">
      <c r="A57" s="828">
        <v>49</v>
      </c>
      <c r="B57" s="526"/>
      <c r="C57" s="527"/>
      <c r="D57" s="67" t="s">
        <v>216</v>
      </c>
      <c r="E57" s="827">
        <v>18</v>
      </c>
      <c r="F57" s="807" t="s">
        <v>167</v>
      </c>
      <c r="G57" s="807" t="s">
        <v>167</v>
      </c>
      <c r="H57" s="807" t="s">
        <v>167</v>
      </c>
      <c r="I57" s="807" t="s">
        <v>167</v>
      </c>
      <c r="J57" s="71"/>
      <c r="K57" s="807"/>
      <c r="L57" s="71"/>
      <c r="M57" s="71"/>
      <c r="N57" s="71"/>
      <c r="O57" s="71"/>
      <c r="P57" s="71">
        <v>18</v>
      </c>
      <c r="Q57" s="71"/>
      <c r="R57" s="71"/>
      <c r="S57" s="71"/>
      <c r="T57" s="71"/>
      <c r="U57" s="72">
        <f t="shared" si="2"/>
        <v>1</v>
      </c>
      <c r="V57" s="72">
        <f t="shared" si="0"/>
        <v>0</v>
      </c>
      <c r="W57" s="72">
        <f t="shared" si="1"/>
        <v>0</v>
      </c>
    </row>
    <row r="58" spans="1:23" x14ac:dyDescent="0.2">
      <c r="A58" s="828">
        <v>49</v>
      </c>
      <c r="B58" s="526"/>
      <c r="C58" s="527"/>
      <c r="D58" s="67" t="s">
        <v>217</v>
      </c>
      <c r="E58" s="827">
        <v>18</v>
      </c>
      <c r="F58" s="807" t="s">
        <v>167</v>
      </c>
      <c r="G58" s="807" t="s">
        <v>167</v>
      </c>
      <c r="H58" s="807" t="s">
        <v>167</v>
      </c>
      <c r="I58" s="807" t="s">
        <v>167</v>
      </c>
      <c r="J58" s="71"/>
      <c r="K58" s="807"/>
      <c r="L58" s="71"/>
      <c r="M58" s="71"/>
      <c r="N58" s="71"/>
      <c r="O58" s="71"/>
      <c r="P58" s="71"/>
      <c r="Q58" s="71"/>
      <c r="R58" s="71">
        <v>18</v>
      </c>
      <c r="S58" s="71"/>
      <c r="T58" s="71"/>
      <c r="U58" s="72">
        <f t="shared" si="2"/>
        <v>1</v>
      </c>
      <c r="V58" s="72">
        <f t="shared" si="0"/>
        <v>0</v>
      </c>
      <c r="W58" s="72">
        <f t="shared" si="1"/>
        <v>0</v>
      </c>
    </row>
    <row r="59" spans="1:23" x14ac:dyDescent="0.2">
      <c r="A59" s="828">
        <v>49</v>
      </c>
      <c r="B59" s="526"/>
      <c r="C59" s="527"/>
      <c r="D59" s="60" t="s">
        <v>218</v>
      </c>
      <c r="E59" s="827">
        <v>18</v>
      </c>
      <c r="F59" s="807" t="s">
        <v>167</v>
      </c>
      <c r="G59" s="807" t="s">
        <v>167</v>
      </c>
      <c r="H59" s="807" t="s">
        <v>167</v>
      </c>
      <c r="I59" s="807" t="s">
        <v>167</v>
      </c>
      <c r="J59" s="71"/>
      <c r="K59" s="807"/>
      <c r="L59" s="71">
        <v>18</v>
      </c>
      <c r="M59" s="71"/>
      <c r="N59" s="71"/>
      <c r="O59" s="71"/>
      <c r="P59" s="71"/>
      <c r="Q59" s="71"/>
      <c r="R59" s="71"/>
      <c r="S59" s="71"/>
      <c r="T59" s="71"/>
      <c r="U59" s="72">
        <f t="shared" si="2"/>
        <v>1</v>
      </c>
      <c r="V59" s="72">
        <f t="shared" si="0"/>
        <v>0</v>
      </c>
      <c r="W59" s="72">
        <f t="shared" si="1"/>
        <v>0</v>
      </c>
    </row>
    <row r="60" spans="1:23" x14ac:dyDescent="0.2">
      <c r="A60" s="828">
        <v>49</v>
      </c>
      <c r="B60" s="526"/>
      <c r="C60" s="527"/>
      <c r="D60" s="60" t="s">
        <v>219</v>
      </c>
      <c r="E60" s="827">
        <v>18</v>
      </c>
      <c r="F60" s="807" t="s">
        <v>167</v>
      </c>
      <c r="G60" s="807" t="s">
        <v>167</v>
      </c>
      <c r="H60" s="807" t="s">
        <v>167</v>
      </c>
      <c r="I60" s="807" t="s">
        <v>167</v>
      </c>
      <c r="J60" s="71"/>
      <c r="K60" s="807"/>
      <c r="L60" s="71">
        <v>18</v>
      </c>
      <c r="M60" s="71"/>
      <c r="N60" s="71"/>
      <c r="O60" s="71"/>
      <c r="P60" s="71"/>
      <c r="Q60" s="71"/>
      <c r="R60" s="71"/>
      <c r="S60" s="71"/>
      <c r="T60" s="71"/>
      <c r="U60" s="72">
        <f t="shared" si="2"/>
        <v>1</v>
      </c>
      <c r="V60" s="72">
        <f t="shared" si="0"/>
        <v>0</v>
      </c>
      <c r="W60" s="72">
        <f t="shared" si="1"/>
        <v>0</v>
      </c>
    </row>
    <row r="61" spans="1:23" x14ac:dyDescent="0.2">
      <c r="A61" s="828">
        <v>54</v>
      </c>
      <c r="B61" s="526">
        <v>9</v>
      </c>
      <c r="C61" s="527"/>
      <c r="D61" s="82" t="s">
        <v>220</v>
      </c>
      <c r="E61" s="827">
        <v>16</v>
      </c>
      <c r="F61" s="807" t="s">
        <v>167</v>
      </c>
      <c r="G61" s="807" t="s">
        <v>167</v>
      </c>
      <c r="H61" s="807" t="s">
        <v>167</v>
      </c>
      <c r="I61" s="807" t="s">
        <v>167</v>
      </c>
      <c r="J61" s="71"/>
      <c r="K61" s="807"/>
      <c r="L61" s="71">
        <v>16</v>
      </c>
      <c r="M61" s="71"/>
      <c r="N61" s="71"/>
      <c r="O61" s="71"/>
      <c r="P61" s="71"/>
      <c r="Q61" s="71"/>
      <c r="R61" s="71"/>
      <c r="S61" s="71"/>
      <c r="T61" s="71"/>
      <c r="U61" s="72">
        <f t="shared" si="2"/>
        <v>1</v>
      </c>
      <c r="V61" s="72">
        <f t="shared" si="0"/>
        <v>0</v>
      </c>
      <c r="W61" s="72">
        <f t="shared" si="1"/>
        <v>0</v>
      </c>
    </row>
    <row r="62" spans="1:23" x14ac:dyDescent="0.2">
      <c r="A62" s="828">
        <v>54</v>
      </c>
      <c r="B62" s="526">
        <v>9</v>
      </c>
      <c r="C62" s="527"/>
      <c r="D62" s="82" t="s">
        <v>221</v>
      </c>
      <c r="E62" s="827">
        <v>16</v>
      </c>
      <c r="F62" s="807" t="s">
        <v>167</v>
      </c>
      <c r="G62" s="807" t="s">
        <v>167</v>
      </c>
      <c r="H62" s="807" t="s">
        <v>167</v>
      </c>
      <c r="I62" s="807" t="s">
        <v>167</v>
      </c>
      <c r="J62" s="71"/>
      <c r="K62" s="807"/>
      <c r="L62" s="71">
        <v>16</v>
      </c>
      <c r="M62" s="71"/>
      <c r="N62" s="71"/>
      <c r="O62" s="71"/>
      <c r="P62" s="71"/>
      <c r="Q62" s="71"/>
      <c r="R62" s="71"/>
      <c r="S62" s="71"/>
      <c r="T62" s="71"/>
      <c r="U62" s="72">
        <f t="shared" si="2"/>
        <v>1</v>
      </c>
      <c r="V62" s="72">
        <f t="shared" si="0"/>
        <v>0</v>
      </c>
      <c r="W62" s="72">
        <f t="shared" si="1"/>
        <v>0</v>
      </c>
    </row>
    <row r="63" spans="1:23" x14ac:dyDescent="0.2">
      <c r="A63" s="828">
        <v>54</v>
      </c>
      <c r="B63" s="526">
        <v>9</v>
      </c>
      <c r="C63" s="527"/>
      <c r="D63" s="82" t="s">
        <v>222</v>
      </c>
      <c r="E63" s="827">
        <v>16</v>
      </c>
      <c r="F63" s="807" t="s">
        <v>167</v>
      </c>
      <c r="G63" s="807" t="s">
        <v>167</v>
      </c>
      <c r="H63" s="807" t="s">
        <v>167</v>
      </c>
      <c r="I63" s="807" t="s">
        <v>167</v>
      </c>
      <c r="J63" s="71"/>
      <c r="K63" s="807"/>
      <c r="L63" s="71">
        <v>16</v>
      </c>
      <c r="M63" s="71"/>
      <c r="N63" s="71"/>
      <c r="O63" s="71"/>
      <c r="P63" s="71"/>
      <c r="Q63" s="71"/>
      <c r="R63" s="71"/>
      <c r="S63" s="71"/>
      <c r="T63" s="71"/>
      <c r="U63" s="72">
        <f t="shared" si="2"/>
        <v>1</v>
      </c>
      <c r="V63" s="72">
        <f t="shared" si="0"/>
        <v>0</v>
      </c>
      <c r="W63" s="72">
        <f t="shared" si="1"/>
        <v>0</v>
      </c>
    </row>
    <row r="64" spans="1:23" x14ac:dyDescent="0.2">
      <c r="A64" s="828">
        <v>54</v>
      </c>
      <c r="B64" s="77"/>
      <c r="C64" s="608"/>
      <c r="D64" s="67" t="s">
        <v>223</v>
      </c>
      <c r="E64" s="827">
        <v>16</v>
      </c>
      <c r="F64" s="807" t="s">
        <v>167</v>
      </c>
      <c r="G64" s="807" t="s">
        <v>167</v>
      </c>
      <c r="H64" s="807" t="s">
        <v>167</v>
      </c>
      <c r="I64" s="71">
        <v>16</v>
      </c>
      <c r="J64" s="71"/>
      <c r="K64" s="807" t="s">
        <v>167</v>
      </c>
      <c r="L64" s="71"/>
      <c r="M64" s="71"/>
      <c r="N64" s="71"/>
      <c r="O64" s="71"/>
      <c r="P64" s="71"/>
      <c r="Q64" s="71"/>
      <c r="R64" s="71"/>
      <c r="S64" s="71"/>
      <c r="T64" s="71"/>
      <c r="U64" s="72">
        <f t="shared" si="2"/>
        <v>1</v>
      </c>
      <c r="V64" s="72">
        <f t="shared" si="0"/>
        <v>0</v>
      </c>
      <c r="W64" s="72">
        <f t="shared" si="1"/>
        <v>0</v>
      </c>
    </row>
    <row r="65" spans="1:23" x14ac:dyDescent="0.2">
      <c r="A65" s="828">
        <v>58</v>
      </c>
      <c r="B65" s="526">
        <v>12</v>
      </c>
      <c r="C65" s="527">
        <v>3</v>
      </c>
      <c r="D65" s="83" t="s">
        <v>224</v>
      </c>
      <c r="E65" s="827">
        <v>14</v>
      </c>
      <c r="F65" s="807" t="s">
        <v>167</v>
      </c>
      <c r="G65" s="807" t="s">
        <v>167</v>
      </c>
      <c r="H65" s="807" t="s">
        <v>167</v>
      </c>
      <c r="I65" s="807" t="s">
        <v>167</v>
      </c>
      <c r="J65" s="71"/>
      <c r="K65" s="71">
        <v>14</v>
      </c>
      <c r="L65" s="71"/>
      <c r="M65" s="71"/>
      <c r="N65" s="71"/>
      <c r="O65" s="71"/>
      <c r="P65" s="71"/>
      <c r="Q65" s="71"/>
      <c r="R65" s="71"/>
      <c r="S65" s="71"/>
      <c r="T65" s="71"/>
      <c r="U65" s="72">
        <f t="shared" si="2"/>
        <v>1</v>
      </c>
      <c r="V65" s="72">
        <f t="shared" si="0"/>
        <v>0</v>
      </c>
      <c r="W65" s="72">
        <f t="shared" si="1"/>
        <v>0</v>
      </c>
    </row>
    <row r="66" spans="1:23" x14ac:dyDescent="0.2">
      <c r="A66" s="828">
        <v>58</v>
      </c>
      <c r="B66" s="526"/>
      <c r="C66" s="527"/>
      <c r="D66" s="60" t="s">
        <v>225</v>
      </c>
      <c r="E66" s="827">
        <v>14</v>
      </c>
      <c r="F66" s="807" t="s">
        <v>167</v>
      </c>
      <c r="G66" s="807" t="s">
        <v>167</v>
      </c>
      <c r="H66" s="807" t="s">
        <v>167</v>
      </c>
      <c r="I66" s="807" t="s">
        <v>167</v>
      </c>
      <c r="J66" s="71"/>
      <c r="K66" s="807"/>
      <c r="L66" s="71">
        <v>14</v>
      </c>
      <c r="M66" s="71"/>
      <c r="N66" s="71"/>
      <c r="O66" s="71"/>
      <c r="P66" s="71"/>
      <c r="Q66" s="71"/>
      <c r="R66" s="71"/>
      <c r="S66" s="71"/>
      <c r="T66" s="71"/>
      <c r="U66" s="72">
        <f t="shared" si="2"/>
        <v>1</v>
      </c>
      <c r="V66" s="72">
        <f t="shared" si="0"/>
        <v>0</v>
      </c>
      <c r="W66" s="72">
        <f t="shared" si="1"/>
        <v>0</v>
      </c>
    </row>
    <row r="67" spans="1:23" x14ac:dyDescent="0.2">
      <c r="A67" s="828">
        <v>58</v>
      </c>
      <c r="B67" s="526"/>
      <c r="C67" s="527"/>
      <c r="D67" s="60" t="s">
        <v>226</v>
      </c>
      <c r="E67" s="827">
        <v>14</v>
      </c>
      <c r="F67" s="807" t="s">
        <v>167</v>
      </c>
      <c r="G67" s="807" t="s">
        <v>167</v>
      </c>
      <c r="H67" s="807" t="s">
        <v>167</v>
      </c>
      <c r="I67" s="807" t="s">
        <v>167</v>
      </c>
      <c r="J67" s="71"/>
      <c r="K67" s="807"/>
      <c r="L67" s="71">
        <v>14</v>
      </c>
      <c r="M67" s="71"/>
      <c r="N67" s="71"/>
      <c r="O67" s="71"/>
      <c r="P67" s="71"/>
      <c r="Q67" s="71"/>
      <c r="R67" s="71"/>
      <c r="S67" s="71"/>
      <c r="T67" s="71"/>
      <c r="U67" s="72">
        <f t="shared" si="2"/>
        <v>1</v>
      </c>
      <c r="V67" s="72">
        <f t="shared" si="0"/>
        <v>0</v>
      </c>
      <c r="W67" s="72">
        <f t="shared" si="1"/>
        <v>0</v>
      </c>
    </row>
    <row r="68" spans="1:23" x14ac:dyDescent="0.2">
      <c r="A68" s="828">
        <v>58</v>
      </c>
      <c r="B68" s="526"/>
      <c r="C68" s="527"/>
      <c r="D68" s="60" t="s">
        <v>227</v>
      </c>
      <c r="E68" s="827">
        <v>14</v>
      </c>
      <c r="F68" s="807" t="s">
        <v>167</v>
      </c>
      <c r="G68" s="807" t="s">
        <v>167</v>
      </c>
      <c r="H68" s="807" t="s">
        <v>167</v>
      </c>
      <c r="I68" s="807" t="s">
        <v>167</v>
      </c>
      <c r="J68" s="71"/>
      <c r="K68" s="807"/>
      <c r="L68" s="71">
        <v>14</v>
      </c>
      <c r="M68" s="71"/>
      <c r="N68" s="71"/>
      <c r="O68" s="71"/>
      <c r="P68" s="71"/>
      <c r="Q68" s="71"/>
      <c r="R68" s="71"/>
      <c r="S68" s="71"/>
      <c r="T68" s="71"/>
      <c r="U68" s="72">
        <f t="shared" si="2"/>
        <v>1</v>
      </c>
      <c r="V68" s="72">
        <f t="shared" si="0"/>
        <v>0</v>
      </c>
      <c r="W68" s="72">
        <f t="shared" si="1"/>
        <v>0</v>
      </c>
    </row>
    <row r="69" spans="1:23" x14ac:dyDescent="0.2">
      <c r="A69" s="828">
        <v>62</v>
      </c>
      <c r="B69" s="526">
        <v>13</v>
      </c>
      <c r="C69" s="527">
        <v>4</v>
      </c>
      <c r="D69" s="83" t="s">
        <v>228</v>
      </c>
      <c r="E69" s="827">
        <v>10</v>
      </c>
      <c r="F69" s="807" t="s">
        <v>167</v>
      </c>
      <c r="G69" s="807" t="s">
        <v>167</v>
      </c>
      <c r="H69" s="807" t="s">
        <v>167</v>
      </c>
      <c r="I69" s="807" t="s">
        <v>167</v>
      </c>
      <c r="J69" s="71"/>
      <c r="K69" s="807"/>
      <c r="L69" s="71"/>
      <c r="M69" s="71">
        <v>10</v>
      </c>
      <c r="N69" s="71"/>
      <c r="O69" s="71"/>
      <c r="P69" s="71"/>
      <c r="Q69" s="71"/>
      <c r="R69" s="71"/>
      <c r="S69" s="71"/>
      <c r="T69" s="71"/>
      <c r="U69" s="72">
        <f t="shared" si="2"/>
        <v>1</v>
      </c>
      <c r="V69" s="72">
        <f t="shared" si="0"/>
        <v>0</v>
      </c>
      <c r="W69" s="72">
        <f t="shared" si="1"/>
        <v>0</v>
      </c>
    </row>
    <row r="70" spans="1:23" x14ac:dyDescent="0.2">
      <c r="A70" s="828">
        <v>62</v>
      </c>
      <c r="B70" s="77"/>
      <c r="C70" s="608"/>
      <c r="D70" s="64" t="s">
        <v>229</v>
      </c>
      <c r="E70" s="827">
        <v>10</v>
      </c>
      <c r="F70" s="807" t="s">
        <v>167</v>
      </c>
      <c r="G70" s="807" t="s">
        <v>167</v>
      </c>
      <c r="H70" s="807" t="s">
        <v>167</v>
      </c>
      <c r="I70" s="71">
        <v>10</v>
      </c>
      <c r="J70" s="71"/>
      <c r="K70" s="807" t="s">
        <v>167</v>
      </c>
      <c r="L70" s="71"/>
      <c r="M70" s="71"/>
      <c r="N70" s="71"/>
      <c r="O70" s="71"/>
      <c r="P70" s="71"/>
      <c r="Q70" s="71"/>
      <c r="R70" s="71"/>
      <c r="S70" s="71"/>
      <c r="T70" s="71"/>
      <c r="U70" s="72">
        <f t="shared" si="2"/>
        <v>1</v>
      </c>
      <c r="V70" s="72">
        <f t="shared" si="0"/>
        <v>0</v>
      </c>
      <c r="W70" s="72">
        <f t="shared" si="1"/>
        <v>0</v>
      </c>
    </row>
    <row r="71" spans="1:23" x14ac:dyDescent="0.2">
      <c r="A71" s="828">
        <v>62</v>
      </c>
      <c r="B71" s="77"/>
      <c r="C71" s="608"/>
      <c r="D71" s="67" t="s">
        <v>230</v>
      </c>
      <c r="E71" s="827">
        <v>10</v>
      </c>
      <c r="F71" s="807" t="s">
        <v>167</v>
      </c>
      <c r="G71" s="807" t="s">
        <v>167</v>
      </c>
      <c r="H71" s="807" t="s">
        <v>167</v>
      </c>
      <c r="I71" s="71">
        <v>10</v>
      </c>
      <c r="J71" s="71"/>
      <c r="K71" s="807" t="s">
        <v>167</v>
      </c>
      <c r="L71" s="71"/>
      <c r="M71" s="71"/>
      <c r="N71" s="71"/>
      <c r="O71" s="71"/>
      <c r="P71" s="71"/>
      <c r="Q71" s="71"/>
      <c r="R71" s="71"/>
      <c r="S71" s="71"/>
      <c r="T71" s="71"/>
      <c r="U71" s="72">
        <f t="shared" si="2"/>
        <v>1</v>
      </c>
      <c r="V71" s="72">
        <f t="shared" si="0"/>
        <v>0</v>
      </c>
      <c r="W71" s="72">
        <f t="shared" si="1"/>
        <v>0</v>
      </c>
    </row>
    <row r="72" spans="1:23" x14ac:dyDescent="0.2">
      <c r="A72" s="828">
        <v>65</v>
      </c>
      <c r="B72" s="526"/>
      <c r="C72" s="527"/>
      <c r="D72" s="64" t="s">
        <v>231</v>
      </c>
      <c r="E72" s="827">
        <v>8</v>
      </c>
      <c r="F72" s="807" t="s">
        <v>167</v>
      </c>
      <c r="G72" s="807" t="s">
        <v>167</v>
      </c>
      <c r="H72" s="807" t="s">
        <v>167</v>
      </c>
      <c r="I72" s="807" t="s">
        <v>167</v>
      </c>
      <c r="J72" s="71"/>
      <c r="K72" s="807"/>
      <c r="L72" s="71"/>
      <c r="M72" s="71"/>
      <c r="N72" s="71"/>
      <c r="O72" s="71"/>
      <c r="P72" s="71">
        <v>8</v>
      </c>
      <c r="Q72" s="71"/>
      <c r="R72" s="71"/>
      <c r="S72" s="71"/>
      <c r="T72" s="71"/>
      <c r="U72" s="72">
        <f t="shared" si="2"/>
        <v>1</v>
      </c>
      <c r="V72" s="72">
        <f>COUNTIF(F72:T72,"&gt;=30")</f>
        <v>0</v>
      </c>
      <c r="W72" s="72">
        <f>COUNTIF(F72:T72,"=40")</f>
        <v>0</v>
      </c>
    </row>
    <row r="73" spans="1:23" x14ac:dyDescent="0.2">
      <c r="A73" s="828">
        <v>66</v>
      </c>
      <c r="B73" s="77"/>
      <c r="C73" s="608"/>
      <c r="D73" s="67" t="s">
        <v>232</v>
      </c>
      <c r="E73" s="827">
        <v>6</v>
      </c>
      <c r="F73" s="807" t="s">
        <v>167</v>
      </c>
      <c r="G73" s="71">
        <v>6</v>
      </c>
      <c r="H73" s="807" t="s">
        <v>167</v>
      </c>
      <c r="I73" s="807" t="s">
        <v>167</v>
      </c>
      <c r="J73" s="71"/>
      <c r="K73" s="807" t="s">
        <v>167</v>
      </c>
      <c r="L73" s="71"/>
      <c r="M73" s="71"/>
      <c r="N73" s="71"/>
      <c r="O73" s="71"/>
      <c r="P73" s="71"/>
      <c r="Q73" s="71"/>
      <c r="R73" s="71"/>
      <c r="S73" s="71"/>
      <c r="T73" s="71"/>
      <c r="U73" s="72">
        <f>COUNTIF(F73:T73,"&gt;=0")</f>
        <v>1</v>
      </c>
      <c r="V73" s="72">
        <f>COUNTIF(F73:T73,"&gt;=30")</f>
        <v>0</v>
      </c>
      <c r="W73" s="72">
        <f>COUNTIF(F73:T73,"=40")</f>
        <v>0</v>
      </c>
    </row>
    <row r="74" spans="1:23" x14ac:dyDescent="0.2">
      <c r="A74" s="828">
        <v>67</v>
      </c>
      <c r="B74" s="526"/>
      <c r="C74" s="527"/>
      <c r="D74" s="64" t="s">
        <v>233</v>
      </c>
      <c r="E74" s="827">
        <v>2</v>
      </c>
      <c r="F74" s="807" t="s">
        <v>167</v>
      </c>
      <c r="G74" s="807" t="s">
        <v>167</v>
      </c>
      <c r="H74" s="807" t="s">
        <v>167</v>
      </c>
      <c r="I74" s="807" t="s">
        <v>167</v>
      </c>
      <c r="J74" s="71">
        <v>2</v>
      </c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2">
        <f>COUNTIF(F74:T74,"&gt;=0")</f>
        <v>1</v>
      </c>
      <c r="V74" s="72">
        <f>COUNTIF(F74:T74,"&gt;=30")</f>
        <v>0</v>
      </c>
      <c r="W74" s="72">
        <f>COUNTIF(F74:T74,"=40")</f>
        <v>0</v>
      </c>
    </row>
    <row r="75" spans="1:23" x14ac:dyDescent="0.2">
      <c r="A75" s="84">
        <f>COUNT(A8:A74)</f>
        <v>67</v>
      </c>
      <c r="B75" s="531">
        <f>COUNT(B8:B74)</f>
        <v>13</v>
      </c>
      <c r="C75" s="532">
        <f>COUNT(C8:C74)</f>
        <v>4</v>
      </c>
      <c r="D75" s="85" t="s">
        <v>234</v>
      </c>
      <c r="E75" s="86"/>
      <c r="F75" s="87">
        <f t="shared" ref="F75:T75" si="3">COUNTIF(F8:F74,"&gt;=0")</f>
        <v>28</v>
      </c>
      <c r="G75" s="87">
        <f t="shared" si="3"/>
        <v>28</v>
      </c>
      <c r="H75" s="87">
        <f t="shared" si="3"/>
        <v>24</v>
      </c>
      <c r="I75" s="87">
        <f t="shared" si="3"/>
        <v>26</v>
      </c>
      <c r="J75" s="87">
        <f t="shared" si="3"/>
        <v>26</v>
      </c>
      <c r="K75" s="87">
        <f t="shared" si="3"/>
        <v>30</v>
      </c>
      <c r="L75" s="87">
        <f t="shared" si="3"/>
        <v>30</v>
      </c>
      <c r="M75" s="87">
        <f t="shared" si="3"/>
        <v>27</v>
      </c>
      <c r="N75" s="87">
        <f t="shared" si="3"/>
        <v>27</v>
      </c>
      <c r="O75" s="87">
        <f t="shared" si="3"/>
        <v>19</v>
      </c>
      <c r="P75" s="87">
        <f t="shared" si="3"/>
        <v>26</v>
      </c>
      <c r="Q75" s="87">
        <f t="shared" si="3"/>
        <v>28</v>
      </c>
      <c r="R75" s="87">
        <f t="shared" si="3"/>
        <v>21</v>
      </c>
      <c r="S75" s="87">
        <f t="shared" si="3"/>
        <v>18</v>
      </c>
      <c r="T75" s="87">
        <f t="shared" si="3"/>
        <v>23</v>
      </c>
      <c r="U75" s="58"/>
      <c r="V75" s="88">
        <f>SUM(V8:V74)</f>
        <v>96</v>
      </c>
      <c r="W75" s="88">
        <f>SUM(W8:W74)</f>
        <v>32</v>
      </c>
    </row>
    <row r="76" spans="1:23" x14ac:dyDescent="0.2">
      <c r="A76" s="58"/>
      <c r="B76" s="58"/>
      <c r="C76" s="89"/>
      <c r="D76" s="85" t="s">
        <v>235</v>
      </c>
      <c r="E76" s="86"/>
      <c r="F76" s="89">
        <v>9</v>
      </c>
      <c r="G76" s="89">
        <v>14</v>
      </c>
      <c r="H76" s="89"/>
      <c r="I76" s="89">
        <v>13</v>
      </c>
      <c r="J76" s="89"/>
      <c r="K76" s="89">
        <v>10</v>
      </c>
      <c r="L76" s="89">
        <v>10</v>
      </c>
      <c r="M76" s="89">
        <v>13</v>
      </c>
      <c r="N76" s="89">
        <v>9</v>
      </c>
      <c r="O76" s="89"/>
      <c r="P76" s="89">
        <v>13</v>
      </c>
      <c r="Q76" s="89">
        <v>9</v>
      </c>
      <c r="R76" s="89"/>
      <c r="S76" s="89">
        <v>6</v>
      </c>
      <c r="T76" s="89">
        <v>12</v>
      </c>
      <c r="U76" s="58"/>
      <c r="V76" s="58"/>
      <c r="W76" s="58"/>
    </row>
    <row r="78" spans="1:23" x14ac:dyDescent="0.2">
      <c r="A78" s="90" t="s">
        <v>236</v>
      </c>
      <c r="E78" s="91"/>
    </row>
    <row r="79" spans="1:23" x14ac:dyDescent="0.2">
      <c r="A79" s="90" t="s">
        <v>237</v>
      </c>
      <c r="E79" s="91"/>
      <c r="G79" s="91"/>
      <c r="K79" s="91"/>
      <c r="L79" s="91"/>
      <c r="N79" s="91"/>
      <c r="P79" s="91"/>
    </row>
    <row r="80" spans="1:23" x14ac:dyDescent="0.2">
      <c r="A80" s="56" t="s">
        <v>238</v>
      </c>
      <c r="E80" s="91"/>
      <c r="G80" s="91"/>
      <c r="K80" s="91"/>
      <c r="L80" s="91"/>
      <c r="N80" s="91"/>
      <c r="P80" s="91"/>
    </row>
    <row r="81" spans="1:19" x14ac:dyDescent="0.2">
      <c r="G81" s="91"/>
      <c r="K81" s="91"/>
      <c r="L81" s="91"/>
      <c r="N81" s="91"/>
      <c r="P81" s="91"/>
    </row>
    <row r="82" spans="1:19" x14ac:dyDescent="0.2">
      <c r="A82" s="94" t="s">
        <v>239</v>
      </c>
      <c r="G82" s="91"/>
      <c r="K82" s="91"/>
      <c r="L82" s="91"/>
      <c r="N82" s="91"/>
      <c r="P82" s="91"/>
    </row>
    <row r="83" spans="1:19" x14ac:dyDescent="0.2">
      <c r="D83" s="51" t="s">
        <v>169</v>
      </c>
      <c r="E83" s="51" t="s">
        <v>191</v>
      </c>
      <c r="F83" s="51"/>
      <c r="G83" s="91"/>
      <c r="K83" s="51" t="s">
        <v>190</v>
      </c>
      <c r="L83" s="91"/>
      <c r="N83" s="91"/>
      <c r="P83" s="93"/>
      <c r="Q83" s="51" t="s">
        <v>240</v>
      </c>
    </row>
    <row r="84" spans="1:19" x14ac:dyDescent="0.2">
      <c r="D84" s="51" t="s">
        <v>179</v>
      </c>
      <c r="E84" s="51" t="s">
        <v>180</v>
      </c>
      <c r="F84" s="51"/>
      <c r="G84" s="91"/>
      <c r="K84" s="51" t="s">
        <v>183</v>
      </c>
      <c r="L84" s="91"/>
      <c r="N84" s="91"/>
      <c r="P84" s="93"/>
      <c r="Q84" s="51" t="s">
        <v>231</v>
      </c>
    </row>
    <row r="85" spans="1:19" x14ac:dyDescent="0.2">
      <c r="D85" s="51" t="s">
        <v>241</v>
      </c>
      <c r="E85" s="51" t="s">
        <v>242</v>
      </c>
      <c r="F85" s="51"/>
      <c r="G85" s="91"/>
      <c r="K85" s="51" t="s">
        <v>171</v>
      </c>
      <c r="L85" s="51"/>
      <c r="N85" s="91"/>
      <c r="O85" s="92"/>
      <c r="P85" s="93"/>
      <c r="Q85" s="51" t="s">
        <v>199</v>
      </c>
    </row>
    <row r="86" spans="1:19" x14ac:dyDescent="0.2">
      <c r="D86" s="51" t="s">
        <v>178</v>
      </c>
      <c r="E86" s="51" t="s">
        <v>206</v>
      </c>
      <c r="F86" s="51"/>
      <c r="G86" s="91"/>
      <c r="K86" s="51" t="s">
        <v>229</v>
      </c>
      <c r="L86" s="51"/>
      <c r="N86" s="91"/>
      <c r="O86" s="92"/>
      <c r="P86" s="93"/>
      <c r="Q86" s="51" t="s">
        <v>233</v>
      </c>
    </row>
    <row r="87" spans="1:19" x14ac:dyDescent="0.2">
      <c r="D87" s="51" t="s">
        <v>243</v>
      </c>
      <c r="E87" s="51" t="s">
        <v>210</v>
      </c>
      <c r="F87" s="51"/>
      <c r="G87" s="91"/>
      <c r="K87" s="51" t="s">
        <v>170</v>
      </c>
      <c r="L87" s="51"/>
      <c r="N87" s="91"/>
      <c r="O87" s="92"/>
      <c r="P87" s="93"/>
      <c r="Q87" s="51" t="s">
        <v>182</v>
      </c>
      <c r="S87" s="91"/>
    </row>
    <row r="88" spans="1:19" x14ac:dyDescent="0.2">
      <c r="D88" s="51" t="s">
        <v>192</v>
      </c>
      <c r="E88" s="51" t="s">
        <v>166</v>
      </c>
      <c r="F88" s="51"/>
      <c r="G88" s="91"/>
      <c r="K88" s="51" t="s">
        <v>185</v>
      </c>
      <c r="L88" s="51"/>
      <c r="N88" s="91"/>
      <c r="O88" s="92"/>
      <c r="P88" s="93"/>
      <c r="Q88" s="51" t="s">
        <v>184</v>
      </c>
      <c r="S88" s="91"/>
    </row>
    <row r="89" spans="1:19" x14ac:dyDescent="0.2">
      <c r="D89" s="51" t="s">
        <v>244</v>
      </c>
      <c r="E89" s="51" t="s">
        <v>177</v>
      </c>
      <c r="F89" s="51"/>
      <c r="G89" s="91"/>
      <c r="K89" s="51" t="s">
        <v>176</v>
      </c>
      <c r="L89" s="91"/>
      <c r="N89" s="91"/>
      <c r="O89" s="92"/>
      <c r="P89" s="93"/>
      <c r="Q89" s="51" t="s">
        <v>198</v>
      </c>
      <c r="S89" s="91"/>
    </row>
    <row r="90" spans="1:19" x14ac:dyDescent="0.2">
      <c r="D90" s="51" t="s">
        <v>200</v>
      </c>
      <c r="E90" s="51" t="s">
        <v>188</v>
      </c>
      <c r="F90" s="51"/>
      <c r="G90" s="91"/>
      <c r="K90" s="51" t="s">
        <v>245</v>
      </c>
      <c r="L90" s="91"/>
      <c r="N90" s="91"/>
      <c r="O90" s="92"/>
      <c r="P90" s="51"/>
      <c r="Q90" s="51" t="s">
        <v>202</v>
      </c>
      <c r="S90" s="91"/>
    </row>
    <row r="91" spans="1:19" x14ac:dyDescent="0.2">
      <c r="D91" s="51" t="s">
        <v>195</v>
      </c>
      <c r="E91" s="51" t="s">
        <v>174</v>
      </c>
      <c r="G91" s="91"/>
      <c r="K91" s="51" t="s">
        <v>186</v>
      </c>
      <c r="L91" s="91"/>
      <c r="N91" s="91"/>
      <c r="O91" s="92"/>
      <c r="P91" s="51"/>
      <c r="Q91" s="51" t="s">
        <v>175</v>
      </c>
      <c r="S91" s="91"/>
    </row>
    <row r="92" spans="1:19" x14ac:dyDescent="0.2">
      <c r="D92" s="51" t="s">
        <v>172</v>
      </c>
      <c r="E92" s="51" t="s">
        <v>173</v>
      </c>
      <c r="G92" s="91"/>
      <c r="K92" s="51" t="s">
        <v>193</v>
      </c>
      <c r="L92" s="91"/>
      <c r="N92" s="91"/>
      <c r="O92" s="92"/>
      <c r="P92" s="51"/>
      <c r="Q92" s="51" t="s">
        <v>168</v>
      </c>
      <c r="S92" s="91"/>
    </row>
    <row r="93" spans="1:19" x14ac:dyDescent="0.2">
      <c r="S93" s="91"/>
    </row>
  </sheetData>
  <autoFilter ref="U7:W7"/>
  <mergeCells count="3">
    <mergeCell ref="U4:U6"/>
    <mergeCell ref="V4:V6"/>
    <mergeCell ref="W4:W6"/>
  </mergeCells>
  <conditionalFormatting sqref="F75:T75">
    <cfRule type="top10" dxfId="56" priority="4" stopIfTrue="1" rank="1"/>
  </conditionalFormatting>
  <conditionalFormatting sqref="F8:T74">
    <cfRule type="cellIs" dxfId="55" priority="1" stopIfTrue="1" operator="equal">
      <formula>40</formula>
    </cfRule>
    <cfRule type="cellIs" dxfId="54" priority="2" stopIfTrue="1" operator="equal">
      <formula>30</formula>
    </cfRule>
    <cfRule type="cellIs" dxfId="53" priority="3" stopIfTrue="1" operator="equal">
      <formula>34</formula>
    </cfRule>
  </conditionalFormatting>
  <conditionalFormatting sqref="V8:V74">
    <cfRule type="top10" dxfId="52" priority="5" stopIfTrue="1" rank="1"/>
  </conditionalFormatting>
  <conditionalFormatting sqref="W8:W74">
    <cfRule type="top10" dxfId="51" priority="6" stopIfTrue="1" rank="1"/>
  </conditionalFormatting>
  <conditionalFormatting sqref="U8:U74">
    <cfRule type="top10" dxfId="50" priority="7" stopIfTrue="1" rank="1"/>
  </conditionalFormatting>
  <pageMargins left="0.59055118110236227" right="0.31496062992125984" top="0.59055118110236227" bottom="0.39370078740157483" header="0.39370078740157483" footer="0"/>
  <pageSetup paperSize="9" fitToHeight="0" orientation="portrait" useFirstPageNumber="1" verticalDpi="300" r:id="rId1"/>
  <headerFooter alignWithMargins="0">
    <oddHeader>&amp;R&amp;"Arial,Regular"&amp;9Page &amp;P of &amp;N</oddHeader>
  </headerFooter>
  <rowBreaks count="1" manualBreakCount="1">
    <brk id="52" max="16383" man="1"/>
  </rowBreaks>
  <ignoredErrors>
    <ignoredError sqref="U9:W70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K1" sqref="K1"/>
    </sheetView>
  </sheetViews>
  <sheetFormatPr defaultColWidth="9.42578125" defaultRowHeight="12.75" x14ac:dyDescent="0.2"/>
  <cols>
    <col min="1" max="1" width="5.85546875" style="43" customWidth="1"/>
    <col min="2" max="2" width="18.7109375" style="43" bestFit="1" customWidth="1"/>
    <col min="3" max="11" width="6.42578125" style="43" customWidth="1"/>
    <col min="12" max="15" width="2.7109375" style="43" customWidth="1"/>
    <col min="16" max="239" width="9.140625" style="43" customWidth="1"/>
    <col min="240" max="16384" width="9.42578125" style="43"/>
  </cols>
  <sheetData>
    <row r="1" spans="1:11" x14ac:dyDescent="0.2">
      <c r="A1" s="95" t="str">
        <f>UPPER((Kalend!D5)&amp;" - "&amp;(Kalend!C5)&amp;" - "&amp;(Kalend!E5))</f>
        <v>A - VÄLISHOOAJA AVAVÕISTLUS - ÜKSIK</v>
      </c>
      <c r="G1" s="572" t="str">
        <f>HYPERLINK("#Kalend!I1","Kalender")</f>
        <v>Kalender</v>
      </c>
      <c r="I1" s="572" t="str">
        <f>HYPERLINK("#Reit!G1","Reiting")</f>
        <v>Reiting</v>
      </c>
    </row>
    <row r="2" spans="1:11" x14ac:dyDescent="0.2">
      <c r="A2" s="43" t="str">
        <f>"Toimumisaeg: "&amp;(Kalend!A5)&amp;" kell "&amp;(Kalend!B5)</f>
        <v>Toimumisaeg: N, 01.05.2014 kell 10:00</v>
      </c>
    </row>
    <row r="3" spans="1:11" x14ac:dyDescent="0.2">
      <c r="A3" s="43" t="str">
        <f>"Toimumiskoht: "&amp;(Kalend!F5)</f>
        <v>Toimumiskoht: K-Järve, Järve Gümnaasiumi staadion</v>
      </c>
    </row>
    <row r="4" spans="1:11" x14ac:dyDescent="0.2">
      <c r="A4" s="43" t="str">
        <f>"Korraldaja: "&amp;(Kalend!G5)</f>
        <v>Korraldaja: K-Järve SHK, Ivar Viljaste</v>
      </c>
    </row>
    <row r="6" spans="1:11" s="99" customFormat="1" x14ac:dyDescent="0.2">
      <c r="A6" s="97" t="s">
        <v>246</v>
      </c>
      <c r="B6" s="97"/>
      <c r="C6" s="98">
        <v>1</v>
      </c>
      <c r="D6" s="98">
        <v>2</v>
      </c>
      <c r="E6" s="98">
        <v>3</v>
      </c>
      <c r="F6" s="98">
        <v>4</v>
      </c>
      <c r="G6" s="98">
        <v>5</v>
      </c>
      <c r="H6" s="98">
        <v>6</v>
      </c>
      <c r="I6" s="98" t="s">
        <v>247</v>
      </c>
      <c r="J6" s="98" t="s">
        <v>248</v>
      </c>
    </row>
    <row r="7" spans="1:11" s="99" customFormat="1" x14ac:dyDescent="0.2">
      <c r="A7" s="97">
        <v>1</v>
      </c>
      <c r="B7" s="64" t="s">
        <v>175</v>
      </c>
      <c r="C7" s="100"/>
      <c r="D7" s="101">
        <v>13</v>
      </c>
      <c r="E7" s="101">
        <v>4</v>
      </c>
      <c r="F7" s="101">
        <v>13</v>
      </c>
      <c r="G7" s="101">
        <v>13</v>
      </c>
      <c r="H7" s="101">
        <v>13</v>
      </c>
      <c r="I7" s="102" t="s">
        <v>249</v>
      </c>
      <c r="J7" s="101" t="s">
        <v>250</v>
      </c>
    </row>
    <row r="8" spans="1:11" s="99" customFormat="1" x14ac:dyDescent="0.2">
      <c r="A8" s="97">
        <v>2</v>
      </c>
      <c r="B8" s="64" t="s">
        <v>194</v>
      </c>
      <c r="C8" s="101">
        <v>6</v>
      </c>
      <c r="D8" s="100"/>
      <c r="E8" s="101">
        <v>13</v>
      </c>
      <c r="F8" s="101">
        <v>7</v>
      </c>
      <c r="G8" s="101">
        <v>13</v>
      </c>
      <c r="H8" s="101">
        <v>13</v>
      </c>
      <c r="I8" s="102" t="s">
        <v>251</v>
      </c>
      <c r="J8" s="101" t="s">
        <v>252</v>
      </c>
    </row>
    <row r="9" spans="1:11" s="99" customFormat="1" x14ac:dyDescent="0.2">
      <c r="A9" s="97">
        <v>3</v>
      </c>
      <c r="B9" s="64" t="s">
        <v>169</v>
      </c>
      <c r="C9" s="101">
        <v>13</v>
      </c>
      <c r="D9" s="101">
        <v>10</v>
      </c>
      <c r="E9" s="100"/>
      <c r="F9" s="101">
        <v>13</v>
      </c>
      <c r="G9" s="101">
        <v>13</v>
      </c>
      <c r="H9" s="101">
        <v>13</v>
      </c>
      <c r="I9" s="102" t="s">
        <v>249</v>
      </c>
      <c r="J9" s="101" t="s">
        <v>253</v>
      </c>
    </row>
    <row r="10" spans="1:11" s="103" customFormat="1" x14ac:dyDescent="0.2">
      <c r="A10" s="97">
        <v>4</v>
      </c>
      <c r="B10" s="64" t="s">
        <v>185</v>
      </c>
      <c r="C10" s="101">
        <v>10</v>
      </c>
      <c r="D10" s="101">
        <v>13</v>
      </c>
      <c r="E10" s="101">
        <v>5</v>
      </c>
      <c r="F10" s="100"/>
      <c r="G10" s="101">
        <v>13</v>
      </c>
      <c r="H10" s="101">
        <v>13</v>
      </c>
      <c r="I10" s="102" t="s">
        <v>251</v>
      </c>
      <c r="J10" s="101" t="s">
        <v>254</v>
      </c>
    </row>
    <row r="11" spans="1:11" s="103" customFormat="1" x14ac:dyDescent="0.2">
      <c r="A11" s="97">
        <v>5</v>
      </c>
      <c r="B11" s="64" t="s">
        <v>255</v>
      </c>
      <c r="C11" s="101">
        <v>3</v>
      </c>
      <c r="D11" s="101">
        <v>7</v>
      </c>
      <c r="E11" s="101">
        <v>7</v>
      </c>
      <c r="F11" s="104">
        <v>5</v>
      </c>
      <c r="G11" s="100"/>
      <c r="H11" s="101">
        <v>6</v>
      </c>
      <c r="I11" s="102" t="s">
        <v>256</v>
      </c>
      <c r="J11" s="101" t="s">
        <v>257</v>
      </c>
    </row>
    <row r="12" spans="1:11" s="99" customFormat="1" x14ac:dyDescent="0.2">
      <c r="A12" s="97">
        <v>6</v>
      </c>
      <c r="B12" s="64" t="s">
        <v>183</v>
      </c>
      <c r="C12" s="101">
        <v>3</v>
      </c>
      <c r="D12" s="101">
        <v>5</v>
      </c>
      <c r="E12" s="101">
        <v>8</v>
      </c>
      <c r="F12" s="101">
        <v>12</v>
      </c>
      <c r="G12" s="104">
        <v>13</v>
      </c>
      <c r="H12" s="100"/>
      <c r="I12" s="102" t="s">
        <v>258</v>
      </c>
      <c r="J12" s="101" t="s">
        <v>259</v>
      </c>
    </row>
    <row r="13" spans="1:11" s="99" customFormat="1" x14ac:dyDescent="0.2">
      <c r="A13" s="103"/>
      <c r="C13" s="105"/>
      <c r="D13" s="105"/>
      <c r="E13" s="105"/>
      <c r="F13" s="105"/>
      <c r="G13" s="105"/>
      <c r="H13" s="105"/>
      <c r="I13" s="106"/>
      <c r="J13" s="105"/>
    </row>
    <row r="14" spans="1:11" s="99" customFormat="1" x14ac:dyDescent="0.2">
      <c r="A14" s="97" t="s">
        <v>260</v>
      </c>
      <c r="B14" s="97"/>
      <c r="C14" s="98">
        <v>1</v>
      </c>
      <c r="D14" s="98">
        <v>2</v>
      </c>
      <c r="E14" s="98">
        <v>3</v>
      </c>
      <c r="F14" s="98">
        <v>4</v>
      </c>
      <c r="G14" s="98">
        <v>5</v>
      </c>
      <c r="H14" s="98">
        <v>6</v>
      </c>
      <c r="I14" s="98" t="s">
        <v>247</v>
      </c>
      <c r="J14" s="98" t="s">
        <v>248</v>
      </c>
    </row>
    <row r="15" spans="1:11" s="99" customFormat="1" x14ac:dyDescent="0.2">
      <c r="A15" s="97">
        <v>1</v>
      </c>
      <c r="B15" s="107" t="s">
        <v>187</v>
      </c>
      <c r="C15" s="100"/>
      <c r="D15" s="101">
        <v>13</v>
      </c>
      <c r="E15" s="101">
        <v>13</v>
      </c>
      <c r="F15" s="101">
        <v>2</v>
      </c>
      <c r="G15" s="101">
        <v>3</v>
      </c>
      <c r="H15" s="101">
        <v>6</v>
      </c>
      <c r="I15" s="102" t="s">
        <v>261</v>
      </c>
      <c r="J15" s="101" t="s">
        <v>259</v>
      </c>
      <c r="K15" s="108"/>
    </row>
    <row r="16" spans="1:11" s="99" customFormat="1" x14ac:dyDescent="0.2">
      <c r="A16" s="97">
        <v>2</v>
      </c>
      <c r="B16" s="64" t="s">
        <v>178</v>
      </c>
      <c r="C16" s="101">
        <v>11</v>
      </c>
      <c r="D16" s="100"/>
      <c r="E16" s="101">
        <v>13</v>
      </c>
      <c r="F16" s="101">
        <v>13</v>
      </c>
      <c r="G16" s="101">
        <v>4</v>
      </c>
      <c r="H16" s="101">
        <v>6</v>
      </c>
      <c r="I16" s="102" t="s">
        <v>261</v>
      </c>
      <c r="J16" s="101" t="s">
        <v>252</v>
      </c>
      <c r="K16" s="108"/>
    </row>
    <row r="17" spans="1:11" s="99" customFormat="1" x14ac:dyDescent="0.2">
      <c r="A17" s="97">
        <v>3</v>
      </c>
      <c r="B17" s="64" t="s">
        <v>176</v>
      </c>
      <c r="C17" s="101">
        <v>12</v>
      </c>
      <c r="D17" s="101">
        <v>9</v>
      </c>
      <c r="E17" s="100"/>
      <c r="F17" s="101">
        <v>5</v>
      </c>
      <c r="G17" s="101">
        <v>5</v>
      </c>
      <c r="H17" s="101">
        <v>13</v>
      </c>
      <c r="I17" s="102" t="s">
        <v>258</v>
      </c>
      <c r="J17" s="101" t="s">
        <v>257</v>
      </c>
      <c r="K17" s="109"/>
    </row>
    <row r="18" spans="1:11" s="103" customFormat="1" x14ac:dyDescent="0.2">
      <c r="A18" s="97">
        <v>4</v>
      </c>
      <c r="B18" s="64" t="s">
        <v>184</v>
      </c>
      <c r="C18" s="101">
        <v>13</v>
      </c>
      <c r="D18" s="101">
        <v>8</v>
      </c>
      <c r="E18" s="101">
        <v>13</v>
      </c>
      <c r="F18" s="100"/>
      <c r="G18" s="101">
        <v>6</v>
      </c>
      <c r="H18" s="101">
        <v>7</v>
      </c>
      <c r="I18" s="102" t="s">
        <v>261</v>
      </c>
      <c r="J18" s="101" t="s">
        <v>254</v>
      </c>
      <c r="K18" s="108"/>
    </row>
    <row r="19" spans="1:11" s="103" customFormat="1" x14ac:dyDescent="0.2">
      <c r="A19" s="97">
        <v>5</v>
      </c>
      <c r="B19" s="64" t="s">
        <v>166</v>
      </c>
      <c r="C19" s="101">
        <v>13</v>
      </c>
      <c r="D19" s="101">
        <v>13</v>
      </c>
      <c r="E19" s="101">
        <v>13</v>
      </c>
      <c r="F19" s="104">
        <v>13</v>
      </c>
      <c r="G19" s="100"/>
      <c r="H19" s="101">
        <v>13</v>
      </c>
      <c r="I19" s="102" t="s">
        <v>262</v>
      </c>
      <c r="J19" s="101" t="s">
        <v>253</v>
      </c>
      <c r="K19" s="109"/>
    </row>
    <row r="20" spans="1:11" s="99" customFormat="1" x14ac:dyDescent="0.2">
      <c r="A20" s="97">
        <v>6</v>
      </c>
      <c r="B20" s="64" t="s">
        <v>168</v>
      </c>
      <c r="C20" s="101">
        <v>13</v>
      </c>
      <c r="D20" s="101">
        <v>13</v>
      </c>
      <c r="E20" s="101">
        <v>11</v>
      </c>
      <c r="F20" s="101">
        <v>13</v>
      </c>
      <c r="G20" s="104">
        <v>5</v>
      </c>
      <c r="H20" s="100"/>
      <c r="I20" s="102" t="s">
        <v>263</v>
      </c>
      <c r="J20" s="101" t="s">
        <v>250</v>
      </c>
      <c r="K20" s="109"/>
    </row>
    <row r="21" spans="1:11" s="99" customFormat="1" x14ac:dyDescent="0.2">
      <c r="A21" s="103"/>
      <c r="C21" s="105"/>
      <c r="D21" s="105"/>
      <c r="E21" s="105"/>
      <c r="F21" s="105"/>
      <c r="G21" s="105"/>
      <c r="H21" s="105"/>
      <c r="I21" s="106"/>
      <c r="J21" s="105"/>
    </row>
    <row r="22" spans="1:11" s="99" customFormat="1" x14ac:dyDescent="0.2">
      <c r="A22" s="97" t="s">
        <v>264</v>
      </c>
      <c r="B22" s="97"/>
      <c r="C22" s="98">
        <v>1</v>
      </c>
      <c r="D22" s="98">
        <v>2</v>
      </c>
      <c r="E22" s="98">
        <v>3</v>
      </c>
      <c r="F22" s="98">
        <v>4</v>
      </c>
      <c r="G22" s="98">
        <v>5</v>
      </c>
      <c r="H22" s="98">
        <v>6</v>
      </c>
      <c r="I22" s="98" t="s">
        <v>247</v>
      </c>
      <c r="J22" s="98" t="s">
        <v>248</v>
      </c>
    </row>
    <row r="23" spans="1:11" s="99" customFormat="1" x14ac:dyDescent="0.2">
      <c r="A23" s="97">
        <v>1</v>
      </c>
      <c r="B23" s="64" t="s">
        <v>191</v>
      </c>
      <c r="C23" s="100"/>
      <c r="D23" s="101">
        <v>13</v>
      </c>
      <c r="E23" s="101">
        <v>10</v>
      </c>
      <c r="F23" s="101">
        <v>8</v>
      </c>
      <c r="G23" s="101">
        <v>8</v>
      </c>
      <c r="H23" s="101">
        <v>13</v>
      </c>
      <c r="I23" s="102" t="s">
        <v>261</v>
      </c>
      <c r="J23" s="101" t="s">
        <v>252</v>
      </c>
      <c r="K23" s="108"/>
    </row>
    <row r="24" spans="1:11" s="99" customFormat="1" x14ac:dyDescent="0.2">
      <c r="A24" s="97">
        <v>2</v>
      </c>
      <c r="B24" s="64" t="s">
        <v>182</v>
      </c>
      <c r="C24" s="101">
        <v>0</v>
      </c>
      <c r="D24" s="100"/>
      <c r="E24" s="101">
        <v>13</v>
      </c>
      <c r="F24" s="101">
        <v>13</v>
      </c>
      <c r="G24" s="101">
        <v>4</v>
      </c>
      <c r="H24" s="101">
        <v>3</v>
      </c>
      <c r="I24" s="102" t="s">
        <v>261</v>
      </c>
      <c r="J24" s="101" t="s">
        <v>257</v>
      </c>
      <c r="K24" s="108"/>
    </row>
    <row r="25" spans="1:11" s="99" customFormat="1" x14ac:dyDescent="0.2">
      <c r="A25" s="97">
        <v>3</v>
      </c>
      <c r="B25" s="64" t="s">
        <v>180</v>
      </c>
      <c r="C25" s="101">
        <v>13</v>
      </c>
      <c r="D25" s="101">
        <v>7</v>
      </c>
      <c r="E25" s="100"/>
      <c r="F25" s="101">
        <v>9</v>
      </c>
      <c r="G25" s="101">
        <v>6</v>
      </c>
      <c r="H25" s="101">
        <v>13</v>
      </c>
      <c r="I25" s="102" t="s">
        <v>261</v>
      </c>
      <c r="J25" s="101" t="s">
        <v>254</v>
      </c>
      <c r="K25" s="108"/>
    </row>
    <row r="26" spans="1:11" s="103" customFormat="1" x14ac:dyDescent="0.2">
      <c r="A26" s="97">
        <v>4</v>
      </c>
      <c r="B26" s="64" t="s">
        <v>189</v>
      </c>
      <c r="C26" s="101">
        <v>13</v>
      </c>
      <c r="D26" s="101">
        <v>6</v>
      </c>
      <c r="E26" s="101">
        <v>13</v>
      </c>
      <c r="F26" s="100"/>
      <c r="G26" s="101">
        <v>13</v>
      </c>
      <c r="H26" s="101">
        <v>3</v>
      </c>
      <c r="I26" s="102" t="s">
        <v>251</v>
      </c>
      <c r="J26" s="101" t="s">
        <v>250</v>
      </c>
      <c r="K26" s="110"/>
    </row>
    <row r="27" spans="1:11" s="103" customFormat="1" x14ac:dyDescent="0.2">
      <c r="A27" s="97">
        <v>5</v>
      </c>
      <c r="B27" s="64" t="s">
        <v>172</v>
      </c>
      <c r="C27" s="101">
        <v>13</v>
      </c>
      <c r="D27" s="101">
        <v>13</v>
      </c>
      <c r="E27" s="101">
        <v>13</v>
      </c>
      <c r="F27" s="104">
        <v>9</v>
      </c>
      <c r="G27" s="100"/>
      <c r="H27" s="101">
        <v>13</v>
      </c>
      <c r="I27" s="102" t="s">
        <v>249</v>
      </c>
      <c r="J27" s="101" t="s">
        <v>253</v>
      </c>
      <c r="K27" s="110"/>
    </row>
    <row r="28" spans="1:11" s="99" customFormat="1" x14ac:dyDescent="0.2">
      <c r="A28" s="97">
        <v>6</v>
      </c>
      <c r="B28" s="64" t="s">
        <v>229</v>
      </c>
      <c r="C28" s="101">
        <v>10</v>
      </c>
      <c r="D28" s="101">
        <v>13</v>
      </c>
      <c r="E28" s="101">
        <v>2</v>
      </c>
      <c r="F28" s="101">
        <v>13</v>
      </c>
      <c r="G28" s="104">
        <v>9</v>
      </c>
      <c r="H28" s="100"/>
      <c r="I28" s="102" t="s">
        <v>261</v>
      </c>
      <c r="J28" s="101" t="s">
        <v>259</v>
      </c>
      <c r="K28" s="108"/>
    </row>
    <row r="29" spans="1:11" s="99" customFormat="1" x14ac:dyDescent="0.2">
      <c r="A29" s="103"/>
      <c r="C29" s="105"/>
      <c r="D29" s="105"/>
      <c r="E29" s="105"/>
      <c r="F29" s="105"/>
      <c r="G29" s="105"/>
      <c r="H29" s="105"/>
      <c r="I29" s="106"/>
      <c r="J29" s="105"/>
    </row>
    <row r="30" spans="1:11" s="99" customFormat="1" x14ac:dyDescent="0.2">
      <c r="A30" s="97" t="s">
        <v>265</v>
      </c>
      <c r="B30" s="97"/>
      <c r="C30" s="98">
        <v>1</v>
      </c>
      <c r="D30" s="98">
        <v>2</v>
      </c>
      <c r="E30" s="98">
        <v>3</v>
      </c>
      <c r="F30" s="98">
        <v>4</v>
      </c>
      <c r="G30" s="98">
        <v>5</v>
      </c>
      <c r="H30" s="98">
        <v>6</v>
      </c>
      <c r="I30" s="98" t="s">
        <v>247</v>
      </c>
      <c r="J30" s="98" t="s">
        <v>248</v>
      </c>
    </row>
    <row r="31" spans="1:11" s="99" customFormat="1" x14ac:dyDescent="0.2">
      <c r="A31" s="97">
        <v>1</v>
      </c>
      <c r="B31" s="64" t="s">
        <v>173</v>
      </c>
      <c r="C31" s="100"/>
      <c r="D31" s="101">
        <v>13</v>
      </c>
      <c r="E31" s="101">
        <v>13</v>
      </c>
      <c r="F31" s="101">
        <v>13</v>
      </c>
      <c r="G31" s="101">
        <v>13</v>
      </c>
      <c r="H31" s="101">
        <v>13</v>
      </c>
      <c r="I31" s="102" t="s">
        <v>262</v>
      </c>
      <c r="J31" s="101" t="s">
        <v>253</v>
      </c>
    </row>
    <row r="32" spans="1:11" s="99" customFormat="1" x14ac:dyDescent="0.2">
      <c r="A32" s="97">
        <v>2</v>
      </c>
      <c r="B32" s="64" t="s">
        <v>199</v>
      </c>
      <c r="C32" s="101">
        <v>12</v>
      </c>
      <c r="D32" s="100"/>
      <c r="E32" s="101">
        <v>11</v>
      </c>
      <c r="F32" s="101">
        <v>9</v>
      </c>
      <c r="G32" s="101">
        <v>5</v>
      </c>
      <c r="H32" s="101">
        <v>8</v>
      </c>
      <c r="I32" s="102" t="s">
        <v>256</v>
      </c>
      <c r="J32" s="101" t="s">
        <v>257</v>
      </c>
    </row>
    <row r="33" spans="1:10" s="99" customFormat="1" x14ac:dyDescent="0.2">
      <c r="A33" s="97">
        <v>3</v>
      </c>
      <c r="B33" s="64" t="s">
        <v>177</v>
      </c>
      <c r="C33" s="101">
        <v>12</v>
      </c>
      <c r="D33" s="101">
        <v>13</v>
      </c>
      <c r="E33" s="100"/>
      <c r="F33" s="101">
        <v>13</v>
      </c>
      <c r="G33" s="101">
        <v>9</v>
      </c>
      <c r="H33" s="101">
        <v>13</v>
      </c>
      <c r="I33" s="102" t="s">
        <v>251</v>
      </c>
      <c r="J33" s="101" t="s">
        <v>254</v>
      </c>
    </row>
    <row r="34" spans="1:10" s="103" customFormat="1" x14ac:dyDescent="0.2">
      <c r="A34" s="97">
        <v>4</v>
      </c>
      <c r="B34" s="64" t="s">
        <v>193</v>
      </c>
      <c r="C34" s="101">
        <v>6</v>
      </c>
      <c r="D34" s="101">
        <v>13</v>
      </c>
      <c r="E34" s="101">
        <v>0</v>
      </c>
      <c r="F34" s="100"/>
      <c r="G34" s="101">
        <v>7</v>
      </c>
      <c r="H34" s="101">
        <v>13</v>
      </c>
      <c r="I34" s="102" t="s">
        <v>261</v>
      </c>
      <c r="J34" s="101" t="s">
        <v>252</v>
      </c>
    </row>
    <row r="35" spans="1:10" s="103" customFormat="1" x14ac:dyDescent="0.2">
      <c r="A35" s="97">
        <v>5</v>
      </c>
      <c r="B35" s="64" t="s">
        <v>181</v>
      </c>
      <c r="C35" s="101">
        <v>11</v>
      </c>
      <c r="D35" s="101">
        <v>13</v>
      </c>
      <c r="E35" s="101">
        <v>13</v>
      </c>
      <c r="F35" s="104">
        <v>13</v>
      </c>
      <c r="G35" s="100"/>
      <c r="H35" s="101">
        <v>8</v>
      </c>
      <c r="I35" s="102" t="s">
        <v>251</v>
      </c>
      <c r="J35" s="101" t="s">
        <v>250</v>
      </c>
    </row>
    <row r="36" spans="1:10" s="99" customFormat="1" x14ac:dyDescent="0.2">
      <c r="A36" s="97">
        <v>6</v>
      </c>
      <c r="B36" s="64" t="s">
        <v>192</v>
      </c>
      <c r="C36" s="101">
        <v>10</v>
      </c>
      <c r="D36" s="101">
        <v>13</v>
      </c>
      <c r="E36" s="101">
        <v>3</v>
      </c>
      <c r="F36" s="101">
        <v>10</v>
      </c>
      <c r="G36" s="104">
        <v>13</v>
      </c>
      <c r="H36" s="100"/>
      <c r="I36" s="102" t="s">
        <v>261</v>
      </c>
      <c r="J36" s="101" t="s">
        <v>259</v>
      </c>
    </row>
    <row r="37" spans="1:10" s="99" customFormat="1" x14ac:dyDescent="0.2">
      <c r="A37" s="103"/>
      <c r="C37" s="105"/>
      <c r="D37" s="105"/>
      <c r="E37" s="105"/>
      <c r="F37" s="105"/>
      <c r="G37" s="105"/>
      <c r="H37" s="105"/>
      <c r="I37" s="106"/>
      <c r="J37" s="105"/>
    </row>
    <row r="38" spans="1:10" x14ac:dyDescent="0.2">
      <c r="A38" s="42"/>
      <c r="B38" s="111" t="s">
        <v>266</v>
      </c>
      <c r="C38" s="112" t="s">
        <v>267</v>
      </c>
      <c r="D38" s="112" t="s">
        <v>268</v>
      </c>
      <c r="E38" s="112" t="s">
        <v>269</v>
      </c>
      <c r="F38" s="113"/>
      <c r="G38" s="114"/>
      <c r="H38" s="114"/>
      <c r="I38" s="112"/>
      <c r="J38" s="113"/>
    </row>
    <row r="39" spans="1:10" x14ac:dyDescent="0.2">
      <c r="A39" s="42"/>
      <c r="B39" s="111" t="s">
        <v>270</v>
      </c>
      <c r="C39" s="112" t="s">
        <v>271</v>
      </c>
      <c r="D39" s="112" t="s">
        <v>272</v>
      </c>
      <c r="E39" s="112" t="s">
        <v>273</v>
      </c>
      <c r="I39" s="112"/>
      <c r="J39" s="113"/>
    </row>
    <row r="40" spans="1:10" x14ac:dyDescent="0.2">
      <c r="A40" s="42"/>
      <c r="B40" s="111" t="s">
        <v>274</v>
      </c>
      <c r="C40" s="112" t="s">
        <v>258</v>
      </c>
      <c r="D40" s="112" t="s">
        <v>261</v>
      </c>
      <c r="E40" s="112" t="s">
        <v>275</v>
      </c>
      <c r="I40" s="112"/>
      <c r="J40" s="115"/>
    </row>
    <row r="41" spans="1:10" x14ac:dyDescent="0.2">
      <c r="A41" s="42"/>
      <c r="B41" s="111" t="s">
        <v>276</v>
      </c>
      <c r="C41" s="112" t="s">
        <v>277</v>
      </c>
      <c r="D41" s="112" t="s">
        <v>278</v>
      </c>
      <c r="E41" s="112" t="s">
        <v>279</v>
      </c>
      <c r="G41" s="114"/>
      <c r="H41" s="114"/>
      <c r="I41" s="112"/>
      <c r="J41" s="113"/>
    </row>
    <row r="42" spans="1:10" x14ac:dyDescent="0.2">
      <c r="A42" s="42"/>
      <c r="B42" s="111" t="s">
        <v>280</v>
      </c>
      <c r="C42" s="112" t="s">
        <v>281</v>
      </c>
      <c r="D42" s="112" t="s">
        <v>282</v>
      </c>
      <c r="E42" s="112" t="s">
        <v>283</v>
      </c>
      <c r="I42" s="112"/>
      <c r="J42" s="113"/>
    </row>
    <row r="44" spans="1:10" x14ac:dyDescent="0.2">
      <c r="A44" s="116" t="s">
        <v>284</v>
      </c>
    </row>
    <row r="45" spans="1:10" x14ac:dyDescent="0.2">
      <c r="A45" s="116"/>
    </row>
    <row r="46" spans="1:10" x14ac:dyDescent="0.2">
      <c r="A46" s="117" t="s">
        <v>285</v>
      </c>
      <c r="B46" s="43" t="s">
        <v>173</v>
      </c>
      <c r="C46" s="118">
        <v>7</v>
      </c>
    </row>
    <row r="47" spans="1:10" x14ac:dyDescent="0.2">
      <c r="B47" s="119"/>
      <c r="C47" s="120" t="s">
        <v>175</v>
      </c>
      <c r="D47" s="121"/>
      <c r="F47" s="118">
        <v>13</v>
      </c>
    </row>
    <row r="48" spans="1:10" x14ac:dyDescent="0.2">
      <c r="A48" s="117" t="s">
        <v>286</v>
      </c>
      <c r="B48" s="122" t="s">
        <v>175</v>
      </c>
      <c r="C48" s="123">
        <v>13</v>
      </c>
      <c r="E48" s="124"/>
    </row>
    <row r="49" spans="1:11" x14ac:dyDescent="0.2">
      <c r="D49" s="41"/>
      <c r="E49" s="125"/>
      <c r="F49" s="43" t="s">
        <v>175</v>
      </c>
      <c r="I49" s="118">
        <v>9</v>
      </c>
    </row>
    <row r="50" spans="1:11" x14ac:dyDescent="0.2">
      <c r="A50" s="117" t="s">
        <v>287</v>
      </c>
      <c r="B50" s="126" t="s">
        <v>166</v>
      </c>
      <c r="C50" s="127">
        <v>13</v>
      </c>
      <c r="E50" s="125"/>
      <c r="F50" s="119"/>
      <c r="G50" s="119"/>
      <c r="H50" s="124"/>
    </row>
    <row r="51" spans="1:11" x14ac:dyDescent="0.2">
      <c r="B51" s="119"/>
      <c r="C51" s="128" t="s">
        <v>166</v>
      </c>
      <c r="E51" s="129"/>
      <c r="F51" s="127">
        <v>11</v>
      </c>
      <c r="G51" s="41"/>
      <c r="H51" s="125"/>
    </row>
    <row r="52" spans="1:11" x14ac:dyDescent="0.2">
      <c r="A52" s="117" t="s">
        <v>288</v>
      </c>
      <c r="B52" s="122" t="s">
        <v>189</v>
      </c>
      <c r="C52" s="130">
        <v>5</v>
      </c>
      <c r="D52" s="119"/>
      <c r="F52" s="41"/>
      <c r="G52" s="41"/>
      <c r="H52" s="125"/>
    </row>
    <row r="53" spans="1:11" ht="13.5" thickBot="1" x14ac:dyDescent="0.25">
      <c r="F53" s="41"/>
      <c r="G53" s="41"/>
      <c r="H53" s="125"/>
      <c r="J53" s="43" t="s">
        <v>169</v>
      </c>
    </row>
    <row r="54" spans="1:11" x14ac:dyDescent="0.2">
      <c r="A54" s="117" t="s">
        <v>289</v>
      </c>
      <c r="B54" s="43" t="s">
        <v>172</v>
      </c>
      <c r="C54" s="118">
        <v>13</v>
      </c>
      <c r="F54" s="41"/>
      <c r="G54" s="41"/>
      <c r="H54" s="125"/>
      <c r="I54" s="131"/>
      <c r="J54" s="132" t="s">
        <v>290</v>
      </c>
      <c r="K54" s="133"/>
    </row>
    <row r="55" spans="1:11" x14ac:dyDescent="0.2">
      <c r="B55" s="119"/>
      <c r="C55" s="120" t="s">
        <v>172</v>
      </c>
      <c r="D55" s="121"/>
      <c r="F55" s="127">
        <v>9</v>
      </c>
      <c r="G55" s="41"/>
      <c r="H55" s="125"/>
    </row>
    <row r="56" spans="1:11" ht="13.5" thickBot="1" x14ac:dyDescent="0.25">
      <c r="A56" s="117" t="s">
        <v>291</v>
      </c>
      <c r="B56" s="121" t="s">
        <v>168</v>
      </c>
      <c r="C56" s="123">
        <v>7</v>
      </c>
      <c r="E56" s="124"/>
      <c r="F56" s="41"/>
      <c r="G56" s="41"/>
      <c r="H56" s="125"/>
      <c r="J56" s="134" t="s">
        <v>175</v>
      </c>
      <c r="K56" s="134"/>
    </row>
    <row r="57" spans="1:11" x14ac:dyDescent="0.2">
      <c r="D57" s="41"/>
      <c r="E57" s="125"/>
      <c r="F57" s="121" t="s">
        <v>169</v>
      </c>
      <c r="G57" s="121"/>
      <c r="H57" s="129"/>
      <c r="I57" s="118">
        <v>13</v>
      </c>
      <c r="J57" s="132" t="s">
        <v>292</v>
      </c>
    </row>
    <row r="58" spans="1:11" x14ac:dyDescent="0.2">
      <c r="A58" s="117" t="s">
        <v>293</v>
      </c>
      <c r="B58" s="43" t="s">
        <v>169</v>
      </c>
      <c r="C58" s="127">
        <v>13</v>
      </c>
      <c r="E58" s="125"/>
    </row>
    <row r="59" spans="1:11" x14ac:dyDescent="0.2">
      <c r="B59" s="119"/>
      <c r="C59" s="128" t="s">
        <v>169</v>
      </c>
      <c r="E59" s="129"/>
      <c r="F59" s="118">
        <v>13</v>
      </c>
    </row>
    <row r="60" spans="1:11" x14ac:dyDescent="0.2">
      <c r="A60" s="117" t="s">
        <v>294</v>
      </c>
      <c r="B60" s="121" t="s">
        <v>181</v>
      </c>
      <c r="C60" s="130">
        <v>11</v>
      </c>
      <c r="D60" s="119"/>
    </row>
    <row r="61" spans="1:11" x14ac:dyDescent="0.2">
      <c r="A61" s="117"/>
      <c r="B61" s="41"/>
      <c r="C61" s="127"/>
      <c r="D61" s="41"/>
    </row>
    <row r="62" spans="1:11" x14ac:dyDescent="0.2">
      <c r="F62" s="43" t="s">
        <v>166</v>
      </c>
      <c r="I62" s="127">
        <v>13</v>
      </c>
      <c r="J62" s="41"/>
      <c r="K62" s="41"/>
    </row>
    <row r="63" spans="1:11" ht="13.5" thickBot="1" x14ac:dyDescent="0.25">
      <c r="F63" s="119"/>
      <c r="G63" s="119"/>
      <c r="H63" s="124"/>
      <c r="I63" s="134"/>
      <c r="J63" s="134" t="s">
        <v>166</v>
      </c>
      <c r="K63" s="134"/>
    </row>
    <row r="64" spans="1:11" x14ac:dyDescent="0.2">
      <c r="F64" s="121" t="s">
        <v>172</v>
      </c>
      <c r="G64" s="121"/>
      <c r="H64" s="129"/>
      <c r="I64" s="118">
        <v>7</v>
      </c>
      <c r="J64" s="42" t="s">
        <v>295</v>
      </c>
      <c r="K64" s="41"/>
    </row>
    <row r="65" spans="3:11" x14ac:dyDescent="0.2">
      <c r="J65" s="41"/>
      <c r="K65" s="41"/>
    </row>
    <row r="66" spans="3:11" ht="13.5" thickBot="1" x14ac:dyDescent="0.25">
      <c r="G66" s="41"/>
      <c r="H66" s="41"/>
      <c r="J66" s="134" t="s">
        <v>172</v>
      </c>
      <c r="K66" s="134"/>
    </row>
    <row r="67" spans="3:11" x14ac:dyDescent="0.2">
      <c r="G67" s="41"/>
      <c r="H67" s="41"/>
      <c r="J67" s="117" t="s">
        <v>296</v>
      </c>
    </row>
    <row r="68" spans="3:11" x14ac:dyDescent="0.2">
      <c r="G68" s="41"/>
      <c r="H68" s="41"/>
      <c r="J68" s="117"/>
    </row>
    <row r="69" spans="3:11" x14ac:dyDescent="0.2">
      <c r="C69" s="43" t="s">
        <v>173</v>
      </c>
      <c r="F69" s="118" t="s">
        <v>297</v>
      </c>
    </row>
    <row r="70" spans="3:11" x14ac:dyDescent="0.2">
      <c r="C70" s="119"/>
      <c r="D70" s="119"/>
      <c r="E70" s="124"/>
      <c r="F70" s="120"/>
      <c r="G70" s="121"/>
      <c r="H70" s="121"/>
      <c r="I70" s="118"/>
    </row>
    <row r="71" spans="3:11" x14ac:dyDescent="0.2">
      <c r="C71" s="121" t="s">
        <v>189</v>
      </c>
      <c r="D71" s="121"/>
      <c r="E71" s="129"/>
      <c r="F71" s="123" t="s">
        <v>297</v>
      </c>
      <c r="H71" s="125"/>
    </row>
    <row r="72" spans="3:11" ht="13.5" thickBot="1" x14ac:dyDescent="0.25">
      <c r="F72" s="41"/>
      <c r="H72" s="125"/>
      <c r="J72" s="43" t="s">
        <v>168</v>
      </c>
    </row>
    <row r="73" spans="3:11" x14ac:dyDescent="0.2">
      <c r="C73" s="43" t="s">
        <v>168</v>
      </c>
      <c r="F73" s="127">
        <v>13</v>
      </c>
      <c r="H73" s="125"/>
      <c r="I73" s="131"/>
      <c r="J73" s="132" t="s">
        <v>298</v>
      </c>
      <c r="K73" s="133"/>
    </row>
    <row r="74" spans="3:11" x14ac:dyDescent="0.2">
      <c r="C74" s="119"/>
      <c r="D74" s="119"/>
      <c r="E74" s="124"/>
      <c r="F74" s="128" t="s">
        <v>168</v>
      </c>
      <c r="H74" s="129"/>
      <c r="I74" s="127"/>
    </row>
    <row r="75" spans="3:11" ht="13.5" thickBot="1" x14ac:dyDescent="0.25">
      <c r="C75" s="121" t="s">
        <v>181</v>
      </c>
      <c r="D75" s="121"/>
      <c r="E75" s="129"/>
      <c r="F75" s="130">
        <v>5</v>
      </c>
      <c r="G75" s="119"/>
      <c r="I75" s="41"/>
      <c r="J75" s="41" t="s">
        <v>181</v>
      </c>
      <c r="K75" s="134"/>
    </row>
    <row r="76" spans="3:11" x14ac:dyDescent="0.2">
      <c r="I76" s="41"/>
      <c r="J76" s="132" t="s">
        <v>298</v>
      </c>
      <c r="K76" s="41"/>
    </row>
    <row r="77" spans="3:11" x14ac:dyDescent="0.2">
      <c r="I77" s="41"/>
      <c r="J77" s="42"/>
      <c r="K77" s="41"/>
    </row>
    <row r="78" spans="3:11" x14ac:dyDescent="0.2">
      <c r="I78" s="127"/>
      <c r="J78" s="41"/>
      <c r="K78" s="41"/>
    </row>
    <row r="79" spans="3:11" ht="13.5" thickBot="1" x14ac:dyDescent="0.25">
      <c r="F79" s="119"/>
      <c r="G79" s="119"/>
      <c r="H79" s="124"/>
      <c r="I79" s="134"/>
      <c r="J79" s="134"/>
      <c r="K79" s="134"/>
    </row>
    <row r="80" spans="3:11" x14ac:dyDescent="0.2">
      <c r="F80" s="121"/>
      <c r="G80" s="121"/>
      <c r="H80" s="129"/>
      <c r="I80" s="118"/>
      <c r="J80" s="42" t="s">
        <v>299</v>
      </c>
      <c r="K80" s="41"/>
    </row>
    <row r="81" spans="1:11" x14ac:dyDescent="0.2">
      <c r="J81" s="41"/>
      <c r="K81" s="41"/>
    </row>
    <row r="82" spans="1:11" ht="13.5" thickBot="1" x14ac:dyDescent="0.25">
      <c r="G82" s="41"/>
      <c r="H82" s="41"/>
      <c r="J82" s="134"/>
      <c r="K82" s="134"/>
    </row>
    <row r="83" spans="1:11" ht="13.5" customHeight="1" x14ac:dyDescent="0.2">
      <c r="G83" s="41"/>
      <c r="H83" s="41"/>
      <c r="J83" s="117" t="s">
        <v>300</v>
      </c>
    </row>
    <row r="85" spans="1:11" x14ac:dyDescent="0.2">
      <c r="A85" s="135">
        <v>1</v>
      </c>
      <c r="B85" s="136" t="s">
        <v>169</v>
      </c>
    </row>
    <row r="86" spans="1:11" x14ac:dyDescent="0.2">
      <c r="A86" s="135">
        <v>2</v>
      </c>
      <c r="B86" s="137" t="s">
        <v>175</v>
      </c>
    </row>
    <row r="87" spans="1:11" x14ac:dyDescent="0.2">
      <c r="A87" s="135">
        <v>3</v>
      </c>
      <c r="B87" s="138" t="s">
        <v>166</v>
      </c>
    </row>
    <row r="88" spans="1:11" x14ac:dyDescent="0.2">
      <c r="A88" s="135">
        <v>4</v>
      </c>
      <c r="B88" s="139" t="s">
        <v>172</v>
      </c>
    </row>
    <row r="89" spans="1:11" x14ac:dyDescent="0.2">
      <c r="A89" s="135">
        <v>5</v>
      </c>
      <c r="B89" s="139" t="s">
        <v>168</v>
      </c>
    </row>
    <row r="90" spans="1:11" x14ac:dyDescent="0.2">
      <c r="A90" s="135">
        <v>5</v>
      </c>
      <c r="B90" s="139" t="s">
        <v>181</v>
      </c>
    </row>
    <row r="91" spans="1:11" x14ac:dyDescent="0.2">
      <c r="A91" s="140" t="s">
        <v>301</v>
      </c>
      <c r="B91" s="139" t="s">
        <v>173</v>
      </c>
    </row>
    <row r="92" spans="1:11" x14ac:dyDescent="0.2">
      <c r="A92" s="140" t="s">
        <v>301</v>
      </c>
      <c r="B92" s="139" t="s">
        <v>189</v>
      </c>
    </row>
    <row r="93" spans="1:11" x14ac:dyDescent="0.2">
      <c r="A93" s="141" t="s">
        <v>302</v>
      </c>
      <c r="B93" s="64" t="s">
        <v>194</v>
      </c>
      <c r="D93" s="142"/>
    </row>
    <row r="94" spans="1:11" x14ac:dyDescent="0.2">
      <c r="A94" s="141" t="s">
        <v>302</v>
      </c>
      <c r="B94" s="64" t="s">
        <v>185</v>
      </c>
      <c r="D94" s="142"/>
    </row>
    <row r="95" spans="1:11" x14ac:dyDescent="0.2">
      <c r="A95" s="141" t="s">
        <v>302</v>
      </c>
      <c r="B95" s="64" t="s">
        <v>255</v>
      </c>
      <c r="D95" s="142"/>
    </row>
    <row r="96" spans="1:11" x14ac:dyDescent="0.2">
      <c r="A96" s="141" t="s">
        <v>302</v>
      </c>
      <c r="B96" s="64" t="s">
        <v>183</v>
      </c>
      <c r="D96" s="142"/>
    </row>
    <row r="97" spans="1:4" x14ac:dyDescent="0.2">
      <c r="A97" s="141" t="s">
        <v>302</v>
      </c>
      <c r="B97" s="139" t="s">
        <v>187</v>
      </c>
      <c r="D97" s="142"/>
    </row>
    <row r="98" spans="1:4" x14ac:dyDescent="0.2">
      <c r="A98" s="141" t="s">
        <v>302</v>
      </c>
      <c r="B98" s="64" t="s">
        <v>178</v>
      </c>
      <c r="D98" s="41"/>
    </row>
    <row r="99" spans="1:4" x14ac:dyDescent="0.2">
      <c r="A99" s="141" t="s">
        <v>302</v>
      </c>
      <c r="B99" s="64" t="s">
        <v>176</v>
      </c>
      <c r="D99" s="142"/>
    </row>
    <row r="100" spans="1:4" x14ac:dyDescent="0.2">
      <c r="A100" s="141" t="s">
        <v>302</v>
      </c>
      <c r="B100" s="64" t="s">
        <v>184</v>
      </c>
      <c r="D100" s="142"/>
    </row>
    <row r="101" spans="1:4" x14ac:dyDescent="0.2">
      <c r="A101" s="141" t="s">
        <v>302</v>
      </c>
      <c r="B101" s="64" t="s">
        <v>191</v>
      </c>
      <c r="D101" s="142"/>
    </row>
    <row r="102" spans="1:4" x14ac:dyDescent="0.2">
      <c r="A102" s="141" t="s">
        <v>302</v>
      </c>
      <c r="B102" s="64" t="s">
        <v>182</v>
      </c>
      <c r="D102" s="142"/>
    </row>
    <row r="103" spans="1:4" x14ac:dyDescent="0.2">
      <c r="A103" s="141" t="s">
        <v>302</v>
      </c>
      <c r="B103" s="64" t="s">
        <v>180</v>
      </c>
      <c r="D103" s="142"/>
    </row>
    <row r="104" spans="1:4" x14ac:dyDescent="0.2">
      <c r="A104" s="141" t="s">
        <v>302</v>
      </c>
      <c r="B104" s="64" t="s">
        <v>229</v>
      </c>
      <c r="D104" s="142"/>
    </row>
    <row r="105" spans="1:4" x14ac:dyDescent="0.2">
      <c r="A105" s="141" t="s">
        <v>302</v>
      </c>
      <c r="B105" s="64" t="s">
        <v>199</v>
      </c>
      <c r="D105" s="142"/>
    </row>
    <row r="106" spans="1:4" x14ac:dyDescent="0.2">
      <c r="A106" s="141" t="s">
        <v>302</v>
      </c>
      <c r="B106" s="64" t="s">
        <v>177</v>
      </c>
      <c r="D106" s="142"/>
    </row>
    <row r="107" spans="1:4" x14ac:dyDescent="0.2">
      <c r="A107" s="141" t="s">
        <v>302</v>
      </c>
      <c r="B107" s="64" t="s">
        <v>193</v>
      </c>
      <c r="D107" s="142"/>
    </row>
    <row r="108" spans="1:4" x14ac:dyDescent="0.2">
      <c r="A108" s="141" t="s">
        <v>302</v>
      </c>
      <c r="B108" s="64" t="s">
        <v>192</v>
      </c>
      <c r="D108" s="142"/>
    </row>
  </sheetData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70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G1" sqref="G1"/>
    </sheetView>
  </sheetViews>
  <sheetFormatPr defaultColWidth="9.42578125" defaultRowHeight="12.75" x14ac:dyDescent="0.2"/>
  <cols>
    <col min="1" max="1" width="3.28515625" style="143" bestFit="1" customWidth="1"/>
    <col min="2" max="2" width="51.7109375" style="143" bestFit="1" customWidth="1"/>
    <col min="3" max="9" width="7.28515625" style="143" customWidth="1"/>
    <col min="10" max="21" width="2.7109375" style="143" customWidth="1"/>
    <col min="22" max="244" width="9.140625" style="143" customWidth="1"/>
    <col min="245" max="16384" width="9.42578125" style="143"/>
  </cols>
  <sheetData>
    <row r="1" spans="1:9" x14ac:dyDescent="0.2">
      <c r="A1" s="95" t="str">
        <f>UPPER((Kalend!D6)&amp;" - "&amp;(Kalend!C6)&amp;" - "&amp;(Kalend!E6))</f>
        <v>1 - K-JÄRVE 13. KV 1. ETAPP - TRIO</v>
      </c>
      <c r="C1" s="572" t="str">
        <f>HYPERLINK("#Kalend!I1","Kalender")</f>
        <v>Kalender</v>
      </c>
      <c r="D1" s="43"/>
      <c r="E1" s="572" t="str">
        <f>HYPERLINK("#Reit!G1","Reiting")</f>
        <v>Reiting</v>
      </c>
      <c r="F1" s="43"/>
      <c r="G1" s="43"/>
    </row>
    <row r="2" spans="1:9" x14ac:dyDescent="0.2">
      <c r="A2" s="43" t="str">
        <f>"Toimumisaeg: "&amp;(Kalend!A6)&amp;" kell "&amp;(Kalend!B6)</f>
        <v>Toimumisaeg: P, 04.05.2014 kell 11:00</v>
      </c>
      <c r="G2" s="43"/>
    </row>
    <row r="3" spans="1:9" x14ac:dyDescent="0.2">
      <c r="A3" s="43" t="str">
        <f>"Toimumiskoht: "&amp;(Kalend!F6)</f>
        <v>Toimumiskoht: K-Järve, Järve Gümnaasiumi staadion</v>
      </c>
      <c r="G3" s="43"/>
    </row>
    <row r="4" spans="1:9" x14ac:dyDescent="0.2">
      <c r="A4" s="43" t="str">
        <f>"Korraldaja: "&amp;(Kalend!G6)</f>
        <v>Korraldaja: K-Järve SHK, Ivar Viljaste</v>
      </c>
      <c r="G4" s="43"/>
    </row>
    <row r="6" spans="1:9" x14ac:dyDescent="0.2">
      <c r="A6" s="144" t="s">
        <v>246</v>
      </c>
      <c r="B6" s="144"/>
      <c r="C6" s="145">
        <v>1</v>
      </c>
      <c r="D6" s="145">
        <v>2</v>
      </c>
      <c r="E6" s="145">
        <v>3</v>
      </c>
      <c r="F6" s="145">
        <v>4</v>
      </c>
      <c r="G6" s="145" t="s">
        <v>247</v>
      </c>
      <c r="H6" s="145" t="s">
        <v>248</v>
      </c>
    </row>
    <row r="7" spans="1:9" x14ac:dyDescent="0.2">
      <c r="A7" s="144">
        <v>1</v>
      </c>
      <c r="B7" s="146" t="s">
        <v>303</v>
      </c>
      <c r="C7" s="147"/>
      <c r="D7" s="148">
        <v>13</v>
      </c>
      <c r="E7" s="148">
        <v>13</v>
      </c>
      <c r="F7" s="148">
        <v>13</v>
      </c>
      <c r="G7" s="149" t="s">
        <v>263</v>
      </c>
      <c r="H7" s="148" t="s">
        <v>253</v>
      </c>
    </row>
    <row r="8" spans="1:9" x14ac:dyDescent="0.2">
      <c r="A8" s="144">
        <v>2</v>
      </c>
      <c r="B8" s="146" t="s">
        <v>304</v>
      </c>
      <c r="C8" s="148">
        <v>1</v>
      </c>
      <c r="D8" s="147"/>
      <c r="E8" s="148">
        <v>13</v>
      </c>
      <c r="F8" s="148">
        <v>13</v>
      </c>
      <c r="G8" s="149" t="s">
        <v>305</v>
      </c>
      <c r="H8" s="148" t="s">
        <v>250</v>
      </c>
    </row>
    <row r="9" spans="1:9" x14ac:dyDescent="0.2">
      <c r="A9" s="144">
        <v>3</v>
      </c>
      <c r="B9" s="146" t="s">
        <v>306</v>
      </c>
      <c r="C9" s="148">
        <v>1</v>
      </c>
      <c r="D9" s="150">
        <v>9</v>
      </c>
      <c r="E9" s="147"/>
      <c r="F9" s="148">
        <v>13</v>
      </c>
      <c r="G9" s="149" t="s">
        <v>277</v>
      </c>
      <c r="H9" s="150" t="s">
        <v>254</v>
      </c>
    </row>
    <row r="10" spans="1:9" x14ac:dyDescent="0.2">
      <c r="A10" s="144">
        <v>4</v>
      </c>
      <c r="B10" s="146" t="s">
        <v>307</v>
      </c>
      <c r="C10" s="148">
        <v>0</v>
      </c>
      <c r="D10" s="148">
        <v>7</v>
      </c>
      <c r="E10" s="148">
        <v>9</v>
      </c>
      <c r="F10" s="147"/>
      <c r="G10" s="149" t="s">
        <v>308</v>
      </c>
      <c r="H10" s="148" t="s">
        <v>252</v>
      </c>
    </row>
    <row r="12" spans="1:9" x14ac:dyDescent="0.2">
      <c r="B12" s="111" t="s">
        <v>266</v>
      </c>
      <c r="C12" s="112" t="s">
        <v>258</v>
      </c>
      <c r="D12" s="112" t="s">
        <v>261</v>
      </c>
    </row>
    <row r="13" spans="1:9" x14ac:dyDescent="0.2">
      <c r="B13" s="111" t="s">
        <v>270</v>
      </c>
      <c r="C13" s="112" t="s">
        <v>277</v>
      </c>
      <c r="D13" s="112" t="s">
        <v>272</v>
      </c>
    </row>
    <row r="14" spans="1:9" x14ac:dyDescent="0.2">
      <c r="B14" s="111" t="s">
        <v>274</v>
      </c>
      <c r="C14" s="112" t="s">
        <v>281</v>
      </c>
      <c r="D14" s="112" t="s">
        <v>269</v>
      </c>
    </row>
    <row r="16" spans="1:9" x14ac:dyDescent="0.2">
      <c r="A16" s="144" t="s">
        <v>260</v>
      </c>
      <c r="B16" s="144"/>
      <c r="C16" s="145">
        <v>1</v>
      </c>
      <c r="D16" s="145">
        <v>2</v>
      </c>
      <c r="E16" s="145">
        <v>3</v>
      </c>
      <c r="F16" s="145">
        <v>4</v>
      </c>
      <c r="G16" s="145">
        <v>5</v>
      </c>
      <c r="H16" s="145" t="s">
        <v>247</v>
      </c>
      <c r="I16" s="145" t="s">
        <v>248</v>
      </c>
    </row>
    <row r="17" spans="1:9" x14ac:dyDescent="0.2">
      <c r="A17" s="144">
        <v>1</v>
      </c>
      <c r="B17" s="146" t="s">
        <v>309</v>
      </c>
      <c r="C17" s="147"/>
      <c r="D17" s="148">
        <v>11</v>
      </c>
      <c r="E17" s="148">
        <v>7</v>
      </c>
      <c r="F17" s="148">
        <v>2</v>
      </c>
      <c r="G17" s="148">
        <v>13</v>
      </c>
      <c r="H17" s="149" t="s">
        <v>277</v>
      </c>
      <c r="I17" s="148" t="s">
        <v>259</v>
      </c>
    </row>
    <row r="18" spans="1:9" x14ac:dyDescent="0.2">
      <c r="A18" s="144">
        <v>2</v>
      </c>
      <c r="B18" s="146" t="s">
        <v>310</v>
      </c>
      <c r="C18" s="148">
        <v>13</v>
      </c>
      <c r="D18" s="147"/>
      <c r="E18" s="148">
        <v>6</v>
      </c>
      <c r="F18" s="148">
        <v>13</v>
      </c>
      <c r="G18" s="148">
        <v>13</v>
      </c>
      <c r="H18" s="149" t="s">
        <v>311</v>
      </c>
      <c r="I18" s="148" t="s">
        <v>253</v>
      </c>
    </row>
    <row r="19" spans="1:9" x14ac:dyDescent="0.2">
      <c r="A19" s="144">
        <v>3</v>
      </c>
      <c r="B19" s="146" t="s">
        <v>312</v>
      </c>
      <c r="C19" s="148">
        <v>13</v>
      </c>
      <c r="D19" s="148">
        <v>13</v>
      </c>
      <c r="E19" s="147"/>
      <c r="F19" s="148">
        <v>11</v>
      </c>
      <c r="G19" s="148">
        <v>10</v>
      </c>
      <c r="H19" s="149" t="s">
        <v>313</v>
      </c>
      <c r="I19" s="148" t="s">
        <v>254</v>
      </c>
    </row>
    <row r="20" spans="1:9" x14ac:dyDescent="0.2">
      <c r="A20" s="144">
        <v>4</v>
      </c>
      <c r="B20" s="146" t="s">
        <v>314</v>
      </c>
      <c r="C20" s="148">
        <v>13</v>
      </c>
      <c r="D20" s="148">
        <v>2</v>
      </c>
      <c r="E20" s="148">
        <v>13</v>
      </c>
      <c r="F20" s="147"/>
      <c r="G20" s="148">
        <v>13</v>
      </c>
      <c r="H20" s="149" t="s">
        <v>311</v>
      </c>
      <c r="I20" s="148" t="s">
        <v>250</v>
      </c>
    </row>
    <row r="21" spans="1:9" x14ac:dyDescent="0.2">
      <c r="A21" s="144">
        <v>5</v>
      </c>
      <c r="B21" s="146" t="s">
        <v>315</v>
      </c>
      <c r="C21" s="148">
        <v>10</v>
      </c>
      <c r="D21" s="148">
        <v>10</v>
      </c>
      <c r="E21" s="148">
        <v>13</v>
      </c>
      <c r="F21" s="148">
        <v>8</v>
      </c>
      <c r="G21" s="147"/>
      <c r="H21" s="149" t="s">
        <v>277</v>
      </c>
      <c r="I21" s="148" t="s">
        <v>252</v>
      </c>
    </row>
    <row r="22" spans="1:9" x14ac:dyDescent="0.2">
      <c r="A22" s="151"/>
      <c r="B22" s="152"/>
      <c r="C22" s="152"/>
      <c r="D22" s="152"/>
      <c r="E22" s="152"/>
      <c r="F22" s="152"/>
      <c r="G22" s="114"/>
      <c r="H22" s="152"/>
      <c r="I22" s="152"/>
    </row>
    <row r="23" spans="1:9" x14ac:dyDescent="0.2">
      <c r="A23" s="151"/>
      <c r="B23" s="111" t="s">
        <v>266</v>
      </c>
      <c r="C23" s="112" t="s">
        <v>271</v>
      </c>
      <c r="D23" s="112" t="s">
        <v>272</v>
      </c>
      <c r="F23" s="152"/>
      <c r="G23" s="114"/>
      <c r="H23" s="152"/>
      <c r="I23" s="152"/>
    </row>
    <row r="24" spans="1:9" x14ac:dyDescent="0.2">
      <c r="A24" s="151"/>
      <c r="B24" s="111" t="s">
        <v>270</v>
      </c>
      <c r="C24" s="112" t="s">
        <v>277</v>
      </c>
      <c r="D24" s="112" t="s">
        <v>279</v>
      </c>
      <c r="F24" s="152"/>
      <c r="G24" s="114"/>
      <c r="H24" s="152"/>
      <c r="I24" s="152"/>
    </row>
    <row r="25" spans="1:9" x14ac:dyDescent="0.2">
      <c r="A25" s="151"/>
      <c r="B25" s="111" t="s">
        <v>274</v>
      </c>
      <c r="C25" s="112" t="s">
        <v>268</v>
      </c>
      <c r="D25" s="112" t="s">
        <v>269</v>
      </c>
      <c r="F25" s="152"/>
      <c r="G25" s="114"/>
      <c r="H25" s="152"/>
      <c r="I25" s="152"/>
    </row>
    <row r="26" spans="1:9" x14ac:dyDescent="0.2">
      <c r="A26" s="151"/>
      <c r="B26" s="111" t="s">
        <v>276</v>
      </c>
      <c r="C26" s="112" t="s">
        <v>305</v>
      </c>
      <c r="D26" s="112" t="s">
        <v>282</v>
      </c>
      <c r="F26" s="152"/>
      <c r="G26" s="114"/>
      <c r="H26" s="152"/>
      <c r="I26" s="152"/>
    </row>
    <row r="27" spans="1:9" x14ac:dyDescent="0.2">
      <c r="A27" s="151"/>
      <c r="B27" s="111" t="s">
        <v>280</v>
      </c>
      <c r="C27" s="112" t="s">
        <v>261</v>
      </c>
      <c r="D27" s="112" t="s">
        <v>258</v>
      </c>
      <c r="F27" s="152"/>
      <c r="G27" s="114"/>
      <c r="H27" s="152"/>
      <c r="I27" s="152"/>
    </row>
    <row r="29" spans="1:9" x14ac:dyDescent="0.2">
      <c r="A29" s="153" t="s">
        <v>293</v>
      </c>
      <c r="B29" s="143" t="s">
        <v>303</v>
      </c>
      <c r="C29" s="118">
        <v>13</v>
      </c>
    </row>
    <row r="30" spans="1:9" x14ac:dyDescent="0.2">
      <c r="A30" s="154"/>
      <c r="B30" s="155"/>
      <c r="C30" s="156" t="s">
        <v>303</v>
      </c>
      <c r="D30" s="157"/>
      <c r="F30" s="118">
        <v>13</v>
      </c>
    </row>
    <row r="31" spans="1:9" x14ac:dyDescent="0.2">
      <c r="A31" s="154" t="s">
        <v>291</v>
      </c>
      <c r="B31" s="157" t="s">
        <v>314</v>
      </c>
      <c r="C31" s="123">
        <v>9</v>
      </c>
      <c r="E31" s="158"/>
    </row>
    <row r="32" spans="1:9" ht="13.5" thickBot="1" x14ac:dyDescent="0.25">
      <c r="A32" s="154"/>
      <c r="D32" s="152"/>
      <c r="E32" s="159"/>
      <c r="G32" s="143" t="s">
        <v>303</v>
      </c>
    </row>
    <row r="33" spans="1:9" x14ac:dyDescent="0.2">
      <c r="A33" s="154" t="s">
        <v>287</v>
      </c>
      <c r="B33" s="143" t="s">
        <v>310</v>
      </c>
      <c r="C33" s="127">
        <v>13</v>
      </c>
      <c r="E33" s="159"/>
      <c r="F33" s="160"/>
      <c r="G33" s="161" t="s">
        <v>290</v>
      </c>
      <c r="H33" s="162"/>
    </row>
    <row r="34" spans="1:9" x14ac:dyDescent="0.2">
      <c r="A34" s="154"/>
      <c r="B34" s="155"/>
      <c r="C34" s="163" t="s">
        <v>310</v>
      </c>
      <c r="E34" s="164"/>
      <c r="F34" s="127">
        <v>6</v>
      </c>
    </row>
    <row r="35" spans="1:9" ht="13.5" thickBot="1" x14ac:dyDescent="0.25">
      <c r="A35" s="154" t="s">
        <v>286</v>
      </c>
      <c r="B35" s="157" t="s">
        <v>304</v>
      </c>
      <c r="C35" s="130">
        <v>5</v>
      </c>
      <c r="D35" s="155"/>
      <c r="F35" s="152"/>
      <c r="G35" s="152" t="s">
        <v>310</v>
      </c>
      <c r="H35" s="165"/>
    </row>
    <row r="36" spans="1:9" x14ac:dyDescent="0.2">
      <c r="A36" s="95"/>
      <c r="F36" s="152"/>
      <c r="G36" s="161" t="s">
        <v>292</v>
      </c>
      <c r="H36" s="152"/>
    </row>
    <row r="37" spans="1:9" x14ac:dyDescent="0.2">
      <c r="A37" s="95"/>
      <c r="C37" s="143" t="s">
        <v>314</v>
      </c>
      <c r="F37" s="127">
        <v>4</v>
      </c>
      <c r="G37" s="152"/>
      <c r="H37" s="152"/>
    </row>
    <row r="38" spans="1:9" ht="13.5" thickBot="1" x14ac:dyDescent="0.25">
      <c r="A38" s="95"/>
      <c r="C38" s="155"/>
      <c r="D38" s="155"/>
      <c r="E38" s="158"/>
      <c r="F38" s="165"/>
      <c r="G38" s="165" t="s">
        <v>304</v>
      </c>
      <c r="H38" s="165"/>
    </row>
    <row r="39" spans="1:9" x14ac:dyDescent="0.2">
      <c r="A39" s="95"/>
      <c r="C39" s="157" t="s">
        <v>304</v>
      </c>
      <c r="D39" s="157"/>
      <c r="E39" s="164"/>
      <c r="F39" s="118">
        <v>13</v>
      </c>
      <c r="G39" s="151" t="s">
        <v>295</v>
      </c>
      <c r="H39" s="152"/>
    </row>
    <row r="40" spans="1:9" x14ac:dyDescent="0.2">
      <c r="A40" s="95"/>
      <c r="G40" s="152"/>
      <c r="H40" s="152"/>
    </row>
    <row r="41" spans="1:9" ht="13.5" thickBot="1" x14ac:dyDescent="0.25">
      <c r="A41" s="95"/>
      <c r="D41" s="152"/>
      <c r="E41" s="152"/>
      <c r="G41" s="165" t="s">
        <v>314</v>
      </c>
      <c r="H41" s="165"/>
    </row>
    <row r="42" spans="1:9" x14ac:dyDescent="0.2">
      <c r="A42" s="95"/>
      <c r="D42" s="152"/>
      <c r="E42" s="152"/>
      <c r="G42" s="95" t="s">
        <v>296</v>
      </c>
    </row>
    <row r="43" spans="1:9" x14ac:dyDescent="0.2">
      <c r="A43" s="151"/>
      <c r="B43" s="152"/>
      <c r="C43" s="113"/>
      <c r="D43" s="112"/>
      <c r="E43" s="112"/>
      <c r="F43" s="114"/>
      <c r="G43" s="112"/>
      <c r="H43" s="113"/>
      <c r="I43" s="112"/>
    </row>
    <row r="44" spans="1:9" x14ac:dyDescent="0.2">
      <c r="A44" s="153" t="s">
        <v>316</v>
      </c>
      <c r="B44" s="143" t="s">
        <v>306</v>
      </c>
      <c r="C44" s="118">
        <v>0</v>
      </c>
    </row>
    <row r="45" spans="1:9" x14ac:dyDescent="0.2">
      <c r="A45" s="154"/>
      <c r="B45" s="155"/>
      <c r="C45" s="156" t="s">
        <v>315</v>
      </c>
      <c r="D45" s="157"/>
      <c r="E45" s="157"/>
      <c r="F45" s="118" t="s">
        <v>134</v>
      </c>
    </row>
    <row r="46" spans="1:9" x14ac:dyDescent="0.2">
      <c r="A46" s="154" t="s">
        <v>317</v>
      </c>
      <c r="B46" s="157" t="s">
        <v>315</v>
      </c>
      <c r="C46" s="123">
        <v>13</v>
      </c>
      <c r="E46" s="159"/>
    </row>
    <row r="47" spans="1:9" ht="13.5" thickBot="1" x14ac:dyDescent="0.25">
      <c r="A47" s="154"/>
      <c r="C47" s="152"/>
      <c r="E47" s="159"/>
      <c r="G47" s="143" t="s">
        <v>315</v>
      </c>
    </row>
    <row r="48" spans="1:9" x14ac:dyDescent="0.2">
      <c r="A48" s="154" t="s">
        <v>318</v>
      </c>
      <c r="B48" s="143" t="s">
        <v>312</v>
      </c>
      <c r="C48" s="127" t="s">
        <v>134</v>
      </c>
      <c r="E48" s="159"/>
      <c r="F48" s="160"/>
      <c r="G48" s="161" t="s">
        <v>298</v>
      </c>
      <c r="H48" s="162"/>
    </row>
    <row r="49" spans="1:8" x14ac:dyDescent="0.2">
      <c r="A49" s="154"/>
      <c r="B49" s="155"/>
      <c r="C49" s="163" t="s">
        <v>312</v>
      </c>
      <c r="E49" s="164"/>
      <c r="F49" s="127" t="s">
        <v>134</v>
      </c>
    </row>
    <row r="50" spans="1:8" ht="13.5" thickBot="1" x14ac:dyDescent="0.25">
      <c r="A50" s="154" t="s">
        <v>319</v>
      </c>
      <c r="B50" s="157" t="s">
        <v>307</v>
      </c>
      <c r="C50" s="130" t="s">
        <v>134</v>
      </c>
      <c r="D50" s="155"/>
      <c r="F50" s="152"/>
      <c r="G50" s="152" t="s">
        <v>312</v>
      </c>
      <c r="H50" s="165"/>
    </row>
    <row r="51" spans="1:8" x14ac:dyDescent="0.2">
      <c r="F51" s="152"/>
      <c r="G51" s="161" t="s">
        <v>320</v>
      </c>
      <c r="H51" s="152"/>
    </row>
    <row r="52" spans="1:8" x14ac:dyDescent="0.2">
      <c r="C52" s="143" t="s">
        <v>306</v>
      </c>
      <c r="F52" s="127">
        <v>13</v>
      </c>
      <c r="G52" s="152"/>
      <c r="H52" s="152"/>
    </row>
    <row r="53" spans="1:8" ht="13.5" thickBot="1" x14ac:dyDescent="0.25">
      <c r="C53" s="155"/>
      <c r="D53" s="155"/>
      <c r="E53" s="158"/>
      <c r="F53" s="165"/>
      <c r="G53" s="165" t="s">
        <v>306</v>
      </c>
      <c r="H53" s="165"/>
    </row>
    <row r="54" spans="1:8" x14ac:dyDescent="0.2">
      <c r="C54" s="157" t="s">
        <v>307</v>
      </c>
      <c r="D54" s="157"/>
      <c r="E54" s="164"/>
      <c r="F54" s="118">
        <v>9</v>
      </c>
      <c r="G54" s="151" t="s">
        <v>299</v>
      </c>
      <c r="H54" s="152"/>
    </row>
    <row r="55" spans="1:8" x14ac:dyDescent="0.2">
      <c r="G55" s="152"/>
      <c r="H55" s="152"/>
    </row>
    <row r="56" spans="1:8" ht="13.5" thickBot="1" x14ac:dyDescent="0.25">
      <c r="D56" s="152"/>
      <c r="E56" s="152"/>
      <c r="G56" s="165" t="s">
        <v>307</v>
      </c>
      <c r="H56" s="165"/>
    </row>
    <row r="57" spans="1:8" x14ac:dyDescent="0.2">
      <c r="D57" s="152"/>
      <c r="E57" s="152"/>
      <c r="G57" s="95" t="s">
        <v>300</v>
      </c>
    </row>
    <row r="58" spans="1:8" x14ac:dyDescent="0.2">
      <c r="D58" s="152"/>
      <c r="E58" s="152"/>
      <c r="G58" s="95"/>
    </row>
    <row r="59" spans="1:8" ht="13.5" thickBot="1" x14ac:dyDescent="0.25">
      <c r="D59" s="152"/>
      <c r="E59" s="152"/>
      <c r="F59" s="154" t="s">
        <v>321</v>
      </c>
      <c r="G59" s="143" t="s">
        <v>309</v>
      </c>
    </row>
    <row r="60" spans="1:8" x14ac:dyDescent="0.2">
      <c r="D60" s="152"/>
      <c r="E60" s="152"/>
      <c r="G60" s="161" t="s">
        <v>322</v>
      </c>
      <c r="H60" s="162"/>
    </row>
    <row r="62" spans="1:8" x14ac:dyDescent="0.2">
      <c r="A62" s="144">
        <v>1</v>
      </c>
      <c r="B62" s="166" t="s">
        <v>303</v>
      </c>
    </row>
    <row r="63" spans="1:8" x14ac:dyDescent="0.2">
      <c r="A63" s="144">
        <v>2</v>
      </c>
      <c r="B63" s="167" t="s">
        <v>310</v>
      </c>
    </row>
    <row r="64" spans="1:8" x14ac:dyDescent="0.2">
      <c r="A64" s="144">
        <v>3</v>
      </c>
      <c r="B64" s="168" t="s">
        <v>304</v>
      </c>
    </row>
    <row r="65" spans="1:2" x14ac:dyDescent="0.2">
      <c r="A65" s="144">
        <v>4</v>
      </c>
      <c r="B65" s="146" t="s">
        <v>314</v>
      </c>
    </row>
    <row r="66" spans="1:2" x14ac:dyDescent="0.2">
      <c r="A66" s="144">
        <v>5</v>
      </c>
      <c r="B66" s="146" t="s">
        <v>315</v>
      </c>
    </row>
    <row r="67" spans="1:2" x14ac:dyDescent="0.2">
      <c r="A67" s="144">
        <v>6</v>
      </c>
      <c r="B67" s="146" t="s">
        <v>312</v>
      </c>
    </row>
    <row r="68" spans="1:2" x14ac:dyDescent="0.2">
      <c r="A68" s="144">
        <v>7</v>
      </c>
      <c r="B68" s="146" t="s">
        <v>306</v>
      </c>
    </row>
    <row r="69" spans="1:2" x14ac:dyDescent="0.2">
      <c r="A69" s="144">
        <v>8</v>
      </c>
      <c r="B69" s="146" t="s">
        <v>307</v>
      </c>
    </row>
    <row r="70" spans="1:2" x14ac:dyDescent="0.2">
      <c r="A70" s="144">
        <v>9</v>
      </c>
      <c r="B70" s="146" t="s">
        <v>309</v>
      </c>
    </row>
  </sheetData>
  <conditionalFormatting sqref="C7:G54">
    <cfRule type="cellIs" dxfId="49" priority="1" stopIfTrue="1" operator="equal">
      <formula>13</formula>
    </cfRule>
  </conditionalFormatting>
  <hyperlinks>
    <hyperlink ref="C1" location="Kalend!G1" display="Kalender"/>
    <hyperlink ref="E1" location="Reit!G1" display="Reiting"/>
  </hyperlinks>
  <pageMargins left="0.78740157480314965" right="0.39370078740157483" top="0.59055118110236227" bottom="0.39370078740157483" header="0.39370078740157483" footer="0"/>
  <pageSetup paperSize="9" fitToHeight="0" orientation="landscape" r:id="rId1"/>
  <headerFooter>
    <oddHeader>&amp;R&amp;"Arial,Regular"&amp;9Page &amp;P of &amp;N</oddHeader>
  </headerFooter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23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7" style="143" customWidth="1"/>
    <col min="2" max="2" width="34.140625" style="143" bestFit="1" customWidth="1"/>
    <col min="3" max="3" width="7.28515625" style="143" customWidth="1"/>
    <col min="4" max="4" width="7.42578125" style="143" customWidth="1"/>
    <col min="5" max="5" width="9.140625" style="143"/>
    <col min="6" max="6" width="6.7109375" style="143" customWidth="1"/>
    <col min="7" max="7" width="5.140625" style="143" bestFit="1" customWidth="1"/>
    <col min="8" max="16384" width="9.140625" style="143"/>
  </cols>
  <sheetData>
    <row r="1" spans="1:11" x14ac:dyDescent="0.2">
      <c r="A1" s="95" t="str">
        <f>UPPER((Kalend!D7)&amp;" - "&amp;(Kalend!C7)&amp;" - "&amp;(Kalend!E7))</f>
        <v>2 - K-JÄRVE 13. KV 2. ETAPP - DUO</v>
      </c>
      <c r="E1" s="572" t="str">
        <f>HYPERLINK("#Kalend!I1","Kalender")</f>
        <v>Kalender</v>
      </c>
      <c r="F1" s="43"/>
      <c r="G1" s="572" t="str">
        <f>HYPERLINK("#Reit!G1","Reiting")</f>
        <v>Reiting</v>
      </c>
      <c r="H1" s="43"/>
      <c r="I1" s="43"/>
    </row>
    <row r="2" spans="1:11" x14ac:dyDescent="0.2">
      <c r="A2" s="43" t="str">
        <f>"Toimumisaeg: "&amp;(Kalend!A7)&amp;" kell "&amp;(Kalend!B7)</f>
        <v>Toimumisaeg: K, 14.05.2014 kell 18:00</v>
      </c>
    </row>
    <row r="3" spans="1:11" x14ac:dyDescent="0.2">
      <c r="A3" s="43" t="str">
        <f>"Toimumiskoht: "&amp;(Kalend!F7)</f>
        <v>Toimumiskoht: K-Järve, Järve Gümnaasiumi staadion</v>
      </c>
    </row>
    <row r="4" spans="1:11" x14ac:dyDescent="0.2">
      <c r="A4" s="43" t="str">
        <f>"Korraldaja: "&amp;(Kalend!G7)</f>
        <v>Korraldaja: K-Järve SHK, Ivar Viljaste</v>
      </c>
    </row>
    <row r="5" spans="1:11" s="173" customFormat="1" x14ac:dyDescent="0.2">
      <c r="A5" s="169"/>
      <c r="B5" s="170"/>
      <c r="C5" s="171"/>
      <c r="D5" s="171"/>
      <c r="E5" s="171"/>
      <c r="F5" s="171"/>
      <c r="G5" s="172"/>
      <c r="I5" s="174"/>
      <c r="J5" s="174"/>
      <c r="K5" s="175"/>
    </row>
    <row r="6" spans="1:11" s="173" customFormat="1" x14ac:dyDescent="0.2">
      <c r="A6" s="176" t="s">
        <v>323</v>
      </c>
      <c r="B6" s="170"/>
      <c r="C6" s="171"/>
      <c r="D6" s="171"/>
      <c r="E6" s="171"/>
      <c r="F6" s="171"/>
      <c r="G6" s="172"/>
      <c r="I6" s="174"/>
      <c r="J6" s="174"/>
      <c r="K6" s="175"/>
    </row>
    <row r="8" spans="1:11" s="178" customFormat="1" x14ac:dyDescent="0.2">
      <c r="A8" s="177" t="s">
        <v>324</v>
      </c>
      <c r="B8" s="177"/>
      <c r="C8" s="177" t="s">
        <v>325</v>
      </c>
      <c r="D8" s="177" t="s">
        <v>326</v>
      </c>
      <c r="E8" s="177" t="s">
        <v>327</v>
      </c>
      <c r="F8" s="177" t="s">
        <v>328</v>
      </c>
      <c r="G8" s="177" t="s">
        <v>248</v>
      </c>
      <c r="I8" s="174"/>
      <c r="J8" s="174"/>
      <c r="K8" s="174"/>
    </row>
    <row r="9" spans="1:11" s="173" customFormat="1" x14ac:dyDescent="0.2">
      <c r="A9" s="179">
        <v>1</v>
      </c>
      <c r="B9" s="107" t="s">
        <v>329</v>
      </c>
      <c r="C9" s="180">
        <v>10</v>
      </c>
      <c r="D9" s="180">
        <v>13</v>
      </c>
      <c r="E9" s="181"/>
      <c r="F9" s="181"/>
      <c r="G9" s="182" t="s">
        <v>253</v>
      </c>
      <c r="I9" s="174"/>
      <c r="J9" s="174"/>
      <c r="K9" s="174"/>
    </row>
    <row r="10" spans="1:11" s="173" customFormat="1" x14ac:dyDescent="0.2">
      <c r="A10" s="179">
        <v>2</v>
      </c>
      <c r="B10" s="107" t="s">
        <v>330</v>
      </c>
      <c r="C10" s="180">
        <v>9</v>
      </c>
      <c r="D10" s="183"/>
      <c r="E10" s="181">
        <v>0</v>
      </c>
      <c r="F10" s="181"/>
      <c r="G10" s="182" t="s">
        <v>252</v>
      </c>
      <c r="I10" s="174"/>
      <c r="J10" s="174"/>
      <c r="K10" s="174"/>
    </row>
    <row r="11" spans="1:11" s="173" customFormat="1" x14ac:dyDescent="0.2">
      <c r="A11" s="179">
        <v>3</v>
      </c>
      <c r="B11" s="107" t="s">
        <v>331</v>
      </c>
      <c r="C11" s="180">
        <v>13</v>
      </c>
      <c r="D11" s="181">
        <v>1</v>
      </c>
      <c r="E11" s="181"/>
      <c r="F11" s="181">
        <v>13</v>
      </c>
      <c r="G11" s="182" t="s">
        <v>250</v>
      </c>
      <c r="I11" s="174"/>
      <c r="J11" s="174"/>
      <c r="K11" s="174"/>
    </row>
    <row r="12" spans="1:11" s="173" customFormat="1" x14ac:dyDescent="0.2">
      <c r="A12" s="179">
        <v>4</v>
      </c>
      <c r="B12" s="184" t="s">
        <v>332</v>
      </c>
      <c r="C12" s="185">
        <v>6</v>
      </c>
      <c r="D12" s="181"/>
      <c r="E12" s="181">
        <v>13</v>
      </c>
      <c r="F12" s="181">
        <v>9</v>
      </c>
      <c r="G12" s="182" t="s">
        <v>254</v>
      </c>
      <c r="I12" s="174"/>
      <c r="J12" s="174"/>
      <c r="K12" s="175"/>
    </row>
    <row r="13" spans="1:11" s="173" customFormat="1" x14ac:dyDescent="0.2">
      <c r="A13" s="169"/>
      <c r="B13" s="186"/>
      <c r="C13" s="187"/>
      <c r="D13" s="187"/>
      <c r="E13" s="187"/>
      <c r="F13" s="171"/>
      <c r="G13" s="188"/>
      <c r="I13" s="174"/>
      <c r="J13" s="174"/>
      <c r="K13" s="174"/>
    </row>
    <row r="14" spans="1:11" s="178" customFormat="1" x14ac:dyDescent="0.2">
      <c r="A14" s="177" t="s">
        <v>333</v>
      </c>
      <c r="B14" s="177"/>
      <c r="C14" s="177" t="s">
        <v>325</v>
      </c>
      <c r="D14" s="177" t="s">
        <v>326</v>
      </c>
      <c r="E14" s="177" t="s">
        <v>327</v>
      </c>
      <c r="F14" s="177" t="s">
        <v>328</v>
      </c>
      <c r="G14" s="177" t="s">
        <v>248</v>
      </c>
      <c r="I14" s="174"/>
      <c r="J14" s="174"/>
      <c r="K14" s="174"/>
    </row>
    <row r="15" spans="1:11" s="173" customFormat="1" x14ac:dyDescent="0.2">
      <c r="A15" s="179">
        <v>1</v>
      </c>
      <c r="B15" s="189" t="s">
        <v>334</v>
      </c>
      <c r="C15" s="181">
        <v>9</v>
      </c>
      <c r="D15" s="181">
        <v>13</v>
      </c>
      <c r="E15" s="181"/>
      <c r="F15" s="181"/>
      <c r="G15" s="182" t="s">
        <v>253</v>
      </c>
      <c r="I15" s="174"/>
      <c r="J15" s="174"/>
      <c r="K15" s="174"/>
    </row>
    <row r="16" spans="1:11" s="173" customFormat="1" x14ac:dyDescent="0.2">
      <c r="A16" s="179">
        <v>2</v>
      </c>
      <c r="B16" s="189" t="s">
        <v>335</v>
      </c>
      <c r="C16" s="181">
        <v>12</v>
      </c>
      <c r="D16" s="181"/>
      <c r="E16" s="181">
        <v>13</v>
      </c>
      <c r="F16" s="181">
        <v>13</v>
      </c>
      <c r="G16" s="182" t="s">
        <v>250</v>
      </c>
      <c r="I16" s="174"/>
      <c r="J16" s="174"/>
      <c r="K16" s="174"/>
    </row>
    <row r="17" spans="1:11" s="173" customFormat="1" x14ac:dyDescent="0.2">
      <c r="A17" s="179">
        <v>3</v>
      </c>
      <c r="B17" s="189" t="s">
        <v>336</v>
      </c>
      <c r="C17" s="181">
        <v>13</v>
      </c>
      <c r="D17" s="181">
        <v>5</v>
      </c>
      <c r="E17" s="181"/>
      <c r="F17" s="181">
        <v>2</v>
      </c>
      <c r="G17" s="182" t="s">
        <v>254</v>
      </c>
      <c r="I17" s="174"/>
      <c r="J17" s="174"/>
      <c r="K17" s="174"/>
    </row>
    <row r="18" spans="1:11" s="173" customFormat="1" x14ac:dyDescent="0.2">
      <c r="A18" s="179">
        <v>4</v>
      </c>
      <c r="B18" s="184" t="s">
        <v>337</v>
      </c>
      <c r="C18" s="181">
        <v>8</v>
      </c>
      <c r="D18" s="181"/>
      <c r="E18" s="181">
        <v>3</v>
      </c>
      <c r="F18" s="181"/>
      <c r="G18" s="182" t="s">
        <v>252</v>
      </c>
      <c r="I18" s="174"/>
      <c r="J18" s="174"/>
      <c r="K18" s="170"/>
    </row>
    <row r="19" spans="1:11" s="173" customFormat="1" x14ac:dyDescent="0.2">
      <c r="A19" s="169"/>
      <c r="B19" s="186"/>
      <c r="C19" s="187"/>
      <c r="D19" s="187"/>
      <c r="E19" s="187"/>
      <c r="F19" s="171"/>
      <c r="G19" s="188"/>
      <c r="I19" s="174"/>
      <c r="J19" s="174"/>
      <c r="K19" s="174"/>
    </row>
    <row r="20" spans="1:11" s="178" customFormat="1" x14ac:dyDescent="0.2">
      <c r="A20" s="177" t="s">
        <v>338</v>
      </c>
      <c r="B20" s="177"/>
      <c r="C20" s="177" t="s">
        <v>325</v>
      </c>
      <c r="D20" s="177" t="s">
        <v>326</v>
      </c>
      <c r="E20" s="177" t="s">
        <v>327</v>
      </c>
      <c r="F20" s="177" t="s">
        <v>328</v>
      </c>
      <c r="G20" s="177" t="s">
        <v>248</v>
      </c>
      <c r="I20" s="174"/>
      <c r="J20" s="174"/>
      <c r="K20" s="174"/>
    </row>
    <row r="21" spans="1:11" s="173" customFormat="1" x14ac:dyDescent="0.2">
      <c r="A21" s="179">
        <v>1</v>
      </c>
      <c r="B21" s="189" t="s">
        <v>339</v>
      </c>
      <c r="C21" s="181">
        <v>13</v>
      </c>
      <c r="D21" s="181">
        <v>13</v>
      </c>
      <c r="E21" s="181"/>
      <c r="F21" s="181"/>
      <c r="G21" s="182" t="s">
        <v>253</v>
      </c>
      <c r="I21" s="174"/>
      <c r="J21" s="174"/>
      <c r="K21" s="142"/>
    </row>
    <row r="22" spans="1:11" s="173" customFormat="1" x14ac:dyDescent="0.2">
      <c r="A22" s="179">
        <v>2</v>
      </c>
      <c r="B22" s="189" t="s">
        <v>340</v>
      </c>
      <c r="C22" s="181">
        <v>13</v>
      </c>
      <c r="D22" s="181">
        <v>9</v>
      </c>
      <c r="E22" s="181"/>
      <c r="F22" s="181">
        <v>7</v>
      </c>
      <c r="G22" s="182" t="s">
        <v>254</v>
      </c>
      <c r="I22" s="174"/>
      <c r="J22" s="174"/>
      <c r="K22" s="142"/>
    </row>
    <row r="23" spans="1:11" s="173" customFormat="1" x14ac:dyDescent="0.2">
      <c r="A23" s="179">
        <v>3</v>
      </c>
      <c r="B23" s="189" t="s">
        <v>341</v>
      </c>
      <c r="C23" s="181">
        <v>5</v>
      </c>
      <c r="D23" s="181"/>
      <c r="E23" s="181">
        <v>13</v>
      </c>
      <c r="F23" s="181">
        <v>8</v>
      </c>
      <c r="G23" s="182" t="s">
        <v>250</v>
      </c>
      <c r="I23" s="174"/>
      <c r="J23" s="174"/>
      <c r="K23" s="142"/>
    </row>
    <row r="24" spans="1:11" s="173" customFormat="1" x14ac:dyDescent="0.2">
      <c r="A24" s="179">
        <v>4</v>
      </c>
      <c r="B24" s="184"/>
      <c r="C24" s="181">
        <v>0</v>
      </c>
      <c r="D24" s="181"/>
      <c r="E24" s="181">
        <v>0</v>
      </c>
      <c r="F24" s="181"/>
      <c r="G24" s="182"/>
      <c r="I24" s="174"/>
      <c r="J24" s="174"/>
      <c r="K24" s="175"/>
    </row>
    <row r="25" spans="1:11" s="173" customFormat="1" x14ac:dyDescent="0.2">
      <c r="I25" s="174"/>
      <c r="J25" s="174"/>
      <c r="K25" s="174"/>
    </row>
    <row r="26" spans="1:11" s="178" customFormat="1" x14ac:dyDescent="0.2">
      <c r="A26" s="177" t="s">
        <v>342</v>
      </c>
      <c r="B26" s="177"/>
      <c r="C26" s="177" t="s">
        <v>325</v>
      </c>
      <c r="D26" s="177" t="s">
        <v>326</v>
      </c>
      <c r="E26" s="177" t="s">
        <v>327</v>
      </c>
      <c r="F26" s="177" t="s">
        <v>328</v>
      </c>
      <c r="G26" s="177" t="s">
        <v>248</v>
      </c>
      <c r="I26" s="174"/>
      <c r="J26" s="174"/>
      <c r="K26" s="174"/>
    </row>
    <row r="27" spans="1:11" s="173" customFormat="1" x14ac:dyDescent="0.2">
      <c r="A27" s="179">
        <v>1</v>
      </c>
      <c r="B27" s="189" t="s">
        <v>343</v>
      </c>
      <c r="C27" s="181">
        <v>13</v>
      </c>
      <c r="D27" s="181">
        <v>1</v>
      </c>
      <c r="E27" s="181"/>
      <c r="F27" s="181">
        <v>13</v>
      </c>
      <c r="G27" s="182" t="s">
        <v>250</v>
      </c>
      <c r="I27" s="174"/>
      <c r="J27" s="174"/>
      <c r="K27" s="142"/>
    </row>
    <row r="28" spans="1:11" s="173" customFormat="1" x14ac:dyDescent="0.2">
      <c r="A28" s="179">
        <v>2</v>
      </c>
      <c r="B28" s="190" t="s">
        <v>344</v>
      </c>
      <c r="C28" s="181">
        <v>13</v>
      </c>
      <c r="D28" s="181">
        <v>13</v>
      </c>
      <c r="E28" s="181"/>
      <c r="F28" s="181"/>
      <c r="G28" s="182" t="s">
        <v>253</v>
      </c>
      <c r="I28" s="174"/>
      <c r="J28" s="174"/>
      <c r="K28" s="142"/>
    </row>
    <row r="29" spans="1:11" s="173" customFormat="1" x14ac:dyDescent="0.2">
      <c r="A29" s="179">
        <v>3</v>
      </c>
      <c r="B29" s="189" t="s">
        <v>345</v>
      </c>
      <c r="C29" s="181">
        <v>9</v>
      </c>
      <c r="D29" s="181"/>
      <c r="E29" s="181">
        <v>13</v>
      </c>
      <c r="F29" s="181">
        <v>10</v>
      </c>
      <c r="G29" s="182" t="s">
        <v>254</v>
      </c>
      <c r="I29" s="174"/>
      <c r="J29" s="174"/>
      <c r="K29" s="191"/>
    </row>
    <row r="30" spans="1:11" s="173" customFormat="1" x14ac:dyDescent="0.2">
      <c r="A30" s="179">
        <v>4</v>
      </c>
      <c r="B30" s="184"/>
      <c r="C30" s="181">
        <v>0</v>
      </c>
      <c r="D30" s="181"/>
      <c r="E30" s="181">
        <v>0</v>
      </c>
      <c r="F30" s="181"/>
      <c r="G30" s="182"/>
      <c r="I30" s="174"/>
      <c r="J30" s="174"/>
      <c r="K30" s="175"/>
    </row>
    <row r="31" spans="1:11" s="192" customFormat="1" x14ac:dyDescent="0.2"/>
    <row r="32" spans="1:11" s="192" customFormat="1" x14ac:dyDescent="0.2">
      <c r="A32" s="193" t="s">
        <v>284</v>
      </c>
    </row>
    <row r="33" spans="1:11" s="192" customFormat="1" x14ac:dyDescent="0.2">
      <c r="A33" s="193"/>
    </row>
    <row r="34" spans="1:11" s="192" customFormat="1" x14ac:dyDescent="0.2">
      <c r="A34" s="194" t="s">
        <v>285</v>
      </c>
      <c r="B34" s="195" t="s">
        <v>344</v>
      </c>
      <c r="C34" s="196">
        <v>10</v>
      </c>
    </row>
    <row r="35" spans="1:11" s="192" customFormat="1" x14ac:dyDescent="0.2">
      <c r="A35" s="197"/>
      <c r="B35" s="198"/>
      <c r="C35" s="199" t="s">
        <v>344</v>
      </c>
      <c r="D35" s="200"/>
      <c r="F35" s="196" t="s">
        <v>134</v>
      </c>
    </row>
    <row r="36" spans="1:11" s="192" customFormat="1" x14ac:dyDescent="0.2">
      <c r="A36" s="194" t="s">
        <v>288</v>
      </c>
      <c r="B36" s="122" t="s">
        <v>341</v>
      </c>
      <c r="C36" s="201">
        <v>8</v>
      </c>
      <c r="E36" s="202"/>
    </row>
    <row r="37" spans="1:11" s="192" customFormat="1" x14ac:dyDescent="0.2">
      <c r="A37" s="197"/>
      <c r="D37" s="203"/>
      <c r="E37" s="204"/>
      <c r="F37" s="195" t="s">
        <v>344</v>
      </c>
      <c r="I37" s="196">
        <v>5</v>
      </c>
    </row>
    <row r="38" spans="1:11" s="192" customFormat="1" x14ac:dyDescent="0.2">
      <c r="A38" s="194" t="s">
        <v>287</v>
      </c>
      <c r="B38" s="126" t="s">
        <v>334</v>
      </c>
      <c r="C38" s="205">
        <v>11</v>
      </c>
      <c r="E38" s="204"/>
      <c r="F38" s="198"/>
      <c r="G38" s="198"/>
      <c r="H38" s="202"/>
    </row>
    <row r="39" spans="1:11" s="192" customFormat="1" x14ac:dyDescent="0.2">
      <c r="A39" s="197"/>
      <c r="B39" s="198"/>
      <c r="C39" s="206" t="s">
        <v>334</v>
      </c>
      <c r="E39" s="207"/>
      <c r="F39" s="205" t="s">
        <v>134</v>
      </c>
      <c r="G39" s="203"/>
      <c r="H39" s="204"/>
    </row>
    <row r="40" spans="1:11" s="192" customFormat="1" x14ac:dyDescent="0.2">
      <c r="A40" s="194" t="s">
        <v>286</v>
      </c>
      <c r="B40" s="122" t="s">
        <v>331</v>
      </c>
      <c r="C40" s="208">
        <v>8</v>
      </c>
      <c r="D40" s="198"/>
      <c r="F40" s="203"/>
      <c r="G40" s="203"/>
      <c r="H40" s="204"/>
    </row>
    <row r="41" spans="1:11" s="192" customFormat="1" ht="13.5" thickBot="1" x14ac:dyDescent="0.25">
      <c r="A41" s="197"/>
      <c r="F41" s="203"/>
      <c r="G41" s="203"/>
      <c r="H41" s="204"/>
      <c r="J41" s="192" t="s">
        <v>335</v>
      </c>
    </row>
    <row r="42" spans="1:11" s="192" customFormat="1" x14ac:dyDescent="0.2">
      <c r="A42" s="194" t="s">
        <v>289</v>
      </c>
      <c r="B42" s="192" t="s">
        <v>339</v>
      </c>
      <c r="C42" s="196">
        <v>10</v>
      </c>
      <c r="F42" s="203"/>
      <c r="G42" s="203"/>
      <c r="H42" s="204"/>
      <c r="I42" s="209"/>
      <c r="J42" s="210" t="s">
        <v>290</v>
      </c>
      <c r="K42" s="211"/>
    </row>
    <row r="43" spans="1:11" s="192" customFormat="1" x14ac:dyDescent="0.2">
      <c r="A43" s="197"/>
      <c r="B43" s="198"/>
      <c r="C43" s="212" t="s">
        <v>335</v>
      </c>
      <c r="D43" s="200"/>
      <c r="F43" s="205">
        <v>13</v>
      </c>
      <c r="G43" s="203"/>
      <c r="H43" s="204"/>
    </row>
    <row r="44" spans="1:11" s="192" customFormat="1" ht="13.5" thickBot="1" x14ac:dyDescent="0.25">
      <c r="A44" s="194" t="s">
        <v>291</v>
      </c>
      <c r="B44" s="200" t="s">
        <v>335</v>
      </c>
      <c r="C44" s="201">
        <v>12</v>
      </c>
      <c r="E44" s="202"/>
      <c r="F44" s="203"/>
      <c r="G44" s="203"/>
      <c r="H44" s="204"/>
      <c r="J44" s="213" t="s">
        <v>344</v>
      </c>
      <c r="K44" s="214"/>
    </row>
    <row r="45" spans="1:11" s="192" customFormat="1" x14ac:dyDescent="0.2">
      <c r="A45" s="197"/>
      <c r="D45" s="203"/>
      <c r="E45" s="204"/>
      <c r="F45" s="200" t="s">
        <v>335</v>
      </c>
      <c r="G45" s="200"/>
      <c r="H45" s="207"/>
      <c r="I45" s="196">
        <v>13</v>
      </c>
      <c r="J45" s="210" t="s">
        <v>292</v>
      </c>
    </row>
    <row r="46" spans="1:11" s="192" customFormat="1" x14ac:dyDescent="0.2">
      <c r="A46" s="194" t="s">
        <v>293</v>
      </c>
      <c r="B46" s="192" t="s">
        <v>329</v>
      </c>
      <c r="C46" s="205">
        <v>13</v>
      </c>
      <c r="E46" s="204"/>
    </row>
    <row r="47" spans="1:11" s="192" customFormat="1" x14ac:dyDescent="0.2">
      <c r="A47" s="197"/>
      <c r="B47" s="198"/>
      <c r="C47" s="206" t="s">
        <v>329</v>
      </c>
      <c r="E47" s="207"/>
      <c r="F47" s="196">
        <v>7</v>
      </c>
    </row>
    <row r="48" spans="1:11" s="192" customFormat="1" x14ac:dyDescent="0.2">
      <c r="A48" s="194" t="s">
        <v>294</v>
      </c>
      <c r="B48" s="200" t="s">
        <v>343</v>
      </c>
      <c r="C48" s="208">
        <v>3</v>
      </c>
      <c r="D48" s="198"/>
    </row>
    <row r="49" spans="1:11" s="192" customFormat="1" x14ac:dyDescent="0.2">
      <c r="A49" s="215"/>
      <c r="B49" s="203"/>
      <c r="C49" s="205"/>
      <c r="D49" s="203"/>
    </row>
    <row r="50" spans="1:11" s="192" customFormat="1" x14ac:dyDescent="0.2">
      <c r="F50" s="192" t="s">
        <v>334</v>
      </c>
      <c r="I50" s="205">
        <v>6</v>
      </c>
      <c r="J50" s="203"/>
      <c r="K50" s="203"/>
    </row>
    <row r="51" spans="1:11" s="192" customFormat="1" ht="13.5" thickBot="1" x14ac:dyDescent="0.25">
      <c r="F51" s="198"/>
      <c r="G51" s="198"/>
      <c r="H51" s="202"/>
      <c r="I51" s="214"/>
      <c r="J51" s="214" t="s">
        <v>329</v>
      </c>
      <c r="K51" s="214"/>
    </row>
    <row r="52" spans="1:11" s="192" customFormat="1" x14ac:dyDescent="0.2">
      <c r="F52" s="200" t="s">
        <v>329</v>
      </c>
      <c r="G52" s="200"/>
      <c r="H52" s="207"/>
      <c r="I52" s="196">
        <v>13</v>
      </c>
      <c r="J52" s="216" t="s">
        <v>295</v>
      </c>
      <c r="K52" s="203"/>
    </row>
    <row r="53" spans="1:11" s="192" customFormat="1" x14ac:dyDescent="0.2">
      <c r="J53" s="203"/>
      <c r="K53" s="203"/>
    </row>
    <row r="54" spans="1:11" s="192" customFormat="1" ht="13.5" thickBot="1" x14ac:dyDescent="0.25">
      <c r="G54" s="203"/>
      <c r="H54" s="203"/>
      <c r="J54" s="214" t="s">
        <v>334</v>
      </c>
      <c r="K54" s="214"/>
    </row>
    <row r="55" spans="1:11" s="192" customFormat="1" x14ac:dyDescent="0.2">
      <c r="G55" s="203"/>
      <c r="H55" s="203"/>
      <c r="J55" s="215" t="s">
        <v>296</v>
      </c>
    </row>
    <row r="56" spans="1:11" s="192" customFormat="1" x14ac:dyDescent="0.2">
      <c r="C56" s="192" t="s">
        <v>341</v>
      </c>
      <c r="F56" s="196">
        <v>1</v>
      </c>
    </row>
    <row r="57" spans="1:11" s="192" customFormat="1" x14ac:dyDescent="0.2">
      <c r="C57" s="198"/>
      <c r="D57" s="198"/>
      <c r="E57" s="202"/>
      <c r="F57" s="212" t="s">
        <v>331</v>
      </c>
      <c r="G57" s="200"/>
      <c r="H57" s="200"/>
      <c r="I57" s="196" t="s">
        <v>134</v>
      </c>
    </row>
    <row r="58" spans="1:11" s="192" customFormat="1" x14ac:dyDescent="0.2">
      <c r="C58" s="200" t="s">
        <v>331</v>
      </c>
      <c r="D58" s="200"/>
      <c r="E58" s="207"/>
      <c r="F58" s="201">
        <v>13</v>
      </c>
      <c r="H58" s="204"/>
    </row>
    <row r="59" spans="1:11" s="192" customFormat="1" ht="13.5" thickBot="1" x14ac:dyDescent="0.25">
      <c r="F59" s="203"/>
      <c r="H59" s="204"/>
      <c r="J59" s="192" t="s">
        <v>339</v>
      </c>
    </row>
    <row r="60" spans="1:11" s="192" customFormat="1" x14ac:dyDescent="0.2">
      <c r="C60" s="192" t="s">
        <v>339</v>
      </c>
      <c r="F60" s="205">
        <v>13</v>
      </c>
      <c r="H60" s="204"/>
      <c r="I60" s="209"/>
      <c r="J60" s="210" t="s">
        <v>298</v>
      </c>
      <c r="K60" s="211"/>
    </row>
    <row r="61" spans="1:11" s="192" customFormat="1" x14ac:dyDescent="0.2">
      <c r="C61" s="198"/>
      <c r="D61" s="198"/>
      <c r="E61" s="202"/>
      <c r="F61" s="206" t="s">
        <v>339</v>
      </c>
      <c r="H61" s="207"/>
      <c r="I61" s="205" t="s">
        <v>134</v>
      </c>
    </row>
    <row r="62" spans="1:11" s="192" customFormat="1" ht="13.5" thickBot="1" x14ac:dyDescent="0.25">
      <c r="C62" s="200" t="s">
        <v>343</v>
      </c>
      <c r="D62" s="200"/>
      <c r="E62" s="207"/>
      <c r="F62" s="208">
        <v>6</v>
      </c>
      <c r="G62" s="198"/>
      <c r="I62" s="203"/>
      <c r="J62" s="203" t="s">
        <v>331</v>
      </c>
      <c r="K62" s="214"/>
    </row>
    <row r="63" spans="1:11" s="192" customFormat="1" x14ac:dyDescent="0.2">
      <c r="I63" s="203"/>
      <c r="J63" s="210" t="s">
        <v>320</v>
      </c>
      <c r="K63" s="203"/>
    </row>
    <row r="64" spans="1:11" s="192" customFormat="1" x14ac:dyDescent="0.2">
      <c r="F64" s="192" t="s">
        <v>341</v>
      </c>
      <c r="I64" s="205" t="s">
        <v>134</v>
      </c>
      <c r="J64" s="203"/>
      <c r="K64" s="203"/>
    </row>
    <row r="65" spans="1:11" s="192" customFormat="1" ht="13.5" thickBot="1" x14ac:dyDescent="0.25">
      <c r="F65" s="198"/>
      <c r="G65" s="198"/>
      <c r="H65" s="202"/>
      <c r="I65" s="214"/>
      <c r="J65" s="214" t="s">
        <v>343</v>
      </c>
      <c r="K65" s="214"/>
    </row>
    <row r="66" spans="1:11" s="192" customFormat="1" x14ac:dyDescent="0.2">
      <c r="F66" s="200" t="s">
        <v>343</v>
      </c>
      <c r="G66" s="200"/>
      <c r="H66" s="207"/>
      <c r="I66" s="196" t="s">
        <v>134</v>
      </c>
      <c r="J66" s="216" t="s">
        <v>299</v>
      </c>
      <c r="K66" s="203"/>
    </row>
    <row r="67" spans="1:11" s="192" customFormat="1" x14ac:dyDescent="0.2">
      <c r="J67" s="203"/>
      <c r="K67" s="203"/>
    </row>
    <row r="68" spans="1:11" s="192" customFormat="1" ht="13.5" thickBot="1" x14ac:dyDescent="0.25">
      <c r="G68" s="203"/>
      <c r="H68" s="203"/>
      <c r="J68" s="214" t="s">
        <v>341</v>
      </c>
      <c r="K68" s="214"/>
    </row>
    <row r="69" spans="1:11" s="192" customFormat="1" x14ac:dyDescent="0.2">
      <c r="G69" s="203"/>
      <c r="H69" s="203"/>
      <c r="J69" s="215" t="s">
        <v>300</v>
      </c>
    </row>
    <row r="70" spans="1:11" s="192" customFormat="1" x14ac:dyDescent="0.2">
      <c r="G70" s="203"/>
      <c r="H70" s="203"/>
      <c r="J70" s="215"/>
    </row>
    <row r="71" spans="1:11" s="192" customFormat="1" x14ac:dyDescent="0.2">
      <c r="A71" s="193" t="s">
        <v>346</v>
      </c>
    </row>
    <row r="72" spans="1:11" s="192" customFormat="1" x14ac:dyDescent="0.2">
      <c r="A72" s="193"/>
    </row>
    <row r="73" spans="1:11" s="192" customFormat="1" x14ac:dyDescent="0.2">
      <c r="A73" s="194" t="s">
        <v>347</v>
      </c>
      <c r="B73" s="192" t="s">
        <v>345</v>
      </c>
      <c r="C73" s="196"/>
    </row>
    <row r="74" spans="1:11" s="192" customFormat="1" x14ac:dyDescent="0.2">
      <c r="A74" s="197"/>
      <c r="B74" s="198"/>
      <c r="C74" s="212" t="s">
        <v>345</v>
      </c>
      <c r="D74" s="200"/>
      <c r="F74" s="196"/>
    </row>
    <row r="75" spans="1:11" s="192" customFormat="1" x14ac:dyDescent="0.2">
      <c r="A75" s="194" t="s">
        <v>348</v>
      </c>
      <c r="B75" s="122" t="s">
        <v>297</v>
      </c>
      <c r="C75" s="201"/>
      <c r="E75" s="202"/>
    </row>
    <row r="76" spans="1:11" s="192" customFormat="1" x14ac:dyDescent="0.2">
      <c r="A76" s="197"/>
      <c r="D76" s="203"/>
      <c r="E76" s="204"/>
      <c r="F76" s="192" t="s">
        <v>345</v>
      </c>
      <c r="I76" s="196" t="s">
        <v>297</v>
      </c>
    </row>
    <row r="77" spans="1:11" s="192" customFormat="1" x14ac:dyDescent="0.2">
      <c r="A77" s="194" t="s">
        <v>318</v>
      </c>
      <c r="B77" s="126" t="s">
        <v>336</v>
      </c>
      <c r="C77" s="205"/>
      <c r="E77" s="204"/>
      <c r="F77" s="198"/>
      <c r="G77" s="198"/>
      <c r="H77" s="202"/>
    </row>
    <row r="78" spans="1:11" s="192" customFormat="1" x14ac:dyDescent="0.2">
      <c r="A78" s="197"/>
      <c r="B78" s="198"/>
      <c r="C78" s="206" t="s">
        <v>336</v>
      </c>
      <c r="E78" s="207"/>
      <c r="F78" s="205" t="s">
        <v>134</v>
      </c>
      <c r="G78" s="203"/>
      <c r="H78" s="204"/>
    </row>
    <row r="79" spans="1:11" s="192" customFormat="1" x14ac:dyDescent="0.2">
      <c r="A79" s="194" t="s">
        <v>319</v>
      </c>
      <c r="B79" s="122" t="s">
        <v>330</v>
      </c>
      <c r="C79" s="208" t="s">
        <v>297</v>
      </c>
      <c r="D79" s="198"/>
      <c r="F79" s="203"/>
      <c r="G79" s="203"/>
      <c r="H79" s="204"/>
    </row>
    <row r="80" spans="1:11" s="192" customFormat="1" ht="13.5" thickBot="1" x14ac:dyDescent="0.25">
      <c r="A80" s="197"/>
      <c r="F80" s="203"/>
      <c r="G80" s="203"/>
      <c r="H80" s="204"/>
      <c r="J80" s="192" t="s">
        <v>340</v>
      </c>
    </row>
    <row r="81" spans="1:11" s="192" customFormat="1" x14ac:dyDescent="0.2">
      <c r="A81" s="194" t="s">
        <v>349</v>
      </c>
      <c r="B81" s="192" t="s">
        <v>340</v>
      </c>
      <c r="C81" s="196"/>
      <c r="F81" s="203"/>
      <c r="G81" s="203"/>
      <c r="H81" s="204"/>
      <c r="I81" s="209"/>
      <c r="J81" s="210" t="s">
        <v>322</v>
      </c>
      <c r="K81" s="211"/>
    </row>
    <row r="82" spans="1:11" s="192" customFormat="1" x14ac:dyDescent="0.2">
      <c r="A82" s="197"/>
      <c r="B82" s="198"/>
      <c r="C82" s="212" t="s">
        <v>340</v>
      </c>
      <c r="D82" s="200"/>
      <c r="F82" s="205"/>
      <c r="G82" s="203"/>
      <c r="H82" s="204"/>
    </row>
    <row r="83" spans="1:11" s="192" customFormat="1" ht="13.5" thickBot="1" x14ac:dyDescent="0.25">
      <c r="A83" s="194" t="s">
        <v>317</v>
      </c>
      <c r="B83" s="200" t="s">
        <v>337</v>
      </c>
      <c r="C83" s="201"/>
      <c r="E83" s="202"/>
      <c r="F83" s="203"/>
      <c r="G83" s="203"/>
      <c r="H83" s="204"/>
      <c r="J83" s="214" t="s">
        <v>345</v>
      </c>
      <c r="K83" s="214"/>
    </row>
    <row r="84" spans="1:11" s="192" customFormat="1" x14ac:dyDescent="0.2">
      <c r="A84" s="197"/>
      <c r="D84" s="203"/>
      <c r="E84" s="204"/>
      <c r="F84" s="200" t="s">
        <v>340</v>
      </c>
      <c r="G84" s="200"/>
      <c r="H84" s="207"/>
      <c r="I84" s="196" t="s">
        <v>134</v>
      </c>
      <c r="J84" s="210" t="s">
        <v>350</v>
      </c>
    </row>
    <row r="85" spans="1:11" s="192" customFormat="1" x14ac:dyDescent="0.2">
      <c r="A85" s="194" t="s">
        <v>316</v>
      </c>
      <c r="B85" s="192" t="s">
        <v>332</v>
      </c>
      <c r="C85" s="205"/>
      <c r="E85" s="204"/>
    </row>
    <row r="86" spans="1:11" s="192" customFormat="1" x14ac:dyDescent="0.2">
      <c r="A86" s="197"/>
      <c r="B86" s="198"/>
      <c r="C86" s="206" t="s">
        <v>332</v>
      </c>
      <c r="E86" s="207"/>
      <c r="F86" s="196"/>
    </row>
    <row r="87" spans="1:11" s="192" customFormat="1" x14ac:dyDescent="0.2">
      <c r="A87" s="194" t="s">
        <v>351</v>
      </c>
      <c r="B87" s="200" t="s">
        <v>297</v>
      </c>
      <c r="C87" s="208"/>
      <c r="D87" s="198"/>
    </row>
    <row r="88" spans="1:11" s="192" customFormat="1" x14ac:dyDescent="0.2">
      <c r="A88" s="215"/>
      <c r="B88" s="203"/>
      <c r="C88" s="205"/>
      <c r="D88" s="203"/>
    </row>
    <row r="89" spans="1:11" s="192" customFormat="1" x14ac:dyDescent="0.2">
      <c r="F89" s="192" t="s">
        <v>336</v>
      </c>
      <c r="I89" s="205" t="s">
        <v>134</v>
      </c>
      <c r="J89" s="203"/>
      <c r="K89" s="203"/>
    </row>
    <row r="90" spans="1:11" s="192" customFormat="1" ht="13.5" thickBot="1" x14ac:dyDescent="0.25">
      <c r="F90" s="198"/>
      <c r="G90" s="198"/>
      <c r="H90" s="202"/>
      <c r="I90" s="214"/>
      <c r="J90" s="214" t="s">
        <v>336</v>
      </c>
      <c r="K90" s="214"/>
    </row>
    <row r="91" spans="1:11" s="192" customFormat="1" x14ac:dyDescent="0.2">
      <c r="F91" s="200" t="s">
        <v>332</v>
      </c>
      <c r="G91" s="200"/>
      <c r="H91" s="207"/>
      <c r="I91" s="196" t="s">
        <v>134</v>
      </c>
      <c r="J91" s="216" t="s">
        <v>352</v>
      </c>
      <c r="K91" s="203"/>
    </row>
    <row r="92" spans="1:11" s="192" customFormat="1" x14ac:dyDescent="0.2">
      <c r="J92" s="203"/>
      <c r="K92" s="203"/>
    </row>
    <row r="93" spans="1:11" s="192" customFormat="1" ht="13.5" thickBot="1" x14ac:dyDescent="0.25">
      <c r="G93" s="203"/>
      <c r="H93" s="203"/>
      <c r="J93" s="214" t="s">
        <v>332</v>
      </c>
      <c r="K93" s="214"/>
    </row>
    <row r="94" spans="1:11" s="192" customFormat="1" x14ac:dyDescent="0.2">
      <c r="G94" s="203"/>
      <c r="H94" s="203"/>
      <c r="J94" s="215" t="s">
        <v>352</v>
      </c>
    </row>
    <row r="95" spans="1:11" s="192" customFormat="1" x14ac:dyDescent="0.2">
      <c r="C95" s="192" t="s">
        <v>297</v>
      </c>
      <c r="F95" s="196"/>
    </row>
    <row r="96" spans="1:11" s="192" customFormat="1" x14ac:dyDescent="0.2">
      <c r="C96" s="198"/>
      <c r="D96" s="198"/>
      <c r="E96" s="202"/>
      <c r="F96" s="212" t="s">
        <v>330</v>
      </c>
      <c r="G96" s="200"/>
      <c r="H96" s="200"/>
      <c r="I96" s="196" t="s">
        <v>297</v>
      </c>
    </row>
    <row r="97" spans="1:11" s="192" customFormat="1" x14ac:dyDescent="0.2">
      <c r="C97" s="200" t="s">
        <v>330</v>
      </c>
      <c r="D97" s="200"/>
      <c r="E97" s="207"/>
      <c r="F97" s="201"/>
      <c r="H97" s="204"/>
    </row>
    <row r="98" spans="1:11" s="192" customFormat="1" ht="13.5" thickBot="1" x14ac:dyDescent="0.25">
      <c r="F98" s="203"/>
      <c r="H98" s="204"/>
      <c r="J98" s="192" t="s">
        <v>337</v>
      </c>
    </row>
    <row r="99" spans="1:11" s="192" customFormat="1" x14ac:dyDescent="0.2">
      <c r="C99" s="192" t="s">
        <v>337</v>
      </c>
      <c r="F99" s="205"/>
      <c r="H99" s="204"/>
      <c r="I99" s="209"/>
      <c r="J99" s="210" t="s">
        <v>353</v>
      </c>
      <c r="K99" s="211"/>
    </row>
    <row r="100" spans="1:11" s="192" customFormat="1" x14ac:dyDescent="0.2">
      <c r="C100" s="198"/>
      <c r="D100" s="198"/>
      <c r="E100" s="202"/>
      <c r="F100" s="206" t="s">
        <v>337</v>
      </c>
      <c r="H100" s="207"/>
      <c r="I100" s="205"/>
    </row>
    <row r="101" spans="1:11" s="192" customFormat="1" ht="13.5" thickBot="1" x14ac:dyDescent="0.25">
      <c r="C101" s="200" t="s">
        <v>297</v>
      </c>
      <c r="D101" s="200"/>
      <c r="E101" s="207"/>
      <c r="F101" s="208"/>
      <c r="G101" s="198"/>
      <c r="I101" s="203"/>
      <c r="J101" s="203" t="s">
        <v>330</v>
      </c>
      <c r="K101" s="214"/>
    </row>
    <row r="102" spans="1:11" s="192" customFormat="1" x14ac:dyDescent="0.2">
      <c r="I102" s="203"/>
      <c r="J102" s="210" t="s">
        <v>354</v>
      </c>
      <c r="K102" s="203"/>
    </row>
    <row r="103" spans="1:11" s="192" customFormat="1" x14ac:dyDescent="0.2">
      <c r="I103" s="205"/>
      <c r="J103" s="203"/>
      <c r="K103" s="203"/>
    </row>
    <row r="104" spans="1:11" s="192" customFormat="1" ht="13.5" thickBot="1" x14ac:dyDescent="0.25">
      <c r="F104" s="198"/>
      <c r="G104" s="198"/>
      <c r="H104" s="202"/>
      <c r="I104" s="214"/>
      <c r="J104" s="214"/>
      <c r="K104" s="214"/>
    </row>
    <row r="105" spans="1:11" s="192" customFormat="1" x14ac:dyDescent="0.2">
      <c r="F105" s="200"/>
      <c r="G105" s="200"/>
      <c r="H105" s="207"/>
      <c r="I105" s="196"/>
      <c r="J105" s="216" t="s">
        <v>355</v>
      </c>
      <c r="K105" s="203"/>
    </row>
    <row r="106" spans="1:11" s="192" customFormat="1" x14ac:dyDescent="0.2">
      <c r="J106" s="203"/>
      <c r="K106" s="203"/>
    </row>
    <row r="107" spans="1:11" s="192" customFormat="1" ht="13.5" thickBot="1" x14ac:dyDescent="0.25">
      <c r="G107" s="203"/>
      <c r="H107" s="203"/>
      <c r="J107" s="214"/>
      <c r="K107" s="214"/>
    </row>
    <row r="108" spans="1:11" s="192" customFormat="1" x14ac:dyDescent="0.2">
      <c r="G108" s="203"/>
      <c r="H108" s="203"/>
      <c r="J108" s="215" t="s">
        <v>356</v>
      </c>
    </row>
    <row r="109" spans="1:11" s="192" customFormat="1" x14ac:dyDescent="0.2"/>
    <row r="110" spans="1:11" s="192" customFormat="1" x14ac:dyDescent="0.2">
      <c r="A110" s="217">
        <v>1</v>
      </c>
      <c r="B110" s="218" t="s">
        <v>335</v>
      </c>
    </row>
    <row r="111" spans="1:11" s="192" customFormat="1" x14ac:dyDescent="0.2">
      <c r="A111" s="217">
        <v>2</v>
      </c>
      <c r="B111" s="219" t="s">
        <v>344</v>
      </c>
    </row>
    <row r="112" spans="1:11" s="192" customFormat="1" x14ac:dyDescent="0.2">
      <c r="A112" s="217">
        <v>3</v>
      </c>
      <c r="B112" s="74" t="s">
        <v>329</v>
      </c>
    </row>
    <row r="113" spans="1:4" s="192" customFormat="1" x14ac:dyDescent="0.2">
      <c r="A113" s="217">
        <v>4</v>
      </c>
      <c r="B113" s="69" t="s">
        <v>334</v>
      </c>
    </row>
    <row r="114" spans="1:4" s="192" customFormat="1" x14ac:dyDescent="0.2">
      <c r="A114" s="217">
        <v>5</v>
      </c>
      <c r="B114" s="69" t="s">
        <v>339</v>
      </c>
    </row>
    <row r="115" spans="1:4" s="192" customFormat="1" x14ac:dyDescent="0.2">
      <c r="A115" s="217">
        <v>6</v>
      </c>
      <c r="B115" s="69" t="s">
        <v>331</v>
      </c>
    </row>
    <row r="116" spans="1:4" s="192" customFormat="1" x14ac:dyDescent="0.2">
      <c r="A116" s="217">
        <v>7</v>
      </c>
      <c r="B116" s="69" t="s">
        <v>343</v>
      </c>
    </row>
    <row r="117" spans="1:4" s="192" customFormat="1" x14ac:dyDescent="0.2">
      <c r="A117" s="217">
        <v>8</v>
      </c>
      <c r="B117" s="69" t="s">
        <v>341</v>
      </c>
    </row>
    <row r="118" spans="1:4" s="192" customFormat="1" x14ac:dyDescent="0.2">
      <c r="A118" s="217">
        <v>9</v>
      </c>
      <c r="B118" s="64" t="s">
        <v>340</v>
      </c>
      <c r="D118" s="142"/>
    </row>
    <row r="119" spans="1:4" s="192" customFormat="1" x14ac:dyDescent="0.2">
      <c r="A119" s="217">
        <v>10</v>
      </c>
      <c r="B119" s="64" t="s">
        <v>345</v>
      </c>
      <c r="D119" s="142"/>
    </row>
    <row r="120" spans="1:4" s="192" customFormat="1" x14ac:dyDescent="0.2">
      <c r="A120" s="217">
        <v>11</v>
      </c>
      <c r="B120" s="64" t="s">
        <v>336</v>
      </c>
      <c r="D120" s="142"/>
    </row>
    <row r="121" spans="1:4" s="192" customFormat="1" x14ac:dyDescent="0.2">
      <c r="A121" s="217">
        <v>11</v>
      </c>
      <c r="B121" s="64" t="s">
        <v>332</v>
      </c>
      <c r="D121" s="142"/>
    </row>
    <row r="122" spans="1:4" s="192" customFormat="1" x14ac:dyDescent="0.2">
      <c r="A122" s="217">
        <v>13</v>
      </c>
      <c r="B122" s="69" t="s">
        <v>337</v>
      </c>
      <c r="D122" s="142"/>
    </row>
    <row r="123" spans="1:4" s="192" customFormat="1" x14ac:dyDescent="0.2">
      <c r="A123" s="217">
        <v>14</v>
      </c>
      <c r="B123" s="64" t="s">
        <v>330</v>
      </c>
      <c r="D123" s="203"/>
    </row>
  </sheetData>
  <conditionalFormatting sqref="C9:I105">
    <cfRule type="cellIs" dxfId="48" priority="1" stopIfTrue="1" operator="equal">
      <formula>13</formula>
    </cfRule>
  </conditionalFormatting>
  <hyperlinks>
    <hyperlink ref="E1" location="Kalend!G1" display="Kalender"/>
    <hyperlink ref="G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3" manualBreakCount="3">
    <brk id="30" max="16383" man="1"/>
    <brk id="69" max="16383" man="1"/>
    <brk id="1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73"/>
  <sheetViews>
    <sheetView showGridLines="0" showRowColHeaders="0" zoomScaleNormal="100" workbookViewId="0">
      <pane ySplit="2" topLeftCell="A3" activePane="bottomLeft" state="frozen"/>
      <selection activeCell="L1" sqref="L1"/>
      <selection pane="bottomLeft" activeCell="L1" sqref="L1"/>
    </sheetView>
  </sheetViews>
  <sheetFormatPr defaultColWidth="9.42578125" defaultRowHeight="12.75" x14ac:dyDescent="0.2"/>
  <cols>
    <col min="1" max="1" width="3.28515625" style="143" bestFit="1" customWidth="1"/>
    <col min="2" max="2" width="31.140625" style="143" bestFit="1" customWidth="1"/>
    <col min="3" max="9" width="6.140625" style="143" customWidth="1"/>
    <col min="10" max="20" width="2.7109375" style="143" customWidth="1"/>
    <col min="21" max="244" width="9.140625" style="143" customWidth="1"/>
    <col min="245" max="16384" width="9.42578125" style="143"/>
  </cols>
  <sheetData>
    <row r="1" spans="1:10" x14ac:dyDescent="0.2">
      <c r="A1" s="95" t="str">
        <f>UPPER((Kalend!D8)&amp;" - "&amp;(Kalend!C8)&amp;" - "&amp;(Kalend!E8))</f>
        <v>S1 - SÕMERU VALLA LAHTISED MV 1. ETAPP - DUO</v>
      </c>
      <c r="F1" s="572" t="str">
        <f>HYPERLINK("#Kalend!I1","Kalender")</f>
        <v>Kalender</v>
      </c>
      <c r="G1" s="43"/>
      <c r="H1" s="572" t="str">
        <f>HYPERLINK("#Reit!G1","Reiting")</f>
        <v>Reiting</v>
      </c>
      <c r="I1" s="43"/>
      <c r="J1" s="43"/>
    </row>
    <row r="2" spans="1:10" x14ac:dyDescent="0.2">
      <c r="A2" s="43" t="str">
        <f>"Toimumisaeg: "&amp;(Kalend!A8)&amp;" kell "&amp;(Kalend!B8)</f>
        <v>Toimumisaeg: P, 18.05.2014 kell 11:00</v>
      </c>
    </row>
    <row r="3" spans="1:10" x14ac:dyDescent="0.2">
      <c r="A3" s="43" t="str">
        <f>"Toimumiskoht: "&amp;(Kalend!F8)</f>
        <v>Toimumiskoht: Sõmeru Põhikooli staadion</v>
      </c>
    </row>
    <row r="4" spans="1:10" x14ac:dyDescent="0.2">
      <c r="A4" s="43" t="str">
        <f>"Korraldaja: "&amp;(Kalend!G8)</f>
        <v>Korraldaja: K-Järve SHK, Ivar Viljaste</v>
      </c>
    </row>
    <row r="6" spans="1:10" x14ac:dyDescent="0.2">
      <c r="A6" s="144" t="s">
        <v>246</v>
      </c>
      <c r="B6" s="144"/>
      <c r="C6" s="145">
        <v>1</v>
      </c>
      <c r="D6" s="145">
        <v>2</v>
      </c>
      <c r="E6" s="145">
        <v>3</v>
      </c>
      <c r="F6" s="145">
        <v>4</v>
      </c>
      <c r="G6" s="145">
        <v>5</v>
      </c>
      <c r="H6" s="145" t="s">
        <v>247</v>
      </c>
      <c r="I6" s="145" t="s">
        <v>248</v>
      </c>
    </row>
    <row r="7" spans="1:10" x14ac:dyDescent="0.2">
      <c r="A7" s="144">
        <v>1</v>
      </c>
      <c r="B7" s="146" t="s">
        <v>357</v>
      </c>
      <c r="C7" s="147"/>
      <c r="D7" s="148">
        <v>8</v>
      </c>
      <c r="E7" s="148">
        <v>13</v>
      </c>
      <c r="F7" s="148">
        <v>13</v>
      </c>
      <c r="G7" s="148">
        <v>5</v>
      </c>
      <c r="H7" s="149" t="s">
        <v>313</v>
      </c>
      <c r="I7" s="148" t="s">
        <v>250</v>
      </c>
    </row>
    <row r="8" spans="1:10" x14ac:dyDescent="0.2">
      <c r="A8" s="144">
        <v>2</v>
      </c>
      <c r="B8" s="107" t="s">
        <v>329</v>
      </c>
      <c r="C8" s="148">
        <v>13</v>
      </c>
      <c r="D8" s="147"/>
      <c r="E8" s="148">
        <v>13</v>
      </c>
      <c r="F8" s="148">
        <v>13</v>
      </c>
      <c r="G8" s="148">
        <v>13</v>
      </c>
      <c r="H8" s="149" t="s">
        <v>358</v>
      </c>
      <c r="I8" s="148" t="s">
        <v>253</v>
      </c>
    </row>
    <row r="9" spans="1:10" x14ac:dyDescent="0.2">
      <c r="A9" s="144">
        <v>3</v>
      </c>
      <c r="B9" s="146" t="s">
        <v>359</v>
      </c>
      <c r="C9" s="148">
        <v>0</v>
      </c>
      <c r="D9" s="148">
        <v>1</v>
      </c>
      <c r="E9" s="147"/>
      <c r="F9" s="148">
        <v>4</v>
      </c>
      <c r="G9" s="148">
        <v>13</v>
      </c>
      <c r="H9" s="149" t="s">
        <v>277</v>
      </c>
      <c r="I9" s="148" t="s">
        <v>252</v>
      </c>
    </row>
    <row r="10" spans="1:10" x14ac:dyDescent="0.2">
      <c r="A10" s="144">
        <v>4</v>
      </c>
      <c r="B10" s="184" t="s">
        <v>337</v>
      </c>
      <c r="C10" s="148">
        <v>8</v>
      </c>
      <c r="D10" s="148">
        <v>6</v>
      </c>
      <c r="E10" s="148">
        <v>13</v>
      </c>
      <c r="F10" s="147"/>
      <c r="G10" s="148">
        <v>13</v>
      </c>
      <c r="H10" s="149" t="s">
        <v>313</v>
      </c>
      <c r="I10" s="148" t="s">
        <v>254</v>
      </c>
    </row>
    <row r="11" spans="1:10" x14ac:dyDescent="0.2">
      <c r="A11" s="144">
        <v>5</v>
      </c>
      <c r="B11" s="146" t="s">
        <v>360</v>
      </c>
      <c r="C11" s="148">
        <v>13</v>
      </c>
      <c r="D11" s="148">
        <v>0</v>
      </c>
      <c r="E11" s="148">
        <v>7</v>
      </c>
      <c r="F11" s="148">
        <v>8</v>
      </c>
      <c r="G11" s="147"/>
      <c r="H11" s="149" t="s">
        <v>277</v>
      </c>
      <c r="I11" s="148" t="s">
        <v>259</v>
      </c>
    </row>
    <row r="12" spans="1:10" x14ac:dyDescent="0.2">
      <c r="A12" s="151"/>
      <c r="B12" s="152"/>
      <c r="C12" s="113"/>
      <c r="D12" s="113"/>
      <c r="E12" s="113"/>
      <c r="F12" s="113"/>
      <c r="G12" s="114"/>
      <c r="H12" s="112"/>
      <c r="I12" s="113"/>
    </row>
    <row r="13" spans="1:10" x14ac:dyDescent="0.2">
      <c r="A13" s="179" t="s">
        <v>260</v>
      </c>
      <c r="B13" s="179"/>
      <c r="C13" s="220">
        <v>1</v>
      </c>
      <c r="D13" s="220">
        <v>2</v>
      </c>
      <c r="E13" s="220">
        <v>3</v>
      </c>
      <c r="F13" s="220">
        <v>4</v>
      </c>
      <c r="G13" s="220">
        <v>5</v>
      </c>
      <c r="H13" s="220" t="s">
        <v>247</v>
      </c>
      <c r="I13" s="145" t="s">
        <v>248</v>
      </c>
    </row>
    <row r="14" spans="1:10" x14ac:dyDescent="0.2">
      <c r="A14" s="179">
        <v>1</v>
      </c>
      <c r="B14" s="189" t="s">
        <v>335</v>
      </c>
      <c r="C14" s="221"/>
      <c r="D14" s="150">
        <v>4</v>
      </c>
      <c r="E14" s="150">
        <v>13</v>
      </c>
      <c r="F14" s="150">
        <v>13</v>
      </c>
      <c r="G14" s="150">
        <v>13</v>
      </c>
      <c r="H14" s="222" t="s">
        <v>311</v>
      </c>
      <c r="I14" s="150" t="s">
        <v>253</v>
      </c>
      <c r="J14" s="223" t="s">
        <v>361</v>
      </c>
    </row>
    <row r="15" spans="1:10" x14ac:dyDescent="0.2">
      <c r="A15" s="179">
        <v>2</v>
      </c>
      <c r="B15" s="224" t="s">
        <v>362</v>
      </c>
      <c r="C15" s="150">
        <v>13</v>
      </c>
      <c r="D15" s="221"/>
      <c r="E15" s="150">
        <v>13</v>
      </c>
      <c r="F15" s="150">
        <v>13</v>
      </c>
      <c r="G15" s="150">
        <v>5</v>
      </c>
      <c r="H15" s="222" t="s">
        <v>311</v>
      </c>
      <c r="I15" s="150" t="s">
        <v>250</v>
      </c>
      <c r="J15" s="223" t="s">
        <v>363</v>
      </c>
    </row>
    <row r="16" spans="1:10" x14ac:dyDescent="0.2">
      <c r="A16" s="179">
        <v>3</v>
      </c>
      <c r="B16" s="224" t="s">
        <v>364</v>
      </c>
      <c r="C16" s="150">
        <v>1</v>
      </c>
      <c r="D16" s="150">
        <v>0</v>
      </c>
      <c r="E16" s="221"/>
      <c r="F16" s="150">
        <v>5</v>
      </c>
      <c r="G16" s="150">
        <v>2</v>
      </c>
      <c r="H16" s="222" t="s">
        <v>365</v>
      </c>
      <c r="I16" s="150" t="s">
        <v>259</v>
      </c>
    </row>
    <row r="17" spans="1:10" x14ac:dyDescent="0.2">
      <c r="A17" s="179">
        <v>4</v>
      </c>
      <c r="B17" s="189" t="s">
        <v>344</v>
      </c>
      <c r="C17" s="150">
        <v>8</v>
      </c>
      <c r="D17" s="150">
        <v>3</v>
      </c>
      <c r="E17" s="150">
        <v>13</v>
      </c>
      <c r="F17" s="221"/>
      <c r="G17" s="150">
        <v>7</v>
      </c>
      <c r="H17" s="222" t="s">
        <v>277</v>
      </c>
      <c r="I17" s="150" t="s">
        <v>252</v>
      </c>
    </row>
    <row r="18" spans="1:10" x14ac:dyDescent="0.2">
      <c r="A18" s="179">
        <v>5</v>
      </c>
      <c r="B18" s="107" t="s">
        <v>339</v>
      </c>
      <c r="C18" s="150">
        <v>2</v>
      </c>
      <c r="D18" s="150">
        <v>13</v>
      </c>
      <c r="E18" s="150">
        <v>13</v>
      </c>
      <c r="F18" s="150">
        <v>13</v>
      </c>
      <c r="G18" s="221"/>
      <c r="H18" s="222" t="s">
        <v>311</v>
      </c>
      <c r="I18" s="150" t="s">
        <v>254</v>
      </c>
      <c r="J18" s="223" t="s">
        <v>366</v>
      </c>
    </row>
    <row r="19" spans="1:10" x14ac:dyDescent="0.2">
      <c r="A19" s="151"/>
      <c r="B19" s="152"/>
      <c r="C19" s="152"/>
      <c r="D19" s="152"/>
      <c r="E19" s="152"/>
      <c r="F19" s="152"/>
      <c r="G19" s="114"/>
      <c r="H19" s="152"/>
      <c r="I19" s="152"/>
    </row>
    <row r="20" spans="1:10" x14ac:dyDescent="0.2">
      <c r="A20" s="151"/>
      <c r="B20" s="111" t="s">
        <v>266</v>
      </c>
      <c r="C20" s="112" t="s">
        <v>271</v>
      </c>
      <c r="D20" s="112" t="s">
        <v>272</v>
      </c>
      <c r="F20" s="152"/>
      <c r="G20" s="114"/>
      <c r="H20" s="152"/>
      <c r="I20" s="152"/>
    </row>
    <row r="21" spans="1:10" x14ac:dyDescent="0.2">
      <c r="A21" s="151"/>
      <c r="B21" s="111" t="s">
        <v>270</v>
      </c>
      <c r="C21" s="112" t="s">
        <v>277</v>
      </c>
      <c r="D21" s="112" t="s">
        <v>279</v>
      </c>
      <c r="F21" s="152"/>
      <c r="G21" s="114"/>
      <c r="H21" s="152"/>
      <c r="I21" s="152"/>
    </row>
    <row r="22" spans="1:10" x14ac:dyDescent="0.2">
      <c r="A22" s="151"/>
      <c r="B22" s="111" t="s">
        <v>274</v>
      </c>
      <c r="C22" s="112" t="s">
        <v>268</v>
      </c>
      <c r="D22" s="112" t="s">
        <v>269</v>
      </c>
      <c r="F22" s="152"/>
      <c r="G22" s="114"/>
      <c r="H22" s="152"/>
      <c r="I22" s="152"/>
    </row>
    <row r="23" spans="1:10" x14ac:dyDescent="0.2">
      <c r="A23" s="151"/>
      <c r="B23" s="111" t="s">
        <v>276</v>
      </c>
      <c r="C23" s="112" t="s">
        <v>305</v>
      </c>
      <c r="D23" s="112" t="s">
        <v>282</v>
      </c>
      <c r="F23" s="152"/>
      <c r="G23" s="114"/>
      <c r="H23" s="152"/>
      <c r="I23" s="152"/>
    </row>
    <row r="24" spans="1:10" x14ac:dyDescent="0.2">
      <c r="A24" s="151"/>
      <c r="B24" s="111" t="s">
        <v>280</v>
      </c>
      <c r="C24" s="112" t="s">
        <v>261</v>
      </c>
      <c r="D24" s="112" t="s">
        <v>258</v>
      </c>
      <c r="F24" s="152"/>
      <c r="G24" s="114"/>
      <c r="H24" s="152"/>
      <c r="I24" s="152"/>
    </row>
    <row r="26" spans="1:10" x14ac:dyDescent="0.2">
      <c r="A26" s="153" t="s">
        <v>293</v>
      </c>
      <c r="B26" s="143" t="s">
        <v>329</v>
      </c>
      <c r="C26" s="118">
        <v>3</v>
      </c>
    </row>
    <row r="27" spans="1:10" x14ac:dyDescent="0.2">
      <c r="A27" s="154"/>
      <c r="B27" s="155"/>
      <c r="C27" s="156" t="s">
        <v>362</v>
      </c>
      <c r="D27" s="157"/>
      <c r="F27" s="118">
        <v>13</v>
      </c>
    </row>
    <row r="28" spans="1:10" x14ac:dyDescent="0.2">
      <c r="A28" s="154" t="s">
        <v>291</v>
      </c>
      <c r="B28" s="157" t="s">
        <v>362</v>
      </c>
      <c r="C28" s="123">
        <v>13</v>
      </c>
      <c r="E28" s="158"/>
    </row>
    <row r="29" spans="1:10" ht="13.5" thickBot="1" x14ac:dyDescent="0.25">
      <c r="A29" s="154"/>
      <c r="D29" s="152"/>
      <c r="E29" s="159"/>
      <c r="G29" s="143" t="s">
        <v>362</v>
      </c>
    </row>
    <row r="30" spans="1:10" x14ac:dyDescent="0.2">
      <c r="A30" s="154" t="s">
        <v>287</v>
      </c>
      <c r="B30" s="143" t="s">
        <v>335</v>
      </c>
      <c r="C30" s="127">
        <v>13</v>
      </c>
      <c r="E30" s="159"/>
      <c r="F30" s="160"/>
      <c r="G30" s="161" t="s">
        <v>290</v>
      </c>
      <c r="H30" s="162"/>
    </row>
    <row r="31" spans="1:10" x14ac:dyDescent="0.2">
      <c r="A31" s="154"/>
      <c r="B31" s="155"/>
      <c r="C31" s="163" t="s">
        <v>335</v>
      </c>
      <c r="E31" s="164"/>
      <c r="F31" s="127">
        <v>6</v>
      </c>
    </row>
    <row r="32" spans="1:10" ht="13.5" thickBot="1" x14ac:dyDescent="0.25">
      <c r="A32" s="154" t="s">
        <v>286</v>
      </c>
      <c r="B32" s="157" t="s">
        <v>357</v>
      </c>
      <c r="C32" s="130">
        <v>4</v>
      </c>
      <c r="D32" s="155"/>
      <c r="F32" s="152"/>
      <c r="G32" s="152" t="s">
        <v>335</v>
      </c>
      <c r="H32" s="165"/>
    </row>
    <row r="33" spans="1:8" x14ac:dyDescent="0.2">
      <c r="A33" s="95"/>
      <c r="F33" s="152"/>
      <c r="G33" s="161" t="s">
        <v>292</v>
      </c>
      <c r="H33" s="152"/>
    </row>
    <row r="34" spans="1:8" x14ac:dyDescent="0.2">
      <c r="A34" s="95"/>
      <c r="F34" s="152"/>
      <c r="G34" s="151"/>
      <c r="H34" s="152"/>
    </row>
    <row r="35" spans="1:8" x14ac:dyDescent="0.2">
      <c r="A35" s="95"/>
      <c r="C35" s="143" t="s">
        <v>329</v>
      </c>
      <c r="F35" s="127">
        <v>3</v>
      </c>
      <c r="G35" s="152"/>
      <c r="H35" s="152"/>
    </row>
    <row r="36" spans="1:8" ht="13.5" thickBot="1" x14ac:dyDescent="0.25">
      <c r="A36" s="95"/>
      <c r="C36" s="155"/>
      <c r="D36" s="155"/>
      <c r="E36" s="158"/>
      <c r="F36" s="165"/>
      <c r="G36" s="165" t="s">
        <v>357</v>
      </c>
      <c r="H36" s="165"/>
    </row>
    <row r="37" spans="1:8" x14ac:dyDescent="0.2">
      <c r="A37" s="95"/>
      <c r="C37" s="157" t="s">
        <v>357</v>
      </c>
      <c r="D37" s="157"/>
      <c r="E37" s="164"/>
      <c r="F37" s="118">
        <v>13</v>
      </c>
      <c r="G37" s="151" t="s">
        <v>295</v>
      </c>
      <c r="H37" s="152"/>
    </row>
    <row r="38" spans="1:8" x14ac:dyDescent="0.2">
      <c r="A38" s="95"/>
      <c r="G38" s="152"/>
      <c r="H38" s="152"/>
    </row>
    <row r="39" spans="1:8" ht="13.5" thickBot="1" x14ac:dyDescent="0.25">
      <c r="A39" s="95"/>
      <c r="D39" s="152"/>
      <c r="E39" s="152"/>
      <c r="G39" s="165" t="s">
        <v>329</v>
      </c>
      <c r="H39" s="165"/>
    </row>
    <row r="40" spans="1:8" x14ac:dyDescent="0.2">
      <c r="A40" s="95"/>
      <c r="D40" s="152"/>
      <c r="E40" s="152"/>
      <c r="G40" s="95" t="s">
        <v>296</v>
      </c>
    </row>
    <row r="41" spans="1:8" x14ac:dyDescent="0.2">
      <c r="A41" s="95"/>
      <c r="D41" s="152"/>
      <c r="E41" s="152"/>
      <c r="G41" s="95"/>
    </row>
    <row r="42" spans="1:8" x14ac:dyDescent="0.2">
      <c r="B42" s="154" t="s">
        <v>316</v>
      </c>
      <c r="C42" s="143" t="s">
        <v>337</v>
      </c>
      <c r="F42" s="127">
        <v>2</v>
      </c>
      <c r="G42" s="152"/>
      <c r="H42" s="152"/>
    </row>
    <row r="43" spans="1:8" ht="13.5" thickBot="1" x14ac:dyDescent="0.25">
      <c r="C43" s="155"/>
      <c r="D43" s="155"/>
      <c r="E43" s="158"/>
      <c r="F43" s="165"/>
      <c r="G43" s="165" t="s">
        <v>339</v>
      </c>
      <c r="H43" s="165"/>
    </row>
    <row r="44" spans="1:8" x14ac:dyDescent="0.2">
      <c r="B44" s="154" t="s">
        <v>318</v>
      </c>
      <c r="C44" s="157" t="s">
        <v>339</v>
      </c>
      <c r="D44" s="157"/>
      <c r="E44" s="164"/>
      <c r="F44" s="118">
        <v>13</v>
      </c>
      <c r="G44" s="151" t="s">
        <v>298</v>
      </c>
      <c r="H44" s="152"/>
    </row>
    <row r="45" spans="1:8" x14ac:dyDescent="0.2">
      <c r="G45" s="152"/>
      <c r="H45" s="152"/>
    </row>
    <row r="46" spans="1:8" ht="13.5" thickBot="1" x14ac:dyDescent="0.25">
      <c r="D46" s="152"/>
      <c r="E46" s="152"/>
      <c r="G46" s="165" t="s">
        <v>337</v>
      </c>
      <c r="H46" s="165"/>
    </row>
    <row r="47" spans="1:8" x14ac:dyDescent="0.2">
      <c r="D47" s="152"/>
      <c r="E47" s="152"/>
      <c r="G47" s="95" t="s">
        <v>320</v>
      </c>
    </row>
    <row r="48" spans="1:8" x14ac:dyDescent="0.2">
      <c r="D48" s="152"/>
      <c r="E48" s="152"/>
      <c r="G48" s="95"/>
    </row>
    <row r="49" spans="1:8" x14ac:dyDescent="0.2">
      <c r="B49" s="154" t="s">
        <v>319</v>
      </c>
      <c r="C49" s="143" t="s">
        <v>359</v>
      </c>
      <c r="F49" s="127">
        <v>6</v>
      </c>
      <c r="G49" s="152"/>
      <c r="H49" s="152"/>
    </row>
    <row r="50" spans="1:8" ht="13.5" thickBot="1" x14ac:dyDescent="0.25">
      <c r="C50" s="155"/>
      <c r="D50" s="155"/>
      <c r="E50" s="158"/>
      <c r="F50" s="165"/>
      <c r="G50" s="165" t="s">
        <v>344</v>
      </c>
      <c r="H50" s="165"/>
    </row>
    <row r="51" spans="1:8" x14ac:dyDescent="0.2">
      <c r="B51" s="154" t="s">
        <v>317</v>
      </c>
      <c r="C51" s="157" t="s">
        <v>344</v>
      </c>
      <c r="D51" s="157"/>
      <c r="E51" s="164"/>
      <c r="F51" s="118">
        <v>13</v>
      </c>
      <c r="G51" s="151" t="s">
        <v>299</v>
      </c>
      <c r="H51" s="152"/>
    </row>
    <row r="52" spans="1:8" x14ac:dyDescent="0.2">
      <c r="G52" s="152"/>
      <c r="H52" s="152"/>
    </row>
    <row r="53" spans="1:8" ht="13.5" thickBot="1" x14ac:dyDescent="0.25">
      <c r="D53" s="152"/>
      <c r="E53" s="152"/>
      <c r="G53" s="165" t="s">
        <v>359</v>
      </c>
      <c r="H53" s="165"/>
    </row>
    <row r="54" spans="1:8" x14ac:dyDescent="0.2">
      <c r="D54" s="152"/>
      <c r="E54" s="152"/>
      <c r="G54" s="95" t="s">
        <v>300</v>
      </c>
    </row>
    <row r="55" spans="1:8" x14ac:dyDescent="0.2">
      <c r="D55" s="152"/>
      <c r="E55" s="152"/>
      <c r="G55" s="95"/>
    </row>
    <row r="56" spans="1:8" x14ac:dyDescent="0.2">
      <c r="B56" s="154" t="s">
        <v>367</v>
      </c>
      <c r="C56" s="143" t="s">
        <v>360</v>
      </c>
      <c r="F56" s="127">
        <v>13</v>
      </c>
      <c r="G56" s="152"/>
      <c r="H56" s="152"/>
    </row>
    <row r="57" spans="1:8" ht="13.5" thickBot="1" x14ac:dyDescent="0.25">
      <c r="C57" s="155"/>
      <c r="D57" s="155"/>
      <c r="E57" s="158"/>
      <c r="F57" s="165"/>
      <c r="G57" s="165" t="s">
        <v>360</v>
      </c>
      <c r="H57" s="165"/>
    </row>
    <row r="58" spans="1:8" x14ac:dyDescent="0.2">
      <c r="B58" s="154" t="s">
        <v>321</v>
      </c>
      <c r="C58" s="157" t="s">
        <v>364</v>
      </c>
      <c r="D58" s="157"/>
      <c r="E58" s="164"/>
      <c r="F58" s="118">
        <v>7</v>
      </c>
      <c r="G58" s="151" t="s">
        <v>322</v>
      </c>
      <c r="H58" s="152"/>
    </row>
    <row r="59" spans="1:8" x14ac:dyDescent="0.2">
      <c r="G59" s="152"/>
      <c r="H59" s="152"/>
    </row>
    <row r="60" spans="1:8" ht="13.5" thickBot="1" x14ac:dyDescent="0.25">
      <c r="D60" s="152"/>
      <c r="E60" s="152"/>
      <c r="G60" s="165" t="s">
        <v>364</v>
      </c>
      <c r="H60" s="165"/>
    </row>
    <row r="61" spans="1:8" x14ac:dyDescent="0.2">
      <c r="D61" s="152"/>
      <c r="E61" s="152"/>
      <c r="G61" s="95" t="s">
        <v>350</v>
      </c>
    </row>
    <row r="62" spans="1:8" x14ac:dyDescent="0.2">
      <c r="D62" s="152"/>
      <c r="E62" s="152"/>
      <c r="G62" s="95"/>
    </row>
    <row r="63" spans="1:8" x14ac:dyDescent="0.2">
      <c r="A63" s="217">
        <v>1</v>
      </c>
      <c r="B63" s="218" t="s">
        <v>362</v>
      </c>
    </row>
    <row r="64" spans="1:8" s="192" customFormat="1" x14ac:dyDescent="0.2">
      <c r="A64" s="217">
        <v>2</v>
      </c>
      <c r="B64" s="73" t="s">
        <v>335</v>
      </c>
    </row>
    <row r="65" spans="1:4" s="192" customFormat="1" x14ac:dyDescent="0.2">
      <c r="A65" s="217">
        <v>3</v>
      </c>
      <c r="B65" s="74" t="s">
        <v>357</v>
      </c>
    </row>
    <row r="66" spans="1:4" s="192" customFormat="1" x14ac:dyDescent="0.2">
      <c r="A66" s="217">
        <v>4</v>
      </c>
      <c r="B66" s="69" t="s">
        <v>329</v>
      </c>
    </row>
    <row r="67" spans="1:4" s="192" customFormat="1" x14ac:dyDescent="0.2">
      <c r="A67" s="217">
        <v>5</v>
      </c>
      <c r="B67" s="69" t="s">
        <v>339</v>
      </c>
    </row>
    <row r="68" spans="1:4" s="192" customFormat="1" x14ac:dyDescent="0.2">
      <c r="A68" s="217">
        <v>6</v>
      </c>
      <c r="B68" s="69" t="s">
        <v>337</v>
      </c>
    </row>
    <row r="69" spans="1:4" s="192" customFormat="1" x14ac:dyDescent="0.2">
      <c r="A69" s="217">
        <v>7</v>
      </c>
      <c r="B69" s="69" t="s">
        <v>344</v>
      </c>
    </row>
    <row r="70" spans="1:4" s="192" customFormat="1" x14ac:dyDescent="0.2">
      <c r="A70" s="217">
        <v>8</v>
      </c>
      <c r="B70" s="69" t="s">
        <v>359</v>
      </c>
    </row>
    <row r="71" spans="1:4" s="192" customFormat="1" x14ac:dyDescent="0.2">
      <c r="A71" s="217">
        <v>9</v>
      </c>
      <c r="B71" s="64" t="s">
        <v>360</v>
      </c>
    </row>
    <row r="72" spans="1:4" s="192" customFormat="1" x14ac:dyDescent="0.2">
      <c r="A72" s="217">
        <v>10</v>
      </c>
      <c r="B72" s="64" t="s">
        <v>364</v>
      </c>
      <c r="D72" s="142"/>
    </row>
    <row r="73" spans="1:4" s="192" customFormat="1" x14ac:dyDescent="0.2">
      <c r="D73" s="142"/>
    </row>
  </sheetData>
  <conditionalFormatting sqref="C7:G58">
    <cfRule type="cellIs" dxfId="47" priority="1" stopIfTrue="1" operator="equal">
      <formula>13</formula>
    </cfRule>
  </conditionalFormatting>
  <hyperlinks>
    <hyperlink ref="F1" location="Kalend!G1" display="Kalender"/>
    <hyperlink ref="H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&amp;R&amp;"Arial,Regular"&amp;9Page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72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7" style="43" customWidth="1"/>
    <col min="2" max="2" width="18.7109375" style="43" bestFit="1" customWidth="1"/>
    <col min="3" max="3" width="7.28515625" style="43" bestFit="1" customWidth="1"/>
    <col min="4" max="4" width="7.42578125" style="43" bestFit="1" customWidth="1"/>
    <col min="5" max="5" width="9.140625" style="43"/>
    <col min="6" max="6" width="6.7109375" style="43" bestFit="1" customWidth="1"/>
    <col min="7" max="7" width="5.140625" style="43" bestFit="1" customWidth="1"/>
    <col min="8" max="8" width="9.140625" style="43"/>
    <col min="9" max="9" width="7" style="43" customWidth="1"/>
    <col min="10" max="10" width="18.7109375" style="43" bestFit="1" customWidth="1"/>
    <col min="11" max="11" width="7.28515625" style="43" bestFit="1" customWidth="1"/>
    <col min="12" max="12" width="7.42578125" style="43" bestFit="1" customWidth="1"/>
    <col min="13" max="13" width="9.140625" style="43"/>
    <col min="14" max="14" width="6.7109375" style="43" bestFit="1" customWidth="1"/>
    <col min="15" max="15" width="5.140625" style="43" bestFit="1" customWidth="1"/>
    <col min="16" max="16384" width="9.140625" style="43"/>
  </cols>
  <sheetData>
    <row r="1" spans="1:15" x14ac:dyDescent="0.2">
      <c r="A1" s="95" t="str">
        <f>UPPER((Kalend!D10)&amp;" - "&amp;(Kalend!C10)&amp;" - "&amp;(Kalend!E10))</f>
        <v>3 - K-JÄRVE 13. KV 3. ETAPP - ÜKSIK</v>
      </c>
      <c r="F1" s="572" t="str">
        <f>HYPERLINK("#Kalend!I1","Kalender")</f>
        <v>Kalender</v>
      </c>
      <c r="H1" s="572" t="str">
        <f>HYPERLINK("#Reit!G1","Reiting")</f>
        <v>Reiting</v>
      </c>
    </row>
    <row r="2" spans="1:15" x14ac:dyDescent="0.2">
      <c r="A2" s="43" t="str">
        <f>"Toimumisaeg: "&amp;(Kalend!A10)&amp;" kell "&amp;(Kalend!B10)</f>
        <v>Toimumisaeg: T, 27.05.2014 kell 18:00</v>
      </c>
    </row>
    <row r="3" spans="1:15" x14ac:dyDescent="0.2">
      <c r="A3" s="43" t="str">
        <f>"Toimumiskoht: "&amp;(Kalend!F10)</f>
        <v>Toimumiskoht: K-Järve, Järve Gümnaasiumi staadion</v>
      </c>
    </row>
    <row r="4" spans="1:15" x14ac:dyDescent="0.2">
      <c r="A4" s="43" t="str">
        <f>"Korraldaja: "&amp;(Kalend!G10)</f>
        <v>Korraldaja: K-Järve SHK, Ivar Viljaste</v>
      </c>
    </row>
    <row r="6" spans="1:15" x14ac:dyDescent="0.2">
      <c r="A6" s="225" t="s">
        <v>368</v>
      </c>
    </row>
    <row r="8" spans="1:15" x14ac:dyDescent="0.2">
      <c r="A8" s="135" t="s">
        <v>324</v>
      </c>
      <c r="B8" s="135"/>
      <c r="C8" s="145" t="s">
        <v>325</v>
      </c>
      <c r="D8" s="145" t="s">
        <v>326</v>
      </c>
      <c r="E8" s="145" t="s">
        <v>327</v>
      </c>
      <c r="F8" s="145" t="s">
        <v>328</v>
      </c>
      <c r="G8" s="145" t="s">
        <v>248</v>
      </c>
      <c r="I8" s="135" t="s">
        <v>369</v>
      </c>
      <c r="J8" s="135"/>
      <c r="K8" s="145" t="s">
        <v>325</v>
      </c>
      <c r="L8" s="145" t="s">
        <v>326</v>
      </c>
      <c r="M8" s="145" t="s">
        <v>327</v>
      </c>
      <c r="N8" s="145" t="s">
        <v>328</v>
      </c>
      <c r="O8" s="145" t="s">
        <v>248</v>
      </c>
    </row>
    <row r="9" spans="1:15" x14ac:dyDescent="0.2">
      <c r="A9" s="135">
        <v>1</v>
      </c>
      <c r="B9" s="64" t="s">
        <v>172</v>
      </c>
      <c r="C9" s="226">
        <v>13</v>
      </c>
      <c r="D9" s="181">
        <v>13</v>
      </c>
      <c r="E9" s="226"/>
      <c r="F9" s="226"/>
      <c r="G9" s="227" t="s">
        <v>253</v>
      </c>
      <c r="I9" s="135">
        <v>1</v>
      </c>
      <c r="J9" s="64" t="s">
        <v>170</v>
      </c>
      <c r="K9" s="226">
        <v>13</v>
      </c>
      <c r="L9" s="226">
        <v>13</v>
      </c>
      <c r="M9" s="226"/>
      <c r="N9" s="226"/>
      <c r="O9" s="227" t="s">
        <v>253</v>
      </c>
    </row>
    <row r="10" spans="1:15" x14ac:dyDescent="0.2">
      <c r="A10" s="135">
        <v>2</v>
      </c>
      <c r="B10" s="64" t="s">
        <v>189</v>
      </c>
      <c r="C10" s="226">
        <v>13</v>
      </c>
      <c r="D10" s="226">
        <v>10</v>
      </c>
      <c r="E10" s="226"/>
      <c r="F10" s="226">
        <v>8</v>
      </c>
      <c r="G10" s="227" t="s">
        <v>254</v>
      </c>
      <c r="I10" s="135">
        <v>2</v>
      </c>
      <c r="J10" s="228" t="s">
        <v>187</v>
      </c>
      <c r="K10" s="226">
        <v>7</v>
      </c>
      <c r="L10" s="226"/>
      <c r="M10" s="226">
        <v>13</v>
      </c>
      <c r="N10" s="226">
        <v>11</v>
      </c>
      <c r="O10" s="227" t="s">
        <v>254</v>
      </c>
    </row>
    <row r="11" spans="1:15" x14ac:dyDescent="0.2">
      <c r="A11" s="135">
        <v>3</v>
      </c>
      <c r="B11" s="64" t="s">
        <v>184</v>
      </c>
      <c r="C11" s="226">
        <v>9</v>
      </c>
      <c r="D11" s="226"/>
      <c r="E11" s="226">
        <v>13</v>
      </c>
      <c r="F11" s="226">
        <v>13</v>
      </c>
      <c r="G11" s="227" t="s">
        <v>250</v>
      </c>
      <c r="I11" s="135">
        <v>3</v>
      </c>
      <c r="J11" s="64" t="s">
        <v>194</v>
      </c>
      <c r="K11" s="226">
        <v>13</v>
      </c>
      <c r="L11" s="226">
        <v>5</v>
      </c>
      <c r="M11" s="226"/>
      <c r="N11" s="226">
        <v>13</v>
      </c>
      <c r="O11" s="227" t="s">
        <v>250</v>
      </c>
    </row>
    <row r="12" spans="1:15" x14ac:dyDescent="0.2">
      <c r="A12" s="135">
        <v>4</v>
      </c>
      <c r="B12" s="228"/>
      <c r="C12" s="226">
        <v>0</v>
      </c>
      <c r="D12" s="226"/>
      <c r="E12" s="226">
        <v>0</v>
      </c>
      <c r="F12" s="226"/>
      <c r="G12" s="227"/>
      <c r="I12" s="135">
        <v>4</v>
      </c>
      <c r="J12" s="228"/>
      <c r="K12" s="226">
        <v>0</v>
      </c>
      <c r="L12" s="226"/>
      <c r="M12" s="226">
        <v>0</v>
      </c>
      <c r="N12" s="226"/>
      <c r="O12" s="227"/>
    </row>
    <row r="13" spans="1:15" x14ac:dyDescent="0.2">
      <c r="A13" s="42"/>
      <c r="B13" s="41"/>
      <c r="C13" s="113"/>
      <c r="D13" s="113"/>
      <c r="E13" s="113"/>
      <c r="F13" s="114"/>
      <c r="G13" s="112"/>
      <c r="I13" s="42"/>
      <c r="J13" s="41"/>
      <c r="K13" s="113"/>
      <c r="L13" s="113"/>
      <c r="M13" s="113"/>
      <c r="N13" s="114"/>
      <c r="O13" s="112"/>
    </row>
    <row r="14" spans="1:15" x14ac:dyDescent="0.2">
      <c r="A14" s="135" t="s">
        <v>333</v>
      </c>
      <c r="B14" s="135"/>
      <c r="C14" s="145" t="s">
        <v>325</v>
      </c>
      <c r="D14" s="145" t="s">
        <v>326</v>
      </c>
      <c r="E14" s="145" t="s">
        <v>327</v>
      </c>
      <c r="F14" s="145" t="s">
        <v>328</v>
      </c>
      <c r="G14" s="145" t="s">
        <v>248</v>
      </c>
      <c r="I14" s="135" t="s">
        <v>370</v>
      </c>
      <c r="J14" s="135"/>
      <c r="K14" s="145" t="s">
        <v>325</v>
      </c>
      <c r="L14" s="145" t="s">
        <v>326</v>
      </c>
      <c r="M14" s="145" t="s">
        <v>327</v>
      </c>
      <c r="N14" s="145" t="s">
        <v>328</v>
      </c>
      <c r="O14" s="145" t="s">
        <v>248</v>
      </c>
    </row>
    <row r="15" spans="1:15" x14ac:dyDescent="0.2">
      <c r="A15" s="135">
        <v>1</v>
      </c>
      <c r="B15" s="64" t="s">
        <v>166</v>
      </c>
      <c r="C15" s="226">
        <v>13</v>
      </c>
      <c r="D15" s="226">
        <v>12</v>
      </c>
      <c r="E15" s="226"/>
      <c r="F15" s="226">
        <v>13</v>
      </c>
      <c r="G15" s="227" t="s">
        <v>250</v>
      </c>
      <c r="I15" s="135">
        <v>1</v>
      </c>
      <c r="J15" s="229" t="s">
        <v>168</v>
      </c>
      <c r="K15" s="226">
        <v>13</v>
      </c>
      <c r="L15" s="226">
        <v>10</v>
      </c>
      <c r="M15" s="226"/>
      <c r="N15" s="226">
        <v>13</v>
      </c>
      <c r="O15" s="227" t="s">
        <v>250</v>
      </c>
    </row>
    <row r="16" spans="1:15" x14ac:dyDescent="0.2">
      <c r="A16" s="135">
        <v>2</v>
      </c>
      <c r="B16" s="64" t="s">
        <v>200</v>
      </c>
      <c r="C16" s="226">
        <v>12</v>
      </c>
      <c r="D16" s="226"/>
      <c r="E16" s="226">
        <v>13</v>
      </c>
      <c r="F16" s="226">
        <v>10</v>
      </c>
      <c r="G16" s="227" t="s">
        <v>254</v>
      </c>
      <c r="I16" s="135">
        <v>2</v>
      </c>
      <c r="J16" s="229" t="s">
        <v>198</v>
      </c>
      <c r="K16" s="226">
        <v>8</v>
      </c>
      <c r="L16" s="226"/>
      <c r="M16" s="226">
        <v>13</v>
      </c>
      <c r="N16" s="226">
        <v>10</v>
      </c>
      <c r="O16" s="227" t="s">
        <v>254</v>
      </c>
    </row>
    <row r="17" spans="1:15" x14ac:dyDescent="0.2">
      <c r="A17" s="135">
        <v>3</v>
      </c>
      <c r="B17" s="64" t="s">
        <v>188</v>
      </c>
      <c r="C17" s="226">
        <v>13</v>
      </c>
      <c r="D17" s="226">
        <v>13</v>
      </c>
      <c r="E17" s="226"/>
      <c r="F17" s="226"/>
      <c r="G17" s="227" t="s">
        <v>253</v>
      </c>
      <c r="I17" s="135">
        <v>3</v>
      </c>
      <c r="J17" s="230" t="s">
        <v>183</v>
      </c>
      <c r="K17" s="226">
        <v>13</v>
      </c>
      <c r="L17" s="226">
        <v>13</v>
      </c>
      <c r="M17" s="226"/>
      <c r="N17" s="226"/>
      <c r="O17" s="227" t="s">
        <v>253</v>
      </c>
    </row>
    <row r="18" spans="1:15" x14ac:dyDescent="0.2">
      <c r="A18" s="135">
        <v>4</v>
      </c>
      <c r="B18" s="228"/>
      <c r="C18" s="226">
        <v>0</v>
      </c>
      <c r="D18" s="226"/>
      <c r="E18" s="226">
        <v>0</v>
      </c>
      <c r="F18" s="226"/>
      <c r="G18" s="227"/>
      <c r="I18" s="135">
        <v>4</v>
      </c>
      <c r="J18" s="228"/>
      <c r="K18" s="226">
        <v>0</v>
      </c>
      <c r="L18" s="226"/>
      <c r="M18" s="226">
        <v>0</v>
      </c>
      <c r="N18" s="226"/>
      <c r="O18" s="227"/>
    </row>
    <row r="19" spans="1:15" x14ac:dyDescent="0.2">
      <c r="A19" s="42"/>
      <c r="B19" s="41"/>
      <c r="C19" s="113"/>
      <c r="D19" s="113"/>
      <c r="E19" s="113"/>
      <c r="F19" s="114"/>
      <c r="G19" s="112"/>
    </row>
    <row r="20" spans="1:15" x14ac:dyDescent="0.2">
      <c r="A20" s="135" t="s">
        <v>338</v>
      </c>
      <c r="B20" s="135"/>
      <c r="C20" s="145" t="s">
        <v>325</v>
      </c>
      <c r="D20" s="145" t="s">
        <v>326</v>
      </c>
      <c r="E20" s="145" t="s">
        <v>327</v>
      </c>
      <c r="F20" s="145" t="s">
        <v>328</v>
      </c>
      <c r="G20" s="145" t="s">
        <v>248</v>
      </c>
      <c r="I20" s="135" t="s">
        <v>371</v>
      </c>
      <c r="J20" s="135"/>
      <c r="K20" s="145" t="s">
        <v>325</v>
      </c>
      <c r="L20" s="145" t="s">
        <v>326</v>
      </c>
      <c r="M20" s="145" t="s">
        <v>327</v>
      </c>
      <c r="N20" s="145" t="s">
        <v>328</v>
      </c>
      <c r="O20" s="145" t="s">
        <v>248</v>
      </c>
    </row>
    <row r="21" spans="1:15" x14ac:dyDescent="0.2">
      <c r="A21" s="135">
        <v>1</v>
      </c>
      <c r="B21" s="64" t="s">
        <v>178</v>
      </c>
      <c r="C21" s="226">
        <v>13</v>
      </c>
      <c r="D21" s="226">
        <v>4</v>
      </c>
      <c r="E21" s="226"/>
      <c r="F21" s="226">
        <v>13</v>
      </c>
      <c r="G21" s="227" t="s">
        <v>250</v>
      </c>
      <c r="I21" s="135">
        <v>1</v>
      </c>
      <c r="J21" s="230" t="s">
        <v>169</v>
      </c>
      <c r="K21" s="226">
        <v>13</v>
      </c>
      <c r="L21" s="226">
        <v>9</v>
      </c>
      <c r="M21" s="226"/>
      <c r="N21" s="226">
        <v>13</v>
      </c>
      <c r="O21" s="227" t="s">
        <v>250</v>
      </c>
    </row>
    <row r="22" spans="1:15" x14ac:dyDescent="0.2">
      <c r="A22" s="135">
        <v>2</v>
      </c>
      <c r="B22" s="64" t="s">
        <v>195</v>
      </c>
      <c r="C22" s="226">
        <v>13</v>
      </c>
      <c r="D22" s="226">
        <v>13</v>
      </c>
      <c r="E22" s="226"/>
      <c r="F22" s="231"/>
      <c r="G22" s="227" t="s">
        <v>253</v>
      </c>
      <c r="I22" s="135">
        <v>2</v>
      </c>
      <c r="J22" s="229" t="s">
        <v>177</v>
      </c>
      <c r="K22" s="226">
        <v>4</v>
      </c>
      <c r="L22" s="226"/>
      <c r="M22" s="226">
        <v>13</v>
      </c>
      <c r="N22" s="226">
        <v>5</v>
      </c>
      <c r="O22" s="227" t="s">
        <v>254</v>
      </c>
    </row>
    <row r="23" spans="1:15" x14ac:dyDescent="0.2">
      <c r="A23" s="135">
        <v>3</v>
      </c>
      <c r="B23" s="64" t="s">
        <v>199</v>
      </c>
      <c r="C23" s="226">
        <v>10</v>
      </c>
      <c r="D23" s="226"/>
      <c r="E23" s="226">
        <v>13</v>
      </c>
      <c r="F23" s="226">
        <v>10</v>
      </c>
      <c r="G23" s="227" t="s">
        <v>254</v>
      </c>
      <c r="I23" s="135">
        <v>3</v>
      </c>
      <c r="J23" s="229" t="s">
        <v>180</v>
      </c>
      <c r="K23" s="226">
        <v>13</v>
      </c>
      <c r="L23" s="226">
        <v>13</v>
      </c>
      <c r="M23" s="226"/>
      <c r="N23" s="226"/>
      <c r="O23" s="227" t="s">
        <v>253</v>
      </c>
    </row>
    <row r="24" spans="1:15" x14ac:dyDescent="0.2">
      <c r="A24" s="135">
        <v>4</v>
      </c>
      <c r="B24" s="64"/>
      <c r="C24" s="226">
        <v>0</v>
      </c>
      <c r="D24" s="226"/>
      <c r="E24" s="226">
        <v>0</v>
      </c>
      <c r="F24" s="226"/>
      <c r="G24" s="227"/>
      <c r="I24" s="135">
        <v>4</v>
      </c>
      <c r="J24" s="228"/>
      <c r="K24" s="226">
        <v>0</v>
      </c>
      <c r="L24" s="226"/>
      <c r="M24" s="226">
        <v>0</v>
      </c>
      <c r="N24" s="226"/>
      <c r="O24" s="227"/>
    </row>
    <row r="25" spans="1:15" x14ac:dyDescent="0.2">
      <c r="I25" s="42"/>
      <c r="J25" s="41"/>
      <c r="K25" s="113"/>
      <c r="L25" s="113"/>
      <c r="M25" s="113"/>
      <c r="N25" s="114"/>
      <c r="O25" s="112"/>
    </row>
    <row r="26" spans="1:15" x14ac:dyDescent="0.2">
      <c r="A26" s="135" t="s">
        <v>342</v>
      </c>
      <c r="B26" s="135"/>
      <c r="C26" s="145" t="s">
        <v>325</v>
      </c>
      <c r="D26" s="145" t="s">
        <v>326</v>
      </c>
      <c r="E26" s="145" t="s">
        <v>327</v>
      </c>
      <c r="F26" s="145" t="s">
        <v>328</v>
      </c>
      <c r="G26" s="145" t="s">
        <v>248</v>
      </c>
      <c r="I26" s="135" t="s">
        <v>372</v>
      </c>
      <c r="J26" s="135"/>
      <c r="K26" s="145" t="s">
        <v>325</v>
      </c>
      <c r="L26" s="145" t="s">
        <v>326</v>
      </c>
      <c r="M26" s="145" t="s">
        <v>327</v>
      </c>
      <c r="N26" s="145" t="s">
        <v>328</v>
      </c>
      <c r="O26" s="145" t="s">
        <v>248</v>
      </c>
    </row>
    <row r="27" spans="1:15" x14ac:dyDescent="0.2">
      <c r="A27" s="135">
        <v>1</v>
      </c>
      <c r="B27" s="64" t="s">
        <v>171</v>
      </c>
      <c r="C27" s="226">
        <v>13</v>
      </c>
      <c r="D27" s="226">
        <v>13</v>
      </c>
      <c r="E27" s="226"/>
      <c r="F27" s="226"/>
      <c r="G27" s="227" t="s">
        <v>253</v>
      </c>
      <c r="I27" s="135">
        <v>1</v>
      </c>
      <c r="J27" s="229" t="s">
        <v>175</v>
      </c>
      <c r="K27" s="226">
        <v>13</v>
      </c>
      <c r="L27" s="226">
        <v>9</v>
      </c>
      <c r="M27" s="226"/>
      <c r="N27" s="226">
        <v>13</v>
      </c>
      <c r="O27" s="227" t="s">
        <v>250</v>
      </c>
    </row>
    <row r="28" spans="1:15" x14ac:dyDescent="0.2">
      <c r="A28" s="135">
        <v>2</v>
      </c>
      <c r="B28" s="64" t="s">
        <v>185</v>
      </c>
      <c r="C28" s="226">
        <v>10</v>
      </c>
      <c r="D28" s="226"/>
      <c r="E28" s="226">
        <v>13</v>
      </c>
      <c r="F28" s="226">
        <v>3</v>
      </c>
      <c r="G28" s="182" t="s">
        <v>254</v>
      </c>
      <c r="I28" s="135">
        <v>2</v>
      </c>
      <c r="J28" s="229" t="s">
        <v>182</v>
      </c>
      <c r="K28" s="226">
        <v>13</v>
      </c>
      <c r="L28" s="226">
        <v>13</v>
      </c>
      <c r="M28" s="226"/>
      <c r="N28" s="226"/>
      <c r="O28" s="227" t="s">
        <v>253</v>
      </c>
    </row>
    <row r="29" spans="1:15" x14ac:dyDescent="0.2">
      <c r="A29" s="135">
        <v>3</v>
      </c>
      <c r="B29" s="64" t="s">
        <v>191</v>
      </c>
      <c r="C29" s="226">
        <v>13</v>
      </c>
      <c r="D29" s="226">
        <v>6</v>
      </c>
      <c r="E29" s="226"/>
      <c r="F29" s="226">
        <v>13</v>
      </c>
      <c r="G29" s="182" t="s">
        <v>250</v>
      </c>
      <c r="I29" s="135">
        <v>3</v>
      </c>
      <c r="J29" s="232" t="s">
        <v>192</v>
      </c>
      <c r="K29" s="226">
        <v>8</v>
      </c>
      <c r="L29" s="226"/>
      <c r="M29" s="226">
        <v>13</v>
      </c>
      <c r="N29" s="226" t="s">
        <v>373</v>
      </c>
      <c r="O29" s="227" t="s">
        <v>254</v>
      </c>
    </row>
    <row r="30" spans="1:15" x14ac:dyDescent="0.2">
      <c r="A30" s="135">
        <v>4</v>
      </c>
      <c r="B30" s="228"/>
      <c r="C30" s="226">
        <v>0</v>
      </c>
      <c r="D30" s="226"/>
      <c r="E30" s="226">
        <v>0</v>
      </c>
      <c r="F30" s="226"/>
      <c r="G30" s="227"/>
      <c r="I30" s="135">
        <v>4</v>
      </c>
      <c r="J30" s="228"/>
      <c r="K30" s="226">
        <v>0</v>
      </c>
      <c r="L30" s="226"/>
      <c r="M30" s="226">
        <v>0</v>
      </c>
      <c r="N30" s="226"/>
      <c r="O30" s="227"/>
    </row>
    <row r="32" spans="1:15" s="192" customFormat="1" x14ac:dyDescent="0.2">
      <c r="A32" s="193" t="s">
        <v>284</v>
      </c>
    </row>
    <row r="33" spans="1:11" s="192" customFormat="1" x14ac:dyDescent="0.2">
      <c r="A33" s="193"/>
    </row>
    <row r="34" spans="1:11" s="192" customFormat="1" x14ac:dyDescent="0.2">
      <c r="A34" s="194" t="s">
        <v>374</v>
      </c>
      <c r="B34" s="192" t="s">
        <v>183</v>
      </c>
      <c r="C34" s="196">
        <v>0</v>
      </c>
    </row>
    <row r="35" spans="1:11" s="192" customFormat="1" x14ac:dyDescent="0.2">
      <c r="A35" s="197"/>
      <c r="B35" s="198"/>
      <c r="C35" s="212" t="s">
        <v>170</v>
      </c>
      <c r="D35" s="200"/>
      <c r="F35" s="196">
        <v>13</v>
      </c>
    </row>
    <row r="36" spans="1:11" s="192" customFormat="1" x14ac:dyDescent="0.2">
      <c r="A36" s="194" t="s">
        <v>375</v>
      </c>
      <c r="B36" s="122" t="s">
        <v>170</v>
      </c>
      <c r="C36" s="201">
        <v>13</v>
      </c>
      <c r="E36" s="202"/>
    </row>
    <row r="37" spans="1:11" s="192" customFormat="1" x14ac:dyDescent="0.2">
      <c r="A37" s="197"/>
      <c r="D37" s="203"/>
      <c r="E37" s="204"/>
      <c r="F37" s="192" t="s">
        <v>170</v>
      </c>
      <c r="I37" s="196">
        <v>8</v>
      </c>
    </row>
    <row r="38" spans="1:11" s="192" customFormat="1" x14ac:dyDescent="0.2">
      <c r="A38" s="194" t="s">
        <v>376</v>
      </c>
      <c r="B38" s="126" t="s">
        <v>182</v>
      </c>
      <c r="C38" s="205"/>
      <c r="E38" s="204"/>
      <c r="F38" s="198"/>
      <c r="G38" s="198"/>
      <c r="H38" s="202"/>
    </row>
    <row r="39" spans="1:11" s="192" customFormat="1" x14ac:dyDescent="0.2">
      <c r="A39" s="197"/>
      <c r="B39" s="198"/>
      <c r="C39" s="206" t="s">
        <v>182</v>
      </c>
      <c r="E39" s="207"/>
      <c r="F39" s="205">
        <v>4</v>
      </c>
      <c r="G39" s="203"/>
      <c r="H39" s="204"/>
    </row>
    <row r="40" spans="1:11" s="192" customFormat="1" x14ac:dyDescent="0.2">
      <c r="A40" s="194" t="s">
        <v>287</v>
      </c>
      <c r="B40" s="122" t="s">
        <v>188</v>
      </c>
      <c r="C40" s="208"/>
      <c r="D40" s="198"/>
      <c r="F40" s="203"/>
      <c r="G40" s="203"/>
      <c r="H40" s="204"/>
    </row>
    <row r="41" spans="1:11" s="192" customFormat="1" ht="13.5" thickBot="1" x14ac:dyDescent="0.25">
      <c r="A41" s="197"/>
      <c r="F41" s="203"/>
      <c r="G41" s="203"/>
      <c r="H41" s="204"/>
      <c r="J41" s="192" t="s">
        <v>172</v>
      </c>
    </row>
    <row r="42" spans="1:11" s="192" customFormat="1" x14ac:dyDescent="0.2">
      <c r="A42" s="194" t="s">
        <v>293</v>
      </c>
      <c r="B42" s="192" t="s">
        <v>172</v>
      </c>
      <c r="C42" s="196">
        <v>13</v>
      </c>
      <c r="F42" s="203"/>
      <c r="G42" s="203"/>
      <c r="H42" s="204"/>
      <c r="I42" s="209"/>
      <c r="J42" s="210" t="s">
        <v>290</v>
      </c>
      <c r="K42" s="211"/>
    </row>
    <row r="43" spans="1:11" s="192" customFormat="1" x14ac:dyDescent="0.2">
      <c r="A43" s="197"/>
      <c r="B43" s="198"/>
      <c r="C43" s="212" t="s">
        <v>172</v>
      </c>
      <c r="D43" s="200"/>
      <c r="F43" s="205">
        <v>13</v>
      </c>
      <c r="G43" s="203"/>
      <c r="H43" s="204"/>
    </row>
    <row r="44" spans="1:11" s="192" customFormat="1" ht="13.5" thickBot="1" x14ac:dyDescent="0.25">
      <c r="A44" s="194" t="s">
        <v>285</v>
      </c>
      <c r="B44" s="200" t="s">
        <v>171</v>
      </c>
      <c r="C44" s="201">
        <v>7</v>
      </c>
      <c r="E44" s="202"/>
      <c r="F44" s="203"/>
      <c r="G44" s="203"/>
      <c r="H44" s="204"/>
      <c r="J44" s="214" t="s">
        <v>170</v>
      </c>
      <c r="K44" s="214"/>
    </row>
    <row r="45" spans="1:11" s="192" customFormat="1" x14ac:dyDescent="0.2">
      <c r="A45" s="197"/>
      <c r="D45" s="203"/>
      <c r="E45" s="204"/>
      <c r="F45" s="200" t="s">
        <v>172</v>
      </c>
      <c r="G45" s="200"/>
      <c r="H45" s="207"/>
      <c r="I45" s="196">
        <v>13</v>
      </c>
      <c r="J45" s="210" t="s">
        <v>292</v>
      </c>
    </row>
    <row r="46" spans="1:11" s="192" customFormat="1" x14ac:dyDescent="0.2">
      <c r="A46" s="194" t="s">
        <v>377</v>
      </c>
      <c r="B46" s="192" t="s">
        <v>180</v>
      </c>
      <c r="C46" s="205">
        <v>13</v>
      </c>
      <c r="E46" s="204"/>
    </row>
    <row r="47" spans="1:11" s="192" customFormat="1" x14ac:dyDescent="0.2">
      <c r="A47" s="197"/>
      <c r="B47" s="198"/>
      <c r="C47" s="206" t="s">
        <v>180</v>
      </c>
      <c r="E47" s="207"/>
      <c r="F47" s="196">
        <v>7</v>
      </c>
    </row>
    <row r="48" spans="1:11" s="192" customFormat="1" x14ac:dyDescent="0.2">
      <c r="A48" s="194" t="s">
        <v>289</v>
      </c>
      <c r="B48" s="200" t="s">
        <v>195</v>
      </c>
      <c r="C48" s="208">
        <v>2</v>
      </c>
      <c r="D48" s="198"/>
    </row>
    <row r="49" spans="3:11" s="192" customFormat="1" x14ac:dyDescent="0.2">
      <c r="F49" s="192" t="s">
        <v>182</v>
      </c>
      <c r="I49" s="205">
        <v>12</v>
      </c>
      <c r="J49" s="203"/>
      <c r="K49" s="203"/>
    </row>
    <row r="50" spans="3:11" s="192" customFormat="1" ht="13.5" thickBot="1" x14ac:dyDescent="0.25">
      <c r="F50" s="198"/>
      <c r="G50" s="198"/>
      <c r="H50" s="202"/>
      <c r="I50" s="214"/>
      <c r="J50" s="214" t="s">
        <v>180</v>
      </c>
      <c r="K50" s="214"/>
    </row>
    <row r="51" spans="3:11" s="192" customFormat="1" x14ac:dyDescent="0.2">
      <c r="F51" s="200" t="s">
        <v>180</v>
      </c>
      <c r="G51" s="200"/>
      <c r="H51" s="207"/>
      <c r="I51" s="196">
        <v>13</v>
      </c>
      <c r="J51" s="216" t="s">
        <v>295</v>
      </c>
      <c r="K51" s="203"/>
    </row>
    <row r="52" spans="3:11" s="192" customFormat="1" x14ac:dyDescent="0.2">
      <c r="J52" s="203"/>
      <c r="K52" s="203"/>
    </row>
    <row r="53" spans="3:11" s="192" customFormat="1" ht="13.5" thickBot="1" x14ac:dyDescent="0.25">
      <c r="G53" s="203"/>
      <c r="H53" s="203"/>
      <c r="J53" s="214" t="s">
        <v>182</v>
      </c>
      <c r="K53" s="214"/>
    </row>
    <row r="54" spans="3:11" s="192" customFormat="1" x14ac:dyDescent="0.2">
      <c r="G54" s="203"/>
      <c r="H54" s="203"/>
      <c r="J54" s="215" t="s">
        <v>296</v>
      </c>
    </row>
    <row r="55" spans="3:11" s="192" customFormat="1" x14ac:dyDescent="0.2">
      <c r="C55" s="192" t="s">
        <v>183</v>
      </c>
      <c r="F55" s="196">
        <v>13</v>
      </c>
    </row>
    <row r="56" spans="3:11" s="192" customFormat="1" x14ac:dyDescent="0.2">
      <c r="C56" s="198"/>
      <c r="D56" s="198"/>
      <c r="E56" s="202"/>
      <c r="F56" s="212" t="s">
        <v>183</v>
      </c>
      <c r="G56" s="200"/>
      <c r="H56" s="200"/>
      <c r="I56" s="196"/>
    </row>
    <row r="57" spans="3:11" s="192" customFormat="1" x14ac:dyDescent="0.2">
      <c r="C57" s="200" t="s">
        <v>188</v>
      </c>
      <c r="D57" s="200"/>
      <c r="E57" s="207"/>
      <c r="F57" s="201">
        <v>2</v>
      </c>
      <c r="H57" s="204"/>
    </row>
    <row r="58" spans="3:11" s="192" customFormat="1" ht="13.5" thickBot="1" x14ac:dyDescent="0.25">
      <c r="F58" s="203"/>
      <c r="H58" s="204"/>
      <c r="J58" s="192" t="s">
        <v>183</v>
      </c>
    </row>
    <row r="59" spans="3:11" s="192" customFormat="1" x14ac:dyDescent="0.2">
      <c r="C59" s="192" t="s">
        <v>171</v>
      </c>
      <c r="F59" s="205"/>
      <c r="H59" s="204"/>
      <c r="I59" s="209"/>
      <c r="J59" s="210" t="s">
        <v>298</v>
      </c>
      <c r="K59" s="211"/>
    </row>
    <row r="60" spans="3:11" s="192" customFormat="1" x14ac:dyDescent="0.2">
      <c r="C60" s="198"/>
      <c r="D60" s="198"/>
      <c r="E60" s="202"/>
      <c r="F60" s="206" t="s">
        <v>171</v>
      </c>
      <c r="H60" s="207"/>
      <c r="I60" s="205"/>
    </row>
    <row r="61" spans="3:11" s="192" customFormat="1" ht="13.5" thickBot="1" x14ac:dyDescent="0.25">
      <c r="C61" s="200" t="s">
        <v>195</v>
      </c>
      <c r="D61" s="200"/>
      <c r="E61" s="207"/>
      <c r="F61" s="208"/>
      <c r="G61" s="198"/>
      <c r="I61" s="203"/>
      <c r="J61" s="203" t="s">
        <v>171</v>
      </c>
      <c r="K61" s="214"/>
    </row>
    <row r="62" spans="3:11" s="192" customFormat="1" x14ac:dyDescent="0.2">
      <c r="I62" s="203"/>
      <c r="J62" s="210" t="s">
        <v>320</v>
      </c>
      <c r="K62" s="203"/>
    </row>
    <row r="63" spans="3:11" s="192" customFormat="1" x14ac:dyDescent="0.2">
      <c r="I63" s="203"/>
      <c r="J63" s="216"/>
      <c r="K63" s="203"/>
    </row>
    <row r="64" spans="3:11" s="192" customFormat="1" x14ac:dyDescent="0.2">
      <c r="F64" s="192" t="s">
        <v>188</v>
      </c>
      <c r="I64" s="205"/>
      <c r="J64" s="203"/>
      <c r="K64" s="203"/>
    </row>
    <row r="65" spans="1:11" s="192" customFormat="1" ht="13.5" thickBot="1" x14ac:dyDescent="0.25">
      <c r="F65" s="198"/>
      <c r="G65" s="198"/>
      <c r="H65" s="202"/>
      <c r="I65" s="214"/>
      <c r="J65" s="214" t="s">
        <v>188</v>
      </c>
      <c r="K65" s="214"/>
    </row>
    <row r="66" spans="1:11" s="192" customFormat="1" x14ac:dyDescent="0.2">
      <c r="F66" s="200" t="s">
        <v>195</v>
      </c>
      <c r="G66" s="200"/>
      <c r="H66" s="207"/>
      <c r="I66" s="196"/>
      <c r="J66" s="216" t="s">
        <v>299</v>
      </c>
      <c r="K66" s="203"/>
    </row>
    <row r="67" spans="1:11" s="192" customFormat="1" x14ac:dyDescent="0.2">
      <c r="J67" s="203"/>
      <c r="K67" s="203"/>
    </row>
    <row r="68" spans="1:11" s="192" customFormat="1" ht="13.5" thickBot="1" x14ac:dyDescent="0.25">
      <c r="G68" s="203"/>
      <c r="H68" s="203"/>
      <c r="J68" s="214" t="s">
        <v>195</v>
      </c>
      <c r="K68" s="214"/>
    </row>
    <row r="69" spans="1:11" s="192" customFormat="1" x14ac:dyDescent="0.2">
      <c r="G69" s="203"/>
      <c r="H69" s="203"/>
      <c r="J69" s="215" t="s">
        <v>300</v>
      </c>
    </row>
    <row r="71" spans="1:11" s="192" customFormat="1" x14ac:dyDescent="0.2">
      <c r="A71" s="193" t="s">
        <v>378</v>
      </c>
    </row>
    <row r="72" spans="1:11" s="192" customFormat="1" x14ac:dyDescent="0.2">
      <c r="A72" s="193"/>
    </row>
    <row r="73" spans="1:11" s="192" customFormat="1" x14ac:dyDescent="0.2">
      <c r="A73" s="194" t="s">
        <v>379</v>
      </c>
      <c r="B73" s="192" t="s">
        <v>168</v>
      </c>
      <c r="C73" s="196">
        <v>13</v>
      </c>
    </row>
    <row r="74" spans="1:11" s="192" customFormat="1" x14ac:dyDescent="0.2">
      <c r="A74" s="197"/>
      <c r="B74" s="198"/>
      <c r="C74" s="212" t="s">
        <v>168</v>
      </c>
      <c r="D74" s="200"/>
      <c r="F74" s="196">
        <v>5</v>
      </c>
    </row>
    <row r="75" spans="1:11" s="192" customFormat="1" x14ac:dyDescent="0.2">
      <c r="A75" s="194" t="s">
        <v>380</v>
      </c>
      <c r="B75" s="122" t="s">
        <v>194</v>
      </c>
      <c r="C75" s="201">
        <v>5</v>
      </c>
      <c r="E75" s="202"/>
    </row>
    <row r="76" spans="1:11" s="192" customFormat="1" x14ac:dyDescent="0.2">
      <c r="A76" s="197"/>
      <c r="D76" s="203"/>
      <c r="E76" s="204"/>
      <c r="F76" s="192" t="s">
        <v>175</v>
      </c>
      <c r="I76" s="196">
        <v>11</v>
      </c>
    </row>
    <row r="77" spans="1:11" s="192" customFormat="1" x14ac:dyDescent="0.2">
      <c r="A77" s="194" t="s">
        <v>381</v>
      </c>
      <c r="B77" s="126" t="s">
        <v>175</v>
      </c>
      <c r="C77" s="205">
        <v>13</v>
      </c>
      <c r="E77" s="204"/>
      <c r="F77" s="198"/>
      <c r="G77" s="198"/>
      <c r="H77" s="202"/>
    </row>
    <row r="78" spans="1:11" s="192" customFormat="1" x14ac:dyDescent="0.2">
      <c r="A78" s="197"/>
      <c r="B78" s="198"/>
      <c r="C78" s="206" t="s">
        <v>175</v>
      </c>
      <c r="E78" s="207"/>
      <c r="F78" s="205">
        <v>13</v>
      </c>
      <c r="G78" s="203"/>
      <c r="H78" s="204"/>
    </row>
    <row r="79" spans="1:11" s="192" customFormat="1" x14ac:dyDescent="0.2">
      <c r="A79" s="194" t="s">
        <v>291</v>
      </c>
      <c r="B79" s="122" t="s">
        <v>166</v>
      </c>
      <c r="C79" s="208">
        <v>12</v>
      </c>
      <c r="D79" s="198"/>
      <c r="F79" s="203"/>
      <c r="G79" s="203"/>
      <c r="H79" s="204"/>
    </row>
    <row r="80" spans="1:11" s="192" customFormat="1" ht="13.5" thickBot="1" x14ac:dyDescent="0.25">
      <c r="A80" s="197"/>
      <c r="F80" s="203"/>
      <c r="G80" s="203"/>
      <c r="H80" s="204"/>
      <c r="J80" s="192" t="s">
        <v>178</v>
      </c>
    </row>
    <row r="81" spans="1:11" s="192" customFormat="1" x14ac:dyDescent="0.2">
      <c r="A81" s="194" t="s">
        <v>286</v>
      </c>
      <c r="B81" s="192" t="s">
        <v>184</v>
      </c>
      <c r="C81" s="196">
        <v>4</v>
      </c>
      <c r="F81" s="203"/>
      <c r="G81" s="203"/>
      <c r="H81" s="204"/>
      <c r="I81" s="209"/>
      <c r="J81" s="210" t="s">
        <v>322</v>
      </c>
      <c r="K81" s="211"/>
    </row>
    <row r="82" spans="1:11" s="192" customFormat="1" x14ac:dyDescent="0.2">
      <c r="A82" s="197"/>
      <c r="B82" s="198"/>
      <c r="C82" s="212" t="s">
        <v>191</v>
      </c>
      <c r="D82" s="200"/>
      <c r="F82" s="205">
        <v>11</v>
      </c>
      <c r="G82" s="203"/>
      <c r="H82" s="204"/>
    </row>
    <row r="83" spans="1:11" s="192" customFormat="1" ht="13.5" thickBot="1" x14ac:dyDescent="0.25">
      <c r="A83" s="194" t="s">
        <v>294</v>
      </c>
      <c r="B83" s="200" t="s">
        <v>191</v>
      </c>
      <c r="C83" s="201">
        <v>13</v>
      </c>
      <c r="E83" s="202"/>
      <c r="F83" s="203"/>
      <c r="G83" s="203"/>
      <c r="H83" s="204"/>
      <c r="J83" s="214" t="s">
        <v>175</v>
      </c>
      <c r="K83" s="214"/>
    </row>
    <row r="84" spans="1:11" s="192" customFormat="1" x14ac:dyDescent="0.2">
      <c r="A84" s="197"/>
      <c r="D84" s="203"/>
      <c r="E84" s="204"/>
      <c r="F84" s="200" t="s">
        <v>178</v>
      </c>
      <c r="G84" s="200"/>
      <c r="H84" s="207"/>
      <c r="I84" s="196">
        <v>13</v>
      </c>
      <c r="J84" s="210" t="s">
        <v>350</v>
      </c>
    </row>
    <row r="85" spans="1:11" s="192" customFormat="1" x14ac:dyDescent="0.2">
      <c r="A85" s="194" t="s">
        <v>382</v>
      </c>
      <c r="B85" s="192" t="s">
        <v>169</v>
      </c>
      <c r="C85" s="205">
        <v>7</v>
      </c>
      <c r="E85" s="204"/>
    </row>
    <row r="86" spans="1:11" s="192" customFormat="1" x14ac:dyDescent="0.2">
      <c r="A86" s="197"/>
      <c r="B86" s="198"/>
      <c r="C86" s="206" t="s">
        <v>178</v>
      </c>
      <c r="E86" s="207"/>
      <c r="F86" s="196">
        <v>13</v>
      </c>
    </row>
    <row r="87" spans="1:11" s="192" customFormat="1" x14ac:dyDescent="0.2">
      <c r="A87" s="194" t="s">
        <v>288</v>
      </c>
      <c r="B87" s="200" t="s">
        <v>178</v>
      </c>
      <c r="C87" s="208">
        <v>13</v>
      </c>
      <c r="D87" s="198"/>
    </row>
    <row r="88" spans="1:11" s="192" customFormat="1" x14ac:dyDescent="0.2">
      <c r="F88" s="192" t="s">
        <v>168</v>
      </c>
      <c r="I88" s="205">
        <v>13</v>
      </c>
      <c r="J88" s="203"/>
      <c r="K88" s="203"/>
    </row>
    <row r="89" spans="1:11" s="192" customFormat="1" ht="13.5" thickBot="1" x14ac:dyDescent="0.25">
      <c r="F89" s="198"/>
      <c r="G89" s="198"/>
      <c r="H89" s="202"/>
      <c r="I89" s="214"/>
      <c r="J89" s="214" t="s">
        <v>168</v>
      </c>
      <c r="K89" s="214"/>
    </row>
    <row r="90" spans="1:11" s="192" customFormat="1" x14ac:dyDescent="0.2">
      <c r="F90" s="200" t="s">
        <v>191</v>
      </c>
      <c r="G90" s="200"/>
      <c r="H90" s="207"/>
      <c r="I90" s="196">
        <v>6</v>
      </c>
      <c r="J90" s="216" t="s">
        <v>352</v>
      </c>
      <c r="K90" s="203"/>
    </row>
    <row r="91" spans="1:11" s="192" customFormat="1" x14ac:dyDescent="0.2">
      <c r="J91" s="203"/>
      <c r="K91" s="203"/>
    </row>
    <row r="92" spans="1:11" s="192" customFormat="1" ht="13.5" thickBot="1" x14ac:dyDescent="0.25">
      <c r="G92" s="203"/>
      <c r="H92" s="203"/>
      <c r="J92" s="214" t="s">
        <v>191</v>
      </c>
      <c r="K92" s="214"/>
    </row>
    <row r="93" spans="1:11" s="192" customFormat="1" x14ac:dyDescent="0.2">
      <c r="G93" s="203"/>
      <c r="H93" s="203"/>
      <c r="J93" s="215" t="s">
        <v>383</v>
      </c>
    </row>
    <row r="94" spans="1:11" s="192" customFormat="1" x14ac:dyDescent="0.2">
      <c r="C94" s="192" t="s">
        <v>194</v>
      </c>
      <c r="F94" s="196">
        <v>13</v>
      </c>
    </row>
    <row r="95" spans="1:11" s="192" customFormat="1" x14ac:dyDescent="0.2">
      <c r="C95" s="198"/>
      <c r="D95" s="198"/>
      <c r="E95" s="202"/>
      <c r="F95" s="212" t="s">
        <v>194</v>
      </c>
      <c r="G95" s="200"/>
      <c r="H95" s="200"/>
      <c r="I95" s="196"/>
    </row>
    <row r="96" spans="1:11" s="192" customFormat="1" x14ac:dyDescent="0.2">
      <c r="C96" s="200" t="s">
        <v>166</v>
      </c>
      <c r="D96" s="200"/>
      <c r="E96" s="207"/>
      <c r="F96" s="201">
        <v>6</v>
      </c>
      <c r="H96" s="204"/>
    </row>
    <row r="97" spans="1:11" s="192" customFormat="1" ht="13.5" thickBot="1" x14ac:dyDescent="0.25">
      <c r="F97" s="203"/>
      <c r="H97" s="204"/>
      <c r="J97" s="192" t="s">
        <v>194</v>
      </c>
    </row>
    <row r="98" spans="1:11" s="192" customFormat="1" x14ac:dyDescent="0.2">
      <c r="C98" s="192" t="s">
        <v>184</v>
      </c>
      <c r="F98" s="205"/>
      <c r="H98" s="204"/>
      <c r="I98" s="209"/>
      <c r="J98" s="210" t="s">
        <v>353</v>
      </c>
      <c r="K98" s="211"/>
    </row>
    <row r="99" spans="1:11" s="192" customFormat="1" x14ac:dyDescent="0.2">
      <c r="C99" s="198"/>
      <c r="D99" s="198"/>
      <c r="E99" s="202"/>
      <c r="F99" s="206" t="s">
        <v>184</v>
      </c>
      <c r="H99" s="207"/>
      <c r="I99" s="205"/>
    </row>
    <row r="100" spans="1:11" s="192" customFormat="1" ht="13.5" thickBot="1" x14ac:dyDescent="0.25">
      <c r="C100" s="200" t="s">
        <v>169</v>
      </c>
      <c r="D100" s="200"/>
      <c r="E100" s="207"/>
      <c r="F100" s="208"/>
      <c r="G100" s="198"/>
      <c r="I100" s="203"/>
      <c r="J100" s="203" t="s">
        <v>184</v>
      </c>
      <c r="K100" s="214"/>
    </row>
    <row r="101" spans="1:11" s="192" customFormat="1" x14ac:dyDescent="0.2">
      <c r="I101" s="203"/>
      <c r="J101" s="210" t="s">
        <v>354</v>
      </c>
      <c r="K101" s="203"/>
    </row>
    <row r="102" spans="1:11" s="192" customFormat="1" x14ac:dyDescent="0.2">
      <c r="I102" s="203"/>
      <c r="J102" s="216"/>
      <c r="K102" s="203"/>
    </row>
    <row r="103" spans="1:11" s="192" customFormat="1" x14ac:dyDescent="0.2">
      <c r="F103" s="192" t="s">
        <v>166</v>
      </c>
      <c r="I103" s="205"/>
      <c r="J103" s="203"/>
      <c r="K103" s="203"/>
    </row>
    <row r="104" spans="1:11" s="192" customFormat="1" ht="13.5" thickBot="1" x14ac:dyDescent="0.25">
      <c r="F104" s="198"/>
      <c r="G104" s="198"/>
      <c r="H104" s="202"/>
      <c r="I104" s="214"/>
      <c r="J104" s="214" t="s">
        <v>169</v>
      </c>
      <c r="K104" s="214"/>
    </row>
    <row r="105" spans="1:11" s="192" customFormat="1" x14ac:dyDescent="0.2">
      <c r="F105" s="200" t="s">
        <v>169</v>
      </c>
      <c r="G105" s="200"/>
      <c r="H105" s="207"/>
      <c r="I105" s="196"/>
      <c r="J105" s="216" t="s">
        <v>355</v>
      </c>
      <c r="K105" s="203"/>
    </row>
    <row r="106" spans="1:11" s="192" customFormat="1" x14ac:dyDescent="0.2">
      <c r="J106" s="203"/>
      <c r="K106" s="203"/>
    </row>
    <row r="107" spans="1:11" s="192" customFormat="1" ht="13.5" thickBot="1" x14ac:dyDescent="0.25">
      <c r="G107" s="203"/>
      <c r="H107" s="203"/>
      <c r="J107" s="214" t="s">
        <v>166</v>
      </c>
      <c r="K107" s="214"/>
    </row>
    <row r="108" spans="1:11" s="192" customFormat="1" x14ac:dyDescent="0.2">
      <c r="G108" s="203"/>
      <c r="H108" s="203"/>
      <c r="J108" s="215" t="s">
        <v>356</v>
      </c>
    </row>
    <row r="110" spans="1:11" s="192" customFormat="1" x14ac:dyDescent="0.2">
      <c r="A110" s="193" t="s">
        <v>384</v>
      </c>
    </row>
    <row r="111" spans="1:11" s="192" customFormat="1" x14ac:dyDescent="0.2">
      <c r="A111" s="193"/>
    </row>
    <row r="112" spans="1:11" s="192" customFormat="1" x14ac:dyDescent="0.2">
      <c r="A112" s="194" t="s">
        <v>385</v>
      </c>
      <c r="B112" s="192" t="s">
        <v>198</v>
      </c>
      <c r="C112" s="196"/>
    </row>
    <row r="113" spans="1:11" s="192" customFormat="1" x14ac:dyDescent="0.2">
      <c r="A113" s="197"/>
      <c r="B113" s="198"/>
      <c r="C113" s="212" t="s">
        <v>187</v>
      </c>
      <c r="D113" s="200"/>
      <c r="F113" s="196"/>
    </row>
    <row r="114" spans="1:11" s="192" customFormat="1" x14ac:dyDescent="0.2">
      <c r="A114" s="194" t="s">
        <v>386</v>
      </c>
      <c r="B114" s="122" t="s">
        <v>187</v>
      </c>
      <c r="C114" s="201"/>
      <c r="E114" s="202"/>
    </row>
    <row r="115" spans="1:11" s="192" customFormat="1" x14ac:dyDescent="0.2">
      <c r="A115" s="197"/>
      <c r="D115" s="203"/>
      <c r="E115" s="204"/>
      <c r="F115" s="192" t="s">
        <v>187</v>
      </c>
      <c r="I115" s="196"/>
    </row>
    <row r="116" spans="1:11" s="192" customFormat="1" x14ac:dyDescent="0.2">
      <c r="A116" s="194" t="s">
        <v>387</v>
      </c>
      <c r="B116" s="126" t="s">
        <v>192</v>
      </c>
      <c r="C116" s="205" t="s">
        <v>297</v>
      </c>
      <c r="E116" s="204"/>
      <c r="F116" s="198"/>
      <c r="G116" s="198"/>
      <c r="H116" s="202"/>
    </row>
    <row r="117" spans="1:11" s="192" customFormat="1" x14ac:dyDescent="0.2">
      <c r="A117" s="197"/>
      <c r="B117" s="198"/>
      <c r="C117" s="206"/>
      <c r="E117" s="207"/>
      <c r="F117" s="205"/>
      <c r="G117" s="203"/>
      <c r="H117" s="204"/>
    </row>
    <row r="118" spans="1:11" s="192" customFormat="1" x14ac:dyDescent="0.2">
      <c r="A118" s="194" t="s">
        <v>318</v>
      </c>
      <c r="B118" s="122" t="s">
        <v>200</v>
      </c>
      <c r="C118" s="208" t="s">
        <v>297</v>
      </c>
      <c r="D118" s="198"/>
      <c r="F118" s="203"/>
      <c r="G118" s="203"/>
      <c r="H118" s="204"/>
    </row>
    <row r="119" spans="1:11" s="192" customFormat="1" ht="13.5" thickBot="1" x14ac:dyDescent="0.25">
      <c r="A119" s="197"/>
      <c r="F119" s="203"/>
      <c r="G119" s="203"/>
      <c r="H119" s="204"/>
    </row>
    <row r="120" spans="1:11" s="192" customFormat="1" x14ac:dyDescent="0.2">
      <c r="A120" s="194" t="s">
        <v>316</v>
      </c>
      <c r="B120" s="192" t="s">
        <v>189</v>
      </c>
      <c r="C120" s="196"/>
      <c r="F120" s="203"/>
      <c r="G120" s="203"/>
      <c r="H120" s="204"/>
      <c r="I120" s="209"/>
      <c r="J120" s="210" t="s">
        <v>388</v>
      </c>
      <c r="K120" s="211"/>
    </row>
    <row r="121" spans="1:11" s="192" customFormat="1" x14ac:dyDescent="0.2">
      <c r="A121" s="197"/>
      <c r="B121" s="198"/>
      <c r="C121" s="212" t="s">
        <v>189</v>
      </c>
      <c r="D121" s="200"/>
      <c r="F121" s="205"/>
      <c r="G121" s="203"/>
      <c r="H121" s="204"/>
    </row>
    <row r="122" spans="1:11" s="192" customFormat="1" ht="13.5" thickBot="1" x14ac:dyDescent="0.25">
      <c r="A122" s="194" t="s">
        <v>347</v>
      </c>
      <c r="B122" s="200" t="s">
        <v>185</v>
      </c>
      <c r="C122" s="201" t="s">
        <v>297</v>
      </c>
      <c r="E122" s="202"/>
      <c r="F122" s="203"/>
      <c r="G122" s="203"/>
      <c r="H122" s="204"/>
      <c r="J122" s="214"/>
      <c r="K122" s="214"/>
    </row>
    <row r="123" spans="1:11" s="192" customFormat="1" x14ac:dyDescent="0.2">
      <c r="A123" s="197"/>
      <c r="D123" s="203"/>
      <c r="E123" s="204"/>
      <c r="F123" s="200"/>
      <c r="G123" s="200"/>
      <c r="H123" s="207"/>
      <c r="I123" s="196"/>
      <c r="J123" s="210" t="s">
        <v>389</v>
      </c>
    </row>
    <row r="124" spans="1:11" s="192" customFormat="1" x14ac:dyDescent="0.2">
      <c r="A124" s="194" t="s">
        <v>390</v>
      </c>
      <c r="B124" s="192" t="s">
        <v>177</v>
      </c>
      <c r="C124" s="205" t="s">
        <v>297</v>
      </c>
      <c r="E124" s="204"/>
    </row>
    <row r="125" spans="1:11" s="192" customFormat="1" x14ac:dyDescent="0.2">
      <c r="A125" s="197"/>
      <c r="B125" s="198"/>
      <c r="C125" s="206" t="s">
        <v>199</v>
      </c>
      <c r="E125" s="207"/>
      <c r="F125" s="196"/>
    </row>
    <row r="126" spans="1:11" s="192" customFormat="1" x14ac:dyDescent="0.2">
      <c r="A126" s="194" t="s">
        <v>349</v>
      </c>
      <c r="B126" s="200" t="s">
        <v>199</v>
      </c>
      <c r="C126" s="208"/>
      <c r="D126" s="198"/>
    </row>
    <row r="127" spans="1:11" s="192" customFormat="1" x14ac:dyDescent="0.2">
      <c r="I127" s="205"/>
      <c r="J127" s="203"/>
      <c r="K127" s="203"/>
    </row>
    <row r="128" spans="1:11" s="192" customFormat="1" ht="13.5" thickBot="1" x14ac:dyDescent="0.25">
      <c r="F128" s="198"/>
      <c r="G128" s="198"/>
      <c r="H128" s="202"/>
      <c r="I128" s="214"/>
      <c r="J128" s="214"/>
      <c r="K128" s="214"/>
    </row>
    <row r="129" spans="3:11" s="192" customFormat="1" x14ac:dyDescent="0.2">
      <c r="F129" s="200"/>
      <c r="G129" s="200"/>
      <c r="H129" s="207"/>
      <c r="I129" s="196"/>
      <c r="J129" s="216" t="s">
        <v>391</v>
      </c>
      <c r="K129" s="203"/>
    </row>
    <row r="130" spans="3:11" s="192" customFormat="1" x14ac:dyDescent="0.2">
      <c r="J130" s="203"/>
      <c r="K130" s="203"/>
    </row>
    <row r="131" spans="3:11" s="192" customFormat="1" ht="13.5" thickBot="1" x14ac:dyDescent="0.25">
      <c r="G131" s="203"/>
      <c r="H131" s="203"/>
      <c r="J131" s="214"/>
      <c r="K131" s="214"/>
    </row>
    <row r="132" spans="3:11" s="192" customFormat="1" x14ac:dyDescent="0.2">
      <c r="G132" s="203"/>
      <c r="H132" s="203"/>
      <c r="J132" s="215" t="s">
        <v>392</v>
      </c>
    </row>
    <row r="133" spans="3:11" s="192" customFormat="1" x14ac:dyDescent="0.2">
      <c r="F133" s="196"/>
    </row>
    <row r="134" spans="3:11" s="192" customFormat="1" x14ac:dyDescent="0.2">
      <c r="C134" s="198"/>
      <c r="D134" s="198"/>
      <c r="E134" s="202"/>
      <c r="F134" s="212"/>
      <c r="G134" s="200"/>
      <c r="H134" s="200"/>
      <c r="I134" s="196"/>
    </row>
    <row r="135" spans="3:11" s="192" customFormat="1" x14ac:dyDescent="0.2">
      <c r="C135" s="200"/>
      <c r="D135" s="200"/>
      <c r="E135" s="207"/>
      <c r="F135" s="201"/>
      <c r="H135" s="204"/>
    </row>
    <row r="136" spans="3:11" s="192" customFormat="1" ht="13.5" thickBot="1" x14ac:dyDescent="0.25">
      <c r="F136" s="203"/>
      <c r="H136" s="204"/>
    </row>
    <row r="137" spans="3:11" s="192" customFormat="1" x14ac:dyDescent="0.2">
      <c r="F137" s="205"/>
      <c r="H137" s="204"/>
      <c r="I137" s="209"/>
      <c r="J137" s="210" t="s">
        <v>393</v>
      </c>
      <c r="K137" s="211"/>
    </row>
    <row r="138" spans="3:11" s="192" customFormat="1" x14ac:dyDescent="0.2">
      <c r="C138" s="198"/>
      <c r="D138" s="198"/>
      <c r="E138" s="202"/>
      <c r="F138" s="206"/>
      <c r="H138" s="207"/>
      <c r="I138" s="205"/>
    </row>
    <row r="139" spans="3:11" s="192" customFormat="1" ht="13.5" thickBot="1" x14ac:dyDescent="0.25">
      <c r="C139" s="200"/>
      <c r="D139" s="200"/>
      <c r="E139" s="207"/>
      <c r="F139" s="208"/>
      <c r="G139" s="198"/>
      <c r="I139" s="203"/>
      <c r="J139" s="203"/>
      <c r="K139" s="214"/>
    </row>
    <row r="140" spans="3:11" s="192" customFormat="1" x14ac:dyDescent="0.2">
      <c r="I140" s="203"/>
      <c r="J140" s="210" t="s">
        <v>394</v>
      </c>
      <c r="K140" s="203"/>
    </row>
    <row r="141" spans="3:11" s="192" customFormat="1" x14ac:dyDescent="0.2">
      <c r="I141" s="203"/>
      <c r="J141" s="216"/>
      <c r="K141" s="203"/>
    </row>
    <row r="142" spans="3:11" s="192" customFormat="1" x14ac:dyDescent="0.2">
      <c r="I142" s="205"/>
      <c r="J142" s="203"/>
      <c r="K142" s="203"/>
    </row>
    <row r="143" spans="3:11" s="192" customFormat="1" ht="13.5" thickBot="1" x14ac:dyDescent="0.25">
      <c r="F143" s="198"/>
      <c r="G143" s="198"/>
      <c r="H143" s="202"/>
      <c r="I143" s="214"/>
      <c r="J143" s="214"/>
      <c r="K143" s="214"/>
    </row>
    <row r="144" spans="3:11" s="192" customFormat="1" x14ac:dyDescent="0.2">
      <c r="F144" s="200"/>
      <c r="G144" s="200"/>
      <c r="H144" s="207"/>
      <c r="I144" s="196"/>
      <c r="J144" s="216" t="s">
        <v>395</v>
      </c>
      <c r="K144" s="203"/>
    </row>
    <row r="145" spans="1:11" s="192" customFormat="1" x14ac:dyDescent="0.2">
      <c r="J145" s="203"/>
      <c r="K145" s="203"/>
    </row>
    <row r="146" spans="1:11" s="192" customFormat="1" ht="13.5" thickBot="1" x14ac:dyDescent="0.25">
      <c r="G146" s="203"/>
      <c r="H146" s="203"/>
      <c r="J146" s="214"/>
      <c r="K146" s="214"/>
    </row>
    <row r="147" spans="1:11" s="192" customFormat="1" x14ac:dyDescent="0.2">
      <c r="G147" s="203"/>
      <c r="H147" s="203"/>
      <c r="J147" s="215" t="s">
        <v>396</v>
      </c>
    </row>
    <row r="149" spans="1:11" x14ac:dyDescent="0.2">
      <c r="A149" s="135">
        <v>1</v>
      </c>
      <c r="B149" s="136" t="s">
        <v>172</v>
      </c>
    </row>
    <row r="150" spans="1:11" x14ac:dyDescent="0.2">
      <c r="A150" s="135">
        <v>2</v>
      </c>
      <c r="B150" s="137" t="s">
        <v>170</v>
      </c>
    </row>
    <row r="151" spans="1:11" x14ac:dyDescent="0.2">
      <c r="A151" s="135">
        <v>3</v>
      </c>
      <c r="B151" s="138" t="s">
        <v>180</v>
      </c>
    </row>
    <row r="152" spans="1:11" x14ac:dyDescent="0.2">
      <c r="A152" s="135">
        <v>4</v>
      </c>
      <c r="B152" s="139" t="s">
        <v>182</v>
      </c>
    </row>
    <row r="153" spans="1:11" x14ac:dyDescent="0.2">
      <c r="A153" s="135">
        <v>5</v>
      </c>
      <c r="B153" s="139" t="s">
        <v>183</v>
      </c>
    </row>
    <row r="154" spans="1:11" x14ac:dyDescent="0.2">
      <c r="A154" s="135">
        <v>6</v>
      </c>
      <c r="B154" s="139" t="s">
        <v>171</v>
      </c>
    </row>
    <row r="155" spans="1:11" x14ac:dyDescent="0.2">
      <c r="A155" s="135">
        <v>7</v>
      </c>
      <c r="B155" s="139" t="s">
        <v>188</v>
      </c>
    </row>
    <row r="156" spans="1:11" x14ac:dyDescent="0.2">
      <c r="A156" s="135">
        <v>8</v>
      </c>
      <c r="B156" s="139" t="s">
        <v>195</v>
      </c>
    </row>
    <row r="157" spans="1:11" x14ac:dyDescent="0.2">
      <c r="A157" s="135">
        <v>9</v>
      </c>
      <c r="B157" s="139" t="s">
        <v>178</v>
      </c>
    </row>
    <row r="158" spans="1:11" x14ac:dyDescent="0.2">
      <c r="A158" s="135">
        <v>10</v>
      </c>
      <c r="B158" s="139" t="s">
        <v>175</v>
      </c>
    </row>
    <row r="159" spans="1:11" x14ac:dyDescent="0.2">
      <c r="A159" s="135">
        <v>11</v>
      </c>
      <c r="B159" s="139" t="s">
        <v>168</v>
      </c>
    </row>
    <row r="160" spans="1:11" x14ac:dyDescent="0.2">
      <c r="A160" s="135">
        <v>12</v>
      </c>
      <c r="B160" s="139" t="s">
        <v>191</v>
      </c>
    </row>
    <row r="161" spans="1:2" x14ac:dyDescent="0.2">
      <c r="A161" s="135">
        <v>13</v>
      </c>
      <c r="B161" s="139" t="s">
        <v>194</v>
      </c>
    </row>
    <row r="162" spans="1:2" x14ac:dyDescent="0.2">
      <c r="A162" s="135">
        <v>14</v>
      </c>
      <c r="B162" s="139" t="s">
        <v>184</v>
      </c>
    </row>
    <row r="163" spans="1:2" x14ac:dyDescent="0.2">
      <c r="A163" s="135">
        <v>15</v>
      </c>
      <c r="B163" s="139" t="s">
        <v>169</v>
      </c>
    </row>
    <row r="164" spans="1:2" x14ac:dyDescent="0.2">
      <c r="A164" s="135">
        <v>16</v>
      </c>
      <c r="B164" s="139" t="s">
        <v>166</v>
      </c>
    </row>
    <row r="165" spans="1:2" x14ac:dyDescent="0.2">
      <c r="A165" s="233" t="s">
        <v>397</v>
      </c>
      <c r="B165" s="139" t="s">
        <v>198</v>
      </c>
    </row>
    <row r="166" spans="1:2" x14ac:dyDescent="0.2">
      <c r="A166" s="233" t="s">
        <v>397</v>
      </c>
      <c r="B166" s="139" t="s">
        <v>187</v>
      </c>
    </row>
    <row r="167" spans="1:2" x14ac:dyDescent="0.2">
      <c r="A167" s="233" t="s">
        <v>397</v>
      </c>
      <c r="B167" s="139" t="s">
        <v>192</v>
      </c>
    </row>
    <row r="168" spans="1:2" x14ac:dyDescent="0.2">
      <c r="A168" s="233" t="s">
        <v>397</v>
      </c>
      <c r="B168" s="139" t="s">
        <v>200</v>
      </c>
    </row>
    <row r="169" spans="1:2" x14ac:dyDescent="0.2">
      <c r="A169" s="233" t="s">
        <v>397</v>
      </c>
      <c r="B169" s="139" t="s">
        <v>189</v>
      </c>
    </row>
    <row r="170" spans="1:2" x14ac:dyDescent="0.2">
      <c r="A170" s="233" t="s">
        <v>397</v>
      </c>
      <c r="B170" s="139" t="s">
        <v>185</v>
      </c>
    </row>
    <row r="171" spans="1:2" x14ac:dyDescent="0.2">
      <c r="A171" s="233" t="s">
        <v>397</v>
      </c>
      <c r="B171" s="139" t="s">
        <v>177</v>
      </c>
    </row>
    <row r="172" spans="1:2" x14ac:dyDescent="0.2">
      <c r="A172" s="233" t="s">
        <v>397</v>
      </c>
      <c r="B172" s="139" t="s">
        <v>199</v>
      </c>
    </row>
  </sheetData>
  <conditionalFormatting sqref="C9:I144">
    <cfRule type="cellIs" dxfId="46" priority="2" stopIfTrue="1" operator="equal">
      <formula>13</formula>
    </cfRule>
  </conditionalFormatting>
  <conditionalFormatting sqref="K9:N30">
    <cfRule type="cellIs" dxfId="45" priority="1" stopIfTrue="1" operator="equal">
      <formula>13</formula>
    </cfRule>
  </conditionalFormatting>
  <hyperlinks>
    <hyperlink ref="F1" location="Kalend!G1" display="Kalender"/>
    <hyperlink ref="H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  <rowBreaks count="4" manualBreakCount="4">
    <brk id="30" max="16383" man="1"/>
    <brk id="69" max="16383" man="1"/>
    <brk id="108" max="16383" man="1"/>
    <brk id="147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K47"/>
  <sheetViews>
    <sheetView showGridLines="0" showRowColHeaders="0" workbookViewId="0">
      <pane ySplit="6" topLeftCell="A7" activePane="bottomLeft" state="frozen"/>
      <selection activeCell="I1" sqref="I1"/>
      <selection pane="bottomLeft" activeCell="M1" sqref="M1"/>
    </sheetView>
  </sheetViews>
  <sheetFormatPr defaultRowHeight="12.75" x14ac:dyDescent="0.2"/>
  <cols>
    <col min="1" max="1" width="4" style="236" customWidth="1"/>
    <col min="2" max="3" width="3.28515625" style="236" customWidth="1"/>
    <col min="4" max="4" width="22.42578125" style="236" customWidth="1"/>
    <col min="5" max="5" width="4" style="236" customWidth="1"/>
    <col min="6" max="8" width="6.7109375" style="236" customWidth="1"/>
    <col min="9" max="9" width="3.28515625" style="592" bestFit="1" customWidth="1"/>
    <col min="10" max="11" width="3.28515625" style="237" customWidth="1"/>
    <col min="12" max="16384" width="9.140625" style="236"/>
  </cols>
  <sheetData>
    <row r="1" spans="1:11" x14ac:dyDescent="0.2">
      <c r="A1" s="598"/>
      <c r="B1" s="599"/>
      <c r="C1" s="169" t="s">
        <v>675</v>
      </c>
      <c r="D1" s="600"/>
      <c r="H1" s="52" t="s">
        <v>600</v>
      </c>
      <c r="I1" s="52"/>
      <c r="J1" s="238" t="s">
        <v>131</v>
      </c>
      <c r="K1" s="593"/>
    </row>
    <row r="2" spans="1:11" x14ac:dyDescent="0.2">
      <c r="A2" s="598"/>
      <c r="B2" s="601"/>
      <c r="C2" s="601" t="s">
        <v>398</v>
      </c>
      <c r="D2" s="600"/>
      <c r="J2" s="240" t="s">
        <v>133</v>
      </c>
      <c r="K2" s="240"/>
    </row>
    <row r="3" spans="1:11" x14ac:dyDescent="0.2">
      <c r="A3" s="600" t="s">
        <v>134</v>
      </c>
      <c r="B3" s="600"/>
      <c r="C3" s="600"/>
      <c r="D3" s="600"/>
      <c r="J3" s="241" t="s">
        <v>135</v>
      </c>
      <c r="K3" s="241"/>
    </row>
    <row r="4" spans="1:11" ht="31.5" customHeight="1" x14ac:dyDescent="0.2">
      <c r="A4" s="242"/>
      <c r="B4" s="242"/>
      <c r="C4" s="242"/>
      <c r="D4" s="242"/>
      <c r="E4" s="242"/>
      <c r="F4" s="596" t="str">
        <f>MID(Kalend!A6,4,5)</f>
        <v>04.05</v>
      </c>
      <c r="G4" s="596" t="str">
        <f>MID(Kalend!A7,4,5)</f>
        <v>14.05</v>
      </c>
      <c r="H4" s="596" t="str">
        <f>MID(Kalend!A10,4,5)</f>
        <v>27.05</v>
      </c>
      <c r="I4" s="853" t="s">
        <v>602</v>
      </c>
      <c r="J4" s="854" t="s">
        <v>142</v>
      </c>
      <c r="K4" s="854" t="s">
        <v>143</v>
      </c>
    </row>
    <row r="5" spans="1:11" x14ac:dyDescent="0.2">
      <c r="A5" s="829" t="s">
        <v>601</v>
      </c>
      <c r="B5" s="830"/>
      <c r="C5" s="831"/>
      <c r="D5" s="832"/>
      <c r="E5" s="833" t="s">
        <v>134</v>
      </c>
      <c r="F5" s="597" t="str">
        <f>HYPERLINK("#1!G1","  1  ")</f>
        <v xml:space="preserve">  1  </v>
      </c>
      <c r="G5" s="597" t="str">
        <f>HYPERLINK("#2!I1","  2  ")</f>
        <v xml:space="preserve">  2  </v>
      </c>
      <c r="H5" s="597" t="str">
        <f>HYPERLINK("#3!LJ1","  3  ")</f>
        <v xml:space="preserve">  3  </v>
      </c>
      <c r="I5" s="853"/>
      <c r="J5" s="854"/>
      <c r="K5" s="854"/>
    </row>
    <row r="6" spans="1:11" x14ac:dyDescent="0.2">
      <c r="A6" s="834" t="s">
        <v>698</v>
      </c>
      <c r="B6" s="835" t="s">
        <v>159</v>
      </c>
      <c r="C6" s="836" t="s">
        <v>160</v>
      </c>
      <c r="D6" s="837" t="s">
        <v>161</v>
      </c>
      <c r="E6" s="834" t="s">
        <v>162</v>
      </c>
      <c r="F6" s="810" t="s">
        <v>163</v>
      </c>
      <c r="G6" s="810" t="s">
        <v>164</v>
      </c>
      <c r="H6" s="811" t="s">
        <v>165</v>
      </c>
      <c r="I6" s="236"/>
      <c r="J6" s="236"/>
      <c r="K6" s="236"/>
    </row>
    <row r="7" spans="1:11" x14ac:dyDescent="0.2">
      <c r="A7" s="838">
        <v>1</v>
      </c>
      <c r="B7" s="77"/>
      <c r="C7" s="608"/>
      <c r="D7" s="816" t="s">
        <v>172</v>
      </c>
      <c r="E7" s="840">
        <f t="shared" ref="E7:E41" si="0">SUM(F7:H7)</f>
        <v>104</v>
      </c>
      <c r="F7" s="70">
        <v>24</v>
      </c>
      <c r="G7" s="71">
        <v>40</v>
      </c>
      <c r="H7" s="244">
        <v>40</v>
      </c>
      <c r="I7" s="591">
        <f>COUNTIF(F7:H7,"&gt;=0")</f>
        <v>3</v>
      </c>
      <c r="J7" s="72">
        <f>COUNTIF(F7:H7,"&gt;=30")</f>
        <v>2</v>
      </c>
      <c r="K7" s="72">
        <f>COUNTIF(F7:H7,"=40")</f>
        <v>2</v>
      </c>
    </row>
    <row r="8" spans="1:11" x14ac:dyDescent="0.2">
      <c r="A8" s="839">
        <v>2</v>
      </c>
      <c r="B8" s="77"/>
      <c r="C8" s="608"/>
      <c r="D8" s="73" t="s">
        <v>170</v>
      </c>
      <c r="E8" s="840">
        <f t="shared" si="0"/>
        <v>92</v>
      </c>
      <c r="F8" s="245">
        <v>34</v>
      </c>
      <c r="G8" s="71">
        <v>24</v>
      </c>
      <c r="H8" s="244">
        <v>34</v>
      </c>
      <c r="I8" s="591">
        <f t="shared" ref="I8:I41" si="1">COUNTIF(F8:H8,"&gt;=0")</f>
        <v>3</v>
      </c>
      <c r="J8" s="72">
        <f>COUNTIF(F8:H8,"&gt;=30")</f>
        <v>2</v>
      </c>
      <c r="K8" s="72">
        <f>COUNTIF(F8:H8,"=40")</f>
        <v>0</v>
      </c>
    </row>
    <row r="9" spans="1:11" x14ac:dyDescent="0.2">
      <c r="A9" s="838">
        <v>3</v>
      </c>
      <c r="B9" s="77"/>
      <c r="C9" s="608"/>
      <c r="D9" s="74" t="s">
        <v>168</v>
      </c>
      <c r="E9" s="840">
        <f t="shared" si="0"/>
        <v>82</v>
      </c>
      <c r="F9" s="244">
        <v>40</v>
      </c>
      <c r="G9" s="71">
        <v>30</v>
      </c>
      <c r="H9" s="244">
        <v>12</v>
      </c>
      <c r="I9" s="591">
        <f t="shared" si="1"/>
        <v>3</v>
      </c>
      <c r="J9" s="72">
        <f>COUNTIF(F9:H9,"&gt;=30")</f>
        <v>2</v>
      </c>
      <c r="K9" s="72">
        <f>COUNTIF(F9:H9,"=40")</f>
        <v>1</v>
      </c>
    </row>
    <row r="10" spans="1:11" x14ac:dyDescent="0.2">
      <c r="A10" s="839">
        <v>4</v>
      </c>
      <c r="B10" s="77"/>
      <c r="C10" s="608"/>
      <c r="D10" s="64" t="s">
        <v>171</v>
      </c>
      <c r="E10" s="840">
        <f t="shared" si="0"/>
        <v>80</v>
      </c>
      <c r="F10" s="244">
        <v>34</v>
      </c>
      <c r="G10" s="71">
        <v>24</v>
      </c>
      <c r="H10" s="244">
        <v>22</v>
      </c>
      <c r="I10" s="591">
        <f t="shared" si="1"/>
        <v>3</v>
      </c>
      <c r="J10" s="72">
        <f>COUNTIF(F10:H10,"&gt;=30")</f>
        <v>1</v>
      </c>
      <c r="K10" s="72">
        <f>COUNTIF(F10:H10,"=40")</f>
        <v>0</v>
      </c>
    </row>
    <row r="11" spans="1:11" x14ac:dyDescent="0.2">
      <c r="A11" s="838">
        <v>5</v>
      </c>
      <c r="B11" s="77"/>
      <c r="C11" s="608"/>
      <c r="D11" s="64" t="s">
        <v>175</v>
      </c>
      <c r="E11" s="840">
        <f t="shared" si="0"/>
        <v>78</v>
      </c>
      <c r="F11" s="244">
        <v>24</v>
      </c>
      <c r="G11" s="71">
        <v>40</v>
      </c>
      <c r="H11" s="244">
        <v>14</v>
      </c>
      <c r="I11" s="591">
        <f t="shared" si="1"/>
        <v>3</v>
      </c>
      <c r="J11" s="72">
        <f t="shared" ref="J11:J41" si="2">COUNTIF(F11:H11,"&gt;=30")</f>
        <v>1</v>
      </c>
      <c r="K11" s="72">
        <f t="shared" ref="K11:K41" si="3">COUNTIF(F11:H11,"=40")</f>
        <v>1</v>
      </c>
    </row>
    <row r="12" spans="1:11" x14ac:dyDescent="0.2">
      <c r="A12" s="839">
        <v>6</v>
      </c>
      <c r="B12" s="77"/>
      <c r="C12" s="608"/>
      <c r="D12" s="64" t="s">
        <v>169</v>
      </c>
      <c r="E12" s="840">
        <f t="shared" si="0"/>
        <v>74</v>
      </c>
      <c r="F12" s="244">
        <v>40</v>
      </c>
      <c r="G12" s="71">
        <v>30</v>
      </c>
      <c r="H12" s="244">
        <v>4</v>
      </c>
      <c r="I12" s="591">
        <f t="shared" si="1"/>
        <v>3</v>
      </c>
      <c r="J12" s="72">
        <f t="shared" si="2"/>
        <v>2</v>
      </c>
      <c r="K12" s="72">
        <f t="shared" si="3"/>
        <v>1</v>
      </c>
    </row>
    <row r="13" spans="1:11" x14ac:dyDescent="0.2">
      <c r="A13" s="838">
        <v>7</v>
      </c>
      <c r="B13" s="77"/>
      <c r="C13" s="608"/>
      <c r="D13" s="64" t="s">
        <v>180</v>
      </c>
      <c r="E13" s="840">
        <f t="shared" si="0"/>
        <v>66</v>
      </c>
      <c r="F13" s="244">
        <v>20</v>
      </c>
      <c r="G13" s="71">
        <v>16</v>
      </c>
      <c r="H13" s="244">
        <v>30</v>
      </c>
      <c r="I13" s="591">
        <f t="shared" si="1"/>
        <v>3</v>
      </c>
      <c r="J13" s="72">
        <f t="shared" si="2"/>
        <v>1</v>
      </c>
      <c r="K13" s="72">
        <f t="shared" si="3"/>
        <v>0</v>
      </c>
    </row>
    <row r="14" spans="1:11" x14ac:dyDescent="0.2">
      <c r="A14" s="839">
        <v>8</v>
      </c>
      <c r="B14" s="77"/>
      <c r="C14" s="609"/>
      <c r="D14" s="64" t="s">
        <v>178</v>
      </c>
      <c r="E14" s="840">
        <f t="shared" si="0"/>
        <v>64</v>
      </c>
      <c r="F14" s="244">
        <v>30</v>
      </c>
      <c r="G14" s="71">
        <v>18</v>
      </c>
      <c r="H14" s="244">
        <v>16</v>
      </c>
      <c r="I14" s="591">
        <f t="shared" si="1"/>
        <v>3</v>
      </c>
      <c r="J14" s="72">
        <f t="shared" si="2"/>
        <v>1</v>
      </c>
      <c r="K14" s="72">
        <f t="shared" si="3"/>
        <v>0</v>
      </c>
    </row>
    <row r="15" spans="1:11" x14ac:dyDescent="0.2">
      <c r="A15" s="838">
        <v>9</v>
      </c>
      <c r="B15" s="77"/>
      <c r="C15" s="608"/>
      <c r="D15" s="64" t="s">
        <v>166</v>
      </c>
      <c r="E15" s="840">
        <f t="shared" si="0"/>
        <v>62</v>
      </c>
      <c r="F15" s="244">
        <v>34</v>
      </c>
      <c r="G15" s="71">
        <v>26</v>
      </c>
      <c r="H15" s="244">
        <v>2</v>
      </c>
      <c r="I15" s="591">
        <f t="shared" si="1"/>
        <v>3</v>
      </c>
      <c r="J15" s="72">
        <f t="shared" si="2"/>
        <v>1</v>
      </c>
      <c r="K15" s="72">
        <f t="shared" si="3"/>
        <v>0</v>
      </c>
    </row>
    <row r="16" spans="1:11" x14ac:dyDescent="0.2">
      <c r="A16" s="839">
        <v>10</v>
      </c>
      <c r="B16" s="77">
        <v>1</v>
      </c>
      <c r="C16" s="608"/>
      <c r="D16" s="77" t="s">
        <v>186</v>
      </c>
      <c r="E16" s="840">
        <f t="shared" si="0"/>
        <v>60</v>
      </c>
      <c r="F16" s="244">
        <v>40</v>
      </c>
      <c r="G16" s="71">
        <v>20</v>
      </c>
      <c r="H16" s="244"/>
      <c r="I16" s="591">
        <f t="shared" si="1"/>
        <v>2</v>
      </c>
      <c r="J16" s="72">
        <f t="shared" si="2"/>
        <v>1</v>
      </c>
      <c r="K16" s="72">
        <f t="shared" si="3"/>
        <v>1</v>
      </c>
    </row>
    <row r="17" spans="1:11" x14ac:dyDescent="0.2">
      <c r="A17" s="838">
        <v>11</v>
      </c>
      <c r="B17" s="77"/>
      <c r="C17" s="608"/>
      <c r="D17" s="64" t="s">
        <v>183</v>
      </c>
      <c r="E17" s="840">
        <f t="shared" si="0"/>
        <v>60</v>
      </c>
      <c r="F17" s="244">
        <v>20</v>
      </c>
      <c r="G17" s="71">
        <v>16</v>
      </c>
      <c r="H17" s="244">
        <v>24</v>
      </c>
      <c r="I17" s="591">
        <f t="shared" si="1"/>
        <v>3</v>
      </c>
      <c r="J17" s="72">
        <f t="shared" si="2"/>
        <v>0</v>
      </c>
      <c r="K17" s="72">
        <f t="shared" si="3"/>
        <v>0</v>
      </c>
    </row>
    <row r="18" spans="1:11" x14ac:dyDescent="0.2">
      <c r="A18" s="839">
        <v>12</v>
      </c>
      <c r="B18" s="77"/>
      <c r="C18" s="608"/>
      <c r="D18" s="64" t="s">
        <v>174</v>
      </c>
      <c r="E18" s="840">
        <f t="shared" si="0"/>
        <v>48</v>
      </c>
      <c r="F18" s="244">
        <v>22</v>
      </c>
      <c r="G18" s="71">
        <v>26</v>
      </c>
      <c r="H18" s="244"/>
      <c r="I18" s="591">
        <f t="shared" si="1"/>
        <v>2</v>
      </c>
      <c r="J18" s="72">
        <f t="shared" si="2"/>
        <v>0</v>
      </c>
      <c r="K18" s="72">
        <f t="shared" si="3"/>
        <v>0</v>
      </c>
    </row>
    <row r="19" spans="1:11" x14ac:dyDescent="0.2">
      <c r="A19" s="838">
        <v>12</v>
      </c>
      <c r="B19" s="77"/>
      <c r="C19" s="608"/>
      <c r="D19" s="64" t="s">
        <v>182</v>
      </c>
      <c r="E19" s="840">
        <f t="shared" si="0"/>
        <v>48</v>
      </c>
      <c r="F19" s="246"/>
      <c r="G19" s="71">
        <v>22</v>
      </c>
      <c r="H19" s="244">
        <v>26</v>
      </c>
      <c r="I19" s="591">
        <f t="shared" si="1"/>
        <v>2</v>
      </c>
      <c r="J19" s="72">
        <f t="shared" si="2"/>
        <v>0</v>
      </c>
      <c r="K19" s="72">
        <f t="shared" si="3"/>
        <v>0</v>
      </c>
    </row>
    <row r="20" spans="1:11" x14ac:dyDescent="0.2">
      <c r="A20" s="839">
        <v>14</v>
      </c>
      <c r="B20" s="77"/>
      <c r="C20" s="608"/>
      <c r="D20" s="64" t="s">
        <v>195</v>
      </c>
      <c r="E20" s="840">
        <f t="shared" si="0"/>
        <v>47</v>
      </c>
      <c r="F20" s="244">
        <v>18</v>
      </c>
      <c r="G20" s="71">
        <v>11</v>
      </c>
      <c r="H20" s="244">
        <v>18</v>
      </c>
      <c r="I20" s="591">
        <f t="shared" si="1"/>
        <v>3</v>
      </c>
      <c r="J20" s="72">
        <f t="shared" si="2"/>
        <v>0</v>
      </c>
      <c r="K20" s="72">
        <f t="shared" si="3"/>
        <v>0</v>
      </c>
    </row>
    <row r="21" spans="1:11" x14ac:dyDescent="0.2">
      <c r="A21" s="839">
        <v>15</v>
      </c>
      <c r="B21" s="77">
        <v>2</v>
      </c>
      <c r="C21" s="608"/>
      <c r="D21" s="77" t="s">
        <v>194</v>
      </c>
      <c r="E21" s="840">
        <f t="shared" si="0"/>
        <v>42</v>
      </c>
      <c r="F21" s="244">
        <v>26</v>
      </c>
      <c r="G21" s="71">
        <v>8</v>
      </c>
      <c r="H21" s="244">
        <v>8</v>
      </c>
      <c r="I21" s="591">
        <f t="shared" si="1"/>
        <v>3</v>
      </c>
      <c r="J21" s="72">
        <f t="shared" si="2"/>
        <v>0</v>
      </c>
      <c r="K21" s="72">
        <f t="shared" si="3"/>
        <v>0</v>
      </c>
    </row>
    <row r="22" spans="1:11" x14ac:dyDescent="0.2">
      <c r="A22" s="838">
        <v>16</v>
      </c>
      <c r="B22" s="77">
        <v>3</v>
      </c>
      <c r="C22" s="608"/>
      <c r="D22" s="77" t="s">
        <v>179</v>
      </c>
      <c r="E22" s="840">
        <f t="shared" si="0"/>
        <v>42</v>
      </c>
      <c r="F22" s="244">
        <v>22</v>
      </c>
      <c r="G22" s="71">
        <v>20</v>
      </c>
      <c r="H22" s="244"/>
      <c r="I22" s="591">
        <f t="shared" si="1"/>
        <v>2</v>
      </c>
      <c r="J22" s="72">
        <f t="shared" si="2"/>
        <v>0</v>
      </c>
      <c r="K22" s="72">
        <f t="shared" si="3"/>
        <v>0</v>
      </c>
    </row>
    <row r="23" spans="1:11" x14ac:dyDescent="0.2">
      <c r="A23" s="838">
        <v>17</v>
      </c>
      <c r="B23" s="77"/>
      <c r="C23" s="608"/>
      <c r="D23" s="64" t="s">
        <v>192</v>
      </c>
      <c r="E23" s="840">
        <f t="shared" si="0"/>
        <v>41</v>
      </c>
      <c r="F23" s="244">
        <v>18</v>
      </c>
      <c r="G23" s="71">
        <v>22</v>
      </c>
      <c r="H23" s="244">
        <v>1</v>
      </c>
      <c r="I23" s="591">
        <f t="shared" si="1"/>
        <v>3</v>
      </c>
      <c r="J23" s="72">
        <f t="shared" si="2"/>
        <v>0</v>
      </c>
      <c r="K23" s="72">
        <f t="shared" si="3"/>
        <v>0</v>
      </c>
    </row>
    <row r="24" spans="1:11" x14ac:dyDescent="0.2">
      <c r="A24" s="838">
        <v>18</v>
      </c>
      <c r="B24" s="77"/>
      <c r="C24" s="608"/>
      <c r="D24" s="64" t="s">
        <v>191</v>
      </c>
      <c r="E24" s="840">
        <f t="shared" si="0"/>
        <v>40</v>
      </c>
      <c r="F24" s="244">
        <v>30</v>
      </c>
      <c r="G24" s="71"/>
      <c r="H24" s="244">
        <v>10</v>
      </c>
      <c r="I24" s="591">
        <f t="shared" si="1"/>
        <v>2</v>
      </c>
      <c r="J24" s="72">
        <f t="shared" si="2"/>
        <v>1</v>
      </c>
      <c r="K24" s="72">
        <f t="shared" si="3"/>
        <v>0</v>
      </c>
    </row>
    <row r="25" spans="1:11" x14ac:dyDescent="0.2">
      <c r="A25" s="839">
        <v>19</v>
      </c>
      <c r="B25" s="77"/>
      <c r="C25" s="608"/>
      <c r="D25" s="64" t="s">
        <v>184</v>
      </c>
      <c r="E25" s="840">
        <f t="shared" si="0"/>
        <v>40</v>
      </c>
      <c r="F25" s="244">
        <v>26</v>
      </c>
      <c r="G25" s="71">
        <v>8</v>
      </c>
      <c r="H25" s="244">
        <v>6</v>
      </c>
      <c r="I25" s="591">
        <f t="shared" si="1"/>
        <v>3</v>
      </c>
      <c r="J25" s="72">
        <f t="shared" si="2"/>
        <v>0</v>
      </c>
      <c r="K25" s="72">
        <f t="shared" si="3"/>
        <v>0</v>
      </c>
    </row>
    <row r="26" spans="1:11" x14ac:dyDescent="0.2">
      <c r="A26" s="839">
        <v>20</v>
      </c>
      <c r="B26" s="77"/>
      <c r="C26" s="608"/>
      <c r="D26" s="64" t="s">
        <v>199</v>
      </c>
      <c r="E26" s="840">
        <f t="shared" si="0"/>
        <v>37</v>
      </c>
      <c r="F26" s="244">
        <v>18</v>
      </c>
      <c r="G26" s="71">
        <v>18</v>
      </c>
      <c r="H26" s="244">
        <v>1</v>
      </c>
      <c r="I26" s="591">
        <f t="shared" si="1"/>
        <v>3</v>
      </c>
      <c r="J26" s="72">
        <f t="shared" si="2"/>
        <v>0</v>
      </c>
      <c r="K26" s="72">
        <f t="shared" si="3"/>
        <v>0</v>
      </c>
    </row>
    <row r="27" spans="1:11" x14ac:dyDescent="0.2">
      <c r="A27" s="838">
        <v>21</v>
      </c>
      <c r="B27" s="77"/>
      <c r="C27" s="608"/>
      <c r="D27" s="64" t="s">
        <v>173</v>
      </c>
      <c r="E27" s="840">
        <f t="shared" si="0"/>
        <v>35</v>
      </c>
      <c r="F27" s="244">
        <v>24</v>
      </c>
      <c r="G27" s="71">
        <v>11</v>
      </c>
      <c r="H27" s="244"/>
      <c r="I27" s="591">
        <f t="shared" si="1"/>
        <v>2</v>
      </c>
      <c r="J27" s="72">
        <f t="shared" si="2"/>
        <v>0</v>
      </c>
      <c r="K27" s="72">
        <f t="shared" si="3"/>
        <v>0</v>
      </c>
    </row>
    <row r="28" spans="1:11" x14ac:dyDescent="0.2">
      <c r="A28" s="839">
        <v>22</v>
      </c>
      <c r="B28" s="77"/>
      <c r="C28" s="608"/>
      <c r="D28" s="60" t="s">
        <v>203</v>
      </c>
      <c r="E28" s="840">
        <f t="shared" si="0"/>
        <v>34</v>
      </c>
      <c r="F28" s="246"/>
      <c r="G28" s="71">
        <v>34</v>
      </c>
      <c r="H28" s="244"/>
      <c r="I28" s="591">
        <f t="shared" si="1"/>
        <v>1</v>
      </c>
      <c r="J28" s="72">
        <f t="shared" si="2"/>
        <v>1</v>
      </c>
      <c r="K28" s="72">
        <f t="shared" si="3"/>
        <v>0</v>
      </c>
    </row>
    <row r="29" spans="1:11" x14ac:dyDescent="0.2">
      <c r="A29" s="838">
        <v>22</v>
      </c>
      <c r="B29" s="77"/>
      <c r="C29" s="608"/>
      <c r="D29" s="60" t="s">
        <v>196</v>
      </c>
      <c r="E29" s="840">
        <f t="shared" si="0"/>
        <v>34</v>
      </c>
      <c r="F29" s="246"/>
      <c r="G29" s="71">
        <v>34</v>
      </c>
      <c r="H29" s="244"/>
      <c r="I29" s="591">
        <f t="shared" si="1"/>
        <v>1</v>
      </c>
      <c r="J29" s="72">
        <f t="shared" si="2"/>
        <v>1</v>
      </c>
      <c r="K29" s="72">
        <f t="shared" si="3"/>
        <v>0</v>
      </c>
    </row>
    <row r="30" spans="1:11" x14ac:dyDescent="0.2">
      <c r="A30" s="839">
        <v>24</v>
      </c>
      <c r="B30" s="77"/>
      <c r="C30" s="608"/>
      <c r="D30" s="64" t="s">
        <v>176</v>
      </c>
      <c r="E30" s="840">
        <f t="shared" si="0"/>
        <v>33</v>
      </c>
      <c r="F30" s="244">
        <v>22</v>
      </c>
      <c r="G30" s="71">
        <v>11</v>
      </c>
      <c r="H30" s="244"/>
      <c r="I30" s="591">
        <f t="shared" si="1"/>
        <v>2</v>
      </c>
      <c r="J30" s="72">
        <f t="shared" si="2"/>
        <v>0</v>
      </c>
      <c r="K30" s="72">
        <f t="shared" si="3"/>
        <v>0</v>
      </c>
    </row>
    <row r="31" spans="1:11" x14ac:dyDescent="0.2">
      <c r="A31" s="838">
        <v>25</v>
      </c>
      <c r="B31" s="77"/>
      <c r="C31" s="608"/>
      <c r="D31" s="64" t="s">
        <v>189</v>
      </c>
      <c r="E31" s="840">
        <f t="shared" si="0"/>
        <v>31</v>
      </c>
      <c r="F31" s="244">
        <v>30</v>
      </c>
      <c r="G31" s="71"/>
      <c r="H31" s="244">
        <v>1</v>
      </c>
      <c r="I31" s="591">
        <f t="shared" si="1"/>
        <v>2</v>
      </c>
      <c r="J31" s="72">
        <f t="shared" si="2"/>
        <v>1</v>
      </c>
      <c r="K31" s="72">
        <f t="shared" si="3"/>
        <v>0</v>
      </c>
    </row>
    <row r="32" spans="1:11" x14ac:dyDescent="0.2">
      <c r="A32" s="839">
        <v>26</v>
      </c>
      <c r="B32" s="77"/>
      <c r="C32" s="608"/>
      <c r="D32" s="64" t="s">
        <v>177</v>
      </c>
      <c r="E32" s="840">
        <f t="shared" si="0"/>
        <v>31</v>
      </c>
      <c r="F32" s="244">
        <v>16</v>
      </c>
      <c r="G32" s="71">
        <v>14</v>
      </c>
      <c r="H32" s="244">
        <v>1</v>
      </c>
      <c r="I32" s="591">
        <f t="shared" si="1"/>
        <v>3</v>
      </c>
      <c r="J32" s="72">
        <f t="shared" si="2"/>
        <v>0</v>
      </c>
      <c r="K32" s="72">
        <f t="shared" si="3"/>
        <v>0</v>
      </c>
    </row>
    <row r="33" spans="1:11" x14ac:dyDescent="0.2">
      <c r="A33" s="838">
        <v>26</v>
      </c>
      <c r="B33" s="77"/>
      <c r="C33" s="608">
        <v>1</v>
      </c>
      <c r="D33" s="79" t="s">
        <v>185</v>
      </c>
      <c r="E33" s="840">
        <f t="shared" si="0"/>
        <v>31</v>
      </c>
      <c r="F33" s="244">
        <v>16</v>
      </c>
      <c r="G33" s="71">
        <v>14</v>
      </c>
      <c r="H33" s="244">
        <v>1</v>
      </c>
      <c r="I33" s="591">
        <f t="shared" si="1"/>
        <v>3</v>
      </c>
      <c r="J33" s="72">
        <f t="shared" si="2"/>
        <v>0</v>
      </c>
      <c r="K33" s="72">
        <f t="shared" si="3"/>
        <v>0</v>
      </c>
    </row>
    <row r="34" spans="1:11" x14ac:dyDescent="0.2">
      <c r="A34" s="839">
        <v>28</v>
      </c>
      <c r="B34" s="77"/>
      <c r="C34" s="608"/>
      <c r="D34" s="64" t="s">
        <v>198</v>
      </c>
      <c r="E34" s="840">
        <f t="shared" si="0"/>
        <v>30</v>
      </c>
      <c r="F34" s="244">
        <v>18</v>
      </c>
      <c r="G34" s="71">
        <v>11</v>
      </c>
      <c r="H34" s="244">
        <v>1</v>
      </c>
      <c r="I34" s="591">
        <f t="shared" si="1"/>
        <v>3</v>
      </c>
      <c r="J34" s="72">
        <f t="shared" si="2"/>
        <v>0</v>
      </c>
      <c r="K34" s="72">
        <f t="shared" si="3"/>
        <v>0</v>
      </c>
    </row>
    <row r="35" spans="1:11" x14ac:dyDescent="0.2">
      <c r="A35" s="838">
        <v>29</v>
      </c>
      <c r="B35" s="77"/>
      <c r="C35" s="608"/>
      <c r="D35" s="64" t="s">
        <v>181</v>
      </c>
      <c r="E35" s="840">
        <f t="shared" si="0"/>
        <v>26</v>
      </c>
      <c r="F35" s="70">
        <v>26</v>
      </c>
      <c r="G35" s="71"/>
      <c r="H35" s="244"/>
      <c r="I35" s="591">
        <f t="shared" si="1"/>
        <v>1</v>
      </c>
      <c r="J35" s="72">
        <f t="shared" si="2"/>
        <v>0</v>
      </c>
      <c r="K35" s="72">
        <f t="shared" si="3"/>
        <v>0</v>
      </c>
    </row>
    <row r="36" spans="1:11" x14ac:dyDescent="0.2">
      <c r="A36" s="839">
        <v>30</v>
      </c>
      <c r="B36" s="77"/>
      <c r="C36" s="608"/>
      <c r="D36" s="64" t="s">
        <v>210</v>
      </c>
      <c r="E36" s="840">
        <f t="shared" si="0"/>
        <v>20</v>
      </c>
      <c r="F36" s="70">
        <v>20</v>
      </c>
      <c r="G36" s="71"/>
      <c r="H36" s="244"/>
      <c r="I36" s="591">
        <f t="shared" si="1"/>
        <v>1</v>
      </c>
      <c r="J36" s="72">
        <f t="shared" si="2"/>
        <v>0</v>
      </c>
      <c r="K36" s="72">
        <f t="shared" si="3"/>
        <v>0</v>
      </c>
    </row>
    <row r="37" spans="1:11" x14ac:dyDescent="0.2">
      <c r="A37" s="838">
        <v>30</v>
      </c>
      <c r="B37" s="526"/>
      <c r="C37" s="527"/>
      <c r="D37" s="64" t="s">
        <v>188</v>
      </c>
      <c r="E37" s="840">
        <f t="shared" si="0"/>
        <v>20</v>
      </c>
      <c r="F37" s="70"/>
      <c r="G37" s="70"/>
      <c r="H37" s="244">
        <v>20</v>
      </c>
      <c r="I37" s="591">
        <f t="shared" si="1"/>
        <v>1</v>
      </c>
      <c r="J37" s="72">
        <f t="shared" si="2"/>
        <v>0</v>
      </c>
      <c r="K37" s="72">
        <f t="shared" si="3"/>
        <v>0</v>
      </c>
    </row>
    <row r="38" spans="1:11" x14ac:dyDescent="0.2">
      <c r="A38" s="839">
        <v>32</v>
      </c>
      <c r="B38" s="77"/>
      <c r="C38" s="608">
        <v>2</v>
      </c>
      <c r="D38" s="79" t="s">
        <v>197</v>
      </c>
      <c r="E38" s="840">
        <f t="shared" si="0"/>
        <v>16</v>
      </c>
      <c r="F38" s="70">
        <v>16</v>
      </c>
      <c r="G38" s="71"/>
      <c r="H38" s="244"/>
      <c r="I38" s="591">
        <f t="shared" si="1"/>
        <v>1</v>
      </c>
      <c r="J38" s="72">
        <f t="shared" si="2"/>
        <v>0</v>
      </c>
      <c r="K38" s="72">
        <f t="shared" si="3"/>
        <v>0</v>
      </c>
    </row>
    <row r="39" spans="1:11" x14ac:dyDescent="0.2">
      <c r="A39" s="838">
        <v>33</v>
      </c>
      <c r="B39" s="77"/>
      <c r="C39" s="608"/>
      <c r="D39" s="64" t="s">
        <v>187</v>
      </c>
      <c r="E39" s="840">
        <f t="shared" si="0"/>
        <v>7</v>
      </c>
      <c r="F39" s="71"/>
      <c r="G39" s="71">
        <v>6</v>
      </c>
      <c r="H39" s="244">
        <v>1</v>
      </c>
      <c r="I39" s="591">
        <f t="shared" si="1"/>
        <v>2</v>
      </c>
      <c r="J39" s="72">
        <f t="shared" si="2"/>
        <v>0</v>
      </c>
      <c r="K39" s="72">
        <f t="shared" si="3"/>
        <v>0</v>
      </c>
    </row>
    <row r="40" spans="1:11" x14ac:dyDescent="0.2">
      <c r="A40" s="839">
        <v>34</v>
      </c>
      <c r="B40" s="386"/>
      <c r="C40" s="610"/>
      <c r="D40" s="64" t="s">
        <v>232</v>
      </c>
      <c r="E40" s="840">
        <f t="shared" si="0"/>
        <v>6</v>
      </c>
      <c r="F40" s="246"/>
      <c r="G40" s="246">
        <v>6</v>
      </c>
      <c r="H40" s="244"/>
      <c r="I40" s="591">
        <f t="shared" si="1"/>
        <v>1</v>
      </c>
      <c r="J40" s="72">
        <f t="shared" si="2"/>
        <v>0</v>
      </c>
      <c r="K40" s="72">
        <f t="shared" si="3"/>
        <v>0</v>
      </c>
    </row>
    <row r="41" spans="1:11" x14ac:dyDescent="0.2">
      <c r="A41" s="838">
        <v>35</v>
      </c>
      <c r="B41" s="613"/>
      <c r="C41" s="611"/>
      <c r="D41" s="64" t="s">
        <v>200</v>
      </c>
      <c r="E41" s="840">
        <f t="shared" si="0"/>
        <v>1</v>
      </c>
      <c r="F41" s="244"/>
      <c r="G41" s="244"/>
      <c r="H41" s="244">
        <v>1</v>
      </c>
      <c r="I41" s="591">
        <f t="shared" si="1"/>
        <v>1</v>
      </c>
      <c r="J41" s="72">
        <f t="shared" si="2"/>
        <v>0</v>
      </c>
      <c r="K41" s="72">
        <f t="shared" si="3"/>
        <v>0</v>
      </c>
    </row>
    <row r="42" spans="1:11" x14ac:dyDescent="0.2">
      <c r="A42" s="249">
        <f>COUNT(A7:A41)</f>
        <v>35</v>
      </c>
      <c r="B42" s="614">
        <f>COUNT(B7:B41)</f>
        <v>3</v>
      </c>
      <c r="C42" s="612">
        <f>COUNT(C7:C41)</f>
        <v>2</v>
      </c>
      <c r="D42" s="85" t="s">
        <v>234</v>
      </c>
      <c r="E42" s="250"/>
      <c r="F42" s="87">
        <f>COUNTIF(F7:F41,"&gt;=0")</f>
        <v>28</v>
      </c>
      <c r="G42" s="87">
        <f>COUNTIF(G7:G41,"&gt;=0")</f>
        <v>28</v>
      </c>
      <c r="H42" s="87">
        <f>COUNTIF(H7:H41,"&gt;=0")</f>
        <v>24</v>
      </c>
      <c r="I42" s="87"/>
      <c r="J42" s="251">
        <f>SUM(J7:J41)</f>
        <v>18</v>
      </c>
      <c r="K42" s="251">
        <f>SUM(K7:K41)</f>
        <v>6</v>
      </c>
    </row>
    <row r="43" spans="1:11" x14ac:dyDescent="0.2">
      <c r="A43" s="250"/>
      <c r="B43" s="250"/>
      <c r="C43" s="250"/>
      <c r="D43" s="85" t="s">
        <v>235</v>
      </c>
      <c r="E43" s="250"/>
      <c r="F43" s="89">
        <v>9</v>
      </c>
      <c r="G43" s="89">
        <v>14</v>
      </c>
      <c r="H43" s="89"/>
      <c r="I43" s="89"/>
      <c r="J43" s="252"/>
      <c r="K43" s="252"/>
    </row>
    <row r="44" spans="1:11" x14ac:dyDescent="0.2">
      <c r="E44" s="253"/>
    </row>
    <row r="45" spans="1:11" x14ac:dyDescent="0.2">
      <c r="E45" s="253"/>
    </row>
    <row r="47" spans="1:11" x14ac:dyDescent="0.2">
      <c r="A47" s="254" t="s">
        <v>238</v>
      </c>
    </row>
  </sheetData>
  <sheetProtection selectLockedCells="1" selectUnlockedCells="1"/>
  <mergeCells count="3">
    <mergeCell ref="I4:I5"/>
    <mergeCell ref="J4:J5"/>
    <mergeCell ref="K4:K5"/>
  </mergeCells>
  <conditionalFormatting sqref="J7:J41">
    <cfRule type="top10" dxfId="44" priority="6" stopIfTrue="1" rank="1"/>
  </conditionalFormatting>
  <conditionalFormatting sqref="K7:K41">
    <cfRule type="top10" dxfId="43" priority="7" stopIfTrue="1" rank="1"/>
  </conditionalFormatting>
  <conditionalFormatting sqref="F7:I41">
    <cfRule type="cellIs" dxfId="42" priority="3" stopIfTrue="1" operator="equal">
      <formula>30</formula>
    </cfRule>
    <cfRule type="cellIs" dxfId="41" priority="4" stopIfTrue="1" operator="equal">
      <formula>34</formula>
    </cfRule>
    <cfRule type="cellIs" dxfId="40" priority="5" stopIfTrue="1" operator="equal">
      <formula>40</formula>
    </cfRule>
  </conditionalFormatting>
  <conditionalFormatting sqref="F42:I42">
    <cfRule type="top10" dxfId="39" priority="2" stopIfTrue="1" rank="1"/>
  </conditionalFormatting>
  <conditionalFormatting sqref="I7:I41">
    <cfRule type="top10" dxfId="38" priority="1" stopIfTrue="1" rank="1"/>
  </conditionalFormatting>
  <pageMargins left="0.78740157480314965" right="0.39370078740157483" top="0.78740157480314965" bottom="0.39370078740157483" header="0.59055118110236227" footer="0"/>
  <pageSetup paperSize="9" firstPageNumber="0" fitToHeight="0" orientation="portrait" horizontalDpi="300" verticalDpi="300" r:id="rId1"/>
  <headerFooter alignWithMargins="0">
    <oddHeader>&amp;R&amp;"Arial,Regular"&amp;9Page &amp;P of &amp;N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05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3.28515625" style="143" customWidth="1"/>
    <col min="2" max="2" width="31.140625" style="143" bestFit="1" customWidth="1"/>
    <col min="3" max="11" width="9.140625" style="143"/>
    <col min="12" max="18" width="2.7109375" style="143" customWidth="1"/>
    <col min="19" max="16384" width="9.140625" style="143"/>
  </cols>
  <sheetData>
    <row r="1" spans="1:9" x14ac:dyDescent="0.2">
      <c r="A1" s="95" t="str">
        <f>UPPER((Kalend!D12)&amp;" - "&amp;(Kalend!C12)&amp;" - "&amp;(Kalend!E12))</f>
        <v>4 - IDA-VIRUMAA MV (K-NÕMMEL) - DUO</v>
      </c>
      <c r="E1" s="572" t="str">
        <f>HYPERLINK("#Kalend!I1","Kalender")</f>
        <v>Kalender</v>
      </c>
      <c r="F1" s="43"/>
      <c r="G1" s="572" t="str">
        <f>HYPERLINK("#Reit!G1","Reiting")</f>
        <v>Reiting</v>
      </c>
      <c r="H1" s="43"/>
      <c r="I1" s="43"/>
    </row>
    <row r="2" spans="1:9" x14ac:dyDescent="0.2">
      <c r="A2" s="43" t="str">
        <f>"Toimumisaeg: "&amp;(Kalend!A12)&amp;" kell "&amp;(Kalend!B12)</f>
        <v>Toimumisaeg: T, 03.06.2014 kell 18:00</v>
      </c>
    </row>
    <row r="3" spans="1:9" x14ac:dyDescent="0.2">
      <c r="A3" s="43" t="str">
        <f>"Toimumiskoht: "&amp;(Kalend!F12)</f>
        <v>Toimumiskoht: K-Nõmme Kaevanduspark</v>
      </c>
    </row>
    <row r="4" spans="1:9" x14ac:dyDescent="0.2">
      <c r="A4" s="43" t="str">
        <f>"Korraldaja: "&amp;(Kalend!G12)</f>
        <v>Korraldaja: K-Järve SHK, K-Nõmme SK</v>
      </c>
    </row>
    <row r="6" spans="1:9" x14ac:dyDescent="0.2">
      <c r="A6" s="225" t="s">
        <v>399</v>
      </c>
    </row>
    <row r="8" spans="1:9" x14ac:dyDescent="0.2">
      <c r="A8" s="144" t="s">
        <v>246</v>
      </c>
      <c r="B8" s="144"/>
      <c r="C8" s="145">
        <v>1</v>
      </c>
      <c r="D8" s="145">
        <v>2</v>
      </c>
      <c r="E8" s="145">
        <v>3</v>
      </c>
      <c r="F8" s="145" t="s">
        <v>247</v>
      </c>
      <c r="G8" s="145" t="s">
        <v>248</v>
      </c>
    </row>
    <row r="9" spans="1:9" x14ac:dyDescent="0.2">
      <c r="A9" s="144">
        <v>1</v>
      </c>
      <c r="B9" s="107" t="s">
        <v>329</v>
      </c>
      <c r="C9" s="147"/>
      <c r="D9" s="148">
        <v>13</v>
      </c>
      <c r="E9" s="148">
        <v>13</v>
      </c>
      <c r="F9" s="149" t="s">
        <v>400</v>
      </c>
      <c r="G9" s="148" t="s">
        <v>253</v>
      </c>
    </row>
    <row r="10" spans="1:9" x14ac:dyDescent="0.2">
      <c r="A10" s="144">
        <v>2</v>
      </c>
      <c r="B10" s="189" t="s">
        <v>334</v>
      </c>
      <c r="C10" s="148">
        <v>9</v>
      </c>
      <c r="D10" s="147"/>
      <c r="E10" s="148">
        <v>13</v>
      </c>
      <c r="F10" s="149" t="s">
        <v>401</v>
      </c>
      <c r="G10" s="148" t="s">
        <v>250</v>
      </c>
    </row>
    <row r="11" spans="1:9" x14ac:dyDescent="0.2">
      <c r="A11" s="144">
        <v>3</v>
      </c>
      <c r="B11" s="107" t="s">
        <v>345</v>
      </c>
      <c r="C11" s="148">
        <v>2</v>
      </c>
      <c r="D11" s="150">
        <v>4</v>
      </c>
      <c r="E11" s="147"/>
      <c r="F11" s="149" t="s">
        <v>402</v>
      </c>
      <c r="G11" s="150" t="s">
        <v>254</v>
      </c>
    </row>
    <row r="13" spans="1:9" x14ac:dyDescent="0.2">
      <c r="A13" s="144" t="s">
        <v>260</v>
      </c>
      <c r="B13" s="144"/>
      <c r="C13" s="145">
        <v>1</v>
      </c>
      <c r="D13" s="145">
        <v>2</v>
      </c>
      <c r="E13" s="145">
        <v>3</v>
      </c>
      <c r="F13" s="145" t="s">
        <v>247</v>
      </c>
      <c r="G13" s="145" t="s">
        <v>248</v>
      </c>
    </row>
    <row r="14" spans="1:9" x14ac:dyDescent="0.2">
      <c r="A14" s="144">
        <v>1</v>
      </c>
      <c r="B14" s="189" t="s">
        <v>340</v>
      </c>
      <c r="C14" s="147"/>
      <c r="D14" s="148">
        <v>13</v>
      </c>
      <c r="E14" s="148">
        <v>13</v>
      </c>
      <c r="F14" s="149" t="s">
        <v>400</v>
      </c>
      <c r="G14" s="148" t="s">
        <v>253</v>
      </c>
    </row>
    <row r="15" spans="1:9" x14ac:dyDescent="0.2">
      <c r="A15" s="144">
        <v>2</v>
      </c>
      <c r="B15" s="189" t="s">
        <v>403</v>
      </c>
      <c r="C15" s="148">
        <v>2</v>
      </c>
      <c r="D15" s="147"/>
      <c r="E15" s="148">
        <v>10</v>
      </c>
      <c r="F15" s="149" t="s">
        <v>402</v>
      </c>
      <c r="G15" s="148" t="s">
        <v>254</v>
      </c>
    </row>
    <row r="16" spans="1:9" x14ac:dyDescent="0.2">
      <c r="A16" s="144">
        <v>3</v>
      </c>
      <c r="B16" s="107" t="s">
        <v>404</v>
      </c>
      <c r="C16" s="148">
        <v>5</v>
      </c>
      <c r="D16" s="150">
        <v>13</v>
      </c>
      <c r="E16" s="147"/>
      <c r="F16" s="149" t="s">
        <v>401</v>
      </c>
      <c r="G16" s="150" t="s">
        <v>250</v>
      </c>
    </row>
    <row r="18" spans="1:8" x14ac:dyDescent="0.2">
      <c r="A18" s="144" t="s">
        <v>264</v>
      </c>
      <c r="B18" s="144"/>
      <c r="C18" s="145">
        <v>1</v>
      </c>
      <c r="D18" s="145">
        <v>2</v>
      </c>
      <c r="E18" s="145">
        <v>3</v>
      </c>
      <c r="F18" s="145">
        <v>4</v>
      </c>
      <c r="G18" s="145" t="s">
        <v>247</v>
      </c>
      <c r="H18" s="145" t="s">
        <v>248</v>
      </c>
    </row>
    <row r="19" spans="1:8" x14ac:dyDescent="0.2">
      <c r="A19" s="144">
        <v>1</v>
      </c>
      <c r="B19" s="189" t="s">
        <v>339</v>
      </c>
      <c r="C19" s="147"/>
      <c r="D19" s="148">
        <v>6</v>
      </c>
      <c r="E19" s="148">
        <v>13</v>
      </c>
      <c r="F19" s="148">
        <v>13</v>
      </c>
      <c r="G19" s="149" t="s">
        <v>400</v>
      </c>
      <c r="H19" s="148" t="s">
        <v>250</v>
      </c>
    </row>
    <row r="20" spans="1:8" x14ac:dyDescent="0.2">
      <c r="A20" s="144">
        <v>2</v>
      </c>
      <c r="B20" s="146" t="s">
        <v>405</v>
      </c>
      <c r="C20" s="148">
        <v>13</v>
      </c>
      <c r="D20" s="147"/>
      <c r="E20" s="148">
        <v>13</v>
      </c>
      <c r="F20" s="148">
        <v>13</v>
      </c>
      <c r="G20" s="149" t="s">
        <v>263</v>
      </c>
      <c r="H20" s="148" t="s">
        <v>253</v>
      </c>
    </row>
    <row r="21" spans="1:8" x14ac:dyDescent="0.2">
      <c r="A21" s="144">
        <v>3</v>
      </c>
      <c r="B21" s="189" t="s">
        <v>343</v>
      </c>
      <c r="C21" s="148">
        <v>2</v>
      </c>
      <c r="D21" s="150">
        <v>7</v>
      </c>
      <c r="E21" s="147"/>
      <c r="F21" s="148">
        <v>2</v>
      </c>
      <c r="G21" s="149" t="s">
        <v>308</v>
      </c>
      <c r="H21" s="150" t="s">
        <v>252</v>
      </c>
    </row>
    <row r="22" spans="1:8" x14ac:dyDescent="0.2">
      <c r="A22" s="144">
        <v>4</v>
      </c>
      <c r="B22" s="146" t="s">
        <v>406</v>
      </c>
      <c r="C22" s="148">
        <v>5</v>
      </c>
      <c r="D22" s="148">
        <v>10</v>
      </c>
      <c r="E22" s="148">
        <v>13</v>
      </c>
      <c r="F22" s="147"/>
      <c r="G22" s="149" t="s">
        <v>281</v>
      </c>
      <c r="H22" s="148" t="s">
        <v>254</v>
      </c>
    </row>
    <row r="24" spans="1:8" x14ac:dyDescent="0.2">
      <c r="A24" s="144" t="s">
        <v>265</v>
      </c>
      <c r="B24" s="144"/>
      <c r="C24" s="145">
        <v>1</v>
      </c>
      <c r="D24" s="145">
        <v>2</v>
      </c>
      <c r="E24" s="145">
        <v>3</v>
      </c>
      <c r="F24" s="145" t="s">
        <v>247</v>
      </c>
      <c r="G24" s="145" t="s">
        <v>248</v>
      </c>
    </row>
    <row r="25" spans="1:8" x14ac:dyDescent="0.2">
      <c r="A25" s="144">
        <v>1</v>
      </c>
      <c r="B25" s="189" t="s">
        <v>335</v>
      </c>
      <c r="C25" s="147"/>
      <c r="D25" s="148">
        <v>4</v>
      </c>
      <c r="E25" s="148">
        <v>13</v>
      </c>
      <c r="F25" s="149" t="s">
        <v>401</v>
      </c>
      <c r="G25" s="148" t="s">
        <v>250</v>
      </c>
    </row>
    <row r="26" spans="1:8" x14ac:dyDescent="0.2">
      <c r="A26" s="144">
        <v>2</v>
      </c>
      <c r="B26" s="189" t="s">
        <v>407</v>
      </c>
      <c r="C26" s="148">
        <v>13</v>
      </c>
      <c r="D26" s="147"/>
      <c r="E26" s="148">
        <v>13</v>
      </c>
      <c r="F26" s="149" t="s">
        <v>400</v>
      </c>
      <c r="G26" s="148" t="s">
        <v>253</v>
      </c>
    </row>
    <row r="27" spans="1:8" x14ac:dyDescent="0.2">
      <c r="A27" s="144">
        <v>3</v>
      </c>
      <c r="B27" s="107" t="s">
        <v>408</v>
      </c>
      <c r="C27" s="148">
        <v>4</v>
      </c>
      <c r="D27" s="150">
        <v>3</v>
      </c>
      <c r="E27" s="147"/>
      <c r="F27" s="149" t="s">
        <v>402</v>
      </c>
      <c r="G27" s="150" t="s">
        <v>254</v>
      </c>
    </row>
    <row r="29" spans="1:8" x14ac:dyDescent="0.2">
      <c r="B29" s="111" t="s">
        <v>266</v>
      </c>
      <c r="C29" s="112" t="s">
        <v>258</v>
      </c>
      <c r="D29" s="112" t="s">
        <v>261</v>
      </c>
    </row>
    <row r="30" spans="1:8" x14ac:dyDescent="0.2">
      <c r="B30" s="111" t="s">
        <v>270</v>
      </c>
      <c r="C30" s="112" t="s">
        <v>277</v>
      </c>
      <c r="D30" s="112" t="s">
        <v>272</v>
      </c>
    </row>
    <row r="31" spans="1:8" x14ac:dyDescent="0.2">
      <c r="B31" s="111" t="s">
        <v>274</v>
      </c>
      <c r="C31" s="112" t="s">
        <v>281</v>
      </c>
      <c r="D31" s="112" t="s">
        <v>269</v>
      </c>
    </row>
    <row r="33" spans="1:11" s="192" customFormat="1" x14ac:dyDescent="0.2">
      <c r="A33" s="193" t="s">
        <v>284</v>
      </c>
    </row>
    <row r="34" spans="1:11" s="192" customFormat="1" x14ac:dyDescent="0.2">
      <c r="A34" s="193"/>
    </row>
    <row r="35" spans="1:11" s="192" customFormat="1" x14ac:dyDescent="0.2">
      <c r="A35" s="194" t="s">
        <v>287</v>
      </c>
      <c r="B35" s="192" t="s">
        <v>340</v>
      </c>
      <c r="C35" s="196">
        <v>8</v>
      </c>
    </row>
    <row r="36" spans="1:11" s="192" customFormat="1" x14ac:dyDescent="0.2">
      <c r="A36" s="197"/>
      <c r="B36" s="198"/>
      <c r="C36" s="212" t="s">
        <v>334</v>
      </c>
      <c r="D36" s="200"/>
      <c r="F36" s="196">
        <v>13</v>
      </c>
    </row>
    <row r="37" spans="1:11" s="192" customFormat="1" x14ac:dyDescent="0.2">
      <c r="A37" s="194" t="s">
        <v>286</v>
      </c>
      <c r="B37" s="122" t="s">
        <v>334</v>
      </c>
      <c r="C37" s="201">
        <v>13</v>
      </c>
      <c r="E37" s="202"/>
    </row>
    <row r="38" spans="1:11" s="192" customFormat="1" x14ac:dyDescent="0.2">
      <c r="A38" s="197"/>
      <c r="D38" s="203"/>
      <c r="E38" s="204"/>
      <c r="F38" s="192" t="s">
        <v>334</v>
      </c>
      <c r="I38" s="196">
        <v>6</v>
      </c>
    </row>
    <row r="39" spans="1:11" s="192" customFormat="1" x14ac:dyDescent="0.2">
      <c r="A39" s="194" t="s">
        <v>289</v>
      </c>
      <c r="B39" s="126" t="s">
        <v>405</v>
      </c>
      <c r="C39" s="205">
        <v>13</v>
      </c>
      <c r="E39" s="204"/>
      <c r="F39" s="198"/>
      <c r="G39" s="198"/>
      <c r="H39" s="202"/>
    </row>
    <row r="40" spans="1:11" s="192" customFormat="1" x14ac:dyDescent="0.2">
      <c r="A40" s="197"/>
      <c r="B40" s="198"/>
      <c r="C40" s="206" t="s">
        <v>405</v>
      </c>
      <c r="E40" s="207"/>
      <c r="F40" s="205">
        <v>7</v>
      </c>
      <c r="G40" s="203"/>
      <c r="H40" s="204"/>
    </row>
    <row r="41" spans="1:11" s="192" customFormat="1" x14ac:dyDescent="0.2">
      <c r="A41" s="194" t="s">
        <v>294</v>
      </c>
      <c r="B41" s="122" t="s">
        <v>335</v>
      </c>
      <c r="C41" s="208">
        <v>12</v>
      </c>
      <c r="D41" s="198"/>
      <c r="F41" s="203"/>
      <c r="G41" s="203"/>
      <c r="H41" s="204"/>
    </row>
    <row r="42" spans="1:11" s="192" customFormat="1" ht="13.5" thickBot="1" x14ac:dyDescent="0.25">
      <c r="A42" s="197"/>
      <c r="F42" s="203"/>
      <c r="G42" s="203"/>
      <c r="H42" s="204"/>
      <c r="J42" s="192" t="s">
        <v>329</v>
      </c>
    </row>
    <row r="43" spans="1:11" s="192" customFormat="1" x14ac:dyDescent="0.2">
      <c r="A43" s="194" t="s">
        <v>285</v>
      </c>
      <c r="B43" s="192" t="s">
        <v>407</v>
      </c>
      <c r="C43" s="196">
        <v>13</v>
      </c>
      <c r="F43" s="203"/>
      <c r="G43" s="203"/>
      <c r="H43" s="204"/>
      <c r="I43" s="209"/>
      <c r="J43" s="210" t="s">
        <v>290</v>
      </c>
      <c r="K43" s="211"/>
    </row>
    <row r="44" spans="1:11" s="192" customFormat="1" x14ac:dyDescent="0.2">
      <c r="A44" s="197"/>
      <c r="B44" s="198"/>
      <c r="C44" s="212" t="s">
        <v>407</v>
      </c>
      <c r="D44" s="200"/>
      <c r="F44" s="205">
        <v>10</v>
      </c>
      <c r="G44" s="203"/>
      <c r="H44" s="204"/>
    </row>
    <row r="45" spans="1:11" s="192" customFormat="1" ht="13.5" thickBot="1" x14ac:dyDescent="0.25">
      <c r="A45" s="194" t="s">
        <v>291</v>
      </c>
      <c r="B45" s="200" t="s">
        <v>404</v>
      </c>
      <c r="C45" s="201">
        <v>4</v>
      </c>
      <c r="E45" s="202"/>
      <c r="F45" s="203"/>
      <c r="G45" s="203"/>
      <c r="H45" s="204"/>
      <c r="J45" s="214" t="s">
        <v>334</v>
      </c>
      <c r="K45" s="214"/>
    </row>
    <row r="46" spans="1:11" s="192" customFormat="1" x14ac:dyDescent="0.2">
      <c r="A46" s="197"/>
      <c r="D46" s="203"/>
      <c r="E46" s="204"/>
      <c r="F46" s="200" t="s">
        <v>329</v>
      </c>
      <c r="G46" s="200"/>
      <c r="H46" s="207"/>
      <c r="I46" s="196">
        <v>13</v>
      </c>
      <c r="J46" s="210" t="s">
        <v>292</v>
      </c>
    </row>
    <row r="47" spans="1:11" s="192" customFormat="1" x14ac:dyDescent="0.2">
      <c r="A47" s="194" t="s">
        <v>293</v>
      </c>
      <c r="B47" s="192" t="s">
        <v>329</v>
      </c>
      <c r="C47" s="205">
        <v>13</v>
      </c>
      <c r="E47" s="204"/>
    </row>
    <row r="48" spans="1:11" s="192" customFormat="1" x14ac:dyDescent="0.2">
      <c r="A48" s="197"/>
      <c r="B48" s="198"/>
      <c r="C48" s="206" t="s">
        <v>329</v>
      </c>
      <c r="E48" s="207"/>
      <c r="F48" s="196">
        <v>13</v>
      </c>
    </row>
    <row r="49" spans="1:11" s="192" customFormat="1" x14ac:dyDescent="0.2">
      <c r="A49" s="194" t="s">
        <v>288</v>
      </c>
      <c r="B49" s="200" t="s">
        <v>339</v>
      </c>
      <c r="C49" s="208">
        <v>2</v>
      </c>
      <c r="D49" s="198"/>
    </row>
    <row r="50" spans="1:11" s="192" customFormat="1" x14ac:dyDescent="0.2">
      <c r="A50" s="215"/>
      <c r="B50" s="203"/>
      <c r="C50" s="205"/>
      <c r="D50" s="203"/>
    </row>
    <row r="51" spans="1:11" s="192" customFormat="1" x14ac:dyDescent="0.2">
      <c r="F51" s="192" t="s">
        <v>405</v>
      </c>
      <c r="I51" s="205"/>
      <c r="J51" s="203"/>
      <c r="K51" s="203"/>
    </row>
    <row r="52" spans="1:11" s="192" customFormat="1" ht="13.5" thickBot="1" x14ac:dyDescent="0.25">
      <c r="F52" s="198"/>
      <c r="G52" s="198"/>
      <c r="H52" s="202"/>
      <c r="I52" s="214"/>
      <c r="J52" s="214" t="s">
        <v>407</v>
      </c>
      <c r="K52" s="214"/>
    </row>
    <row r="53" spans="1:11" s="192" customFormat="1" x14ac:dyDescent="0.2">
      <c r="F53" s="200" t="s">
        <v>407</v>
      </c>
      <c r="G53" s="200"/>
      <c r="H53" s="207"/>
      <c r="I53" s="196">
        <v>13</v>
      </c>
      <c r="J53" s="216" t="s">
        <v>295</v>
      </c>
      <c r="K53" s="203"/>
    </row>
    <row r="54" spans="1:11" s="192" customFormat="1" x14ac:dyDescent="0.2">
      <c r="J54" s="203"/>
      <c r="K54" s="203"/>
    </row>
    <row r="55" spans="1:11" s="192" customFormat="1" ht="13.5" thickBot="1" x14ac:dyDescent="0.25">
      <c r="G55" s="203"/>
      <c r="H55" s="203"/>
      <c r="J55" s="214" t="s">
        <v>405</v>
      </c>
      <c r="K55" s="214"/>
    </row>
    <row r="56" spans="1:11" s="192" customFormat="1" x14ac:dyDescent="0.2">
      <c r="G56" s="203"/>
      <c r="H56" s="203"/>
      <c r="J56" s="215" t="s">
        <v>296</v>
      </c>
    </row>
    <row r="57" spans="1:11" s="192" customFormat="1" x14ac:dyDescent="0.2">
      <c r="C57" s="192" t="s">
        <v>340</v>
      </c>
      <c r="F57" s="196">
        <v>2</v>
      </c>
    </row>
    <row r="58" spans="1:11" s="192" customFormat="1" x14ac:dyDescent="0.2">
      <c r="C58" s="198"/>
      <c r="D58" s="198"/>
      <c r="E58" s="202"/>
      <c r="F58" s="212" t="s">
        <v>335</v>
      </c>
      <c r="G58" s="200"/>
      <c r="H58" s="200"/>
      <c r="I58" s="196">
        <v>13</v>
      </c>
    </row>
    <row r="59" spans="1:11" s="192" customFormat="1" x14ac:dyDescent="0.2">
      <c r="C59" s="200" t="s">
        <v>335</v>
      </c>
      <c r="D59" s="200"/>
      <c r="E59" s="207"/>
      <c r="F59" s="201">
        <v>13</v>
      </c>
      <c r="H59" s="204"/>
    </row>
    <row r="60" spans="1:11" s="192" customFormat="1" ht="13.5" thickBot="1" x14ac:dyDescent="0.25">
      <c r="F60" s="203"/>
      <c r="H60" s="204"/>
      <c r="J60" s="192" t="s">
        <v>335</v>
      </c>
    </row>
    <row r="61" spans="1:11" s="192" customFormat="1" x14ac:dyDescent="0.2">
      <c r="C61" s="192" t="s">
        <v>404</v>
      </c>
      <c r="F61" s="205">
        <v>10</v>
      </c>
      <c r="H61" s="204"/>
      <c r="I61" s="209"/>
      <c r="J61" s="210" t="s">
        <v>298</v>
      </c>
      <c r="K61" s="211"/>
    </row>
    <row r="62" spans="1:11" s="192" customFormat="1" x14ac:dyDescent="0.2">
      <c r="C62" s="198"/>
      <c r="D62" s="198"/>
      <c r="E62" s="202"/>
      <c r="F62" s="206" t="s">
        <v>339</v>
      </c>
      <c r="H62" s="207"/>
      <c r="I62" s="205">
        <v>6</v>
      </c>
    </row>
    <row r="63" spans="1:11" s="192" customFormat="1" ht="13.5" thickBot="1" x14ac:dyDescent="0.25">
      <c r="C63" s="200" t="s">
        <v>339</v>
      </c>
      <c r="D63" s="200"/>
      <c r="E63" s="207"/>
      <c r="F63" s="208">
        <v>13</v>
      </c>
      <c r="G63" s="198"/>
      <c r="I63" s="203"/>
      <c r="J63" s="203" t="s">
        <v>339</v>
      </c>
      <c r="K63" s="214"/>
    </row>
    <row r="64" spans="1:11" s="192" customFormat="1" x14ac:dyDescent="0.2">
      <c r="I64" s="203"/>
      <c r="J64" s="210" t="s">
        <v>320</v>
      </c>
      <c r="K64" s="203"/>
    </row>
    <row r="65" spans="1:11" s="192" customFormat="1" x14ac:dyDescent="0.2">
      <c r="F65" s="192" t="s">
        <v>340</v>
      </c>
      <c r="I65" s="205">
        <v>10</v>
      </c>
      <c r="J65" s="203"/>
      <c r="K65" s="203"/>
    </row>
    <row r="66" spans="1:11" s="192" customFormat="1" ht="13.5" thickBot="1" x14ac:dyDescent="0.25">
      <c r="F66" s="198"/>
      <c r="G66" s="198"/>
      <c r="H66" s="202"/>
      <c r="I66" s="214"/>
      <c r="J66" s="214" t="s">
        <v>404</v>
      </c>
      <c r="K66" s="214"/>
    </row>
    <row r="67" spans="1:11" s="192" customFormat="1" x14ac:dyDescent="0.2">
      <c r="F67" s="200" t="s">
        <v>404</v>
      </c>
      <c r="G67" s="200"/>
      <c r="H67" s="207"/>
      <c r="I67" s="196">
        <v>13</v>
      </c>
      <c r="J67" s="216" t="s">
        <v>299</v>
      </c>
      <c r="K67" s="203"/>
    </row>
    <row r="68" spans="1:11" s="192" customFormat="1" x14ac:dyDescent="0.2">
      <c r="J68" s="203"/>
      <c r="K68" s="203"/>
    </row>
    <row r="69" spans="1:11" s="192" customFormat="1" ht="13.5" thickBot="1" x14ac:dyDescent="0.25">
      <c r="G69" s="203"/>
      <c r="H69" s="203"/>
      <c r="J69" s="214" t="s">
        <v>340</v>
      </c>
      <c r="K69" s="214"/>
    </row>
    <row r="70" spans="1:11" s="192" customFormat="1" x14ac:dyDescent="0.2">
      <c r="G70" s="203"/>
      <c r="H70" s="203"/>
      <c r="J70" s="215" t="s">
        <v>300</v>
      </c>
    </row>
    <row r="72" spans="1:11" x14ac:dyDescent="0.2">
      <c r="A72" s="116" t="s">
        <v>409</v>
      </c>
    </row>
    <row r="74" spans="1:11" x14ac:dyDescent="0.2">
      <c r="A74" s="153"/>
      <c r="B74" s="154" t="s">
        <v>347</v>
      </c>
      <c r="C74" s="143" t="s">
        <v>408</v>
      </c>
      <c r="F74" s="118">
        <v>6</v>
      </c>
    </row>
    <row r="75" spans="1:11" x14ac:dyDescent="0.2">
      <c r="A75" s="154"/>
      <c r="C75" s="198"/>
      <c r="D75" s="198"/>
      <c r="E75" s="202"/>
      <c r="F75" s="156" t="s">
        <v>403</v>
      </c>
      <c r="G75" s="157"/>
      <c r="I75" s="118">
        <v>13</v>
      </c>
    </row>
    <row r="76" spans="1:11" x14ac:dyDescent="0.2">
      <c r="A76" s="154"/>
      <c r="B76" s="154" t="s">
        <v>318</v>
      </c>
      <c r="C76" s="200" t="s">
        <v>403</v>
      </c>
      <c r="D76" s="200"/>
      <c r="E76" s="207"/>
      <c r="F76" s="123">
        <v>13</v>
      </c>
      <c r="H76" s="158"/>
    </row>
    <row r="77" spans="1:11" ht="13.5" thickBot="1" x14ac:dyDescent="0.25">
      <c r="A77" s="154"/>
      <c r="C77" s="192"/>
      <c r="D77" s="192"/>
      <c r="E77" s="192"/>
      <c r="G77" s="152"/>
      <c r="H77" s="159"/>
      <c r="J77" s="143" t="s">
        <v>403</v>
      </c>
    </row>
    <row r="78" spans="1:11" x14ac:dyDescent="0.2">
      <c r="A78" s="154"/>
      <c r="B78" s="154" t="s">
        <v>316</v>
      </c>
      <c r="C78" s="192" t="s">
        <v>345</v>
      </c>
      <c r="D78" s="192"/>
      <c r="E78" s="192"/>
      <c r="F78" s="127">
        <v>13</v>
      </c>
      <c r="H78" s="159"/>
      <c r="I78" s="160"/>
      <c r="J78" s="161" t="s">
        <v>322</v>
      </c>
      <c r="K78" s="162"/>
    </row>
    <row r="79" spans="1:11" x14ac:dyDescent="0.2">
      <c r="A79" s="154"/>
      <c r="C79" s="198"/>
      <c r="D79" s="198"/>
      <c r="E79" s="202"/>
      <c r="F79" s="163" t="s">
        <v>345</v>
      </c>
      <c r="H79" s="164"/>
      <c r="I79" s="127">
        <v>12</v>
      </c>
    </row>
    <row r="80" spans="1:11" ht="13.5" thickBot="1" x14ac:dyDescent="0.25">
      <c r="A80" s="154"/>
      <c r="B80" s="154" t="s">
        <v>349</v>
      </c>
      <c r="C80" s="200" t="s">
        <v>406</v>
      </c>
      <c r="D80" s="200"/>
      <c r="E80" s="207"/>
      <c r="F80" s="130">
        <v>4</v>
      </c>
      <c r="G80" s="155"/>
      <c r="I80" s="152"/>
      <c r="J80" s="152" t="s">
        <v>345</v>
      </c>
      <c r="K80" s="165"/>
    </row>
    <row r="81" spans="1:11" x14ac:dyDescent="0.2">
      <c r="A81" s="95"/>
      <c r="I81" s="152"/>
      <c r="J81" s="161" t="s">
        <v>350</v>
      </c>
      <c r="K81" s="152"/>
    </row>
    <row r="82" spans="1:11" x14ac:dyDescent="0.2">
      <c r="A82" s="95"/>
      <c r="I82" s="152"/>
      <c r="J82" s="151"/>
      <c r="K82" s="152"/>
    </row>
    <row r="83" spans="1:11" x14ac:dyDescent="0.2">
      <c r="A83" s="95"/>
      <c r="F83" s="143" t="s">
        <v>408</v>
      </c>
      <c r="I83" s="127"/>
      <c r="J83" s="152"/>
      <c r="K83" s="152"/>
    </row>
    <row r="84" spans="1:11" ht="13.5" thickBot="1" x14ac:dyDescent="0.25">
      <c r="A84" s="95"/>
      <c r="F84" s="155"/>
      <c r="G84" s="155"/>
      <c r="H84" s="158"/>
      <c r="I84" s="165"/>
      <c r="J84" s="165" t="s">
        <v>406</v>
      </c>
      <c r="K84" s="165"/>
    </row>
    <row r="85" spans="1:11" x14ac:dyDescent="0.2">
      <c r="A85" s="95"/>
      <c r="F85" s="157" t="s">
        <v>406</v>
      </c>
      <c r="G85" s="157"/>
      <c r="H85" s="164"/>
      <c r="I85" s="118">
        <v>13</v>
      </c>
      <c r="J85" s="151" t="s">
        <v>352</v>
      </c>
      <c r="K85" s="152"/>
    </row>
    <row r="86" spans="1:11" x14ac:dyDescent="0.2">
      <c r="A86" s="95"/>
      <c r="J86" s="152"/>
      <c r="K86" s="152"/>
    </row>
    <row r="87" spans="1:11" ht="13.5" thickBot="1" x14ac:dyDescent="0.25">
      <c r="A87" s="95"/>
      <c r="G87" s="152"/>
      <c r="H87" s="152"/>
      <c r="J87" s="165" t="s">
        <v>408</v>
      </c>
      <c r="K87" s="165"/>
    </row>
    <row r="88" spans="1:11" x14ac:dyDescent="0.2">
      <c r="A88" s="95"/>
      <c r="G88" s="152"/>
      <c r="H88" s="152"/>
      <c r="J88" s="95" t="s">
        <v>383</v>
      </c>
    </row>
    <row r="90" spans="1:11" ht="13.5" thickBot="1" x14ac:dyDescent="0.25">
      <c r="I90" s="154" t="s">
        <v>348</v>
      </c>
      <c r="J90" s="165" t="s">
        <v>343</v>
      </c>
      <c r="K90" s="165"/>
    </row>
    <row r="91" spans="1:11" x14ac:dyDescent="0.2">
      <c r="J91" s="95" t="s">
        <v>353</v>
      </c>
    </row>
    <row r="93" spans="1:11" x14ac:dyDescent="0.2">
      <c r="A93" s="144">
        <v>1</v>
      </c>
      <c r="B93" s="166" t="s">
        <v>329</v>
      </c>
    </row>
    <row r="94" spans="1:11" x14ac:dyDescent="0.2">
      <c r="A94" s="144">
        <v>2</v>
      </c>
      <c r="B94" s="167" t="s">
        <v>334</v>
      </c>
    </row>
    <row r="95" spans="1:11" x14ac:dyDescent="0.2">
      <c r="A95" s="144">
        <v>3</v>
      </c>
      <c r="B95" s="168" t="s">
        <v>407</v>
      </c>
    </row>
    <row r="96" spans="1:11" x14ac:dyDescent="0.2">
      <c r="A96" s="144">
        <v>4</v>
      </c>
      <c r="B96" s="146" t="s">
        <v>405</v>
      </c>
    </row>
    <row r="97" spans="1:2" x14ac:dyDescent="0.2">
      <c r="A97" s="144">
        <v>5</v>
      </c>
      <c r="B97" s="146" t="s">
        <v>335</v>
      </c>
    </row>
    <row r="98" spans="1:2" x14ac:dyDescent="0.2">
      <c r="A98" s="144">
        <v>6</v>
      </c>
      <c r="B98" s="146" t="s">
        <v>339</v>
      </c>
    </row>
    <row r="99" spans="1:2" x14ac:dyDescent="0.2">
      <c r="A99" s="144">
        <v>7</v>
      </c>
      <c r="B99" s="146" t="s">
        <v>404</v>
      </c>
    </row>
    <row r="100" spans="1:2" x14ac:dyDescent="0.2">
      <c r="A100" s="144">
        <v>8</v>
      </c>
      <c r="B100" s="146" t="s">
        <v>340</v>
      </c>
    </row>
    <row r="101" spans="1:2" x14ac:dyDescent="0.2">
      <c r="A101" s="144">
        <v>9</v>
      </c>
      <c r="B101" s="146" t="s">
        <v>403</v>
      </c>
    </row>
    <row r="102" spans="1:2" x14ac:dyDescent="0.2">
      <c r="A102" s="144">
        <v>10</v>
      </c>
      <c r="B102" s="146" t="s">
        <v>345</v>
      </c>
    </row>
    <row r="103" spans="1:2" x14ac:dyDescent="0.2">
      <c r="A103" s="144">
        <v>11</v>
      </c>
      <c r="B103" s="146" t="s">
        <v>406</v>
      </c>
    </row>
    <row r="104" spans="1:2" x14ac:dyDescent="0.2">
      <c r="A104" s="144">
        <v>12</v>
      </c>
      <c r="B104" s="146" t="s">
        <v>408</v>
      </c>
    </row>
    <row r="105" spans="1:2" x14ac:dyDescent="0.2">
      <c r="A105" s="144">
        <v>13</v>
      </c>
      <c r="B105" s="146" t="s">
        <v>343</v>
      </c>
    </row>
  </sheetData>
  <conditionalFormatting sqref="C9:I85">
    <cfRule type="cellIs" dxfId="37" priority="1" stopIfTrue="1" operator="equal">
      <formula>13</formula>
    </cfRule>
  </conditionalFormatting>
  <hyperlinks>
    <hyperlink ref="E1" location="Kalend!G1" display="Kalender"/>
    <hyperlink ref="G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31" max="16383" man="1"/>
    <brk id="7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8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7" style="143" customWidth="1"/>
    <col min="2" max="2" width="18.7109375" style="143" customWidth="1"/>
    <col min="3" max="3" width="7.28515625" style="143" bestFit="1" customWidth="1"/>
    <col min="4" max="4" width="7.42578125" style="143" bestFit="1" customWidth="1"/>
    <col min="5" max="5" width="9.140625" style="143"/>
    <col min="6" max="6" width="6.7109375" style="143" bestFit="1" customWidth="1"/>
    <col min="7" max="7" width="5.140625" style="143" bestFit="1" customWidth="1"/>
    <col min="8" max="8" width="9.140625" style="143"/>
    <col min="9" max="9" width="7" style="143" customWidth="1"/>
    <col min="10" max="10" width="18.7109375" style="143" bestFit="1" customWidth="1"/>
    <col min="11" max="11" width="7.28515625" style="143" bestFit="1" customWidth="1"/>
    <col min="12" max="12" width="7.42578125" style="143" bestFit="1" customWidth="1"/>
    <col min="13" max="13" width="9.140625" style="143"/>
    <col min="14" max="14" width="6.7109375" style="143" bestFit="1" customWidth="1"/>
    <col min="15" max="15" width="5.140625" style="143" bestFit="1" customWidth="1"/>
    <col min="16" max="16384" width="9.140625" style="143"/>
  </cols>
  <sheetData>
    <row r="1" spans="1:15" x14ac:dyDescent="0.2">
      <c r="A1" s="95" t="str">
        <f>UPPER((Kalend!D13)&amp;" - "&amp;(Kalend!C13)&amp;" - "&amp;(Kalend!E13))</f>
        <v>5 - JÕHVI 14. MV - ÜKSIK</v>
      </c>
      <c r="D1" s="255"/>
      <c r="E1" s="152"/>
      <c r="F1" s="572" t="str">
        <f>HYPERLINK("#Kalend!I1","Kalender")</f>
        <v>Kalender</v>
      </c>
      <c r="G1" s="43"/>
      <c r="H1" s="572" t="str">
        <f>HYPERLINK("#Reit!G1","Reiting")</f>
        <v>Reiting</v>
      </c>
      <c r="I1" s="43"/>
      <c r="J1" s="43"/>
      <c r="K1" s="255"/>
    </row>
    <row r="2" spans="1:15" x14ac:dyDescent="0.2">
      <c r="A2" s="43" t="str">
        <f>"Toimumisaeg: "&amp;(Kalend!A13)&amp;" kell "&amp;(Kalend!B13)</f>
        <v>Toimumisaeg: T, 10.06.2014 kell 18:00</v>
      </c>
      <c r="D2" s="255"/>
      <c r="E2" s="152"/>
      <c r="F2" s="142"/>
      <c r="G2" s="152"/>
      <c r="H2" s="142"/>
      <c r="I2" s="152"/>
      <c r="J2" s="142"/>
      <c r="K2" s="255"/>
    </row>
    <row r="3" spans="1:15" x14ac:dyDescent="0.2">
      <c r="A3" s="43" t="str">
        <f>"Toimumiskoht: "&amp;(Kalend!F13)</f>
        <v>Toimumiskoht: Jõhvi, Neptun</v>
      </c>
      <c r="D3" s="152"/>
      <c r="E3" s="152"/>
      <c r="F3" s="142"/>
      <c r="G3" s="152"/>
      <c r="H3" s="142"/>
      <c r="I3" s="152"/>
      <c r="J3" s="142"/>
      <c r="K3" s="256"/>
    </row>
    <row r="4" spans="1:15" x14ac:dyDescent="0.2">
      <c r="A4" s="43" t="str">
        <f>"Korraldaja: "&amp;(Kalend!G13)</f>
        <v>Korraldaja: LTK Üks-Teist, Tõnu Kapper</v>
      </c>
    </row>
    <row r="6" spans="1:15" x14ac:dyDescent="0.2">
      <c r="A6" s="257" t="s">
        <v>410</v>
      </c>
    </row>
    <row r="8" spans="1:15" s="43" customFormat="1" x14ac:dyDescent="0.2">
      <c r="A8" s="135" t="s">
        <v>324</v>
      </c>
      <c r="B8" s="135"/>
      <c r="C8" s="145" t="s">
        <v>325</v>
      </c>
      <c r="D8" s="145" t="s">
        <v>326</v>
      </c>
      <c r="E8" s="145" t="s">
        <v>327</v>
      </c>
      <c r="F8" s="145" t="s">
        <v>328</v>
      </c>
      <c r="G8" s="145" t="s">
        <v>248</v>
      </c>
      <c r="I8" s="135" t="s">
        <v>369</v>
      </c>
      <c r="J8" s="135"/>
      <c r="K8" s="145" t="s">
        <v>325</v>
      </c>
      <c r="L8" s="145" t="s">
        <v>326</v>
      </c>
      <c r="M8" s="145" t="s">
        <v>327</v>
      </c>
      <c r="N8" s="145" t="s">
        <v>328</v>
      </c>
      <c r="O8" s="145" t="s">
        <v>248</v>
      </c>
    </row>
    <row r="9" spans="1:15" s="43" customFormat="1" x14ac:dyDescent="0.2">
      <c r="A9" s="135">
        <v>1</v>
      </c>
      <c r="B9" s="64" t="s">
        <v>172</v>
      </c>
      <c r="C9" s="226">
        <v>13</v>
      </c>
      <c r="D9" s="181">
        <v>13</v>
      </c>
      <c r="E9" s="226"/>
      <c r="F9" s="226"/>
      <c r="G9" s="227" t="s">
        <v>253</v>
      </c>
      <c r="I9" s="135">
        <v>1</v>
      </c>
      <c r="J9" s="229" t="s">
        <v>175</v>
      </c>
      <c r="K9" s="226">
        <v>13</v>
      </c>
      <c r="L9" s="226">
        <v>6</v>
      </c>
      <c r="M9" s="226"/>
      <c r="N9" s="226">
        <v>7</v>
      </c>
      <c r="O9" s="227" t="s">
        <v>254</v>
      </c>
    </row>
    <row r="10" spans="1:15" s="43" customFormat="1" x14ac:dyDescent="0.2">
      <c r="A10" s="135">
        <v>2</v>
      </c>
      <c r="B10" s="64" t="s">
        <v>184</v>
      </c>
      <c r="C10" s="226">
        <v>12</v>
      </c>
      <c r="D10" s="226"/>
      <c r="E10" s="226">
        <v>13</v>
      </c>
      <c r="F10" s="226">
        <v>11</v>
      </c>
      <c r="G10" s="227" t="s">
        <v>254</v>
      </c>
      <c r="I10" s="135">
        <v>2</v>
      </c>
      <c r="J10" s="64" t="s">
        <v>193</v>
      </c>
      <c r="K10" s="226">
        <v>13</v>
      </c>
      <c r="L10" s="226">
        <v>13</v>
      </c>
      <c r="M10" s="226"/>
      <c r="N10" s="226"/>
      <c r="O10" s="227" t="s">
        <v>253</v>
      </c>
    </row>
    <row r="11" spans="1:15" s="43" customFormat="1" x14ac:dyDescent="0.2">
      <c r="A11" s="135">
        <v>3</v>
      </c>
      <c r="B11" s="60" t="s">
        <v>196</v>
      </c>
      <c r="C11" s="226">
        <v>13</v>
      </c>
      <c r="D11" s="226">
        <v>10</v>
      </c>
      <c r="E11" s="226"/>
      <c r="F11" s="226">
        <v>13</v>
      </c>
      <c r="G11" s="227" t="s">
        <v>250</v>
      </c>
      <c r="I11" s="135">
        <v>3</v>
      </c>
      <c r="J11" s="64" t="s">
        <v>233</v>
      </c>
      <c r="K11" s="226">
        <v>11</v>
      </c>
      <c r="L11" s="226"/>
      <c r="M11" s="226">
        <v>13</v>
      </c>
      <c r="N11" s="226">
        <v>13</v>
      </c>
      <c r="O11" s="227" t="s">
        <v>250</v>
      </c>
    </row>
    <row r="12" spans="1:15" s="43" customFormat="1" x14ac:dyDescent="0.2">
      <c r="A12" s="135">
        <v>4</v>
      </c>
      <c r="B12" s="228"/>
      <c r="C12" s="226">
        <v>0</v>
      </c>
      <c r="D12" s="226"/>
      <c r="E12" s="226">
        <v>0</v>
      </c>
      <c r="F12" s="226"/>
      <c r="G12" s="227"/>
      <c r="I12" s="135">
        <v>4</v>
      </c>
      <c r="J12" s="228"/>
      <c r="K12" s="226">
        <v>0</v>
      </c>
      <c r="L12" s="226"/>
      <c r="M12" s="226">
        <v>0</v>
      </c>
      <c r="N12" s="226"/>
      <c r="O12" s="227"/>
    </row>
    <row r="13" spans="1:15" s="43" customFormat="1" x14ac:dyDescent="0.2">
      <c r="A13" s="42"/>
      <c r="B13" s="41"/>
      <c r="C13" s="113"/>
      <c r="D13" s="113"/>
      <c r="E13" s="113"/>
      <c r="F13" s="114"/>
      <c r="G13" s="112"/>
      <c r="I13" s="42"/>
      <c r="J13" s="41"/>
      <c r="K13" s="113"/>
      <c r="L13" s="113"/>
      <c r="M13" s="113"/>
      <c r="N13" s="114"/>
      <c r="O13" s="112"/>
    </row>
    <row r="14" spans="1:15" s="43" customFormat="1" x14ac:dyDescent="0.2">
      <c r="A14" s="135" t="s">
        <v>333</v>
      </c>
      <c r="B14" s="135"/>
      <c r="C14" s="145" t="s">
        <v>325</v>
      </c>
      <c r="D14" s="145" t="s">
        <v>326</v>
      </c>
      <c r="E14" s="145" t="s">
        <v>327</v>
      </c>
      <c r="F14" s="145" t="s">
        <v>328</v>
      </c>
      <c r="G14" s="145" t="s">
        <v>248</v>
      </c>
      <c r="I14" s="135" t="s">
        <v>370</v>
      </c>
      <c r="J14" s="135"/>
      <c r="K14" s="145" t="s">
        <v>325</v>
      </c>
      <c r="L14" s="145" t="s">
        <v>326</v>
      </c>
      <c r="M14" s="145" t="s">
        <v>327</v>
      </c>
      <c r="N14" s="145" t="s">
        <v>328</v>
      </c>
      <c r="O14" s="145" t="s">
        <v>248</v>
      </c>
    </row>
    <row r="15" spans="1:15" s="43" customFormat="1" x14ac:dyDescent="0.2">
      <c r="A15" s="135">
        <v>1</v>
      </c>
      <c r="B15" s="64" t="s">
        <v>166</v>
      </c>
      <c r="C15" s="226">
        <v>13</v>
      </c>
      <c r="D15" s="226">
        <v>10</v>
      </c>
      <c r="E15" s="226"/>
      <c r="F15" s="226">
        <v>13</v>
      </c>
      <c r="G15" s="227" t="s">
        <v>250</v>
      </c>
      <c r="I15" s="135">
        <v>1</v>
      </c>
      <c r="J15" s="64" t="s">
        <v>171</v>
      </c>
      <c r="K15" s="226">
        <v>13</v>
      </c>
      <c r="L15" s="226">
        <v>3</v>
      </c>
      <c r="M15" s="226"/>
      <c r="N15" s="226">
        <v>12</v>
      </c>
      <c r="O15" s="182" t="s">
        <v>250</v>
      </c>
    </row>
    <row r="16" spans="1:15" s="43" customFormat="1" x14ac:dyDescent="0.2">
      <c r="A16" s="135">
        <v>2</v>
      </c>
      <c r="B16" s="64" t="s">
        <v>191</v>
      </c>
      <c r="C16" s="226">
        <v>9</v>
      </c>
      <c r="D16" s="226"/>
      <c r="E16" s="226">
        <v>13</v>
      </c>
      <c r="F16" s="226">
        <v>4</v>
      </c>
      <c r="G16" s="227" t="s">
        <v>254</v>
      </c>
      <c r="I16" s="135">
        <v>2</v>
      </c>
      <c r="J16" s="232" t="s">
        <v>192</v>
      </c>
      <c r="K16" s="226">
        <v>6</v>
      </c>
      <c r="L16" s="226"/>
      <c r="M16" s="226">
        <v>13</v>
      </c>
      <c r="N16" s="226">
        <v>12</v>
      </c>
      <c r="O16" s="182" t="s">
        <v>254</v>
      </c>
    </row>
    <row r="17" spans="1:15" s="43" customFormat="1" x14ac:dyDescent="0.2">
      <c r="A17" s="135">
        <v>3</v>
      </c>
      <c r="B17" s="64" t="s">
        <v>181</v>
      </c>
      <c r="C17" s="226">
        <v>13</v>
      </c>
      <c r="D17" s="226">
        <v>13</v>
      </c>
      <c r="E17" s="226"/>
      <c r="F17" s="226"/>
      <c r="G17" s="227" t="s">
        <v>253</v>
      </c>
      <c r="I17" s="135">
        <v>3</v>
      </c>
      <c r="J17" s="64" t="s">
        <v>206</v>
      </c>
      <c r="K17" s="226">
        <v>13</v>
      </c>
      <c r="L17" s="226">
        <v>13</v>
      </c>
      <c r="M17" s="226"/>
      <c r="N17" s="226"/>
      <c r="O17" s="227" t="s">
        <v>253</v>
      </c>
    </row>
    <row r="18" spans="1:15" s="43" customFormat="1" x14ac:dyDescent="0.2">
      <c r="A18" s="135">
        <v>4</v>
      </c>
      <c r="B18" s="228"/>
      <c r="C18" s="226">
        <v>0</v>
      </c>
      <c r="D18" s="226"/>
      <c r="E18" s="226">
        <v>0</v>
      </c>
      <c r="F18" s="226"/>
      <c r="G18" s="227"/>
      <c r="I18" s="135">
        <v>4</v>
      </c>
      <c r="J18" s="228"/>
      <c r="K18" s="226">
        <v>0</v>
      </c>
      <c r="L18" s="226"/>
      <c r="M18" s="226">
        <v>0</v>
      </c>
      <c r="N18" s="226"/>
      <c r="O18" s="227"/>
    </row>
    <row r="19" spans="1:15" s="43" customFormat="1" x14ac:dyDescent="0.2">
      <c r="A19" s="42"/>
      <c r="B19" s="41"/>
      <c r="C19" s="113"/>
      <c r="D19" s="113"/>
      <c r="E19" s="113"/>
      <c r="F19" s="114"/>
      <c r="G19" s="112"/>
    </row>
    <row r="20" spans="1:15" s="43" customFormat="1" x14ac:dyDescent="0.2">
      <c r="A20" s="135" t="s">
        <v>338</v>
      </c>
      <c r="B20" s="135"/>
      <c r="C20" s="145" t="s">
        <v>325</v>
      </c>
      <c r="D20" s="145" t="s">
        <v>326</v>
      </c>
      <c r="E20" s="145" t="s">
        <v>327</v>
      </c>
      <c r="F20" s="145" t="s">
        <v>328</v>
      </c>
      <c r="G20" s="145" t="s">
        <v>248</v>
      </c>
      <c r="I20" s="135" t="s">
        <v>371</v>
      </c>
      <c r="J20" s="135"/>
      <c r="K20" s="145" t="s">
        <v>325</v>
      </c>
      <c r="L20" s="145" t="s">
        <v>326</v>
      </c>
      <c r="M20" s="145" t="s">
        <v>327</v>
      </c>
      <c r="N20" s="145" t="s">
        <v>328</v>
      </c>
      <c r="O20" s="145" t="s">
        <v>248</v>
      </c>
    </row>
    <row r="21" spans="1:15" s="43" customFormat="1" x14ac:dyDescent="0.2">
      <c r="A21" s="135">
        <v>1</v>
      </c>
      <c r="B21" s="229" t="s">
        <v>180</v>
      </c>
      <c r="C21" s="226">
        <v>12</v>
      </c>
      <c r="D21" s="226"/>
      <c r="E21" s="226">
        <v>13</v>
      </c>
      <c r="F21" s="226">
        <v>9</v>
      </c>
      <c r="G21" s="227" t="s">
        <v>254</v>
      </c>
      <c r="I21" s="135">
        <v>1</v>
      </c>
      <c r="J21" s="64" t="s">
        <v>178</v>
      </c>
      <c r="K21" s="226">
        <v>13</v>
      </c>
      <c r="L21" s="226">
        <v>11</v>
      </c>
      <c r="M21" s="226"/>
      <c r="N21" s="226">
        <v>13</v>
      </c>
      <c r="O21" s="227" t="s">
        <v>250</v>
      </c>
    </row>
    <row r="22" spans="1:15" s="43" customFormat="1" x14ac:dyDescent="0.2">
      <c r="A22" s="135">
        <v>2</v>
      </c>
      <c r="B22" s="64" t="s">
        <v>176</v>
      </c>
      <c r="C22" s="226">
        <v>13</v>
      </c>
      <c r="D22" s="226">
        <v>5</v>
      </c>
      <c r="E22" s="226"/>
      <c r="F22" s="226">
        <v>13</v>
      </c>
      <c r="G22" s="227" t="s">
        <v>250</v>
      </c>
      <c r="I22" s="135">
        <v>2</v>
      </c>
      <c r="J22" s="230" t="s">
        <v>183</v>
      </c>
      <c r="K22" s="226">
        <v>13</v>
      </c>
      <c r="L22" s="226">
        <v>13</v>
      </c>
      <c r="M22" s="226"/>
      <c r="N22" s="226"/>
      <c r="O22" s="227" t="s">
        <v>253</v>
      </c>
    </row>
    <row r="23" spans="1:15" s="43" customFormat="1" x14ac:dyDescent="0.2">
      <c r="A23" s="135">
        <v>3</v>
      </c>
      <c r="B23" s="64" t="s">
        <v>194</v>
      </c>
      <c r="C23" s="226">
        <v>6</v>
      </c>
      <c r="D23" s="226"/>
      <c r="E23" s="226">
        <v>4</v>
      </c>
      <c r="F23" s="226"/>
      <c r="G23" s="227" t="s">
        <v>252</v>
      </c>
      <c r="I23" s="135">
        <v>3</v>
      </c>
      <c r="J23" s="64" t="s">
        <v>189</v>
      </c>
      <c r="K23" s="226">
        <v>3</v>
      </c>
      <c r="L23" s="226"/>
      <c r="M23" s="226">
        <v>13</v>
      </c>
      <c r="N23" s="226">
        <v>10</v>
      </c>
      <c r="O23" s="227" t="s">
        <v>254</v>
      </c>
    </row>
    <row r="24" spans="1:15" s="43" customFormat="1" x14ac:dyDescent="0.2">
      <c r="A24" s="135">
        <v>4</v>
      </c>
      <c r="B24" s="228" t="s">
        <v>187</v>
      </c>
      <c r="C24" s="226">
        <v>13</v>
      </c>
      <c r="D24" s="226">
        <v>13</v>
      </c>
      <c r="E24" s="226"/>
      <c r="F24" s="226"/>
      <c r="G24" s="227" t="s">
        <v>253</v>
      </c>
      <c r="I24" s="135">
        <v>4</v>
      </c>
      <c r="J24" s="64" t="s">
        <v>188</v>
      </c>
      <c r="K24" s="226">
        <v>8</v>
      </c>
      <c r="L24" s="226"/>
      <c r="M24" s="226">
        <v>8</v>
      </c>
      <c r="N24" s="226"/>
      <c r="O24" s="227" t="s">
        <v>252</v>
      </c>
    </row>
    <row r="25" spans="1:15" s="43" customFormat="1" x14ac:dyDescent="0.2">
      <c r="I25" s="42"/>
      <c r="J25" s="41"/>
      <c r="K25" s="113"/>
      <c r="L25" s="113"/>
      <c r="M25" s="113"/>
      <c r="N25" s="114"/>
      <c r="O25" s="112"/>
    </row>
    <row r="26" spans="1:15" s="43" customFormat="1" x14ac:dyDescent="0.2">
      <c r="A26" s="135" t="s">
        <v>342</v>
      </c>
      <c r="B26" s="135"/>
      <c r="C26" s="145" t="s">
        <v>325</v>
      </c>
      <c r="D26" s="145" t="s">
        <v>326</v>
      </c>
      <c r="E26" s="145" t="s">
        <v>327</v>
      </c>
      <c r="F26" s="145" t="s">
        <v>328</v>
      </c>
      <c r="G26" s="145" t="s">
        <v>248</v>
      </c>
      <c r="I26" s="135" t="s">
        <v>372</v>
      </c>
      <c r="J26" s="135"/>
      <c r="K26" s="145" t="s">
        <v>325</v>
      </c>
      <c r="L26" s="145" t="s">
        <v>326</v>
      </c>
      <c r="M26" s="145" t="s">
        <v>327</v>
      </c>
      <c r="N26" s="145" t="s">
        <v>328</v>
      </c>
      <c r="O26" s="145" t="s">
        <v>248</v>
      </c>
    </row>
    <row r="27" spans="1:15" s="43" customFormat="1" x14ac:dyDescent="0.2">
      <c r="A27" s="135">
        <v>1</v>
      </c>
      <c r="B27" s="230" t="s">
        <v>169</v>
      </c>
      <c r="C27" s="226">
        <v>13</v>
      </c>
      <c r="D27" s="226">
        <v>9</v>
      </c>
      <c r="E27" s="226"/>
      <c r="F27" s="226">
        <v>13</v>
      </c>
      <c r="G27" s="227" t="s">
        <v>250</v>
      </c>
      <c r="I27" s="135">
        <v>1</v>
      </c>
      <c r="J27" s="229" t="s">
        <v>168</v>
      </c>
      <c r="K27" s="226">
        <v>13</v>
      </c>
      <c r="L27" s="226">
        <v>13</v>
      </c>
      <c r="M27" s="226"/>
      <c r="N27" s="226"/>
      <c r="O27" s="227" t="s">
        <v>253</v>
      </c>
    </row>
    <row r="28" spans="1:15" s="43" customFormat="1" x14ac:dyDescent="0.2">
      <c r="A28" s="135">
        <v>2</v>
      </c>
      <c r="B28" s="64" t="s">
        <v>186</v>
      </c>
      <c r="C28" s="226">
        <v>10</v>
      </c>
      <c r="D28" s="226"/>
      <c r="E28" s="226">
        <v>13</v>
      </c>
      <c r="F28" s="226">
        <v>7</v>
      </c>
      <c r="G28" s="182" t="s">
        <v>254</v>
      </c>
      <c r="I28" s="135">
        <v>2</v>
      </c>
      <c r="J28" s="229" t="s">
        <v>177</v>
      </c>
      <c r="K28" s="226">
        <v>13</v>
      </c>
      <c r="L28" s="226">
        <v>12</v>
      </c>
      <c r="M28" s="226"/>
      <c r="N28" s="226">
        <v>13</v>
      </c>
      <c r="O28" s="227" t="s">
        <v>250</v>
      </c>
    </row>
    <row r="29" spans="1:15" s="43" customFormat="1" x14ac:dyDescent="0.2">
      <c r="A29" s="135">
        <v>3</v>
      </c>
      <c r="B29" s="232" t="s">
        <v>411</v>
      </c>
      <c r="C29" s="226">
        <v>13</v>
      </c>
      <c r="D29" s="226">
        <v>13</v>
      </c>
      <c r="E29" s="226"/>
      <c r="F29" s="226"/>
      <c r="G29" s="182" t="s">
        <v>253</v>
      </c>
      <c r="I29" s="135">
        <v>3</v>
      </c>
      <c r="J29" s="229" t="s">
        <v>182</v>
      </c>
      <c r="K29" s="226">
        <v>4</v>
      </c>
      <c r="L29" s="226"/>
      <c r="M29" s="226">
        <v>13</v>
      </c>
      <c r="N29" s="226">
        <v>6</v>
      </c>
      <c r="O29" s="227" t="s">
        <v>254</v>
      </c>
    </row>
    <row r="30" spans="1:15" s="43" customFormat="1" x14ac:dyDescent="0.2">
      <c r="A30" s="135">
        <v>4</v>
      </c>
      <c r="B30" s="228"/>
      <c r="C30" s="226">
        <v>0</v>
      </c>
      <c r="D30" s="226"/>
      <c r="E30" s="226">
        <v>0</v>
      </c>
      <c r="F30" s="226"/>
      <c r="G30" s="227"/>
      <c r="I30" s="135">
        <v>4</v>
      </c>
      <c r="J30" s="228"/>
      <c r="K30" s="226">
        <v>0</v>
      </c>
      <c r="L30" s="226"/>
      <c r="M30" s="226">
        <v>0</v>
      </c>
      <c r="N30" s="226"/>
      <c r="O30" s="227"/>
    </row>
    <row r="32" spans="1:15" x14ac:dyDescent="0.2">
      <c r="A32" s="258" t="s">
        <v>412</v>
      </c>
      <c r="B32" s="152"/>
      <c r="C32" s="113"/>
      <c r="D32" s="113"/>
      <c r="E32" s="113"/>
      <c r="F32" s="114"/>
      <c r="G32" s="112"/>
    </row>
    <row r="34" spans="1:11" x14ac:dyDescent="0.2">
      <c r="A34" s="153" t="s">
        <v>293</v>
      </c>
      <c r="B34" s="143" t="s">
        <v>172</v>
      </c>
      <c r="C34" s="118">
        <v>13</v>
      </c>
    </row>
    <row r="35" spans="1:11" x14ac:dyDescent="0.2">
      <c r="A35" s="154"/>
      <c r="B35" s="155"/>
      <c r="C35" s="156" t="s">
        <v>172</v>
      </c>
      <c r="D35" s="157"/>
      <c r="F35" s="118">
        <v>13</v>
      </c>
    </row>
    <row r="36" spans="1:11" x14ac:dyDescent="0.2">
      <c r="A36" s="154" t="s">
        <v>381</v>
      </c>
      <c r="B36" s="157" t="s">
        <v>177</v>
      </c>
      <c r="C36" s="123">
        <v>8</v>
      </c>
      <c r="E36" s="158"/>
    </row>
    <row r="37" spans="1:11" x14ac:dyDescent="0.2">
      <c r="A37" s="154"/>
      <c r="D37" s="152"/>
      <c r="E37" s="159"/>
      <c r="F37" s="163" t="s">
        <v>172</v>
      </c>
      <c r="I37" s="118">
        <v>13</v>
      </c>
    </row>
    <row r="38" spans="1:11" x14ac:dyDescent="0.2">
      <c r="A38" s="154" t="s">
        <v>287</v>
      </c>
      <c r="B38" s="143" t="s">
        <v>181</v>
      </c>
      <c r="C38" s="127">
        <v>4</v>
      </c>
      <c r="E38" s="159"/>
      <c r="F38" s="259"/>
      <c r="G38" s="155"/>
      <c r="H38" s="158"/>
    </row>
    <row r="39" spans="1:11" x14ac:dyDescent="0.2">
      <c r="A39" s="154"/>
      <c r="B39" s="155"/>
      <c r="C39" s="163" t="s">
        <v>178</v>
      </c>
      <c r="E39" s="164"/>
      <c r="F39" s="127">
        <v>11</v>
      </c>
      <c r="G39" s="152"/>
      <c r="H39" s="159"/>
    </row>
    <row r="40" spans="1:11" x14ac:dyDescent="0.2">
      <c r="A40" s="154" t="s">
        <v>382</v>
      </c>
      <c r="B40" s="157" t="s">
        <v>178</v>
      </c>
      <c r="C40" s="130">
        <v>13</v>
      </c>
      <c r="D40" s="155"/>
      <c r="F40" s="152"/>
      <c r="G40" s="152"/>
      <c r="H40" s="159"/>
    </row>
    <row r="41" spans="1:11" x14ac:dyDescent="0.2">
      <c r="A41" s="95"/>
      <c r="F41" s="152"/>
      <c r="G41" s="152"/>
      <c r="H41" s="159"/>
      <c r="I41" s="163" t="s">
        <v>172</v>
      </c>
      <c r="K41" s="118">
        <v>13</v>
      </c>
    </row>
    <row r="42" spans="1:11" x14ac:dyDescent="0.2">
      <c r="A42" s="153" t="s">
        <v>289</v>
      </c>
      <c r="B42" s="143" t="s">
        <v>187</v>
      </c>
      <c r="C42" s="118">
        <v>13</v>
      </c>
      <c r="F42" s="152"/>
      <c r="G42" s="152"/>
      <c r="H42" s="159"/>
      <c r="I42" s="155"/>
      <c r="J42" s="158"/>
    </row>
    <row r="43" spans="1:11" x14ac:dyDescent="0.2">
      <c r="A43" s="154"/>
      <c r="B43" s="155"/>
      <c r="C43" s="156" t="s">
        <v>187</v>
      </c>
      <c r="D43" s="157"/>
      <c r="F43" s="127">
        <v>6</v>
      </c>
      <c r="G43" s="152"/>
      <c r="H43" s="159"/>
      <c r="I43" s="152"/>
      <c r="J43" s="159"/>
    </row>
    <row r="44" spans="1:11" x14ac:dyDescent="0.2">
      <c r="A44" s="154" t="s">
        <v>379</v>
      </c>
      <c r="B44" s="157" t="s">
        <v>171</v>
      </c>
      <c r="C44" s="123">
        <v>3</v>
      </c>
      <c r="E44" s="158"/>
      <c r="F44" s="152"/>
      <c r="G44" s="152"/>
      <c r="H44" s="159"/>
      <c r="I44" s="152"/>
      <c r="J44" s="159"/>
    </row>
    <row r="45" spans="1:11" x14ac:dyDescent="0.2">
      <c r="A45" s="154"/>
      <c r="D45" s="152"/>
      <c r="E45" s="159"/>
      <c r="F45" s="157" t="s">
        <v>173</v>
      </c>
      <c r="G45" s="157"/>
      <c r="H45" s="164"/>
      <c r="I45" s="127">
        <v>5</v>
      </c>
      <c r="J45" s="159"/>
    </row>
    <row r="46" spans="1:11" x14ac:dyDescent="0.2">
      <c r="A46" s="154" t="s">
        <v>285</v>
      </c>
      <c r="B46" s="143" t="s">
        <v>173</v>
      </c>
      <c r="C46" s="127"/>
      <c r="E46" s="159"/>
      <c r="F46" s="163"/>
      <c r="G46" s="152"/>
      <c r="H46" s="152"/>
      <c r="I46" s="152"/>
      <c r="J46" s="159"/>
    </row>
    <row r="47" spans="1:11" x14ac:dyDescent="0.2">
      <c r="A47" s="154"/>
      <c r="B47" s="155"/>
      <c r="C47" s="163" t="s">
        <v>173</v>
      </c>
      <c r="E47" s="164"/>
      <c r="F47" s="127">
        <v>13</v>
      </c>
      <c r="I47" s="152"/>
      <c r="J47" s="159"/>
    </row>
    <row r="48" spans="1:11" x14ac:dyDescent="0.2">
      <c r="A48" s="154" t="s">
        <v>380</v>
      </c>
      <c r="B48" s="157" t="s">
        <v>233</v>
      </c>
      <c r="C48" s="130"/>
      <c r="D48" s="155"/>
      <c r="F48" s="152"/>
      <c r="G48" s="152"/>
      <c r="H48" s="152"/>
      <c r="I48" s="152"/>
      <c r="J48" s="159"/>
    </row>
    <row r="49" spans="1:13" ht="13.5" thickBot="1" x14ac:dyDescent="0.25">
      <c r="I49" s="152"/>
      <c r="J49" s="159"/>
      <c r="L49" s="143" t="s">
        <v>172</v>
      </c>
    </row>
    <row r="50" spans="1:13" x14ac:dyDescent="0.2">
      <c r="A50" s="153" t="s">
        <v>375</v>
      </c>
      <c r="B50" s="143" t="s">
        <v>193</v>
      </c>
      <c r="C50" s="118">
        <v>9</v>
      </c>
      <c r="I50" s="152"/>
      <c r="J50" s="159"/>
      <c r="K50" s="160"/>
      <c r="L50" s="161" t="s">
        <v>290</v>
      </c>
      <c r="M50" s="162"/>
    </row>
    <row r="51" spans="1:13" x14ac:dyDescent="0.2">
      <c r="A51" s="154"/>
      <c r="B51" s="155"/>
      <c r="C51" s="156" t="s">
        <v>169</v>
      </c>
      <c r="D51" s="157"/>
      <c r="F51" s="118">
        <v>13</v>
      </c>
      <c r="I51" s="152"/>
      <c r="J51" s="159"/>
    </row>
    <row r="52" spans="1:13" x14ac:dyDescent="0.2">
      <c r="A52" s="154" t="s">
        <v>294</v>
      </c>
      <c r="B52" s="157" t="s">
        <v>169</v>
      </c>
      <c r="C52" s="123">
        <v>13</v>
      </c>
      <c r="E52" s="158"/>
      <c r="I52" s="152"/>
      <c r="J52" s="159"/>
    </row>
    <row r="53" spans="1:13" x14ac:dyDescent="0.2">
      <c r="A53" s="154"/>
      <c r="D53" s="152"/>
      <c r="E53" s="159"/>
      <c r="F53" s="143" t="s">
        <v>169</v>
      </c>
      <c r="I53" s="127">
        <v>13</v>
      </c>
      <c r="J53" s="159"/>
    </row>
    <row r="54" spans="1:13" x14ac:dyDescent="0.2">
      <c r="A54" s="154" t="s">
        <v>374</v>
      </c>
      <c r="B54" s="143" t="s">
        <v>206</v>
      </c>
      <c r="C54" s="127">
        <v>13</v>
      </c>
      <c r="E54" s="159"/>
      <c r="F54" s="259"/>
      <c r="G54" s="155"/>
      <c r="H54" s="158"/>
      <c r="I54" s="152"/>
      <c r="J54" s="159"/>
    </row>
    <row r="55" spans="1:13" x14ac:dyDescent="0.2">
      <c r="A55" s="154"/>
      <c r="B55" s="155"/>
      <c r="C55" s="163" t="s">
        <v>206</v>
      </c>
      <c r="E55" s="164"/>
      <c r="F55" s="127">
        <v>9</v>
      </c>
      <c r="G55" s="152"/>
      <c r="H55" s="159"/>
      <c r="I55" s="152"/>
      <c r="J55" s="159"/>
    </row>
    <row r="56" spans="1:13" x14ac:dyDescent="0.2">
      <c r="A56" s="154" t="s">
        <v>288</v>
      </c>
      <c r="B56" s="157" t="s">
        <v>176</v>
      </c>
      <c r="C56" s="130">
        <v>12</v>
      </c>
      <c r="D56" s="155"/>
      <c r="F56" s="152"/>
      <c r="G56" s="152"/>
      <c r="H56" s="159"/>
      <c r="I56" s="152"/>
      <c r="J56" s="159"/>
    </row>
    <row r="57" spans="1:13" x14ac:dyDescent="0.2">
      <c r="F57" s="152"/>
      <c r="G57" s="152"/>
      <c r="H57" s="159"/>
      <c r="I57" s="157" t="s">
        <v>169</v>
      </c>
      <c r="J57" s="164"/>
      <c r="K57" s="118">
        <v>6</v>
      </c>
    </row>
    <row r="58" spans="1:13" ht="13.5" thickBot="1" x14ac:dyDescent="0.25">
      <c r="A58" s="153" t="s">
        <v>377</v>
      </c>
      <c r="B58" s="143" t="s">
        <v>183</v>
      </c>
      <c r="C58" s="118">
        <v>10</v>
      </c>
      <c r="F58" s="152"/>
      <c r="G58" s="152"/>
      <c r="H58" s="159"/>
      <c r="L58" s="152" t="s">
        <v>169</v>
      </c>
      <c r="M58" s="165"/>
    </row>
    <row r="59" spans="1:13" x14ac:dyDescent="0.2">
      <c r="A59" s="154"/>
      <c r="B59" s="155"/>
      <c r="C59" s="156" t="s">
        <v>166</v>
      </c>
      <c r="D59" s="157"/>
      <c r="F59" s="127">
        <v>11</v>
      </c>
      <c r="G59" s="152"/>
      <c r="H59" s="159"/>
      <c r="L59" s="161" t="s">
        <v>292</v>
      </c>
      <c r="M59" s="152"/>
    </row>
    <row r="60" spans="1:13" x14ac:dyDescent="0.2">
      <c r="A60" s="154" t="s">
        <v>291</v>
      </c>
      <c r="B60" s="157" t="s">
        <v>166</v>
      </c>
      <c r="C60" s="123">
        <v>13</v>
      </c>
      <c r="E60" s="158"/>
      <c r="F60" s="152"/>
      <c r="G60" s="152"/>
      <c r="H60" s="159"/>
    </row>
    <row r="61" spans="1:13" x14ac:dyDescent="0.2">
      <c r="A61" s="154"/>
      <c r="D61" s="152"/>
      <c r="E61" s="159"/>
      <c r="F61" s="157" t="s">
        <v>168</v>
      </c>
      <c r="G61" s="157"/>
      <c r="H61" s="164"/>
      <c r="I61" s="118">
        <v>8</v>
      </c>
    </row>
    <row r="62" spans="1:13" x14ac:dyDescent="0.2">
      <c r="A62" s="154" t="s">
        <v>376</v>
      </c>
      <c r="B62" s="143" t="s">
        <v>168</v>
      </c>
      <c r="C62" s="127">
        <v>13</v>
      </c>
      <c r="E62" s="159"/>
      <c r="F62" s="163"/>
      <c r="G62" s="152"/>
      <c r="H62" s="152"/>
    </row>
    <row r="63" spans="1:13" x14ac:dyDescent="0.2">
      <c r="A63" s="154"/>
      <c r="B63" s="155"/>
      <c r="C63" s="163" t="s">
        <v>168</v>
      </c>
      <c r="E63" s="164"/>
      <c r="F63" s="127">
        <v>13</v>
      </c>
      <c r="I63" s="143" t="s">
        <v>173</v>
      </c>
      <c r="K63" s="127">
        <v>2</v>
      </c>
    </row>
    <row r="64" spans="1:13" ht="13.5" thickBot="1" x14ac:dyDescent="0.25">
      <c r="A64" s="154" t="s">
        <v>286</v>
      </c>
      <c r="B64" s="260" t="s">
        <v>196</v>
      </c>
      <c r="C64" s="130">
        <v>6</v>
      </c>
      <c r="D64" s="155"/>
      <c r="F64" s="152"/>
      <c r="G64" s="152"/>
      <c r="H64" s="152"/>
      <c r="I64" s="155"/>
      <c r="J64" s="158"/>
      <c r="K64" s="165"/>
      <c r="L64" s="165" t="s">
        <v>168</v>
      </c>
      <c r="M64" s="165"/>
    </row>
    <row r="65" spans="1:13" x14ac:dyDescent="0.2">
      <c r="H65" s="152"/>
      <c r="I65" s="157" t="s">
        <v>168</v>
      </c>
      <c r="J65" s="164"/>
      <c r="K65" s="118">
        <v>13</v>
      </c>
      <c r="L65" s="151" t="s">
        <v>295</v>
      </c>
      <c r="M65" s="152"/>
    </row>
    <row r="66" spans="1:13" x14ac:dyDescent="0.2">
      <c r="H66" s="152"/>
      <c r="L66" s="152"/>
      <c r="M66" s="152"/>
    </row>
    <row r="67" spans="1:13" ht="13.5" thickBot="1" x14ac:dyDescent="0.25">
      <c r="H67" s="152"/>
      <c r="I67" s="152"/>
      <c r="J67" s="152"/>
      <c r="L67" s="165" t="s">
        <v>173</v>
      </c>
      <c r="M67" s="165"/>
    </row>
    <row r="68" spans="1:13" x14ac:dyDescent="0.2">
      <c r="I68" s="152"/>
      <c r="J68" s="152"/>
      <c r="L68" s="95" t="s">
        <v>296</v>
      </c>
    </row>
    <row r="69" spans="1:13" x14ac:dyDescent="0.2">
      <c r="I69" s="152"/>
      <c r="J69" s="152"/>
      <c r="L69" s="95"/>
    </row>
    <row r="70" spans="1:13" x14ac:dyDescent="0.2">
      <c r="A70" s="261" t="s">
        <v>413</v>
      </c>
      <c r="I70" s="152"/>
      <c r="J70" s="152"/>
      <c r="L70" s="95"/>
    </row>
    <row r="71" spans="1:13" x14ac:dyDescent="0.2">
      <c r="A71" s="261"/>
      <c r="I71" s="152"/>
      <c r="J71" s="152"/>
      <c r="L71" s="95"/>
    </row>
    <row r="72" spans="1:13" x14ac:dyDescent="0.2">
      <c r="F72" s="262" t="s">
        <v>178</v>
      </c>
      <c r="G72" s="118"/>
      <c r="H72" s="118"/>
      <c r="I72" s="118">
        <v>3</v>
      </c>
      <c r="J72" s="118"/>
      <c r="K72" s="118"/>
    </row>
    <row r="73" spans="1:13" x14ac:dyDescent="0.2">
      <c r="F73" s="263"/>
      <c r="G73" s="263"/>
      <c r="H73" s="264"/>
      <c r="I73" s="265" t="s">
        <v>187</v>
      </c>
      <c r="J73" s="118"/>
      <c r="K73" s="118">
        <v>8</v>
      </c>
    </row>
    <row r="74" spans="1:13" x14ac:dyDescent="0.2">
      <c r="F74" s="265" t="s">
        <v>187</v>
      </c>
      <c r="G74" s="265"/>
      <c r="H74" s="266"/>
      <c r="I74" s="118">
        <v>13</v>
      </c>
      <c r="J74" s="264"/>
      <c r="K74" s="118"/>
    </row>
    <row r="75" spans="1:13" ht="13.5" thickBot="1" x14ac:dyDescent="0.25">
      <c r="F75" s="118"/>
      <c r="G75" s="118"/>
      <c r="H75" s="118"/>
      <c r="I75" s="127"/>
      <c r="J75" s="267"/>
      <c r="K75" s="118"/>
      <c r="L75" s="143" t="s">
        <v>166</v>
      </c>
    </row>
    <row r="76" spans="1:13" x14ac:dyDescent="0.2">
      <c r="F76" s="118" t="s">
        <v>206</v>
      </c>
      <c r="G76" s="118"/>
      <c r="H76" s="118"/>
      <c r="I76" s="118"/>
      <c r="J76" s="267"/>
      <c r="K76" s="268"/>
      <c r="L76" s="161" t="s">
        <v>298</v>
      </c>
      <c r="M76" s="162"/>
    </row>
    <row r="77" spans="1:13" x14ac:dyDescent="0.2">
      <c r="F77" s="263"/>
      <c r="G77" s="263"/>
      <c r="H77" s="264"/>
      <c r="I77" s="118" t="s">
        <v>166</v>
      </c>
      <c r="J77" s="266"/>
      <c r="K77" s="127">
        <v>13</v>
      </c>
    </row>
    <row r="78" spans="1:13" ht="13.5" thickBot="1" x14ac:dyDescent="0.25">
      <c r="F78" s="265" t="s">
        <v>166</v>
      </c>
      <c r="G78" s="265"/>
      <c r="H78" s="266"/>
      <c r="I78" s="263"/>
      <c r="J78" s="118"/>
      <c r="K78" s="127"/>
      <c r="L78" s="152" t="s">
        <v>187</v>
      </c>
      <c r="M78" s="165"/>
    </row>
    <row r="79" spans="1:13" x14ac:dyDescent="0.2">
      <c r="F79" s="118"/>
      <c r="G79" s="118"/>
      <c r="H79" s="118"/>
      <c r="I79" s="118"/>
      <c r="J79" s="118"/>
      <c r="K79" s="127"/>
      <c r="L79" s="161" t="s">
        <v>320</v>
      </c>
      <c r="M79" s="152"/>
    </row>
    <row r="80" spans="1:13" x14ac:dyDescent="0.2">
      <c r="F80" s="118"/>
      <c r="G80" s="118"/>
      <c r="H80" s="127"/>
      <c r="I80" s="118" t="s">
        <v>178</v>
      </c>
      <c r="J80" s="118"/>
      <c r="K80" s="127"/>
      <c r="L80" s="152"/>
      <c r="M80" s="152"/>
    </row>
    <row r="81" spans="1:13" ht="13.5" thickBot="1" x14ac:dyDescent="0.25">
      <c r="F81" s="118"/>
      <c r="G81" s="118"/>
      <c r="H81" s="127"/>
      <c r="I81" s="263"/>
      <c r="J81" s="264"/>
      <c r="K81" s="269"/>
      <c r="L81" s="165" t="s">
        <v>178</v>
      </c>
      <c r="M81" s="165"/>
    </row>
    <row r="82" spans="1:13" x14ac:dyDescent="0.2">
      <c r="F82" s="118"/>
      <c r="G82" s="118"/>
      <c r="H82" s="127"/>
      <c r="I82" s="265" t="s">
        <v>206</v>
      </c>
      <c r="J82" s="266"/>
      <c r="K82" s="118"/>
      <c r="L82" s="151" t="s">
        <v>299</v>
      </c>
      <c r="M82" s="152"/>
    </row>
    <row r="83" spans="1:13" x14ac:dyDescent="0.2">
      <c r="H83" s="152"/>
      <c r="L83" s="152"/>
      <c r="M83" s="152"/>
    </row>
    <row r="84" spans="1:13" ht="13.5" thickBot="1" x14ac:dyDescent="0.25">
      <c r="F84" s="95"/>
      <c r="I84" s="152"/>
      <c r="J84" s="152"/>
      <c r="L84" s="165" t="s">
        <v>206</v>
      </c>
      <c r="M84" s="165"/>
    </row>
    <row r="85" spans="1:13" x14ac:dyDescent="0.2">
      <c r="F85" s="95"/>
      <c r="I85" s="152"/>
      <c r="J85" s="152"/>
      <c r="L85" s="151" t="s">
        <v>300</v>
      </c>
    </row>
    <row r="86" spans="1:13" x14ac:dyDescent="0.2">
      <c r="F86" s="95"/>
      <c r="I86" s="152"/>
      <c r="J86" s="152"/>
      <c r="L86" s="151"/>
    </row>
    <row r="87" spans="1:13" x14ac:dyDescent="0.2">
      <c r="A87" s="270" t="s">
        <v>378</v>
      </c>
    </row>
    <row r="88" spans="1:13" x14ac:dyDescent="0.2">
      <c r="A88" s="271"/>
    </row>
    <row r="89" spans="1:13" x14ac:dyDescent="0.2">
      <c r="B89" s="152"/>
      <c r="C89" s="157" t="s">
        <v>177</v>
      </c>
      <c r="D89" s="152"/>
      <c r="F89" s="118">
        <v>7</v>
      </c>
    </row>
    <row r="90" spans="1:13" x14ac:dyDescent="0.2">
      <c r="B90" s="152"/>
      <c r="C90" s="155"/>
      <c r="D90" s="155"/>
      <c r="E90" s="158"/>
      <c r="F90" s="163" t="s">
        <v>181</v>
      </c>
      <c r="I90" s="118">
        <v>13</v>
      </c>
    </row>
    <row r="91" spans="1:13" x14ac:dyDescent="0.2">
      <c r="B91" s="152"/>
      <c r="C91" s="157" t="s">
        <v>181</v>
      </c>
      <c r="D91" s="157"/>
      <c r="E91" s="164"/>
      <c r="F91" s="263">
        <v>13</v>
      </c>
      <c r="G91" s="155"/>
      <c r="H91" s="158"/>
    </row>
    <row r="92" spans="1:13" x14ac:dyDescent="0.2">
      <c r="B92" s="152"/>
      <c r="F92" s="152"/>
      <c r="G92" s="152"/>
      <c r="H92" s="159"/>
      <c r="I92" s="163" t="s">
        <v>181</v>
      </c>
      <c r="K92" s="118">
        <v>9</v>
      </c>
    </row>
    <row r="93" spans="1:13" x14ac:dyDescent="0.2">
      <c r="B93" s="152"/>
      <c r="C93" s="157" t="s">
        <v>171</v>
      </c>
      <c r="D93" s="157"/>
      <c r="F93" s="127"/>
      <c r="G93" s="152"/>
      <c r="H93" s="159"/>
      <c r="I93" s="259"/>
      <c r="J93" s="158"/>
    </row>
    <row r="94" spans="1:13" x14ac:dyDescent="0.2">
      <c r="B94" s="152"/>
      <c r="D94" s="152"/>
      <c r="E94" s="158"/>
      <c r="F94" s="157" t="s">
        <v>171</v>
      </c>
      <c r="G94" s="157"/>
      <c r="H94" s="164"/>
      <c r="I94" s="127">
        <v>3</v>
      </c>
      <c r="J94" s="159"/>
    </row>
    <row r="95" spans="1:13" x14ac:dyDescent="0.2">
      <c r="B95" s="152"/>
      <c r="C95" s="152" t="s">
        <v>233</v>
      </c>
      <c r="E95" s="164"/>
      <c r="F95" s="127"/>
      <c r="I95" s="152"/>
      <c r="J95" s="159"/>
    </row>
    <row r="96" spans="1:13" x14ac:dyDescent="0.2">
      <c r="B96" s="152"/>
      <c r="C96" s="263"/>
      <c r="D96" s="155"/>
      <c r="F96" s="152"/>
      <c r="G96" s="152"/>
      <c r="H96" s="152"/>
      <c r="I96" s="152"/>
      <c r="J96" s="159"/>
    </row>
    <row r="97" spans="2:13" ht="13.5" thickBot="1" x14ac:dyDescent="0.25">
      <c r="B97" s="152"/>
      <c r="C97" s="152" t="s">
        <v>193</v>
      </c>
      <c r="D97" s="152"/>
      <c r="F97" s="118"/>
      <c r="J97" s="159"/>
      <c r="L97" s="143" t="s">
        <v>193</v>
      </c>
    </row>
    <row r="98" spans="2:13" x14ac:dyDescent="0.2">
      <c r="B98" s="152"/>
      <c r="C98" s="155"/>
      <c r="D98" s="155"/>
      <c r="E98" s="158"/>
      <c r="F98" s="163" t="s">
        <v>193</v>
      </c>
      <c r="I98" s="118">
        <v>13</v>
      </c>
      <c r="J98" s="159"/>
      <c r="K98" s="162"/>
      <c r="L98" s="161" t="s">
        <v>322</v>
      </c>
      <c r="M98" s="162"/>
    </row>
    <row r="99" spans="2:13" x14ac:dyDescent="0.2">
      <c r="B99" s="152"/>
      <c r="C99" s="157" t="s">
        <v>176</v>
      </c>
      <c r="D99" s="157"/>
      <c r="E99" s="164"/>
      <c r="F99" s="263"/>
      <c r="G99" s="155"/>
      <c r="H99" s="158"/>
      <c r="J99" s="159"/>
    </row>
    <row r="100" spans="2:13" ht="13.5" thickBot="1" x14ac:dyDescent="0.25">
      <c r="B100" s="152"/>
      <c r="F100" s="152"/>
      <c r="G100" s="152"/>
      <c r="H100" s="159"/>
      <c r="I100" s="163" t="s">
        <v>193</v>
      </c>
      <c r="J100" s="164"/>
      <c r="K100" s="118">
        <v>13</v>
      </c>
      <c r="L100" s="152" t="s">
        <v>181</v>
      </c>
      <c r="M100" s="165"/>
    </row>
    <row r="101" spans="2:13" x14ac:dyDescent="0.2">
      <c r="B101" s="152"/>
      <c r="C101" s="157" t="s">
        <v>183</v>
      </c>
      <c r="D101" s="157"/>
      <c r="F101" s="127">
        <v>13</v>
      </c>
      <c r="G101" s="152"/>
      <c r="H101" s="159"/>
      <c r="I101" s="259"/>
      <c r="J101" s="155"/>
      <c r="L101" s="161" t="s">
        <v>350</v>
      </c>
      <c r="M101" s="152"/>
    </row>
    <row r="102" spans="2:13" x14ac:dyDescent="0.2">
      <c r="B102" s="152"/>
      <c r="D102" s="152"/>
      <c r="E102" s="158"/>
      <c r="F102" s="157" t="s">
        <v>183</v>
      </c>
      <c r="G102" s="157"/>
      <c r="H102" s="164"/>
      <c r="I102" s="127">
        <v>9</v>
      </c>
      <c r="J102" s="152"/>
    </row>
    <row r="103" spans="2:13" x14ac:dyDescent="0.2">
      <c r="B103" s="152"/>
      <c r="C103" s="272" t="s">
        <v>196</v>
      </c>
      <c r="E103" s="164"/>
      <c r="F103" s="127">
        <v>12</v>
      </c>
      <c r="I103" s="152"/>
      <c r="J103" s="152"/>
    </row>
    <row r="104" spans="2:13" x14ac:dyDescent="0.2">
      <c r="B104" s="152"/>
      <c r="C104" s="263"/>
      <c r="D104" s="155"/>
      <c r="F104" s="152"/>
      <c r="G104" s="152"/>
      <c r="H104" s="152"/>
      <c r="I104" s="143" t="s">
        <v>171</v>
      </c>
      <c r="K104" s="127">
        <v>13</v>
      </c>
    </row>
    <row r="105" spans="2:13" ht="13.5" thickBot="1" x14ac:dyDescent="0.25">
      <c r="B105" s="152"/>
      <c r="F105" s="152"/>
      <c r="G105" s="152"/>
      <c r="H105" s="152"/>
      <c r="I105" s="155"/>
      <c r="J105" s="158"/>
      <c r="K105" s="165"/>
      <c r="L105" s="165" t="s">
        <v>171</v>
      </c>
      <c r="M105" s="165"/>
    </row>
    <row r="106" spans="2:13" x14ac:dyDescent="0.2">
      <c r="B106" s="152"/>
      <c r="C106" s="118"/>
      <c r="F106" s="152"/>
      <c r="G106" s="152"/>
      <c r="H106" s="152"/>
      <c r="I106" s="157" t="s">
        <v>183</v>
      </c>
      <c r="J106" s="164"/>
      <c r="K106" s="118">
        <v>12</v>
      </c>
      <c r="L106" s="151" t="s">
        <v>352</v>
      </c>
      <c r="M106" s="152"/>
    </row>
    <row r="107" spans="2:13" x14ac:dyDescent="0.2">
      <c r="B107" s="152"/>
      <c r="C107" s="152"/>
      <c r="D107" s="152"/>
      <c r="E107" s="152"/>
      <c r="F107" s="127"/>
      <c r="G107" s="152"/>
      <c r="H107" s="152"/>
      <c r="L107" s="152"/>
      <c r="M107" s="152"/>
    </row>
    <row r="108" spans="2:13" ht="13.5" thickBot="1" x14ac:dyDescent="0.25">
      <c r="B108" s="152"/>
      <c r="C108" s="127"/>
      <c r="D108" s="152"/>
      <c r="E108" s="152"/>
      <c r="F108" s="152"/>
      <c r="G108" s="152"/>
      <c r="H108" s="152"/>
      <c r="I108" s="152"/>
      <c r="J108" s="152"/>
      <c r="L108" s="165" t="s">
        <v>183</v>
      </c>
      <c r="M108" s="165"/>
    </row>
    <row r="109" spans="2:13" x14ac:dyDescent="0.2">
      <c r="B109" s="152"/>
      <c r="C109" s="152"/>
      <c r="D109" s="152"/>
      <c r="E109" s="152"/>
      <c r="F109" s="152"/>
      <c r="G109" s="152"/>
      <c r="H109" s="152"/>
      <c r="I109" s="152"/>
      <c r="J109" s="152"/>
      <c r="L109" s="95" t="s">
        <v>383</v>
      </c>
    </row>
    <row r="110" spans="2:13" x14ac:dyDescent="0.2">
      <c r="B110" s="152"/>
      <c r="C110" s="152"/>
      <c r="D110" s="152"/>
      <c r="E110" s="152"/>
      <c r="F110" s="152"/>
      <c r="G110" s="152"/>
      <c r="H110" s="152"/>
      <c r="I110" s="152"/>
      <c r="J110" s="152"/>
      <c r="L110" s="95"/>
    </row>
    <row r="111" spans="2:13" x14ac:dyDescent="0.2">
      <c r="B111" s="152"/>
      <c r="C111" s="127"/>
      <c r="D111" s="152"/>
      <c r="E111" s="152"/>
      <c r="F111" s="152" t="s">
        <v>177</v>
      </c>
      <c r="I111" s="118"/>
    </row>
    <row r="112" spans="2:13" x14ac:dyDescent="0.2">
      <c r="B112" s="152"/>
      <c r="C112" s="152"/>
      <c r="D112" s="152"/>
      <c r="E112" s="152"/>
      <c r="F112" s="155"/>
      <c r="G112" s="155"/>
      <c r="H112" s="158"/>
      <c r="I112" s="163" t="s">
        <v>177</v>
      </c>
      <c r="K112" s="118"/>
    </row>
    <row r="113" spans="1:13" x14ac:dyDescent="0.2">
      <c r="B113" s="152"/>
      <c r="E113" s="152"/>
      <c r="F113" s="157" t="s">
        <v>233</v>
      </c>
      <c r="G113" s="157"/>
      <c r="H113" s="164"/>
      <c r="I113" s="130"/>
      <c r="J113" s="158"/>
    </row>
    <row r="114" spans="1:13" ht="13.5" thickBot="1" x14ac:dyDescent="0.25">
      <c r="E114" s="152"/>
      <c r="F114" s="118"/>
      <c r="J114" s="159"/>
      <c r="L114" s="143" t="s">
        <v>176</v>
      </c>
    </row>
    <row r="115" spans="1:13" x14ac:dyDescent="0.2">
      <c r="E115" s="152"/>
      <c r="F115" s="152" t="s">
        <v>176</v>
      </c>
      <c r="I115" s="118">
        <v>13</v>
      </c>
      <c r="J115" s="159"/>
      <c r="K115" s="162"/>
      <c r="L115" s="161" t="s">
        <v>353</v>
      </c>
      <c r="M115" s="162"/>
    </row>
    <row r="116" spans="1:13" x14ac:dyDescent="0.2">
      <c r="E116" s="152"/>
      <c r="F116" s="155"/>
      <c r="G116" s="155"/>
      <c r="H116" s="158"/>
      <c r="I116" s="163" t="s">
        <v>176</v>
      </c>
      <c r="J116" s="164"/>
      <c r="K116" s="118"/>
    </row>
    <row r="117" spans="1:13" ht="13.5" thickBot="1" x14ac:dyDescent="0.25">
      <c r="E117" s="152"/>
      <c r="F117" s="260" t="s">
        <v>196</v>
      </c>
      <c r="G117" s="157"/>
      <c r="H117" s="164"/>
      <c r="I117" s="130">
        <v>12</v>
      </c>
      <c r="J117" s="152"/>
      <c r="L117" s="152" t="s">
        <v>177</v>
      </c>
      <c r="M117" s="165"/>
    </row>
    <row r="118" spans="1:13" x14ac:dyDescent="0.2">
      <c r="E118" s="152"/>
      <c r="F118" s="127"/>
      <c r="I118" s="152"/>
      <c r="J118" s="152"/>
      <c r="L118" s="161" t="s">
        <v>354</v>
      </c>
    </row>
    <row r="119" spans="1:13" x14ac:dyDescent="0.2">
      <c r="E119" s="152"/>
      <c r="F119" s="152"/>
      <c r="G119" s="152"/>
      <c r="H119" s="152"/>
      <c r="I119" s="143" t="s">
        <v>233</v>
      </c>
      <c r="K119" s="127"/>
    </row>
    <row r="120" spans="1:13" ht="13.5" thickBot="1" x14ac:dyDescent="0.25">
      <c r="F120" s="152"/>
      <c r="G120" s="152"/>
      <c r="H120" s="152"/>
      <c r="I120" s="155"/>
      <c r="J120" s="158"/>
      <c r="K120" s="165"/>
      <c r="L120" s="273" t="s">
        <v>196</v>
      </c>
      <c r="M120" s="165"/>
    </row>
    <row r="121" spans="1:13" x14ac:dyDescent="0.2">
      <c r="F121" s="152"/>
      <c r="G121" s="152"/>
      <c r="H121" s="152"/>
      <c r="I121" s="260" t="s">
        <v>196</v>
      </c>
      <c r="J121" s="164"/>
      <c r="K121" s="118"/>
      <c r="L121" s="151" t="s">
        <v>355</v>
      </c>
      <c r="M121" s="152"/>
    </row>
    <row r="122" spans="1:13" x14ac:dyDescent="0.2">
      <c r="F122" s="127"/>
      <c r="G122" s="152"/>
      <c r="H122" s="152"/>
      <c r="L122" s="152"/>
      <c r="M122" s="152"/>
    </row>
    <row r="123" spans="1:13" ht="13.5" thickBot="1" x14ac:dyDescent="0.25">
      <c r="F123" s="152"/>
      <c r="G123" s="152"/>
      <c r="H123" s="152"/>
      <c r="I123" s="152"/>
      <c r="J123" s="152"/>
      <c r="L123" s="165" t="s">
        <v>233</v>
      </c>
      <c r="M123" s="165"/>
    </row>
    <row r="124" spans="1:13" x14ac:dyDescent="0.2">
      <c r="F124" s="152"/>
      <c r="G124" s="152"/>
      <c r="H124" s="152"/>
      <c r="I124" s="152"/>
      <c r="J124" s="152"/>
      <c r="L124" s="95" t="s">
        <v>356</v>
      </c>
    </row>
    <row r="126" spans="1:13" x14ac:dyDescent="0.2">
      <c r="A126" s="261" t="s">
        <v>414</v>
      </c>
    </row>
    <row r="128" spans="1:13" x14ac:dyDescent="0.2">
      <c r="A128" s="153" t="s">
        <v>316</v>
      </c>
      <c r="B128" s="143" t="s">
        <v>184</v>
      </c>
      <c r="C128" s="118"/>
    </row>
    <row r="129" spans="1:13" x14ac:dyDescent="0.2">
      <c r="A129" s="154"/>
      <c r="B129" s="155"/>
      <c r="C129" s="156" t="s">
        <v>184</v>
      </c>
      <c r="D129" s="157"/>
      <c r="F129" s="118"/>
    </row>
    <row r="130" spans="1:13" x14ac:dyDescent="0.2">
      <c r="A130" s="154" t="s">
        <v>415</v>
      </c>
      <c r="B130" s="157" t="s">
        <v>297</v>
      </c>
      <c r="C130" s="123"/>
      <c r="E130" s="158"/>
    </row>
    <row r="131" spans="1:13" x14ac:dyDescent="0.2">
      <c r="A131" s="154"/>
      <c r="D131" s="152"/>
      <c r="E131" s="159"/>
      <c r="F131" s="163" t="s">
        <v>184</v>
      </c>
      <c r="I131" s="118"/>
    </row>
    <row r="132" spans="1:13" x14ac:dyDescent="0.2">
      <c r="A132" s="154" t="s">
        <v>318</v>
      </c>
      <c r="B132" s="143" t="s">
        <v>191</v>
      </c>
      <c r="C132" s="127"/>
      <c r="E132" s="159"/>
      <c r="F132" s="259"/>
      <c r="G132" s="155"/>
      <c r="H132" s="158"/>
    </row>
    <row r="133" spans="1:13" x14ac:dyDescent="0.2">
      <c r="A133" s="154"/>
      <c r="B133" s="155"/>
      <c r="C133" s="163" t="s">
        <v>188</v>
      </c>
      <c r="E133" s="164"/>
      <c r="F133" s="127"/>
      <c r="G133" s="152"/>
      <c r="H133" s="159"/>
    </row>
    <row r="134" spans="1:13" x14ac:dyDescent="0.2">
      <c r="A134" s="154" t="s">
        <v>416</v>
      </c>
      <c r="B134" s="157" t="s">
        <v>188</v>
      </c>
      <c r="C134" s="130"/>
      <c r="D134" s="155"/>
      <c r="F134" s="152"/>
      <c r="G134" s="152"/>
      <c r="H134" s="159"/>
    </row>
    <row r="135" spans="1:13" x14ac:dyDescent="0.2">
      <c r="A135" s="95"/>
      <c r="F135" s="152"/>
      <c r="G135" s="152"/>
      <c r="H135" s="159"/>
      <c r="I135" s="163" t="s">
        <v>180</v>
      </c>
      <c r="K135" s="118">
        <v>7</v>
      </c>
    </row>
    <row r="136" spans="1:13" x14ac:dyDescent="0.2">
      <c r="A136" s="153" t="s">
        <v>349</v>
      </c>
      <c r="B136" s="143" t="s">
        <v>180</v>
      </c>
      <c r="C136" s="118"/>
      <c r="F136" s="152"/>
      <c r="G136" s="152"/>
      <c r="H136" s="159"/>
      <c r="I136" s="155"/>
      <c r="J136" s="158"/>
    </row>
    <row r="137" spans="1:13" x14ac:dyDescent="0.2">
      <c r="A137" s="154"/>
      <c r="B137" s="155"/>
      <c r="C137" s="156" t="s">
        <v>180</v>
      </c>
      <c r="D137" s="157"/>
      <c r="F137" s="127"/>
      <c r="G137" s="152"/>
      <c r="H137" s="159"/>
      <c r="I137" s="152"/>
      <c r="J137" s="159"/>
    </row>
    <row r="138" spans="1:13" x14ac:dyDescent="0.2">
      <c r="A138" s="154" t="s">
        <v>417</v>
      </c>
      <c r="B138" s="157" t="s">
        <v>297</v>
      </c>
      <c r="C138" s="123"/>
      <c r="E138" s="158"/>
      <c r="F138" s="152"/>
      <c r="G138" s="152"/>
      <c r="H138" s="159"/>
      <c r="I138" s="152"/>
      <c r="J138" s="159"/>
    </row>
    <row r="139" spans="1:13" x14ac:dyDescent="0.2">
      <c r="A139" s="154"/>
      <c r="D139" s="152"/>
      <c r="E139" s="159"/>
      <c r="F139" s="157" t="s">
        <v>180</v>
      </c>
      <c r="G139" s="157"/>
      <c r="H139" s="164"/>
      <c r="I139" s="127"/>
      <c r="J139" s="159"/>
    </row>
    <row r="140" spans="1:13" x14ac:dyDescent="0.2">
      <c r="A140" s="154" t="s">
        <v>347</v>
      </c>
      <c r="B140" s="143" t="s">
        <v>186</v>
      </c>
      <c r="C140" s="127"/>
      <c r="E140" s="159"/>
      <c r="F140" s="163"/>
      <c r="G140" s="152"/>
      <c r="H140" s="152"/>
      <c r="I140" s="152"/>
      <c r="J140" s="159"/>
    </row>
    <row r="141" spans="1:13" x14ac:dyDescent="0.2">
      <c r="A141" s="154"/>
      <c r="B141" s="155"/>
      <c r="C141" s="163" t="s">
        <v>186</v>
      </c>
      <c r="E141" s="164"/>
      <c r="F141" s="127"/>
      <c r="I141" s="152"/>
      <c r="J141" s="159"/>
    </row>
    <row r="142" spans="1:13" x14ac:dyDescent="0.2">
      <c r="A142" s="154" t="s">
        <v>418</v>
      </c>
      <c r="B142" s="157" t="s">
        <v>297</v>
      </c>
      <c r="C142" s="130"/>
      <c r="D142" s="155"/>
      <c r="F142" s="152"/>
      <c r="G142" s="152"/>
      <c r="H142" s="152"/>
      <c r="I142" s="152"/>
      <c r="J142" s="159"/>
    </row>
    <row r="143" spans="1:13" ht="13.5" thickBot="1" x14ac:dyDescent="0.25">
      <c r="I143" s="152"/>
      <c r="J143" s="159"/>
      <c r="L143" s="143" t="s">
        <v>175</v>
      </c>
    </row>
    <row r="144" spans="1:13" x14ac:dyDescent="0.2">
      <c r="A144" s="153" t="s">
        <v>386</v>
      </c>
      <c r="B144" s="143" t="s">
        <v>175</v>
      </c>
      <c r="C144" s="118"/>
      <c r="I144" s="152"/>
      <c r="J144" s="159"/>
      <c r="K144" s="160"/>
      <c r="L144" s="161" t="s">
        <v>388</v>
      </c>
      <c r="M144" s="162"/>
    </row>
    <row r="145" spans="1:13" x14ac:dyDescent="0.2">
      <c r="A145" s="154"/>
      <c r="B145" s="155"/>
      <c r="C145" s="156" t="s">
        <v>175</v>
      </c>
      <c r="D145" s="157"/>
      <c r="F145" s="118"/>
      <c r="I145" s="152"/>
      <c r="J145" s="159"/>
    </row>
    <row r="146" spans="1:13" x14ac:dyDescent="0.2">
      <c r="A146" s="154" t="s">
        <v>351</v>
      </c>
      <c r="B146" s="157" t="s">
        <v>297</v>
      </c>
      <c r="C146" s="123"/>
      <c r="E146" s="158"/>
      <c r="I146" s="152"/>
      <c r="J146" s="159"/>
    </row>
    <row r="147" spans="1:13" x14ac:dyDescent="0.2">
      <c r="A147" s="154"/>
      <c r="D147" s="152"/>
      <c r="E147" s="159"/>
      <c r="F147" s="143" t="s">
        <v>175</v>
      </c>
      <c r="I147" s="127"/>
      <c r="J147" s="159"/>
    </row>
    <row r="148" spans="1:13" x14ac:dyDescent="0.2">
      <c r="A148" s="154" t="s">
        <v>385</v>
      </c>
      <c r="B148" s="143" t="s">
        <v>192</v>
      </c>
      <c r="C148" s="127"/>
      <c r="E148" s="159"/>
      <c r="F148" s="259"/>
      <c r="G148" s="155"/>
      <c r="H148" s="158"/>
      <c r="I148" s="152"/>
      <c r="J148" s="159"/>
    </row>
    <row r="149" spans="1:13" x14ac:dyDescent="0.2">
      <c r="A149" s="154"/>
      <c r="B149" s="155"/>
      <c r="C149" s="163" t="s">
        <v>192</v>
      </c>
      <c r="E149" s="164"/>
      <c r="F149" s="127"/>
      <c r="G149" s="152"/>
      <c r="H149" s="159"/>
      <c r="I149" s="152"/>
      <c r="J149" s="159"/>
    </row>
    <row r="150" spans="1:13" x14ac:dyDescent="0.2">
      <c r="A150" s="154" t="s">
        <v>348</v>
      </c>
      <c r="B150" s="157" t="s">
        <v>194</v>
      </c>
      <c r="C150" s="130"/>
      <c r="D150" s="155"/>
      <c r="F150" s="152"/>
      <c r="G150" s="152"/>
      <c r="H150" s="159"/>
      <c r="I150" s="152"/>
      <c r="J150" s="159"/>
    </row>
    <row r="151" spans="1:13" x14ac:dyDescent="0.2">
      <c r="F151" s="152"/>
      <c r="G151" s="152"/>
      <c r="H151" s="159"/>
      <c r="I151" s="157" t="s">
        <v>175</v>
      </c>
      <c r="J151" s="164"/>
      <c r="K151" s="118">
        <v>13</v>
      </c>
    </row>
    <row r="152" spans="1:13" ht="13.5" thickBot="1" x14ac:dyDescent="0.25">
      <c r="A152" s="153" t="s">
        <v>390</v>
      </c>
      <c r="B152" s="143" t="s">
        <v>189</v>
      </c>
      <c r="C152" s="118"/>
      <c r="F152" s="152"/>
      <c r="G152" s="152"/>
      <c r="H152" s="159"/>
      <c r="L152" s="152" t="s">
        <v>180</v>
      </c>
      <c r="M152" s="165"/>
    </row>
    <row r="153" spans="1:13" x14ac:dyDescent="0.2">
      <c r="A153" s="154"/>
      <c r="B153" s="155"/>
      <c r="C153" s="156" t="s">
        <v>189</v>
      </c>
      <c r="D153" s="157"/>
      <c r="F153" s="127">
        <v>13</v>
      </c>
      <c r="G153" s="152"/>
      <c r="H153" s="159"/>
      <c r="L153" s="161" t="s">
        <v>389</v>
      </c>
      <c r="M153" s="152"/>
    </row>
    <row r="154" spans="1:13" x14ac:dyDescent="0.2">
      <c r="A154" s="154" t="s">
        <v>317</v>
      </c>
      <c r="B154" s="157" t="s">
        <v>297</v>
      </c>
      <c r="C154" s="123"/>
      <c r="E154" s="158"/>
      <c r="F154" s="152"/>
      <c r="G154" s="152"/>
      <c r="H154" s="159"/>
    </row>
    <row r="155" spans="1:13" x14ac:dyDescent="0.2">
      <c r="A155" s="154"/>
      <c r="D155" s="152"/>
      <c r="E155" s="159"/>
      <c r="F155" s="157" t="s">
        <v>189</v>
      </c>
      <c r="G155" s="157"/>
      <c r="H155" s="164"/>
      <c r="I155" s="118"/>
    </row>
    <row r="156" spans="1:13" x14ac:dyDescent="0.2">
      <c r="A156" s="154" t="s">
        <v>387</v>
      </c>
      <c r="B156" s="143" t="s">
        <v>182</v>
      </c>
      <c r="C156" s="127"/>
      <c r="E156" s="159"/>
      <c r="F156" s="163"/>
      <c r="G156" s="152"/>
      <c r="H156" s="152"/>
    </row>
    <row r="157" spans="1:13" x14ac:dyDescent="0.2">
      <c r="A157" s="154"/>
      <c r="B157" s="155"/>
      <c r="C157" s="163" t="s">
        <v>182</v>
      </c>
      <c r="E157" s="164"/>
      <c r="F157" s="127">
        <v>12</v>
      </c>
      <c r="I157" s="143" t="s">
        <v>184</v>
      </c>
      <c r="K157" s="127">
        <v>13</v>
      </c>
    </row>
    <row r="158" spans="1:13" ht="13.5" thickBot="1" x14ac:dyDescent="0.25">
      <c r="A158" s="154" t="s">
        <v>319</v>
      </c>
      <c r="B158" s="157" t="s">
        <v>297</v>
      </c>
      <c r="C158" s="130"/>
      <c r="D158" s="155"/>
      <c r="F158" s="152"/>
      <c r="G158" s="152"/>
      <c r="H158" s="152"/>
      <c r="I158" s="155"/>
      <c r="J158" s="158"/>
      <c r="K158" s="165"/>
      <c r="L158" s="165" t="s">
        <v>184</v>
      </c>
      <c r="M158" s="165"/>
    </row>
    <row r="159" spans="1:13" x14ac:dyDescent="0.2">
      <c r="H159" s="152"/>
      <c r="I159" s="157" t="s">
        <v>189</v>
      </c>
      <c r="J159" s="164"/>
      <c r="K159" s="118">
        <v>8</v>
      </c>
      <c r="L159" s="151" t="s">
        <v>391</v>
      </c>
      <c r="M159" s="152"/>
    </row>
    <row r="160" spans="1:13" x14ac:dyDescent="0.2">
      <c r="H160" s="152"/>
      <c r="L160" s="152"/>
      <c r="M160" s="152"/>
    </row>
    <row r="161" spans="1:13" ht="13.5" thickBot="1" x14ac:dyDescent="0.25">
      <c r="H161" s="152"/>
      <c r="I161" s="152"/>
      <c r="J161" s="152"/>
      <c r="L161" s="165" t="s">
        <v>189</v>
      </c>
      <c r="M161" s="165"/>
    </row>
    <row r="162" spans="1:13" x14ac:dyDescent="0.2">
      <c r="I162" s="152"/>
      <c r="J162" s="152"/>
      <c r="L162" s="95" t="s">
        <v>392</v>
      </c>
    </row>
    <row r="163" spans="1:13" x14ac:dyDescent="0.2">
      <c r="L163" s="151"/>
    </row>
    <row r="164" spans="1:13" x14ac:dyDescent="0.2">
      <c r="A164" s="144">
        <v>1</v>
      </c>
      <c r="B164" s="166" t="s">
        <v>172</v>
      </c>
    </row>
    <row r="165" spans="1:13" x14ac:dyDescent="0.2">
      <c r="A165" s="144">
        <v>2</v>
      </c>
      <c r="B165" s="167" t="s">
        <v>169</v>
      </c>
    </row>
    <row r="166" spans="1:13" x14ac:dyDescent="0.2">
      <c r="A166" s="144">
        <v>3</v>
      </c>
      <c r="B166" s="168" t="s">
        <v>168</v>
      </c>
    </row>
    <row r="167" spans="1:13" x14ac:dyDescent="0.2">
      <c r="A167" s="144">
        <v>4</v>
      </c>
      <c r="B167" s="146" t="s">
        <v>173</v>
      </c>
    </row>
    <row r="168" spans="1:13" x14ac:dyDescent="0.2">
      <c r="A168" s="144">
        <v>5</v>
      </c>
      <c r="B168" s="146" t="s">
        <v>166</v>
      </c>
    </row>
    <row r="169" spans="1:13" x14ac:dyDescent="0.2">
      <c r="A169" s="144">
        <v>6</v>
      </c>
      <c r="B169" s="146" t="s">
        <v>187</v>
      </c>
    </row>
    <row r="170" spans="1:13" x14ac:dyDescent="0.2">
      <c r="A170" s="144">
        <v>7</v>
      </c>
      <c r="B170" s="146" t="s">
        <v>178</v>
      </c>
    </row>
    <row r="171" spans="1:13" x14ac:dyDescent="0.2">
      <c r="A171" s="144">
        <v>8</v>
      </c>
      <c r="B171" s="146" t="s">
        <v>206</v>
      </c>
    </row>
    <row r="172" spans="1:13" x14ac:dyDescent="0.2">
      <c r="A172" s="144">
        <v>9</v>
      </c>
      <c r="B172" s="146" t="s">
        <v>193</v>
      </c>
    </row>
    <row r="173" spans="1:13" x14ac:dyDescent="0.2">
      <c r="A173" s="144">
        <v>10</v>
      </c>
      <c r="B173" s="146" t="s">
        <v>181</v>
      </c>
    </row>
    <row r="174" spans="1:13" x14ac:dyDescent="0.2">
      <c r="A174" s="144">
        <v>11</v>
      </c>
      <c r="B174" s="146" t="s">
        <v>171</v>
      </c>
    </row>
    <row r="175" spans="1:13" x14ac:dyDescent="0.2">
      <c r="A175" s="144">
        <v>12</v>
      </c>
      <c r="B175" s="146" t="s">
        <v>183</v>
      </c>
    </row>
    <row r="176" spans="1:13" x14ac:dyDescent="0.2">
      <c r="A176" s="144">
        <v>13</v>
      </c>
      <c r="B176" s="146" t="s">
        <v>176</v>
      </c>
    </row>
    <row r="177" spans="1:2" x14ac:dyDescent="0.2">
      <c r="A177" s="144">
        <v>14</v>
      </c>
      <c r="B177" s="146" t="s">
        <v>177</v>
      </c>
    </row>
    <row r="178" spans="1:2" x14ac:dyDescent="0.2">
      <c r="A178" s="144">
        <v>15</v>
      </c>
      <c r="B178" s="274" t="s">
        <v>196</v>
      </c>
    </row>
    <row r="179" spans="1:2" x14ac:dyDescent="0.2">
      <c r="A179" s="144">
        <v>16</v>
      </c>
      <c r="B179" s="146" t="s">
        <v>233</v>
      </c>
    </row>
    <row r="180" spans="1:2" x14ac:dyDescent="0.2">
      <c r="A180" s="144">
        <v>17</v>
      </c>
      <c r="B180" s="146" t="s">
        <v>175</v>
      </c>
    </row>
    <row r="181" spans="1:2" x14ac:dyDescent="0.2">
      <c r="A181" s="144">
        <v>18</v>
      </c>
      <c r="B181" s="146" t="s">
        <v>180</v>
      </c>
    </row>
    <row r="182" spans="1:2" x14ac:dyDescent="0.2">
      <c r="A182" s="144">
        <v>19</v>
      </c>
      <c r="B182" s="146" t="s">
        <v>184</v>
      </c>
    </row>
    <row r="183" spans="1:2" x14ac:dyDescent="0.2">
      <c r="A183" s="144">
        <v>20</v>
      </c>
      <c r="B183" s="146" t="s">
        <v>189</v>
      </c>
    </row>
    <row r="184" spans="1:2" x14ac:dyDescent="0.2">
      <c r="A184" s="275" t="s">
        <v>419</v>
      </c>
      <c r="B184" s="146" t="s">
        <v>192</v>
      </c>
    </row>
    <row r="185" spans="1:2" x14ac:dyDescent="0.2">
      <c r="A185" s="275" t="s">
        <v>419</v>
      </c>
      <c r="B185" s="146" t="s">
        <v>191</v>
      </c>
    </row>
    <row r="186" spans="1:2" x14ac:dyDescent="0.2">
      <c r="A186" s="275" t="s">
        <v>419</v>
      </c>
      <c r="B186" s="146" t="s">
        <v>188</v>
      </c>
    </row>
    <row r="187" spans="1:2" x14ac:dyDescent="0.2">
      <c r="A187" s="275" t="s">
        <v>419</v>
      </c>
      <c r="B187" s="146" t="s">
        <v>194</v>
      </c>
    </row>
    <row r="188" spans="1:2" x14ac:dyDescent="0.2">
      <c r="A188" s="275" t="s">
        <v>419</v>
      </c>
      <c r="B188" s="146" t="s">
        <v>186</v>
      </c>
    </row>
    <row r="189" spans="1:2" x14ac:dyDescent="0.2">
      <c r="A189" s="275" t="s">
        <v>419</v>
      </c>
      <c r="B189" s="146" t="s">
        <v>182</v>
      </c>
    </row>
  </sheetData>
  <conditionalFormatting sqref="C9:K159">
    <cfRule type="cellIs" dxfId="36" priority="2" stopIfTrue="1" operator="equal">
      <formula>13</formula>
    </cfRule>
  </conditionalFormatting>
  <conditionalFormatting sqref="L9:N30">
    <cfRule type="cellIs" dxfId="35" priority="1" stopIfTrue="1" operator="equal">
      <formula>13</formula>
    </cfRule>
  </conditionalFormatting>
  <hyperlinks>
    <hyperlink ref="F1" location="Kalend!G1" display="Kalender"/>
    <hyperlink ref="H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5" manualBreakCount="5">
    <brk id="30" max="16383" man="1"/>
    <brk id="68" max="16383" man="1"/>
    <brk id="85" max="16383" man="1"/>
    <brk id="124" max="16383" man="1"/>
    <brk id="1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71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28515625" style="143" customWidth="1"/>
    <col min="2" max="2" width="43.140625" style="143" bestFit="1" customWidth="1"/>
    <col min="3" max="8" width="7.28515625" style="143" customWidth="1"/>
    <col min="9" max="10" width="6.7109375" style="143" customWidth="1"/>
    <col min="11" max="16" width="5.7109375" style="143" customWidth="1"/>
    <col min="17" max="16384" width="9.140625" style="143"/>
  </cols>
  <sheetData>
    <row r="1" spans="1:16" x14ac:dyDescent="0.2">
      <c r="A1" s="95" t="str">
        <f>UPPER((Kalend!D14)&amp;" - "&amp;(Kalend!C14)&amp;" - "&amp;(Kalend!E14))</f>
        <v>6,M2 - MÄETAGUSE 5. KV 2. ETAPP - TRIO</v>
      </c>
      <c r="D1" s="572" t="str">
        <f>HYPERLINK("#Kalend!I1","Kalender")</f>
        <v>Kalender</v>
      </c>
      <c r="E1" s="43"/>
      <c r="F1" s="572" t="str">
        <f>HYPERLINK("#Reit!G1","Reiting")</f>
        <v>Reiting</v>
      </c>
      <c r="G1" s="43"/>
      <c r="H1" s="43"/>
    </row>
    <row r="2" spans="1:16" x14ac:dyDescent="0.2">
      <c r="A2" s="43" t="str">
        <f>"Toimumisaeg: "&amp;(Kalend!A14)&amp;" kell "&amp;(Kalend!B14)</f>
        <v>Toimumisaeg: T, 17.06.2014 kell 18:00</v>
      </c>
    </row>
    <row r="3" spans="1:16" x14ac:dyDescent="0.2">
      <c r="A3" s="43" t="str">
        <f>"Toimumiskoht: "&amp;(Kalend!F14)</f>
        <v>Toimumiskoht: Mäetaguse Põhikooli staadion</v>
      </c>
    </row>
    <row r="4" spans="1:16" x14ac:dyDescent="0.2">
      <c r="A4" s="43" t="str">
        <f>"Korraldaja: "&amp;(Kalend!G14)</f>
        <v>Korraldaja: Mäetaguse SK, Taavi Toomel</v>
      </c>
    </row>
    <row r="5" spans="1:16" x14ac:dyDescent="0.2">
      <c r="A5" s="43"/>
    </row>
    <row r="6" spans="1:16" s="173" customFormat="1" x14ac:dyDescent="0.2">
      <c r="A6" s="176" t="s">
        <v>420</v>
      </c>
      <c r="B6" s="170"/>
      <c r="C6" s="171"/>
      <c r="D6" s="171"/>
      <c r="E6" s="171"/>
      <c r="F6" s="171"/>
      <c r="G6" s="172"/>
      <c r="I6" s="174"/>
      <c r="J6" s="174"/>
      <c r="K6" s="175"/>
      <c r="L6" s="175"/>
      <c r="M6" s="175"/>
      <c r="N6" s="175"/>
      <c r="O6" s="175"/>
      <c r="P6" s="170"/>
    </row>
    <row r="8" spans="1:16" x14ac:dyDescent="0.2">
      <c r="A8" s="144" t="s">
        <v>246</v>
      </c>
      <c r="B8" s="144"/>
      <c r="C8" s="145">
        <v>1</v>
      </c>
      <c r="D8" s="145">
        <v>2</v>
      </c>
      <c r="E8" s="145">
        <v>3</v>
      </c>
      <c r="F8" s="145" t="s">
        <v>247</v>
      </c>
      <c r="G8" s="145" t="s">
        <v>248</v>
      </c>
    </row>
    <row r="9" spans="1:16" x14ac:dyDescent="0.2">
      <c r="A9" s="144">
        <v>1</v>
      </c>
      <c r="B9" s="146" t="s">
        <v>303</v>
      </c>
      <c r="C9" s="147"/>
      <c r="D9" s="148">
        <v>13</v>
      </c>
      <c r="E9" s="148">
        <v>13</v>
      </c>
      <c r="F9" s="149" t="s">
        <v>400</v>
      </c>
      <c r="G9" s="148" t="s">
        <v>253</v>
      </c>
    </row>
    <row r="10" spans="1:16" x14ac:dyDescent="0.2">
      <c r="A10" s="144">
        <v>2</v>
      </c>
      <c r="B10" s="146" t="s">
        <v>421</v>
      </c>
      <c r="C10" s="148">
        <v>5</v>
      </c>
      <c r="D10" s="147"/>
      <c r="E10" s="145">
        <v>10</v>
      </c>
      <c r="F10" s="149" t="s">
        <v>401</v>
      </c>
      <c r="G10" s="148" t="s">
        <v>250</v>
      </c>
    </row>
    <row r="11" spans="1:16" x14ac:dyDescent="0.2">
      <c r="A11" s="144">
        <v>3</v>
      </c>
      <c r="B11" s="146" t="s">
        <v>422</v>
      </c>
      <c r="C11" s="148">
        <v>2</v>
      </c>
      <c r="D11" s="148">
        <v>5</v>
      </c>
      <c r="E11" s="147"/>
      <c r="F11" s="149" t="s">
        <v>402</v>
      </c>
      <c r="G11" s="148" t="s">
        <v>254</v>
      </c>
    </row>
    <row r="12" spans="1:16" x14ac:dyDescent="0.2">
      <c r="A12" s="95"/>
      <c r="C12" s="276"/>
      <c r="D12" s="276"/>
      <c r="E12" s="276"/>
      <c r="F12" s="277"/>
      <c r="G12" s="276"/>
    </row>
    <row r="13" spans="1:16" x14ac:dyDescent="0.2">
      <c r="A13" s="144" t="s">
        <v>260</v>
      </c>
      <c r="B13" s="144"/>
      <c r="C13" s="145">
        <v>1</v>
      </c>
      <c r="D13" s="145">
        <v>2</v>
      </c>
      <c r="E13" s="145">
        <v>3</v>
      </c>
      <c r="F13" s="145" t="s">
        <v>247</v>
      </c>
      <c r="G13" s="145" t="s">
        <v>248</v>
      </c>
    </row>
    <row r="14" spans="1:16" x14ac:dyDescent="0.2">
      <c r="A14" s="144">
        <v>1</v>
      </c>
      <c r="B14" s="146" t="s">
        <v>423</v>
      </c>
      <c r="C14" s="147"/>
      <c r="D14" s="148">
        <v>13</v>
      </c>
      <c r="E14" s="148">
        <v>13</v>
      </c>
      <c r="F14" s="149" t="s">
        <v>400</v>
      </c>
      <c r="G14" s="148" t="s">
        <v>253</v>
      </c>
    </row>
    <row r="15" spans="1:16" x14ac:dyDescent="0.2">
      <c r="A15" s="144">
        <v>2</v>
      </c>
      <c r="B15" s="146" t="s">
        <v>304</v>
      </c>
      <c r="C15" s="148">
        <v>9</v>
      </c>
      <c r="D15" s="147"/>
      <c r="E15" s="145">
        <v>8</v>
      </c>
      <c r="F15" s="149" t="s">
        <v>401</v>
      </c>
      <c r="G15" s="148" t="s">
        <v>250</v>
      </c>
    </row>
    <row r="16" spans="1:16" x14ac:dyDescent="0.2">
      <c r="A16" s="144">
        <v>3</v>
      </c>
      <c r="B16" s="146" t="s">
        <v>424</v>
      </c>
      <c r="C16" s="148">
        <v>3</v>
      </c>
      <c r="D16" s="150">
        <v>7</v>
      </c>
      <c r="E16" s="147"/>
      <c r="F16" s="149" t="s">
        <v>402</v>
      </c>
      <c r="G16" s="150" t="s">
        <v>254</v>
      </c>
    </row>
    <row r="17" spans="1:9" x14ac:dyDescent="0.2">
      <c r="A17" s="95"/>
      <c r="C17" s="276"/>
      <c r="D17" s="276"/>
      <c r="E17" s="276"/>
      <c r="F17" s="277"/>
      <c r="G17" s="276"/>
    </row>
    <row r="18" spans="1:9" x14ac:dyDescent="0.2">
      <c r="A18" s="144" t="s">
        <v>264</v>
      </c>
      <c r="B18" s="144"/>
      <c r="C18" s="145">
        <v>1</v>
      </c>
      <c r="D18" s="145">
        <v>2</v>
      </c>
      <c r="E18" s="145">
        <v>3</v>
      </c>
      <c r="F18" s="145">
        <v>4</v>
      </c>
      <c r="G18" s="145" t="s">
        <v>247</v>
      </c>
      <c r="H18" s="145" t="s">
        <v>248</v>
      </c>
    </row>
    <row r="19" spans="1:9" x14ac:dyDescent="0.2">
      <c r="A19" s="144">
        <v>1</v>
      </c>
      <c r="B19" s="146" t="s">
        <v>310</v>
      </c>
      <c r="C19" s="147"/>
      <c r="D19" s="148">
        <v>0</v>
      </c>
      <c r="E19" s="148">
        <v>3</v>
      </c>
      <c r="F19" s="148">
        <v>13</v>
      </c>
      <c r="G19" s="149" t="s">
        <v>281</v>
      </c>
      <c r="H19" s="148" t="s">
        <v>252</v>
      </c>
      <c r="I19" s="278"/>
    </row>
    <row r="20" spans="1:9" x14ac:dyDescent="0.2">
      <c r="A20" s="144">
        <v>2</v>
      </c>
      <c r="B20" s="146" t="s">
        <v>425</v>
      </c>
      <c r="C20" s="148">
        <v>13</v>
      </c>
      <c r="D20" s="147"/>
      <c r="E20" s="148">
        <v>9</v>
      </c>
      <c r="F20" s="148">
        <v>4</v>
      </c>
      <c r="G20" s="149" t="s">
        <v>281</v>
      </c>
      <c r="H20" s="148" t="s">
        <v>254</v>
      </c>
      <c r="I20" s="279"/>
    </row>
    <row r="21" spans="1:9" x14ac:dyDescent="0.2">
      <c r="A21" s="144">
        <v>3</v>
      </c>
      <c r="B21" s="146" t="s">
        <v>312</v>
      </c>
      <c r="C21" s="148">
        <v>13</v>
      </c>
      <c r="D21" s="220">
        <v>11</v>
      </c>
      <c r="E21" s="147"/>
      <c r="F21" s="148">
        <v>10</v>
      </c>
      <c r="G21" s="149" t="s">
        <v>305</v>
      </c>
      <c r="H21" s="150" t="s">
        <v>250</v>
      </c>
      <c r="I21" s="279"/>
    </row>
    <row r="22" spans="1:9" x14ac:dyDescent="0.2">
      <c r="A22" s="144">
        <v>4</v>
      </c>
      <c r="B22" s="146" t="s">
        <v>426</v>
      </c>
      <c r="C22" s="148">
        <v>2</v>
      </c>
      <c r="D22" s="148">
        <v>13</v>
      </c>
      <c r="E22" s="148">
        <v>13</v>
      </c>
      <c r="F22" s="147"/>
      <c r="G22" s="149" t="s">
        <v>305</v>
      </c>
      <c r="H22" s="148" t="s">
        <v>253</v>
      </c>
    </row>
    <row r="24" spans="1:9" x14ac:dyDescent="0.2">
      <c r="B24" s="111" t="s">
        <v>266</v>
      </c>
      <c r="C24" s="112" t="s">
        <v>258</v>
      </c>
      <c r="D24" s="112" t="s">
        <v>261</v>
      </c>
    </row>
    <row r="25" spans="1:9" x14ac:dyDescent="0.2">
      <c r="B25" s="111" t="s">
        <v>270</v>
      </c>
      <c r="C25" s="112" t="s">
        <v>277</v>
      </c>
      <c r="D25" s="112" t="s">
        <v>272</v>
      </c>
    </row>
    <row r="26" spans="1:9" x14ac:dyDescent="0.2">
      <c r="B26" s="111" t="s">
        <v>274</v>
      </c>
      <c r="C26" s="112" t="s">
        <v>281</v>
      </c>
      <c r="D26" s="112" t="s">
        <v>269</v>
      </c>
    </row>
    <row r="27" spans="1:9" x14ac:dyDescent="0.2">
      <c r="A27" s="261" t="s">
        <v>412</v>
      </c>
    </row>
    <row r="29" spans="1:9" x14ac:dyDescent="0.2">
      <c r="A29" s="153" t="s">
        <v>293</v>
      </c>
      <c r="B29" s="143" t="s">
        <v>303</v>
      </c>
      <c r="C29" s="280">
        <v>8</v>
      </c>
    </row>
    <row r="30" spans="1:9" x14ac:dyDescent="0.2">
      <c r="A30" s="154"/>
      <c r="B30" s="155"/>
      <c r="C30" s="156" t="s">
        <v>303</v>
      </c>
      <c r="D30" s="157"/>
      <c r="F30" s="118">
        <v>6</v>
      </c>
    </row>
    <row r="31" spans="1:9" x14ac:dyDescent="0.2">
      <c r="A31" s="154" t="s">
        <v>289</v>
      </c>
      <c r="B31" s="157" t="s">
        <v>426</v>
      </c>
      <c r="C31" s="123">
        <v>4</v>
      </c>
      <c r="E31" s="158"/>
    </row>
    <row r="32" spans="1:9" ht="13.5" thickBot="1" x14ac:dyDescent="0.25">
      <c r="A32" s="154"/>
      <c r="D32" s="152"/>
      <c r="E32" s="159"/>
      <c r="G32" s="143" t="s">
        <v>312</v>
      </c>
    </row>
    <row r="33" spans="1:8" x14ac:dyDescent="0.2">
      <c r="A33" s="154" t="s">
        <v>287</v>
      </c>
      <c r="B33" s="143" t="s">
        <v>423</v>
      </c>
      <c r="C33" s="127">
        <v>7</v>
      </c>
      <c r="E33" s="159"/>
      <c r="F33" s="160"/>
      <c r="G33" s="161" t="s">
        <v>290</v>
      </c>
      <c r="H33" s="162"/>
    </row>
    <row r="34" spans="1:8" x14ac:dyDescent="0.2">
      <c r="A34" s="154"/>
      <c r="B34" s="155"/>
      <c r="C34" s="163" t="s">
        <v>312</v>
      </c>
      <c r="E34" s="164"/>
      <c r="F34" s="127">
        <v>13</v>
      </c>
    </row>
    <row r="35" spans="1:8" ht="13.5" thickBot="1" x14ac:dyDescent="0.25">
      <c r="A35" s="154" t="s">
        <v>288</v>
      </c>
      <c r="B35" s="157" t="s">
        <v>312</v>
      </c>
      <c r="C35" s="130">
        <v>13</v>
      </c>
      <c r="D35" s="155"/>
      <c r="F35" s="152"/>
      <c r="G35" s="152" t="s">
        <v>303</v>
      </c>
      <c r="H35" s="165"/>
    </row>
    <row r="36" spans="1:8" x14ac:dyDescent="0.2">
      <c r="A36" s="95"/>
      <c r="F36" s="152"/>
      <c r="G36" s="161" t="s">
        <v>292</v>
      </c>
      <c r="H36" s="152"/>
    </row>
    <row r="37" spans="1:8" x14ac:dyDescent="0.2">
      <c r="A37" s="95"/>
      <c r="C37" s="143" t="s">
        <v>426</v>
      </c>
      <c r="F37" s="127">
        <v>0</v>
      </c>
      <c r="G37" s="152"/>
      <c r="H37" s="152"/>
    </row>
    <row r="38" spans="1:8" ht="13.5" thickBot="1" x14ac:dyDescent="0.25">
      <c r="A38" s="95"/>
      <c r="C38" s="155"/>
      <c r="D38" s="155"/>
      <c r="E38" s="158"/>
      <c r="F38" s="165"/>
      <c r="G38" s="165" t="s">
        <v>423</v>
      </c>
      <c r="H38" s="165"/>
    </row>
    <row r="39" spans="1:8" x14ac:dyDescent="0.2">
      <c r="A39" s="95"/>
      <c r="C39" s="157" t="s">
        <v>423</v>
      </c>
      <c r="D39" s="157"/>
      <c r="E39" s="164"/>
      <c r="F39" s="118">
        <v>13</v>
      </c>
      <c r="G39" s="151" t="s">
        <v>295</v>
      </c>
      <c r="H39" s="152"/>
    </row>
    <row r="40" spans="1:8" x14ac:dyDescent="0.2">
      <c r="A40" s="95"/>
      <c r="G40" s="152"/>
      <c r="H40" s="152"/>
    </row>
    <row r="41" spans="1:8" ht="13.5" thickBot="1" x14ac:dyDescent="0.25">
      <c r="A41" s="95"/>
      <c r="D41" s="152"/>
      <c r="E41" s="152"/>
      <c r="G41" s="165" t="s">
        <v>426</v>
      </c>
      <c r="H41" s="165"/>
    </row>
    <row r="42" spans="1:8" x14ac:dyDescent="0.2">
      <c r="A42" s="95"/>
      <c r="D42" s="152"/>
      <c r="E42" s="152"/>
      <c r="G42" s="95" t="s">
        <v>296</v>
      </c>
    </row>
    <row r="44" spans="1:8" x14ac:dyDescent="0.2">
      <c r="A44" s="261" t="s">
        <v>427</v>
      </c>
    </row>
    <row r="46" spans="1:8" x14ac:dyDescent="0.2">
      <c r="A46" s="144" t="s">
        <v>246</v>
      </c>
      <c r="B46" s="144"/>
      <c r="C46" s="145">
        <v>1</v>
      </c>
      <c r="D46" s="145">
        <v>2</v>
      </c>
      <c r="E46" s="145">
        <v>3</v>
      </c>
      <c r="F46" s="145" t="s">
        <v>247</v>
      </c>
      <c r="G46" s="145" t="s">
        <v>248</v>
      </c>
    </row>
    <row r="47" spans="1:8" x14ac:dyDescent="0.2">
      <c r="A47" s="144">
        <v>1</v>
      </c>
      <c r="B47" s="146" t="s">
        <v>421</v>
      </c>
      <c r="C47" s="147"/>
      <c r="D47" s="148">
        <v>7</v>
      </c>
      <c r="E47" s="148">
        <v>4</v>
      </c>
      <c r="F47" s="149" t="s">
        <v>402</v>
      </c>
      <c r="G47" s="148">
        <v>7</v>
      </c>
    </row>
    <row r="48" spans="1:8" x14ac:dyDescent="0.2">
      <c r="A48" s="144">
        <v>2</v>
      </c>
      <c r="B48" s="146" t="s">
        <v>304</v>
      </c>
      <c r="C48" s="148">
        <v>13</v>
      </c>
      <c r="D48" s="147"/>
      <c r="E48" s="148">
        <v>13</v>
      </c>
      <c r="F48" s="149" t="s">
        <v>400</v>
      </c>
      <c r="G48" s="148">
        <v>5</v>
      </c>
    </row>
    <row r="49" spans="1:7" x14ac:dyDescent="0.2">
      <c r="A49" s="144">
        <v>3</v>
      </c>
      <c r="B49" s="146" t="s">
        <v>425</v>
      </c>
      <c r="C49" s="148">
        <v>13</v>
      </c>
      <c r="D49" s="148">
        <v>4</v>
      </c>
      <c r="E49" s="147"/>
      <c r="F49" s="149" t="s">
        <v>401</v>
      </c>
      <c r="G49" s="148">
        <v>6</v>
      </c>
    </row>
    <row r="50" spans="1:7" x14ac:dyDescent="0.2">
      <c r="A50" s="95"/>
      <c r="C50" s="276"/>
      <c r="D50" s="276"/>
      <c r="E50" s="276"/>
      <c r="F50" s="277"/>
      <c r="G50" s="276"/>
    </row>
    <row r="51" spans="1:7" x14ac:dyDescent="0.2">
      <c r="A51" s="261" t="s">
        <v>428</v>
      </c>
    </row>
    <row r="53" spans="1:7" x14ac:dyDescent="0.2">
      <c r="A53" s="144" t="s">
        <v>260</v>
      </c>
      <c r="B53" s="144"/>
      <c r="C53" s="145">
        <v>1</v>
      </c>
      <c r="D53" s="145">
        <v>2</v>
      </c>
      <c r="E53" s="145">
        <v>3</v>
      </c>
      <c r="F53" s="145" t="s">
        <v>247</v>
      </c>
      <c r="G53" s="145" t="s">
        <v>248</v>
      </c>
    </row>
    <row r="54" spans="1:7" x14ac:dyDescent="0.2">
      <c r="A54" s="144">
        <v>1</v>
      </c>
      <c r="B54" s="146" t="s">
        <v>422</v>
      </c>
      <c r="C54" s="147"/>
      <c r="D54" s="148">
        <v>13</v>
      </c>
      <c r="E54" s="148">
        <v>10</v>
      </c>
      <c r="F54" s="149" t="s">
        <v>401</v>
      </c>
      <c r="G54" s="148">
        <v>9</v>
      </c>
    </row>
    <row r="55" spans="1:7" x14ac:dyDescent="0.2">
      <c r="A55" s="144">
        <v>2</v>
      </c>
      <c r="B55" s="146" t="s">
        <v>424</v>
      </c>
      <c r="C55" s="148">
        <v>0</v>
      </c>
      <c r="D55" s="147"/>
      <c r="E55" s="148">
        <v>0</v>
      </c>
      <c r="F55" s="149" t="s">
        <v>402</v>
      </c>
      <c r="G55" s="148">
        <v>10</v>
      </c>
    </row>
    <row r="56" spans="1:7" x14ac:dyDescent="0.2">
      <c r="A56" s="144">
        <v>3</v>
      </c>
      <c r="B56" s="146" t="s">
        <v>310</v>
      </c>
      <c r="C56" s="148">
        <v>13</v>
      </c>
      <c r="D56" s="150">
        <v>13</v>
      </c>
      <c r="E56" s="147"/>
      <c r="F56" s="149" t="s">
        <v>400</v>
      </c>
      <c r="G56" s="150">
        <v>8</v>
      </c>
    </row>
    <row r="57" spans="1:7" x14ac:dyDescent="0.2">
      <c r="A57" s="95"/>
      <c r="C57" s="276"/>
      <c r="D57" s="276"/>
      <c r="E57" s="276"/>
      <c r="F57" s="277"/>
      <c r="G57" s="276"/>
    </row>
    <row r="58" spans="1:7" x14ac:dyDescent="0.2">
      <c r="A58" s="151"/>
      <c r="B58" s="111" t="s">
        <v>266</v>
      </c>
      <c r="C58" s="112" t="s">
        <v>261</v>
      </c>
      <c r="F58" s="114"/>
      <c r="G58" s="112"/>
    </row>
    <row r="59" spans="1:7" x14ac:dyDescent="0.2">
      <c r="A59" s="151"/>
      <c r="B59" s="111" t="s">
        <v>270</v>
      </c>
      <c r="C59" s="112" t="s">
        <v>277</v>
      </c>
      <c r="E59" s="112"/>
      <c r="F59" s="114"/>
      <c r="G59" s="112"/>
    </row>
    <row r="60" spans="1:7" x14ac:dyDescent="0.2">
      <c r="A60" s="151"/>
      <c r="B60" s="111" t="s">
        <v>274</v>
      </c>
      <c r="C60" s="112" t="s">
        <v>281</v>
      </c>
      <c r="E60" s="112"/>
      <c r="F60" s="114"/>
      <c r="G60" s="112"/>
    </row>
    <row r="62" spans="1:7" x14ac:dyDescent="0.2">
      <c r="A62" s="217">
        <v>1</v>
      </c>
      <c r="B62" s="218" t="s">
        <v>312</v>
      </c>
    </row>
    <row r="63" spans="1:7" x14ac:dyDescent="0.2">
      <c r="A63" s="217">
        <v>2</v>
      </c>
      <c r="B63" s="73" t="s">
        <v>303</v>
      </c>
    </row>
    <row r="64" spans="1:7" x14ac:dyDescent="0.2">
      <c r="A64" s="217">
        <v>3</v>
      </c>
      <c r="B64" s="74" t="s">
        <v>423</v>
      </c>
    </row>
    <row r="65" spans="1:2" x14ac:dyDescent="0.2">
      <c r="A65" s="217">
        <v>4</v>
      </c>
      <c r="B65" s="69" t="s">
        <v>426</v>
      </c>
    </row>
    <row r="66" spans="1:2" x14ac:dyDescent="0.2">
      <c r="A66" s="217">
        <v>5</v>
      </c>
      <c r="B66" s="146" t="s">
        <v>304</v>
      </c>
    </row>
    <row r="67" spans="1:2" x14ac:dyDescent="0.2">
      <c r="A67" s="217">
        <v>6</v>
      </c>
      <c r="B67" s="146" t="s">
        <v>425</v>
      </c>
    </row>
    <row r="68" spans="1:2" x14ac:dyDescent="0.2">
      <c r="A68" s="217">
        <v>7</v>
      </c>
      <c r="B68" s="146" t="s">
        <v>421</v>
      </c>
    </row>
    <row r="69" spans="1:2" x14ac:dyDescent="0.2">
      <c r="A69" s="217">
        <v>8</v>
      </c>
      <c r="B69" s="146" t="s">
        <v>310</v>
      </c>
    </row>
    <row r="70" spans="1:2" x14ac:dyDescent="0.2">
      <c r="A70" s="217">
        <v>9</v>
      </c>
      <c r="B70" s="146" t="s">
        <v>422</v>
      </c>
    </row>
    <row r="71" spans="1:2" x14ac:dyDescent="0.2">
      <c r="A71" s="217">
        <v>10</v>
      </c>
      <c r="B71" s="146" t="s">
        <v>424</v>
      </c>
    </row>
  </sheetData>
  <conditionalFormatting sqref="C9:F56">
    <cfRule type="cellIs" dxfId="34" priority="1" stopIfTrue="1" operator="equal">
      <formula>13</formula>
    </cfRule>
  </conditionalFormatting>
  <hyperlinks>
    <hyperlink ref="T1" location="'1'!A1" display="12.05"/>
    <hyperlink ref="D1" location="Kalend!G1" display="Kalender"/>
    <hyperlink ref="F1" location="Reit!G1" display="Reiting"/>
  </hyperlinks>
  <pageMargins left="0.78740157480314965" right="0.39370078740157483" top="0.59055118110236227" bottom="0.39370078740157483" header="0.39370078740157483" footer="0"/>
  <pageSetup paperSize="9" fitToHeight="0" orientation="landscape" verticalDpi="180" r:id="rId1"/>
  <headerFooter>
    <oddHeader>&amp;R&amp;"Arial,Regular"&amp;9Page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5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ColWidth="9.42578125" defaultRowHeight="12.75" x14ac:dyDescent="0.2"/>
  <cols>
    <col min="1" max="1" width="3.28515625" style="143" customWidth="1"/>
    <col min="2" max="2" width="43.140625" style="143" bestFit="1" customWidth="1"/>
    <col min="3" max="10" width="7.28515625" style="143" customWidth="1"/>
    <col min="11" max="243" width="9.140625" style="143" customWidth="1"/>
    <col min="244" max="16384" width="9.42578125" style="143"/>
  </cols>
  <sheetData>
    <row r="1" spans="1:11" x14ac:dyDescent="0.2">
      <c r="A1" s="95" t="str">
        <f>UPPER((Kalend!D15)&amp;" - "&amp;(Kalend!C15)&amp;" - "&amp;(Kalend!E15))</f>
        <v>7,S2 - SÕMERU VALLA LAHTISED MV 2. ETAPP - TRIO</v>
      </c>
      <c r="D1" s="572" t="str">
        <f>HYPERLINK("#Kalend!I1","Kalender")</f>
        <v>Kalender</v>
      </c>
      <c r="E1" s="43"/>
      <c r="F1" s="572" t="str">
        <f>HYPERLINK("#Reit!G1","Reiting")</f>
        <v>Reiting</v>
      </c>
      <c r="G1" s="43"/>
      <c r="H1" s="43"/>
    </row>
    <row r="2" spans="1:11" x14ac:dyDescent="0.2">
      <c r="A2" s="43" t="str">
        <f>"Toimumisaeg: "&amp;(Kalend!A15)&amp;" kell "&amp;(Kalend!B15)</f>
        <v>Toimumisaeg: L, 21.06.2014 kell 11:00</v>
      </c>
    </row>
    <row r="3" spans="1:11" x14ac:dyDescent="0.2">
      <c r="A3" s="43" t="str">
        <f>"Toimumiskoht: "&amp;(Kalend!F15)</f>
        <v>Toimumiskoht: Sõmeru Põhikooli staadion</v>
      </c>
    </row>
    <row r="4" spans="1:11" x14ac:dyDescent="0.2">
      <c r="A4" s="43" t="str">
        <f>"Korraldaja: "&amp;(Kalend!G15)</f>
        <v>Korraldaja: K-Järve SHK, Ivar Viljaste</v>
      </c>
    </row>
    <row r="6" spans="1:11" s="99" customFormat="1" x14ac:dyDescent="0.2">
      <c r="A6" s="97" t="s">
        <v>246</v>
      </c>
      <c r="B6" s="97"/>
      <c r="C6" s="98">
        <v>1</v>
      </c>
      <c r="D6" s="98">
        <v>2</v>
      </c>
      <c r="E6" s="98">
        <v>3</v>
      </c>
      <c r="F6" s="98">
        <v>4</v>
      </c>
      <c r="G6" s="98">
        <v>5</v>
      </c>
      <c r="H6" s="98" t="s">
        <v>247</v>
      </c>
      <c r="I6" s="98" t="s">
        <v>248</v>
      </c>
    </row>
    <row r="7" spans="1:11" s="99" customFormat="1" x14ac:dyDescent="0.2">
      <c r="A7" s="97">
        <v>1</v>
      </c>
      <c r="B7" s="146" t="s">
        <v>423</v>
      </c>
      <c r="C7" s="100"/>
      <c r="D7" s="101">
        <v>13</v>
      </c>
      <c r="E7" s="101">
        <v>13</v>
      </c>
      <c r="F7" s="101">
        <v>13</v>
      </c>
      <c r="G7" s="101">
        <v>13</v>
      </c>
      <c r="H7" s="102" t="s">
        <v>358</v>
      </c>
      <c r="I7" s="101" t="s">
        <v>253</v>
      </c>
    </row>
    <row r="8" spans="1:11" s="99" customFormat="1" x14ac:dyDescent="0.2">
      <c r="A8" s="97">
        <v>2</v>
      </c>
      <c r="B8" s="64" t="s">
        <v>429</v>
      </c>
      <c r="C8" s="101">
        <v>6</v>
      </c>
      <c r="D8" s="100"/>
      <c r="E8" s="101">
        <v>13</v>
      </c>
      <c r="F8" s="101">
        <v>12</v>
      </c>
      <c r="G8" s="101">
        <v>6</v>
      </c>
      <c r="H8" s="102" t="s">
        <v>277</v>
      </c>
      <c r="I8" s="101" t="s">
        <v>252</v>
      </c>
    </row>
    <row r="9" spans="1:11" s="99" customFormat="1" x14ac:dyDescent="0.2">
      <c r="A9" s="97">
        <v>3</v>
      </c>
      <c r="B9" s="64" t="s">
        <v>227</v>
      </c>
      <c r="C9" s="101">
        <v>6</v>
      </c>
      <c r="D9" s="101">
        <v>1</v>
      </c>
      <c r="E9" s="100"/>
      <c r="F9" s="101">
        <v>5</v>
      </c>
      <c r="G9" s="101">
        <v>3</v>
      </c>
      <c r="H9" s="102" t="s">
        <v>365</v>
      </c>
      <c r="I9" s="101" t="s">
        <v>259</v>
      </c>
    </row>
    <row r="10" spans="1:11" s="103" customFormat="1" x14ac:dyDescent="0.2">
      <c r="A10" s="97">
        <v>4</v>
      </c>
      <c r="B10" s="64" t="s">
        <v>430</v>
      </c>
      <c r="C10" s="101">
        <v>4</v>
      </c>
      <c r="D10" s="101">
        <v>13</v>
      </c>
      <c r="E10" s="101">
        <v>13</v>
      </c>
      <c r="F10" s="100"/>
      <c r="G10" s="101">
        <v>13</v>
      </c>
      <c r="H10" s="102" t="s">
        <v>311</v>
      </c>
      <c r="I10" s="101" t="s">
        <v>250</v>
      </c>
    </row>
    <row r="11" spans="1:11" s="103" customFormat="1" x14ac:dyDescent="0.2">
      <c r="A11" s="97">
        <v>5</v>
      </c>
      <c r="B11" s="64" t="s">
        <v>431</v>
      </c>
      <c r="C11" s="101">
        <v>9</v>
      </c>
      <c r="D11" s="101">
        <v>13</v>
      </c>
      <c r="E11" s="101">
        <v>13</v>
      </c>
      <c r="F11" s="104">
        <v>7</v>
      </c>
      <c r="G11" s="100"/>
      <c r="H11" s="102" t="s">
        <v>313</v>
      </c>
      <c r="I11" s="101" t="s">
        <v>254</v>
      </c>
    </row>
    <row r="12" spans="1:11" s="99" customFormat="1" x14ac:dyDescent="0.2">
      <c r="A12" s="103"/>
      <c r="C12" s="105"/>
      <c r="D12" s="105"/>
      <c r="E12" s="105"/>
      <c r="F12" s="105"/>
      <c r="G12" s="105"/>
      <c r="H12" s="106"/>
      <c r="I12" s="105"/>
      <c r="K12" s="281"/>
    </row>
    <row r="13" spans="1:11" s="99" customFormat="1" x14ac:dyDescent="0.2">
      <c r="A13" s="97" t="s">
        <v>260</v>
      </c>
      <c r="B13" s="97"/>
      <c r="C13" s="98">
        <v>1</v>
      </c>
      <c r="D13" s="98">
        <v>2</v>
      </c>
      <c r="E13" s="98">
        <v>3</v>
      </c>
      <c r="F13" s="98">
        <v>4</v>
      </c>
      <c r="G13" s="98">
        <v>5</v>
      </c>
      <c r="H13" s="98" t="s">
        <v>247</v>
      </c>
      <c r="I13" s="98" t="s">
        <v>248</v>
      </c>
    </row>
    <row r="14" spans="1:11" s="99" customFormat="1" x14ac:dyDescent="0.2">
      <c r="A14" s="97">
        <v>1</v>
      </c>
      <c r="B14" s="107" t="s">
        <v>432</v>
      </c>
      <c r="C14" s="100"/>
      <c r="D14" s="101">
        <v>13</v>
      </c>
      <c r="E14" s="101">
        <v>13</v>
      </c>
      <c r="F14" s="101">
        <v>13</v>
      </c>
      <c r="G14" s="101">
        <v>13</v>
      </c>
      <c r="H14" s="102" t="s">
        <v>358</v>
      </c>
      <c r="I14" s="101" t="s">
        <v>253</v>
      </c>
      <c r="J14" s="109"/>
    </row>
    <row r="15" spans="1:11" s="99" customFormat="1" x14ac:dyDescent="0.2">
      <c r="A15" s="97">
        <v>2</v>
      </c>
      <c r="B15" s="64" t="s">
        <v>433</v>
      </c>
      <c r="C15" s="101">
        <v>8</v>
      </c>
      <c r="D15" s="100"/>
      <c r="E15" s="101">
        <v>13</v>
      </c>
      <c r="F15" s="101">
        <v>3</v>
      </c>
      <c r="G15" s="101">
        <v>7</v>
      </c>
      <c r="H15" s="102" t="s">
        <v>277</v>
      </c>
      <c r="I15" s="101" t="s">
        <v>252</v>
      </c>
      <c r="J15" s="282" t="s">
        <v>434</v>
      </c>
    </row>
    <row r="16" spans="1:11" s="99" customFormat="1" x14ac:dyDescent="0.2">
      <c r="A16" s="97">
        <v>3</v>
      </c>
      <c r="B16" s="64" t="s">
        <v>435</v>
      </c>
      <c r="C16" s="101">
        <v>10</v>
      </c>
      <c r="D16" s="101">
        <v>0</v>
      </c>
      <c r="E16" s="100"/>
      <c r="F16" s="101">
        <v>13</v>
      </c>
      <c r="G16" s="101">
        <v>6</v>
      </c>
      <c r="H16" s="102" t="s">
        <v>277</v>
      </c>
      <c r="I16" s="101" t="s">
        <v>259</v>
      </c>
      <c r="J16" s="282" t="s">
        <v>436</v>
      </c>
    </row>
    <row r="17" spans="1:11" s="103" customFormat="1" x14ac:dyDescent="0.2">
      <c r="A17" s="97">
        <v>4</v>
      </c>
      <c r="B17" s="64" t="s">
        <v>437</v>
      </c>
      <c r="C17" s="101">
        <v>0</v>
      </c>
      <c r="D17" s="101">
        <v>13</v>
      </c>
      <c r="E17" s="101">
        <v>9</v>
      </c>
      <c r="F17" s="100"/>
      <c r="G17" s="101">
        <v>6</v>
      </c>
      <c r="H17" s="102" t="s">
        <v>277</v>
      </c>
      <c r="I17" s="101" t="s">
        <v>254</v>
      </c>
      <c r="J17" s="282" t="s">
        <v>438</v>
      </c>
    </row>
    <row r="18" spans="1:11" s="103" customFormat="1" x14ac:dyDescent="0.2">
      <c r="A18" s="97">
        <v>5</v>
      </c>
      <c r="B18" s="224" t="s">
        <v>310</v>
      </c>
      <c r="C18" s="101">
        <v>6</v>
      </c>
      <c r="D18" s="101">
        <v>13</v>
      </c>
      <c r="E18" s="101">
        <v>13</v>
      </c>
      <c r="F18" s="104">
        <v>13</v>
      </c>
      <c r="G18" s="100"/>
      <c r="H18" s="102" t="s">
        <v>311</v>
      </c>
      <c r="I18" s="101" t="s">
        <v>250</v>
      </c>
      <c r="J18" s="109"/>
    </row>
    <row r="19" spans="1:11" s="99" customFormat="1" x14ac:dyDescent="0.2">
      <c r="A19" s="103"/>
      <c r="C19" s="105"/>
      <c r="D19" s="105"/>
      <c r="E19" s="105"/>
      <c r="F19" s="105"/>
      <c r="G19" s="105"/>
      <c r="H19" s="106"/>
      <c r="I19" s="105"/>
      <c r="K19" s="281"/>
    </row>
    <row r="20" spans="1:11" s="43" customFormat="1" x14ac:dyDescent="0.2">
      <c r="A20" s="42"/>
      <c r="B20" s="111" t="s">
        <v>266</v>
      </c>
      <c r="C20" s="112" t="s">
        <v>271</v>
      </c>
      <c r="D20" s="112" t="s">
        <v>272</v>
      </c>
      <c r="E20" s="143"/>
      <c r="F20" s="113"/>
      <c r="G20" s="114"/>
      <c r="H20" s="112"/>
      <c r="I20" s="113"/>
    </row>
    <row r="21" spans="1:11" s="43" customFormat="1" x14ac:dyDescent="0.2">
      <c r="A21" s="42"/>
      <c r="B21" s="111" t="s">
        <v>270</v>
      </c>
      <c r="C21" s="112" t="s">
        <v>277</v>
      </c>
      <c r="D21" s="112" t="s">
        <v>279</v>
      </c>
      <c r="E21" s="143"/>
      <c r="H21" s="112"/>
      <c r="I21" s="113"/>
    </row>
    <row r="22" spans="1:11" s="43" customFormat="1" x14ac:dyDescent="0.2">
      <c r="A22" s="42"/>
      <c r="B22" s="111" t="s">
        <v>274</v>
      </c>
      <c r="C22" s="112" t="s">
        <v>268</v>
      </c>
      <c r="D22" s="112" t="s">
        <v>269</v>
      </c>
      <c r="E22" s="143"/>
      <c r="H22" s="112"/>
      <c r="I22" s="115"/>
    </row>
    <row r="23" spans="1:11" s="43" customFormat="1" x14ac:dyDescent="0.2">
      <c r="A23" s="42"/>
      <c r="B23" s="111" t="s">
        <v>276</v>
      </c>
      <c r="C23" s="112" t="s">
        <v>305</v>
      </c>
      <c r="D23" s="112" t="s">
        <v>282</v>
      </c>
      <c r="E23" s="143"/>
      <c r="G23" s="114"/>
      <c r="H23" s="112"/>
      <c r="I23" s="113"/>
    </row>
    <row r="24" spans="1:11" s="43" customFormat="1" x14ac:dyDescent="0.2">
      <c r="A24" s="42"/>
      <c r="B24" s="111" t="s">
        <v>280</v>
      </c>
      <c r="C24" s="112" t="s">
        <v>261</v>
      </c>
      <c r="D24" s="112" t="s">
        <v>258</v>
      </c>
      <c r="E24" s="143"/>
      <c r="H24" s="112"/>
      <c r="I24" s="113"/>
    </row>
    <row r="26" spans="1:11" x14ac:dyDescent="0.2">
      <c r="A26" s="153" t="s">
        <v>293</v>
      </c>
      <c r="B26" s="143" t="s">
        <v>423</v>
      </c>
      <c r="C26" s="118">
        <v>2</v>
      </c>
    </row>
    <row r="27" spans="1:11" x14ac:dyDescent="0.2">
      <c r="A27" s="154"/>
      <c r="B27" s="155"/>
      <c r="C27" s="156" t="s">
        <v>310</v>
      </c>
      <c r="D27" s="157"/>
      <c r="F27" s="118">
        <v>6</v>
      </c>
    </row>
    <row r="28" spans="1:11" x14ac:dyDescent="0.2">
      <c r="A28" s="154" t="s">
        <v>291</v>
      </c>
      <c r="B28" s="157" t="s">
        <v>310</v>
      </c>
      <c r="C28" s="123">
        <v>13</v>
      </c>
      <c r="E28" s="158"/>
    </row>
    <row r="29" spans="1:11" ht="13.5" thickBot="1" x14ac:dyDescent="0.25">
      <c r="A29" s="154"/>
      <c r="D29" s="152"/>
      <c r="E29" s="159"/>
      <c r="G29" s="143" t="s">
        <v>432</v>
      </c>
    </row>
    <row r="30" spans="1:11" x14ac:dyDescent="0.2">
      <c r="A30" s="154" t="s">
        <v>287</v>
      </c>
      <c r="B30" s="143" t="s">
        <v>432</v>
      </c>
      <c r="C30" s="127">
        <v>13</v>
      </c>
      <c r="E30" s="159"/>
      <c r="F30" s="160"/>
      <c r="G30" s="161" t="s">
        <v>290</v>
      </c>
      <c r="H30" s="162"/>
    </row>
    <row r="31" spans="1:11" x14ac:dyDescent="0.2">
      <c r="A31" s="154"/>
      <c r="B31" s="155"/>
      <c r="C31" s="163" t="s">
        <v>432</v>
      </c>
      <c r="E31" s="164"/>
      <c r="F31" s="127">
        <v>13</v>
      </c>
    </row>
    <row r="32" spans="1:11" ht="13.5" thickBot="1" x14ac:dyDescent="0.25">
      <c r="A32" s="154" t="s">
        <v>286</v>
      </c>
      <c r="B32" s="157" t="s">
        <v>430</v>
      </c>
      <c r="C32" s="130">
        <v>8</v>
      </c>
      <c r="D32" s="155"/>
      <c r="F32" s="152"/>
      <c r="G32" s="152" t="s">
        <v>310</v>
      </c>
      <c r="H32" s="165"/>
    </row>
    <row r="33" spans="1:9" x14ac:dyDescent="0.2">
      <c r="A33" s="95"/>
      <c r="F33" s="152"/>
      <c r="G33" s="161" t="s">
        <v>292</v>
      </c>
      <c r="H33" s="152"/>
    </row>
    <row r="34" spans="1:9" x14ac:dyDescent="0.2">
      <c r="A34" s="95"/>
      <c r="C34" s="143" t="s">
        <v>423</v>
      </c>
      <c r="F34" s="127" t="s">
        <v>134</v>
      </c>
      <c r="G34" s="152"/>
      <c r="H34" s="152"/>
    </row>
    <row r="35" spans="1:9" ht="13.5" thickBot="1" x14ac:dyDescent="0.25">
      <c r="A35" s="95"/>
      <c r="C35" s="155"/>
      <c r="D35" s="155"/>
      <c r="E35" s="158"/>
      <c r="F35" s="165"/>
      <c r="G35" s="165" t="s">
        <v>423</v>
      </c>
      <c r="H35" s="165"/>
    </row>
    <row r="36" spans="1:9" x14ac:dyDescent="0.2">
      <c r="A36" s="95"/>
      <c r="C36" s="157" t="s">
        <v>430</v>
      </c>
      <c r="D36" s="157"/>
      <c r="E36" s="164"/>
      <c r="F36" s="118" t="s">
        <v>134</v>
      </c>
      <c r="G36" s="151" t="s">
        <v>295</v>
      </c>
      <c r="H36" s="152"/>
    </row>
    <row r="37" spans="1:9" x14ac:dyDescent="0.2">
      <c r="A37" s="95"/>
      <c r="G37" s="152"/>
      <c r="H37" s="152"/>
    </row>
    <row r="38" spans="1:9" ht="13.5" thickBot="1" x14ac:dyDescent="0.25">
      <c r="A38" s="95"/>
      <c r="D38" s="152"/>
      <c r="E38" s="152"/>
      <c r="G38" s="165" t="s">
        <v>430</v>
      </c>
      <c r="H38" s="165"/>
    </row>
    <row r="39" spans="1:9" x14ac:dyDescent="0.2">
      <c r="A39" s="95"/>
      <c r="D39" s="152"/>
      <c r="E39" s="152"/>
      <c r="G39" s="95" t="s">
        <v>296</v>
      </c>
    </row>
    <row r="40" spans="1:9" x14ac:dyDescent="0.2">
      <c r="A40" s="151"/>
      <c r="B40" s="152"/>
      <c r="C40" s="113"/>
      <c r="D40" s="112"/>
      <c r="E40" s="112"/>
      <c r="F40" s="114"/>
      <c r="G40" s="112"/>
      <c r="H40" s="113"/>
      <c r="I40" s="112"/>
    </row>
    <row r="41" spans="1:9" x14ac:dyDescent="0.2">
      <c r="A41" s="283" t="s">
        <v>316</v>
      </c>
      <c r="B41" s="173" t="s">
        <v>431</v>
      </c>
      <c r="C41" s="284">
        <v>4</v>
      </c>
      <c r="D41" s="173"/>
      <c r="E41" s="173"/>
      <c r="F41" s="173"/>
      <c r="G41" s="173"/>
      <c r="H41" s="173"/>
    </row>
    <row r="42" spans="1:9" x14ac:dyDescent="0.2">
      <c r="A42" s="285"/>
      <c r="B42" s="286"/>
      <c r="C42" s="287" t="s">
        <v>433</v>
      </c>
      <c r="D42" s="288"/>
      <c r="E42" s="288"/>
      <c r="F42" s="284">
        <v>5</v>
      </c>
      <c r="G42" s="173"/>
      <c r="H42" s="173"/>
    </row>
    <row r="43" spans="1:9" x14ac:dyDescent="0.2">
      <c r="A43" s="285" t="s">
        <v>317</v>
      </c>
      <c r="B43" s="288" t="s">
        <v>433</v>
      </c>
      <c r="C43" s="289">
        <v>14</v>
      </c>
      <c r="D43" s="173"/>
      <c r="E43" s="290"/>
      <c r="F43" s="173"/>
      <c r="G43" s="173"/>
      <c r="H43" s="173"/>
    </row>
    <row r="44" spans="1:9" ht="13.5" thickBot="1" x14ac:dyDescent="0.25">
      <c r="A44" s="285"/>
      <c r="B44" s="173"/>
      <c r="C44" s="186"/>
      <c r="D44" s="173"/>
      <c r="E44" s="290"/>
      <c r="F44" s="173"/>
      <c r="G44" s="173" t="s">
        <v>429</v>
      </c>
      <c r="H44" s="173"/>
    </row>
    <row r="45" spans="1:9" x14ac:dyDescent="0.2">
      <c r="A45" s="285" t="s">
        <v>318</v>
      </c>
      <c r="B45" s="173" t="s">
        <v>437</v>
      </c>
      <c r="C45" s="291" t="s">
        <v>134</v>
      </c>
      <c r="D45" s="173"/>
      <c r="E45" s="290"/>
      <c r="F45" s="292"/>
      <c r="G45" s="293" t="s">
        <v>298</v>
      </c>
      <c r="H45" s="294"/>
    </row>
    <row r="46" spans="1:9" x14ac:dyDescent="0.2">
      <c r="A46" s="285"/>
      <c r="B46" s="286"/>
      <c r="C46" s="295" t="s">
        <v>429</v>
      </c>
      <c r="D46" s="173"/>
      <c r="E46" s="296"/>
      <c r="F46" s="291">
        <v>13</v>
      </c>
      <c r="G46" s="173"/>
      <c r="H46" s="173"/>
    </row>
    <row r="47" spans="1:9" ht="13.5" thickBot="1" x14ac:dyDescent="0.25">
      <c r="A47" s="285" t="s">
        <v>319</v>
      </c>
      <c r="B47" s="288" t="s">
        <v>429</v>
      </c>
      <c r="C47" s="297" t="s">
        <v>134</v>
      </c>
      <c r="D47" s="286"/>
      <c r="E47" s="173"/>
      <c r="F47" s="186"/>
      <c r="G47" s="186" t="s">
        <v>433</v>
      </c>
      <c r="H47" s="298"/>
    </row>
    <row r="48" spans="1:9" x14ac:dyDescent="0.2">
      <c r="A48" s="173"/>
      <c r="B48" s="173"/>
      <c r="C48" s="173"/>
      <c r="D48" s="173"/>
      <c r="E48" s="173"/>
      <c r="F48" s="186"/>
      <c r="G48" s="293" t="s">
        <v>320</v>
      </c>
      <c r="H48" s="186"/>
    </row>
    <row r="49" spans="1:8" x14ac:dyDescent="0.2">
      <c r="A49" s="173"/>
      <c r="B49" s="173"/>
      <c r="C49" s="173" t="s">
        <v>431</v>
      </c>
      <c r="D49" s="173"/>
      <c r="E49" s="173"/>
      <c r="F49" s="291" t="s">
        <v>134</v>
      </c>
      <c r="G49" s="186"/>
      <c r="H49" s="186"/>
    </row>
    <row r="50" spans="1:8" ht="13.5" thickBot="1" x14ac:dyDescent="0.25">
      <c r="A50" s="173"/>
      <c r="B50" s="173"/>
      <c r="C50" s="286"/>
      <c r="D50" s="286"/>
      <c r="E50" s="299"/>
      <c r="F50" s="298"/>
      <c r="G50" s="298" t="s">
        <v>431</v>
      </c>
      <c r="H50" s="298"/>
    </row>
    <row r="51" spans="1:8" x14ac:dyDescent="0.2">
      <c r="A51" s="173"/>
      <c r="B51" s="173"/>
      <c r="C51" s="288" t="s">
        <v>437</v>
      </c>
      <c r="D51" s="288"/>
      <c r="E51" s="296"/>
      <c r="F51" s="284" t="s">
        <v>134</v>
      </c>
      <c r="G51" s="169" t="s">
        <v>299</v>
      </c>
      <c r="H51" s="186"/>
    </row>
    <row r="52" spans="1:8" x14ac:dyDescent="0.2">
      <c r="A52" s="173"/>
      <c r="B52" s="173"/>
      <c r="C52" s="173"/>
      <c r="D52" s="173"/>
      <c r="E52" s="173"/>
      <c r="F52" s="173"/>
      <c r="G52" s="186"/>
      <c r="H52" s="186"/>
    </row>
    <row r="53" spans="1:8" ht="13.5" thickBot="1" x14ac:dyDescent="0.25">
      <c r="A53" s="173"/>
      <c r="B53" s="173"/>
      <c r="C53" s="173"/>
      <c r="D53" s="186"/>
      <c r="E53" s="186"/>
      <c r="F53" s="173"/>
      <c r="G53" s="298" t="s">
        <v>437</v>
      </c>
      <c r="H53" s="298"/>
    </row>
    <row r="54" spans="1:8" x14ac:dyDescent="0.2">
      <c r="A54" s="173"/>
      <c r="B54" s="173"/>
      <c r="C54" s="173"/>
      <c r="D54" s="186"/>
      <c r="E54" s="186"/>
      <c r="F54" s="173"/>
      <c r="G54" s="300" t="s">
        <v>300</v>
      </c>
      <c r="H54" s="173"/>
    </row>
    <row r="55" spans="1:8" x14ac:dyDescent="0.2">
      <c r="A55" s="173"/>
      <c r="B55" s="173"/>
      <c r="C55" s="173"/>
      <c r="D55" s="173"/>
      <c r="E55" s="173"/>
      <c r="F55" s="173"/>
      <c r="G55" s="173"/>
      <c r="H55" s="173"/>
    </row>
    <row r="56" spans="1:8" x14ac:dyDescent="0.2">
      <c r="A56" s="179">
        <v>1</v>
      </c>
      <c r="B56" s="301" t="s">
        <v>432</v>
      </c>
      <c r="C56" s="173"/>
      <c r="D56" s="173"/>
      <c r="E56" s="173"/>
      <c r="F56" s="173"/>
      <c r="G56" s="173"/>
      <c r="H56" s="173"/>
    </row>
    <row r="57" spans="1:8" x14ac:dyDescent="0.2">
      <c r="A57" s="179">
        <v>2</v>
      </c>
      <c r="B57" s="302" t="s">
        <v>310</v>
      </c>
      <c r="C57" s="173"/>
      <c r="D57" s="173"/>
      <c r="E57" s="173"/>
      <c r="F57" s="173"/>
      <c r="G57" s="173"/>
      <c r="H57" s="173"/>
    </row>
    <row r="58" spans="1:8" x14ac:dyDescent="0.2">
      <c r="A58" s="179">
        <v>3</v>
      </c>
      <c r="B58" s="303" t="s">
        <v>423</v>
      </c>
      <c r="C58" s="173"/>
      <c r="D58" s="173"/>
      <c r="E58" s="173"/>
      <c r="F58" s="173"/>
      <c r="G58" s="173"/>
      <c r="H58" s="173"/>
    </row>
    <row r="59" spans="1:8" x14ac:dyDescent="0.2">
      <c r="A59" s="179">
        <v>4</v>
      </c>
      <c r="B59" s="224" t="s">
        <v>430</v>
      </c>
      <c r="C59" s="173"/>
      <c r="D59" s="173"/>
      <c r="E59" s="173"/>
      <c r="F59" s="173"/>
      <c r="G59" s="173"/>
      <c r="H59" s="173"/>
    </row>
    <row r="60" spans="1:8" x14ac:dyDescent="0.2">
      <c r="A60" s="179">
        <v>5</v>
      </c>
      <c r="B60" s="224" t="s">
        <v>429</v>
      </c>
      <c r="C60" s="173"/>
      <c r="D60" s="173"/>
      <c r="E60" s="173"/>
      <c r="F60" s="173"/>
      <c r="G60" s="173"/>
      <c r="H60" s="173"/>
    </row>
    <row r="61" spans="1:8" x14ac:dyDescent="0.2">
      <c r="A61" s="179">
        <v>6</v>
      </c>
      <c r="B61" s="224" t="s">
        <v>433</v>
      </c>
      <c r="C61" s="173"/>
      <c r="D61" s="173"/>
      <c r="E61" s="173"/>
      <c r="F61" s="173"/>
      <c r="G61" s="173"/>
      <c r="H61" s="173"/>
    </row>
    <row r="62" spans="1:8" x14ac:dyDescent="0.2">
      <c r="A62" s="179">
        <v>7</v>
      </c>
      <c r="B62" s="224" t="s">
        <v>431</v>
      </c>
      <c r="C62" s="173"/>
      <c r="D62" s="173"/>
      <c r="E62" s="173"/>
      <c r="F62" s="173"/>
      <c r="G62" s="173"/>
      <c r="H62" s="173"/>
    </row>
    <row r="63" spans="1:8" x14ac:dyDescent="0.2">
      <c r="A63" s="179">
        <v>8</v>
      </c>
      <c r="B63" s="224" t="s">
        <v>437</v>
      </c>
      <c r="C63" s="173"/>
      <c r="D63" s="173"/>
      <c r="E63" s="173"/>
      <c r="F63" s="173"/>
      <c r="G63" s="173"/>
      <c r="H63" s="173"/>
    </row>
    <row r="64" spans="1:8" x14ac:dyDescent="0.2">
      <c r="A64" s="144">
        <v>9</v>
      </c>
      <c r="B64" s="146" t="s">
        <v>435</v>
      </c>
    </row>
    <row r="65" spans="1:2" x14ac:dyDescent="0.2">
      <c r="A65" s="144">
        <v>10</v>
      </c>
      <c r="B65" s="146" t="s">
        <v>227</v>
      </c>
    </row>
  </sheetData>
  <conditionalFormatting sqref="C7:G51">
    <cfRule type="cellIs" dxfId="33" priority="1" stopIfTrue="1" operator="equal">
      <formula>13</formula>
    </cfRule>
  </conditionalFormatting>
  <hyperlinks>
    <hyperlink ref="D1" location="Kalend!G1" display="Kalender"/>
    <hyperlink ref="F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180" r:id="rId1"/>
  <headerFooter>
    <oddHeader>&amp;R&amp;"Arial,Regular"&amp;9Page &amp;P of &amp;N</oddHeader>
  </headerFooter>
  <rowBreaks count="1" manualBreakCount="1">
    <brk id="3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4.5703125" style="304" customWidth="1"/>
    <col min="2" max="2" width="19.42578125" style="304" bestFit="1" customWidth="1"/>
    <col min="3" max="3" width="9.7109375" style="304" customWidth="1"/>
    <col min="4" max="4" width="19.42578125" style="304" bestFit="1" customWidth="1"/>
    <col min="5" max="10" width="9.7109375" style="304" customWidth="1"/>
    <col min="11" max="11" width="19.42578125" style="304" bestFit="1" customWidth="1"/>
    <col min="12" max="12" width="6.7109375" style="304" customWidth="1"/>
    <col min="13" max="16384" width="9.140625" style="304"/>
  </cols>
  <sheetData>
    <row r="1" spans="1:9" x14ac:dyDescent="0.2">
      <c r="A1" s="117" t="str">
        <f>UPPER((Kalend!D17)&amp;" - "&amp;(Kalend!C17)&amp;" - "&amp;(Kalend!E17))</f>
        <v>MU - TOILA VALLA MV (13. MURUTURNIIR) - ÜKSIK</v>
      </c>
      <c r="E1" s="572" t="str">
        <f>HYPERLINK("#Kalend!I1","Kalender")</f>
        <v>Kalender</v>
      </c>
      <c r="F1" s="43"/>
      <c r="G1" s="572" t="str">
        <f>HYPERLINK("#Reit!G1","Reiting")</f>
        <v>Reiting</v>
      </c>
      <c r="H1" s="43"/>
      <c r="I1" s="43"/>
    </row>
    <row r="2" spans="1:9" x14ac:dyDescent="0.2">
      <c r="A2" s="43" t="str">
        <f>"Toimumisaeg: "&amp;(Kalend!A17)&amp;" kell "&amp;(Kalend!B17)</f>
        <v>Toimumisaeg: P, 06.07.2014 kell 10:00</v>
      </c>
    </row>
    <row r="3" spans="1:9" x14ac:dyDescent="0.2">
      <c r="A3" s="43" t="str">
        <f>"Toimumiskoht: "&amp;(Kalend!F17)</f>
        <v>Toimumiskoht: Voka staadion</v>
      </c>
    </row>
    <row r="4" spans="1:9" x14ac:dyDescent="0.2">
      <c r="A4" s="43" t="str">
        <f>"Korraldaja: "&amp;(Kalend!G17)</f>
        <v>Korraldaja: Toila vald, Johannes Neiland</v>
      </c>
    </row>
    <row r="6" spans="1:9" x14ac:dyDescent="0.2">
      <c r="A6" s="305" t="s">
        <v>439</v>
      </c>
    </row>
    <row r="7" spans="1:9" x14ac:dyDescent="0.2">
      <c r="A7" s="306"/>
    </row>
    <row r="8" spans="1:9" x14ac:dyDescent="0.2">
      <c r="A8" s="307" t="s">
        <v>440</v>
      </c>
      <c r="C8" s="153">
        <v>1</v>
      </c>
      <c r="D8" s="304" t="s">
        <v>197</v>
      </c>
      <c r="E8" s="308"/>
    </row>
    <row r="9" spans="1:9" x14ac:dyDescent="0.2">
      <c r="C9" s="309"/>
      <c r="D9" s="310">
        <v>-263</v>
      </c>
      <c r="E9" s="311" t="s">
        <v>197</v>
      </c>
      <c r="F9" s="308">
        <v>2</v>
      </c>
    </row>
    <row r="10" spans="1:9" x14ac:dyDescent="0.2">
      <c r="C10" s="309">
        <v>32</v>
      </c>
      <c r="D10" s="312" t="s">
        <v>297</v>
      </c>
      <c r="E10" s="313"/>
    </row>
    <row r="11" spans="1:9" x14ac:dyDescent="0.2">
      <c r="C11" s="309"/>
      <c r="E11" s="314">
        <v>-279</v>
      </c>
      <c r="F11" s="256" t="s">
        <v>187</v>
      </c>
      <c r="G11" s="308">
        <v>13</v>
      </c>
    </row>
    <row r="12" spans="1:9" x14ac:dyDescent="0.2">
      <c r="C12" s="309">
        <v>17</v>
      </c>
      <c r="D12" s="304" t="s">
        <v>175</v>
      </c>
      <c r="E12" s="315">
        <v>3</v>
      </c>
      <c r="F12" s="316"/>
    </row>
    <row r="13" spans="1:9" x14ac:dyDescent="0.2">
      <c r="C13" s="309"/>
      <c r="D13" s="310">
        <v>-264</v>
      </c>
      <c r="E13" s="317" t="s">
        <v>187</v>
      </c>
      <c r="F13" s="318">
        <v>13</v>
      </c>
    </row>
    <row r="14" spans="1:9" x14ac:dyDescent="0.2">
      <c r="C14" s="309">
        <v>16</v>
      </c>
      <c r="D14" s="312" t="s">
        <v>187</v>
      </c>
      <c r="E14" s="319">
        <v>13</v>
      </c>
      <c r="F14" s="320"/>
    </row>
    <row r="15" spans="1:9" x14ac:dyDescent="0.2">
      <c r="C15" s="321"/>
      <c r="F15" s="314">
        <v>-303</v>
      </c>
      <c r="G15" s="256" t="s">
        <v>187</v>
      </c>
      <c r="H15" s="308">
        <v>13</v>
      </c>
    </row>
    <row r="16" spans="1:9" x14ac:dyDescent="0.2">
      <c r="C16" s="153">
        <v>9</v>
      </c>
      <c r="D16" s="304" t="s">
        <v>178</v>
      </c>
      <c r="E16" s="308"/>
      <c r="F16" s="320"/>
      <c r="G16" s="316"/>
    </row>
    <row r="17" spans="3:9" x14ac:dyDescent="0.2">
      <c r="C17" s="309"/>
      <c r="D17" s="310">
        <v>-265</v>
      </c>
      <c r="E17" s="311" t="s">
        <v>178</v>
      </c>
      <c r="F17" s="318">
        <v>13</v>
      </c>
      <c r="G17" s="320"/>
    </row>
    <row r="18" spans="3:9" x14ac:dyDescent="0.2">
      <c r="C18" s="309">
        <v>24</v>
      </c>
      <c r="D18" s="312" t="s">
        <v>297</v>
      </c>
      <c r="E18" s="313"/>
      <c r="F18" s="320"/>
      <c r="G18" s="320"/>
    </row>
    <row r="19" spans="3:9" x14ac:dyDescent="0.2">
      <c r="C19" s="309"/>
      <c r="E19" s="314">
        <v>-280</v>
      </c>
      <c r="F19" s="322" t="s">
        <v>178</v>
      </c>
      <c r="G19" s="318">
        <v>12</v>
      </c>
    </row>
    <row r="20" spans="3:9" x14ac:dyDescent="0.2">
      <c r="C20" s="309">
        <v>25</v>
      </c>
      <c r="D20" s="304" t="s">
        <v>297</v>
      </c>
      <c r="E20" s="318"/>
      <c r="F20" s="256"/>
      <c r="G20" s="320"/>
    </row>
    <row r="21" spans="3:9" x14ac:dyDescent="0.2">
      <c r="C21" s="309"/>
      <c r="D21" s="310">
        <v>-266</v>
      </c>
      <c r="E21" s="317" t="s">
        <v>228</v>
      </c>
      <c r="F21" s="262">
        <v>5</v>
      </c>
      <c r="G21" s="320"/>
    </row>
    <row r="22" spans="3:9" x14ac:dyDescent="0.2">
      <c r="C22" s="309">
        <v>8</v>
      </c>
      <c r="D22" s="312" t="s">
        <v>228</v>
      </c>
      <c r="E22" s="319"/>
      <c r="F22" s="256"/>
      <c r="G22" s="320"/>
    </row>
    <row r="23" spans="3:9" x14ac:dyDescent="0.2">
      <c r="G23" s="314">
        <v>-319</v>
      </c>
      <c r="H23" s="304" t="s">
        <v>187</v>
      </c>
      <c r="I23" s="308">
        <v>12</v>
      </c>
    </row>
    <row r="24" spans="3:9" x14ac:dyDescent="0.2">
      <c r="C24" s="153">
        <v>5</v>
      </c>
      <c r="D24" s="304" t="s">
        <v>177</v>
      </c>
      <c r="E24" s="308"/>
      <c r="G24" s="320"/>
      <c r="H24" s="316"/>
    </row>
    <row r="25" spans="3:9" x14ac:dyDescent="0.2">
      <c r="C25" s="309"/>
      <c r="D25" s="310">
        <v>-267</v>
      </c>
      <c r="E25" s="311" t="s">
        <v>177</v>
      </c>
      <c r="F25" s="308">
        <v>13</v>
      </c>
      <c r="G25" s="320"/>
      <c r="H25" s="320"/>
    </row>
    <row r="26" spans="3:9" x14ac:dyDescent="0.2">
      <c r="C26" s="309">
        <v>28</v>
      </c>
      <c r="D26" s="312" t="s">
        <v>297</v>
      </c>
      <c r="E26" s="313"/>
      <c r="G26" s="320"/>
      <c r="H26" s="320"/>
    </row>
    <row r="27" spans="3:9" x14ac:dyDescent="0.2">
      <c r="C27" s="309"/>
      <c r="E27" s="314">
        <v>-281</v>
      </c>
      <c r="F27" s="304" t="s">
        <v>177</v>
      </c>
      <c r="G27" s="318">
        <v>13</v>
      </c>
      <c r="H27" s="320"/>
    </row>
    <row r="28" spans="3:9" x14ac:dyDescent="0.2">
      <c r="C28" s="309">
        <v>21</v>
      </c>
      <c r="D28" s="304" t="s">
        <v>297</v>
      </c>
      <c r="E28" s="318"/>
      <c r="F28" s="316"/>
      <c r="G28" s="320"/>
      <c r="H28" s="320"/>
    </row>
    <row r="29" spans="3:9" x14ac:dyDescent="0.2">
      <c r="C29" s="309"/>
      <c r="D29" s="310">
        <v>-268</v>
      </c>
      <c r="E29" s="317" t="s">
        <v>184</v>
      </c>
      <c r="F29" s="318">
        <v>11</v>
      </c>
      <c r="G29" s="320"/>
      <c r="H29" s="320"/>
    </row>
    <row r="30" spans="3:9" x14ac:dyDescent="0.2">
      <c r="C30" s="309">
        <v>12</v>
      </c>
      <c r="D30" s="312" t="s">
        <v>184</v>
      </c>
      <c r="E30" s="319"/>
      <c r="F30" s="320"/>
      <c r="G30" s="320"/>
      <c r="H30" s="320"/>
    </row>
    <row r="31" spans="3:9" x14ac:dyDescent="0.2">
      <c r="F31" s="314">
        <v>-304</v>
      </c>
      <c r="G31" s="322" t="s">
        <v>177</v>
      </c>
      <c r="H31" s="318">
        <v>9</v>
      </c>
    </row>
    <row r="32" spans="3:9" x14ac:dyDescent="0.2">
      <c r="C32" s="153">
        <v>13</v>
      </c>
      <c r="D32" s="304" t="s">
        <v>185</v>
      </c>
      <c r="E32" s="308"/>
      <c r="F32" s="320"/>
      <c r="H32" s="320"/>
    </row>
    <row r="33" spans="3:10" x14ac:dyDescent="0.2">
      <c r="C33" s="309"/>
      <c r="D33" s="310">
        <v>-269</v>
      </c>
      <c r="E33" s="311" t="s">
        <v>185</v>
      </c>
      <c r="F33" s="318">
        <v>6</v>
      </c>
      <c r="H33" s="320"/>
    </row>
    <row r="34" spans="3:10" x14ac:dyDescent="0.2">
      <c r="C34" s="309">
        <v>20</v>
      </c>
      <c r="D34" s="312" t="s">
        <v>297</v>
      </c>
      <c r="E34" s="313"/>
      <c r="F34" s="320"/>
      <c r="H34" s="320"/>
    </row>
    <row r="35" spans="3:10" x14ac:dyDescent="0.2">
      <c r="C35" s="309"/>
      <c r="E35" s="314">
        <v>-282</v>
      </c>
      <c r="F35" s="322" t="s">
        <v>173</v>
      </c>
      <c r="G35" s="308">
        <v>11</v>
      </c>
      <c r="H35" s="320"/>
    </row>
    <row r="36" spans="3:10" x14ac:dyDescent="0.2">
      <c r="C36" s="309">
        <v>29</v>
      </c>
      <c r="D36" s="304" t="s">
        <v>297</v>
      </c>
      <c r="E36" s="318"/>
      <c r="F36" s="256"/>
      <c r="H36" s="320"/>
    </row>
    <row r="37" spans="3:10" x14ac:dyDescent="0.2">
      <c r="C37" s="309"/>
      <c r="D37" s="310">
        <v>-270</v>
      </c>
      <c r="E37" s="317" t="s">
        <v>173</v>
      </c>
      <c r="F37" s="262">
        <v>13</v>
      </c>
      <c r="G37" s="256"/>
      <c r="H37" s="320"/>
    </row>
    <row r="38" spans="3:10" x14ac:dyDescent="0.2">
      <c r="C38" s="309">
        <v>4</v>
      </c>
      <c r="D38" s="312" t="s">
        <v>173</v>
      </c>
      <c r="E38" s="319"/>
      <c r="F38" s="256"/>
      <c r="G38" s="256"/>
      <c r="H38" s="320"/>
    </row>
    <row r="39" spans="3:10" x14ac:dyDescent="0.2">
      <c r="D39" s="309"/>
      <c r="E39" s="256"/>
      <c r="F39" s="262"/>
      <c r="G39" s="256"/>
      <c r="H39" s="323"/>
      <c r="J39" s="308"/>
    </row>
    <row r="40" spans="3:10" x14ac:dyDescent="0.2">
      <c r="D40" s="309"/>
      <c r="E40" s="256"/>
      <c r="F40" s="262"/>
      <c r="G40" s="256"/>
      <c r="H40" s="314">
        <v>-339</v>
      </c>
      <c r="I40" s="304" t="s">
        <v>169</v>
      </c>
      <c r="J40" s="308" t="s">
        <v>441</v>
      </c>
    </row>
    <row r="41" spans="3:10" x14ac:dyDescent="0.2">
      <c r="D41" s="309"/>
      <c r="E41" s="256"/>
      <c r="F41" s="262"/>
      <c r="G41" s="256"/>
      <c r="H41" s="323"/>
      <c r="I41" s="324"/>
      <c r="J41" s="308"/>
    </row>
    <row r="42" spans="3:10" x14ac:dyDescent="0.2">
      <c r="C42" s="321">
        <v>3</v>
      </c>
      <c r="D42" s="304" t="s">
        <v>168</v>
      </c>
      <c r="E42" s="308"/>
      <c r="H42" s="320"/>
      <c r="I42" s="325"/>
    </row>
    <row r="43" spans="3:10" x14ac:dyDescent="0.2">
      <c r="C43" s="309"/>
      <c r="D43" s="310">
        <v>-271</v>
      </c>
      <c r="E43" s="311" t="s">
        <v>168</v>
      </c>
      <c r="F43" s="308">
        <v>7</v>
      </c>
      <c r="H43" s="320"/>
      <c r="I43" s="320"/>
    </row>
    <row r="44" spans="3:10" x14ac:dyDescent="0.2">
      <c r="C44" s="309">
        <v>30</v>
      </c>
      <c r="D44" s="312" t="s">
        <v>297</v>
      </c>
      <c r="E44" s="313"/>
      <c r="H44" s="320"/>
      <c r="I44" s="320"/>
    </row>
    <row r="45" spans="3:10" x14ac:dyDescent="0.2">
      <c r="C45" s="309"/>
      <c r="E45" s="314">
        <v>-283</v>
      </c>
      <c r="F45" s="256" t="s">
        <v>201</v>
      </c>
      <c r="G45" s="308">
        <v>13</v>
      </c>
      <c r="H45" s="320"/>
      <c r="I45" s="320"/>
    </row>
    <row r="46" spans="3:10" x14ac:dyDescent="0.2">
      <c r="C46" s="309">
        <v>19</v>
      </c>
      <c r="D46" s="304" t="s">
        <v>297</v>
      </c>
      <c r="E46" s="318"/>
      <c r="F46" s="316"/>
      <c r="H46" s="320"/>
      <c r="I46" s="320"/>
    </row>
    <row r="47" spans="3:10" x14ac:dyDescent="0.2">
      <c r="C47" s="309"/>
      <c r="D47" s="310">
        <v>-272</v>
      </c>
      <c r="E47" s="317" t="s">
        <v>201</v>
      </c>
      <c r="F47" s="318">
        <v>13</v>
      </c>
      <c r="H47" s="320"/>
      <c r="I47" s="320"/>
    </row>
    <row r="48" spans="3:10" x14ac:dyDescent="0.2">
      <c r="C48" s="309">
        <v>14</v>
      </c>
      <c r="D48" s="312" t="s">
        <v>201</v>
      </c>
      <c r="E48" s="319"/>
      <c r="F48" s="320"/>
      <c r="H48" s="320"/>
      <c r="I48" s="320"/>
    </row>
    <row r="49" spans="3:11" x14ac:dyDescent="0.2">
      <c r="C49" s="321"/>
      <c r="F49" s="314">
        <v>-305</v>
      </c>
      <c r="G49" s="256" t="s">
        <v>201</v>
      </c>
      <c r="H49" s="318">
        <v>11</v>
      </c>
      <c r="I49" s="320"/>
    </row>
    <row r="50" spans="3:11" x14ac:dyDescent="0.2">
      <c r="C50" s="153">
        <v>11</v>
      </c>
      <c r="D50" s="304" t="s">
        <v>183</v>
      </c>
      <c r="E50" s="308"/>
      <c r="F50" s="320"/>
      <c r="G50" s="316"/>
      <c r="H50" s="320"/>
      <c r="I50" s="320"/>
    </row>
    <row r="51" spans="3:11" x14ac:dyDescent="0.2">
      <c r="C51" s="309"/>
      <c r="D51" s="310">
        <v>-273</v>
      </c>
      <c r="E51" s="311" t="s">
        <v>183</v>
      </c>
      <c r="F51" s="318">
        <v>13</v>
      </c>
      <c r="G51" s="320"/>
      <c r="H51" s="320"/>
      <c r="I51" s="320"/>
    </row>
    <row r="52" spans="3:11" x14ac:dyDescent="0.2">
      <c r="C52" s="309">
        <v>22</v>
      </c>
      <c r="D52" s="326" t="s">
        <v>297</v>
      </c>
      <c r="E52" s="313"/>
      <c r="F52" s="320"/>
      <c r="G52" s="320"/>
      <c r="H52" s="320"/>
      <c r="I52" s="320"/>
    </row>
    <row r="53" spans="3:11" x14ac:dyDescent="0.2">
      <c r="C53" s="309"/>
      <c r="E53" s="314">
        <v>-284</v>
      </c>
      <c r="F53" s="322" t="s">
        <v>183</v>
      </c>
      <c r="G53" s="318">
        <v>9</v>
      </c>
      <c r="H53" s="320"/>
      <c r="I53" s="320"/>
    </row>
    <row r="54" spans="3:11" x14ac:dyDescent="0.2">
      <c r="C54" s="309">
        <v>27</v>
      </c>
      <c r="D54" s="304" t="s">
        <v>297</v>
      </c>
      <c r="E54" s="318"/>
      <c r="F54" s="256"/>
      <c r="G54" s="320"/>
      <c r="H54" s="320"/>
      <c r="I54" s="320"/>
    </row>
    <row r="55" spans="3:11" x14ac:dyDescent="0.2">
      <c r="C55" s="309"/>
      <c r="D55" s="310">
        <v>-274</v>
      </c>
      <c r="E55" s="317" t="s">
        <v>206</v>
      </c>
      <c r="F55" s="262">
        <v>8</v>
      </c>
      <c r="G55" s="320"/>
      <c r="H55" s="320"/>
      <c r="I55" s="320"/>
    </row>
    <row r="56" spans="3:11" ht="13.5" thickBot="1" x14ac:dyDescent="0.25">
      <c r="C56" s="309">
        <v>6</v>
      </c>
      <c r="D56" s="312" t="s">
        <v>206</v>
      </c>
      <c r="E56" s="319"/>
      <c r="F56" s="256"/>
      <c r="G56" s="320"/>
      <c r="H56" s="320"/>
      <c r="I56" s="323"/>
      <c r="J56" s="327"/>
      <c r="K56" s="328" t="s">
        <v>187</v>
      </c>
    </row>
    <row r="57" spans="3:11" x14ac:dyDescent="0.2">
      <c r="G57" s="314">
        <v>-320</v>
      </c>
      <c r="H57" s="322" t="s">
        <v>169</v>
      </c>
      <c r="I57" s="318">
        <v>13</v>
      </c>
      <c r="J57" s="329"/>
      <c r="K57" s="330" t="s">
        <v>290</v>
      </c>
    </row>
    <row r="58" spans="3:11" x14ac:dyDescent="0.2">
      <c r="C58" s="153">
        <v>7</v>
      </c>
      <c r="D58" s="304" t="s">
        <v>172</v>
      </c>
      <c r="E58" s="308"/>
      <c r="G58" s="320"/>
      <c r="I58" s="320"/>
      <c r="K58" s="256"/>
    </row>
    <row r="59" spans="3:11" ht="13.5" thickBot="1" x14ac:dyDescent="0.25">
      <c r="C59" s="309"/>
      <c r="D59" s="310">
        <v>-275</v>
      </c>
      <c r="E59" s="311" t="s">
        <v>172</v>
      </c>
      <c r="F59" s="308">
        <v>13</v>
      </c>
      <c r="G59" s="320"/>
      <c r="I59" s="320"/>
      <c r="K59" s="328" t="s">
        <v>169</v>
      </c>
    </row>
    <row r="60" spans="3:11" x14ac:dyDescent="0.2">
      <c r="C60" s="309">
        <v>26</v>
      </c>
      <c r="D60" s="312" t="s">
        <v>297</v>
      </c>
      <c r="E60" s="313"/>
      <c r="G60" s="320"/>
      <c r="I60" s="320"/>
      <c r="K60" s="321" t="s">
        <v>292</v>
      </c>
    </row>
    <row r="61" spans="3:11" x14ac:dyDescent="0.2">
      <c r="C61" s="309"/>
      <c r="E61" s="314">
        <v>-285</v>
      </c>
      <c r="F61" s="304" t="s">
        <v>172</v>
      </c>
      <c r="G61" s="318">
        <v>12</v>
      </c>
      <c r="I61" s="320"/>
    </row>
    <row r="62" spans="3:11" x14ac:dyDescent="0.2">
      <c r="C62" s="309">
        <v>23</v>
      </c>
      <c r="D62" s="304" t="s">
        <v>297</v>
      </c>
      <c r="E62" s="318"/>
      <c r="F62" s="316"/>
      <c r="G62" s="320"/>
      <c r="I62" s="320"/>
    </row>
    <row r="63" spans="3:11" x14ac:dyDescent="0.2">
      <c r="C63" s="309"/>
      <c r="D63" s="310">
        <v>-276</v>
      </c>
      <c r="E63" s="317" t="s">
        <v>188</v>
      </c>
      <c r="F63" s="318">
        <v>4</v>
      </c>
      <c r="G63" s="320"/>
      <c r="I63" s="320"/>
    </row>
    <row r="64" spans="3:11" x14ac:dyDescent="0.2">
      <c r="C64" s="309">
        <v>10</v>
      </c>
      <c r="D64" s="312" t="s">
        <v>188</v>
      </c>
      <c r="E64" s="319"/>
      <c r="F64" s="320"/>
      <c r="G64" s="320"/>
      <c r="I64" s="320"/>
    </row>
    <row r="65" spans="1:10" x14ac:dyDescent="0.2">
      <c r="F65" s="314">
        <v>-306</v>
      </c>
      <c r="G65" s="322" t="s">
        <v>169</v>
      </c>
      <c r="H65" s="308">
        <v>13</v>
      </c>
      <c r="I65" s="320"/>
    </row>
    <row r="66" spans="1:10" x14ac:dyDescent="0.2">
      <c r="C66" s="153">
        <v>15</v>
      </c>
      <c r="D66" s="304" t="s">
        <v>169</v>
      </c>
      <c r="E66" s="308"/>
      <c r="F66" s="320"/>
      <c r="I66" s="320"/>
    </row>
    <row r="67" spans="1:10" x14ac:dyDescent="0.2">
      <c r="C67" s="309"/>
      <c r="D67" s="310">
        <v>-277</v>
      </c>
      <c r="E67" s="311" t="s">
        <v>169</v>
      </c>
      <c r="F67" s="318">
        <v>13</v>
      </c>
      <c r="I67" s="320"/>
    </row>
    <row r="68" spans="1:10" x14ac:dyDescent="0.2">
      <c r="C68" s="309">
        <v>18</v>
      </c>
      <c r="D68" s="312" t="s">
        <v>297</v>
      </c>
      <c r="E68" s="313"/>
      <c r="F68" s="320"/>
      <c r="I68" s="320"/>
    </row>
    <row r="69" spans="1:10" x14ac:dyDescent="0.2">
      <c r="C69" s="309"/>
      <c r="E69" s="314">
        <v>-286</v>
      </c>
      <c r="F69" s="322" t="s">
        <v>169</v>
      </c>
      <c r="G69" s="308">
        <v>13</v>
      </c>
      <c r="I69" s="320"/>
    </row>
    <row r="70" spans="1:10" x14ac:dyDescent="0.2">
      <c r="C70" s="309">
        <v>31</v>
      </c>
      <c r="D70" s="304" t="s">
        <v>297</v>
      </c>
      <c r="E70" s="318"/>
      <c r="F70" s="256"/>
      <c r="I70" s="320"/>
    </row>
    <row r="71" spans="1:10" x14ac:dyDescent="0.2">
      <c r="C71" s="309"/>
      <c r="D71" s="310">
        <v>-278</v>
      </c>
      <c r="E71" s="317" t="s">
        <v>180</v>
      </c>
      <c r="F71" s="262">
        <v>10</v>
      </c>
      <c r="G71" s="256"/>
      <c r="H71" s="331" t="s">
        <v>442</v>
      </c>
      <c r="I71" s="320" t="s">
        <v>187</v>
      </c>
      <c r="J71" s="332" t="s">
        <v>443</v>
      </c>
    </row>
    <row r="72" spans="1:10" x14ac:dyDescent="0.2">
      <c r="C72" s="309">
        <v>2</v>
      </c>
      <c r="D72" s="312" t="s">
        <v>180</v>
      </c>
      <c r="E72" s="319"/>
      <c r="F72" s="256"/>
      <c r="G72" s="256"/>
      <c r="I72" s="333"/>
    </row>
    <row r="73" spans="1:10" x14ac:dyDescent="0.2">
      <c r="B73" s="256"/>
      <c r="C73" s="262"/>
      <c r="D73" s="256"/>
      <c r="E73" s="256"/>
      <c r="G73" s="256"/>
    </row>
    <row r="74" spans="1:10" x14ac:dyDescent="0.2">
      <c r="A74" s="334" t="s">
        <v>444</v>
      </c>
      <c r="B74" s="46"/>
      <c r="C74" s="256"/>
      <c r="D74" s="321">
        <v>-306</v>
      </c>
      <c r="E74" s="312" t="s">
        <v>172</v>
      </c>
      <c r="F74" s="308">
        <v>9</v>
      </c>
      <c r="G74" s="256"/>
    </row>
    <row r="75" spans="1:10" x14ac:dyDescent="0.2">
      <c r="A75" s="153"/>
      <c r="E75" s="316"/>
      <c r="G75" s="256"/>
    </row>
    <row r="76" spans="1:10" x14ac:dyDescent="0.2">
      <c r="A76" s="309"/>
      <c r="B76" s="321">
        <v>-282</v>
      </c>
      <c r="C76" s="304" t="s">
        <v>185</v>
      </c>
      <c r="D76" s="308">
        <v>13</v>
      </c>
      <c r="E76" s="320"/>
      <c r="F76" s="256"/>
      <c r="G76" s="308"/>
    </row>
    <row r="77" spans="1:10" x14ac:dyDescent="0.2">
      <c r="A77" s="309"/>
      <c r="B77" s="321"/>
      <c r="C77" s="316"/>
      <c r="D77" s="308"/>
      <c r="E77" s="335">
        <v>325</v>
      </c>
      <c r="F77" s="311" t="s">
        <v>184</v>
      </c>
      <c r="G77" s="308">
        <v>13</v>
      </c>
    </row>
    <row r="78" spans="1:10" x14ac:dyDescent="0.2">
      <c r="A78" s="309"/>
      <c r="B78" s="321"/>
      <c r="C78" s="335">
        <v>295</v>
      </c>
      <c r="D78" s="308" t="s">
        <v>185</v>
      </c>
      <c r="E78" s="308">
        <v>11</v>
      </c>
      <c r="F78" s="324"/>
    </row>
    <row r="79" spans="1:10" x14ac:dyDescent="0.2">
      <c r="A79" s="309"/>
      <c r="B79" s="304" t="s">
        <v>445</v>
      </c>
      <c r="C79" s="318"/>
      <c r="D79" s="324"/>
      <c r="F79" s="325"/>
    </row>
    <row r="80" spans="1:10" x14ac:dyDescent="0.2">
      <c r="A80" s="309">
        <v>-271</v>
      </c>
      <c r="B80" s="336">
        <v>287</v>
      </c>
      <c r="C80" s="317" t="s">
        <v>445</v>
      </c>
      <c r="D80" s="318">
        <v>5</v>
      </c>
      <c r="E80" s="320"/>
      <c r="F80" s="320"/>
    </row>
    <row r="81" spans="1:9" x14ac:dyDescent="0.2">
      <c r="A81" s="309"/>
      <c r="B81" s="312" t="s">
        <v>297</v>
      </c>
      <c r="C81" s="319"/>
      <c r="E81" s="325"/>
      <c r="F81" s="325"/>
    </row>
    <row r="82" spans="1:9" x14ac:dyDescent="0.2">
      <c r="A82" s="309">
        <v>-272</v>
      </c>
      <c r="B82" s="256"/>
      <c r="C82" s="262"/>
      <c r="D82" s="337">
        <v>311</v>
      </c>
      <c r="E82" s="317" t="s">
        <v>184</v>
      </c>
      <c r="F82" s="318">
        <v>13</v>
      </c>
    </row>
    <row r="83" spans="1:9" x14ac:dyDescent="0.2">
      <c r="A83" s="309"/>
      <c r="B83" s="321">
        <v>-281</v>
      </c>
      <c r="C83" s="304" t="s">
        <v>184</v>
      </c>
      <c r="D83" s="320"/>
      <c r="F83" s="320"/>
    </row>
    <row r="84" spans="1:9" x14ac:dyDescent="0.2">
      <c r="B84" s="321"/>
      <c r="C84" s="338"/>
      <c r="D84" s="320"/>
      <c r="F84" s="335">
        <v>335</v>
      </c>
      <c r="G84" s="304" t="s">
        <v>184</v>
      </c>
      <c r="H84" s="308">
        <v>13</v>
      </c>
    </row>
    <row r="85" spans="1:9" x14ac:dyDescent="0.2">
      <c r="B85" s="321"/>
      <c r="C85" s="337">
        <v>296</v>
      </c>
      <c r="D85" s="320" t="s">
        <v>184</v>
      </c>
      <c r="E85" s="308">
        <v>13</v>
      </c>
      <c r="G85" s="324"/>
    </row>
    <row r="86" spans="1:9" x14ac:dyDescent="0.2">
      <c r="B86" s="256" t="s">
        <v>297</v>
      </c>
      <c r="C86" s="318"/>
      <c r="D86" s="339"/>
      <c r="G86" s="325"/>
    </row>
    <row r="87" spans="1:9" x14ac:dyDescent="0.2">
      <c r="A87" s="309">
        <v>-273</v>
      </c>
      <c r="B87" s="336">
        <v>288</v>
      </c>
      <c r="C87" s="317" t="s">
        <v>297</v>
      </c>
      <c r="F87" s="320"/>
      <c r="G87" s="320"/>
    </row>
    <row r="88" spans="1:9" x14ac:dyDescent="0.2">
      <c r="A88" s="309"/>
      <c r="B88" s="312" t="s">
        <v>297</v>
      </c>
      <c r="C88" s="319"/>
      <c r="D88" s="46">
        <v>-305</v>
      </c>
      <c r="E88" s="308" t="s">
        <v>183</v>
      </c>
      <c r="F88" s="318">
        <v>13</v>
      </c>
      <c r="G88" s="320"/>
    </row>
    <row r="89" spans="1:9" x14ac:dyDescent="0.2">
      <c r="A89" s="309">
        <v>-274</v>
      </c>
      <c r="B89" s="256"/>
      <c r="C89" s="262"/>
      <c r="E89" s="316"/>
      <c r="F89" s="325"/>
      <c r="G89" s="320"/>
    </row>
    <row r="90" spans="1:9" x14ac:dyDescent="0.2">
      <c r="A90" s="309"/>
      <c r="B90" s="321">
        <v>-280</v>
      </c>
      <c r="C90" s="304" t="s">
        <v>228</v>
      </c>
      <c r="D90" s="308"/>
      <c r="E90" s="320"/>
      <c r="F90" s="320"/>
      <c r="G90" s="320"/>
    </row>
    <row r="91" spans="1:9" x14ac:dyDescent="0.2">
      <c r="A91" s="309"/>
      <c r="B91" s="321"/>
      <c r="C91" s="340"/>
      <c r="E91" s="335">
        <v>326</v>
      </c>
      <c r="F91" s="317" t="s">
        <v>183</v>
      </c>
      <c r="G91" s="341">
        <v>12</v>
      </c>
    </row>
    <row r="92" spans="1:9" x14ac:dyDescent="0.2">
      <c r="A92" s="309"/>
      <c r="B92" s="321"/>
      <c r="C92" s="335">
        <v>297</v>
      </c>
      <c r="D92" s="304" t="s">
        <v>228</v>
      </c>
      <c r="E92" s="308">
        <v>13</v>
      </c>
      <c r="F92" s="339"/>
      <c r="G92" s="320"/>
    </row>
    <row r="93" spans="1:9" x14ac:dyDescent="0.2">
      <c r="A93" s="309"/>
      <c r="B93" s="304" t="s">
        <v>297</v>
      </c>
      <c r="C93" s="318"/>
      <c r="D93" s="316"/>
      <c r="F93" s="329"/>
      <c r="G93" s="342" t="s">
        <v>446</v>
      </c>
      <c r="H93" s="311" t="s">
        <v>184</v>
      </c>
      <c r="I93" s="308">
        <v>13</v>
      </c>
    </row>
    <row r="94" spans="1:9" x14ac:dyDescent="0.2">
      <c r="A94" s="309">
        <v>-275</v>
      </c>
      <c r="B94" s="336">
        <v>289</v>
      </c>
      <c r="C94" s="317" t="s">
        <v>297</v>
      </c>
      <c r="D94" s="318"/>
      <c r="E94" s="320"/>
      <c r="F94" s="256"/>
      <c r="H94" s="324"/>
    </row>
    <row r="95" spans="1:9" x14ac:dyDescent="0.2">
      <c r="A95" s="309"/>
      <c r="B95" s="312" t="s">
        <v>297</v>
      </c>
      <c r="C95" s="319"/>
      <c r="D95" s="337">
        <v>312</v>
      </c>
      <c r="E95" s="317" t="s">
        <v>228</v>
      </c>
      <c r="F95" s="262">
        <v>4</v>
      </c>
      <c r="G95" s="320"/>
      <c r="H95" s="320"/>
    </row>
    <row r="96" spans="1:9" x14ac:dyDescent="0.2">
      <c r="A96" s="309">
        <v>-276</v>
      </c>
      <c r="B96" s="256"/>
      <c r="C96" s="262"/>
      <c r="D96" s="320"/>
      <c r="G96" s="320"/>
      <c r="H96" s="320"/>
    </row>
    <row r="97" spans="1:10" x14ac:dyDescent="0.2">
      <c r="A97" s="309"/>
      <c r="B97" s="321">
        <v>-279</v>
      </c>
      <c r="C97" s="304" t="s">
        <v>197</v>
      </c>
      <c r="D97" s="320"/>
      <c r="F97" s="256"/>
      <c r="G97" s="320"/>
      <c r="H97" s="320"/>
    </row>
    <row r="98" spans="1:10" x14ac:dyDescent="0.2">
      <c r="A98" s="309"/>
      <c r="B98" s="321"/>
      <c r="C98" s="338"/>
      <c r="D98" s="325"/>
      <c r="F98" s="256"/>
      <c r="G98" s="320"/>
      <c r="H98" s="320"/>
    </row>
    <row r="99" spans="1:10" x14ac:dyDescent="0.2">
      <c r="A99" s="309"/>
      <c r="B99" s="321"/>
      <c r="C99" s="335">
        <v>298</v>
      </c>
      <c r="D99" s="322" t="s">
        <v>197</v>
      </c>
      <c r="E99" s="308">
        <v>11</v>
      </c>
      <c r="F99" s="256"/>
      <c r="G99" s="320"/>
      <c r="H99" s="320"/>
    </row>
    <row r="100" spans="1:10" x14ac:dyDescent="0.2">
      <c r="A100" s="309"/>
      <c r="B100" s="256" t="s">
        <v>297</v>
      </c>
      <c r="C100" s="318"/>
      <c r="G100" s="320"/>
      <c r="H100" s="320"/>
    </row>
    <row r="101" spans="1:10" x14ac:dyDescent="0.2">
      <c r="A101" s="309">
        <v>-277</v>
      </c>
      <c r="B101" s="343">
        <v>290</v>
      </c>
      <c r="C101" s="322" t="s">
        <v>297</v>
      </c>
      <c r="F101" s="344">
        <v>-320</v>
      </c>
      <c r="G101" s="322" t="s">
        <v>201</v>
      </c>
      <c r="H101" s="318">
        <v>4</v>
      </c>
    </row>
    <row r="102" spans="1:10" x14ac:dyDescent="0.2">
      <c r="A102" s="309"/>
      <c r="B102" s="312" t="s">
        <v>297</v>
      </c>
      <c r="C102" s="319"/>
      <c r="D102" s="46">
        <v>-304</v>
      </c>
      <c r="E102" s="308" t="s">
        <v>173</v>
      </c>
      <c r="F102" s="308">
        <v>9</v>
      </c>
      <c r="H102" s="320"/>
    </row>
    <row r="103" spans="1:10" x14ac:dyDescent="0.2">
      <c r="A103" s="321">
        <v>-278</v>
      </c>
      <c r="B103" s="256"/>
      <c r="C103" s="262"/>
      <c r="D103" s="46"/>
      <c r="E103" s="345"/>
      <c r="F103" s="308"/>
      <c r="H103" s="320"/>
    </row>
    <row r="104" spans="1:10" x14ac:dyDescent="0.2">
      <c r="A104" s="321"/>
      <c r="B104" s="321">
        <v>-286</v>
      </c>
      <c r="C104" s="304" t="s">
        <v>180</v>
      </c>
      <c r="D104" s="308">
        <v>13</v>
      </c>
      <c r="E104" s="320"/>
      <c r="F104" s="256"/>
      <c r="G104" s="308"/>
      <c r="H104" s="320"/>
    </row>
    <row r="105" spans="1:10" x14ac:dyDescent="0.2">
      <c r="A105" s="309"/>
      <c r="B105" s="321"/>
      <c r="C105" s="338"/>
      <c r="E105" s="335">
        <v>327</v>
      </c>
      <c r="F105" s="311" t="s">
        <v>188</v>
      </c>
      <c r="G105" s="308">
        <v>13</v>
      </c>
      <c r="H105" s="320"/>
    </row>
    <row r="106" spans="1:10" x14ac:dyDescent="0.2">
      <c r="A106" s="309"/>
      <c r="B106" s="321"/>
      <c r="C106" s="335">
        <v>299</v>
      </c>
      <c r="D106" s="304" t="s">
        <v>180</v>
      </c>
      <c r="E106" s="262">
        <v>9</v>
      </c>
      <c r="F106" s="324"/>
      <c r="G106" s="308"/>
      <c r="H106" s="320"/>
    </row>
    <row r="107" spans="1:10" x14ac:dyDescent="0.2">
      <c r="A107" s="309"/>
      <c r="C107" s="320"/>
      <c r="D107" s="324"/>
      <c r="F107" s="325"/>
      <c r="H107" s="342" t="s">
        <v>447</v>
      </c>
      <c r="I107" s="311" t="s">
        <v>184</v>
      </c>
      <c r="J107" s="308">
        <v>7</v>
      </c>
    </row>
    <row r="108" spans="1:10" x14ac:dyDescent="0.2">
      <c r="A108" s="309">
        <v>-263</v>
      </c>
      <c r="B108" s="336">
        <v>291</v>
      </c>
      <c r="C108" s="317" t="s">
        <v>175</v>
      </c>
      <c r="D108" s="318">
        <v>4</v>
      </c>
      <c r="E108" s="320"/>
      <c r="F108" s="341"/>
      <c r="H108" s="320"/>
      <c r="I108" s="316"/>
    </row>
    <row r="109" spans="1:10" x14ac:dyDescent="0.2">
      <c r="A109" s="309"/>
      <c r="B109" s="312" t="s">
        <v>175</v>
      </c>
      <c r="C109" s="319"/>
      <c r="E109" s="325"/>
      <c r="F109" s="325"/>
      <c r="H109" s="320"/>
      <c r="I109" s="320"/>
    </row>
    <row r="110" spans="1:10" x14ac:dyDescent="0.2">
      <c r="A110" s="309">
        <v>-264</v>
      </c>
      <c r="B110" s="256"/>
      <c r="C110" s="262"/>
      <c r="E110" s="325"/>
      <c r="F110" s="320"/>
      <c r="H110" s="320"/>
      <c r="I110" s="320"/>
    </row>
    <row r="111" spans="1:10" x14ac:dyDescent="0.2">
      <c r="A111" s="309"/>
      <c r="B111" s="256"/>
      <c r="C111" s="262"/>
      <c r="E111" s="325"/>
      <c r="F111" s="320"/>
      <c r="H111" s="320"/>
      <c r="I111" s="320"/>
    </row>
    <row r="112" spans="1:10" x14ac:dyDescent="0.2">
      <c r="A112" s="309"/>
      <c r="B112" s="256"/>
      <c r="C112" s="262"/>
      <c r="D112" s="337">
        <v>313</v>
      </c>
      <c r="E112" s="317" t="s">
        <v>188</v>
      </c>
      <c r="F112" s="318">
        <v>13</v>
      </c>
      <c r="H112" s="320"/>
      <c r="I112" s="320"/>
    </row>
    <row r="113" spans="1:11" x14ac:dyDescent="0.2">
      <c r="A113" s="309"/>
      <c r="B113" s="321">
        <v>-285</v>
      </c>
      <c r="C113" s="304" t="s">
        <v>188</v>
      </c>
      <c r="D113" s="318"/>
      <c r="F113" s="320"/>
      <c r="H113" s="320"/>
      <c r="I113" s="320"/>
    </row>
    <row r="114" spans="1:11" x14ac:dyDescent="0.2">
      <c r="B114" s="321"/>
      <c r="C114" s="338"/>
      <c r="D114" s="320"/>
      <c r="F114" s="335">
        <v>336</v>
      </c>
      <c r="G114" s="304" t="s">
        <v>188</v>
      </c>
      <c r="H114" s="318">
        <v>11</v>
      </c>
      <c r="I114" s="320"/>
    </row>
    <row r="115" spans="1:11" x14ac:dyDescent="0.2">
      <c r="B115" s="321"/>
      <c r="C115" s="335">
        <v>300</v>
      </c>
      <c r="D115" s="320" t="s">
        <v>188</v>
      </c>
      <c r="E115" s="308">
        <v>13</v>
      </c>
      <c r="F115" s="256"/>
      <c r="G115" s="324"/>
      <c r="H115" s="320"/>
      <c r="I115" s="320"/>
    </row>
    <row r="116" spans="1:11" x14ac:dyDescent="0.2">
      <c r="B116" s="256" t="s">
        <v>297</v>
      </c>
      <c r="C116" s="318"/>
      <c r="D116" s="339"/>
      <c r="G116" s="325"/>
      <c r="H116" s="320"/>
      <c r="I116" s="320"/>
    </row>
    <row r="117" spans="1:11" x14ac:dyDescent="0.2">
      <c r="A117" s="309">
        <v>-265</v>
      </c>
      <c r="B117" s="336">
        <v>292</v>
      </c>
      <c r="C117" s="317" t="s">
        <v>297</v>
      </c>
      <c r="D117" s="308"/>
      <c r="F117" s="320"/>
      <c r="G117" s="320"/>
      <c r="H117" s="320"/>
      <c r="I117" s="320"/>
    </row>
    <row r="118" spans="1:11" x14ac:dyDescent="0.2">
      <c r="A118" s="309"/>
      <c r="B118" s="312" t="s">
        <v>297</v>
      </c>
      <c r="C118" s="319"/>
      <c r="D118" s="46">
        <v>-303</v>
      </c>
      <c r="E118" s="308" t="s">
        <v>178</v>
      </c>
      <c r="F118" s="318">
        <v>13</v>
      </c>
      <c r="G118" s="320"/>
      <c r="H118" s="320"/>
      <c r="I118" s="320"/>
    </row>
    <row r="119" spans="1:11" x14ac:dyDescent="0.2">
      <c r="A119" s="309">
        <v>-266</v>
      </c>
      <c r="B119" s="256"/>
      <c r="C119" s="262"/>
      <c r="D119" s="46"/>
      <c r="E119" s="345"/>
      <c r="F119" s="318"/>
      <c r="G119" s="320"/>
      <c r="H119" s="320"/>
      <c r="I119" s="320"/>
    </row>
    <row r="120" spans="1:11" x14ac:dyDescent="0.2">
      <c r="A120" s="309"/>
      <c r="B120" s="321">
        <v>-284</v>
      </c>
      <c r="C120" s="304" t="s">
        <v>206</v>
      </c>
      <c r="D120" s="308"/>
      <c r="E120" s="320"/>
      <c r="F120" s="320"/>
      <c r="G120" s="320"/>
      <c r="H120" s="320"/>
      <c r="I120" s="342" t="s">
        <v>448</v>
      </c>
      <c r="J120" s="312" t="s">
        <v>187</v>
      </c>
      <c r="K120" s="346" t="s">
        <v>449</v>
      </c>
    </row>
    <row r="121" spans="1:11" x14ac:dyDescent="0.2">
      <c r="A121" s="309"/>
      <c r="B121" s="321"/>
      <c r="C121" s="338"/>
      <c r="E121" s="335">
        <v>328</v>
      </c>
      <c r="F121" s="317" t="s">
        <v>178</v>
      </c>
      <c r="G121" s="341">
        <v>9</v>
      </c>
      <c r="H121" s="320"/>
      <c r="I121" s="347"/>
      <c r="J121" s="256"/>
    </row>
    <row r="122" spans="1:11" x14ac:dyDescent="0.2">
      <c r="A122" s="309"/>
      <c r="B122" s="321"/>
      <c r="C122" s="335">
        <v>301</v>
      </c>
      <c r="D122" s="304" t="s">
        <v>206</v>
      </c>
      <c r="E122" s="262">
        <v>13</v>
      </c>
      <c r="F122" s="339"/>
      <c r="G122" s="342" t="s">
        <v>450</v>
      </c>
      <c r="H122" s="322" t="s">
        <v>177</v>
      </c>
      <c r="I122" s="318">
        <v>10</v>
      </c>
      <c r="J122" s="256"/>
    </row>
    <row r="123" spans="1:11" x14ac:dyDescent="0.2">
      <c r="A123" s="309"/>
      <c r="B123" s="304" t="s">
        <v>297</v>
      </c>
      <c r="C123" s="320"/>
      <c r="D123" s="324"/>
      <c r="F123" s="329"/>
      <c r="H123" s="339"/>
      <c r="I123" s="320"/>
    </row>
    <row r="124" spans="1:11" x14ac:dyDescent="0.2">
      <c r="A124" s="309">
        <v>-267</v>
      </c>
      <c r="B124" s="336">
        <v>293</v>
      </c>
      <c r="C124" s="317" t="s">
        <v>297</v>
      </c>
      <c r="D124" s="318"/>
      <c r="E124" s="320"/>
      <c r="F124" s="256"/>
      <c r="H124" s="329"/>
      <c r="I124" s="320"/>
    </row>
    <row r="125" spans="1:11" x14ac:dyDescent="0.2">
      <c r="A125" s="309"/>
      <c r="B125" s="312" t="s">
        <v>297</v>
      </c>
      <c r="C125" s="319"/>
      <c r="E125" s="325"/>
      <c r="G125" s="320"/>
      <c r="I125" s="320"/>
    </row>
    <row r="126" spans="1:11" x14ac:dyDescent="0.2">
      <c r="A126" s="309">
        <v>-268</v>
      </c>
      <c r="B126" s="256"/>
      <c r="C126" s="262"/>
      <c r="D126" s="337">
        <v>314</v>
      </c>
      <c r="E126" s="317" t="s">
        <v>206</v>
      </c>
      <c r="F126" s="262">
        <v>11</v>
      </c>
      <c r="G126" s="320"/>
      <c r="I126" s="320"/>
    </row>
    <row r="127" spans="1:11" x14ac:dyDescent="0.2">
      <c r="A127" s="309"/>
      <c r="B127" s="321">
        <v>-283</v>
      </c>
      <c r="C127" s="304" t="s">
        <v>168</v>
      </c>
      <c r="D127" s="318">
        <v>13</v>
      </c>
      <c r="F127" s="256"/>
      <c r="G127" s="320"/>
      <c r="I127" s="320"/>
    </row>
    <row r="128" spans="1:11" x14ac:dyDescent="0.2">
      <c r="A128" s="309"/>
      <c r="B128" s="321"/>
      <c r="C128" s="338"/>
      <c r="D128" s="320"/>
      <c r="F128" s="256"/>
      <c r="G128" s="320"/>
      <c r="I128" s="320"/>
    </row>
    <row r="129" spans="1:11" x14ac:dyDescent="0.2">
      <c r="A129" s="309"/>
      <c r="B129" s="321"/>
      <c r="C129" s="335">
        <v>302</v>
      </c>
      <c r="D129" s="322" t="s">
        <v>168</v>
      </c>
      <c r="E129" s="308">
        <v>11</v>
      </c>
      <c r="F129" s="256"/>
      <c r="G129" s="320"/>
      <c r="I129" s="320"/>
    </row>
    <row r="130" spans="1:11" x14ac:dyDescent="0.2">
      <c r="A130" s="309"/>
      <c r="B130" s="256" t="s">
        <v>297</v>
      </c>
      <c r="C130" s="318"/>
      <c r="E130" s="308"/>
      <c r="F130" s="344">
        <v>-319</v>
      </c>
      <c r="G130" s="322" t="s">
        <v>177</v>
      </c>
      <c r="H130" s="308">
        <v>13</v>
      </c>
      <c r="I130" s="320"/>
    </row>
    <row r="131" spans="1:11" x14ac:dyDescent="0.2">
      <c r="A131" s="309">
        <v>-269</v>
      </c>
      <c r="B131" s="336">
        <v>294</v>
      </c>
      <c r="C131" s="317" t="s">
        <v>451</v>
      </c>
      <c r="D131" s="308">
        <v>7</v>
      </c>
      <c r="F131" s="256"/>
      <c r="G131" s="333"/>
      <c r="I131" s="320"/>
    </row>
    <row r="132" spans="1:11" x14ac:dyDescent="0.2">
      <c r="A132" s="309"/>
      <c r="B132" s="312" t="s">
        <v>451</v>
      </c>
      <c r="C132" s="319"/>
      <c r="D132" s="262"/>
      <c r="E132" s="308"/>
      <c r="H132" s="321">
        <v>-339</v>
      </c>
      <c r="I132" s="322" t="s">
        <v>187</v>
      </c>
      <c r="J132" s="308">
        <v>13</v>
      </c>
    </row>
    <row r="133" spans="1:11" ht="13.5" thickBot="1" x14ac:dyDescent="0.25">
      <c r="A133" s="321">
        <v>-270</v>
      </c>
      <c r="B133" s="256"/>
      <c r="C133" s="262"/>
      <c r="D133" s="262"/>
      <c r="E133" s="308"/>
      <c r="F133" s="256"/>
      <c r="K133" s="304" t="s">
        <v>184</v>
      </c>
    </row>
    <row r="134" spans="1:11" x14ac:dyDescent="0.2">
      <c r="B134" s="256"/>
      <c r="C134" s="262"/>
      <c r="D134" s="262"/>
      <c r="E134" s="308"/>
      <c r="F134" s="256"/>
      <c r="K134" s="330" t="s">
        <v>295</v>
      </c>
    </row>
    <row r="135" spans="1:11" x14ac:dyDescent="0.2">
      <c r="B135" s="256"/>
      <c r="C135" s="262"/>
      <c r="D135" s="262"/>
      <c r="E135" s="308"/>
      <c r="F135" s="256"/>
    </row>
    <row r="136" spans="1:11" ht="13.5" thickBot="1" x14ac:dyDescent="0.25">
      <c r="B136" s="256"/>
      <c r="C136" s="262"/>
      <c r="D136" s="262"/>
      <c r="E136" s="308"/>
      <c r="F136" s="256"/>
      <c r="K136" s="256" t="s">
        <v>177</v>
      </c>
    </row>
    <row r="137" spans="1:11" x14ac:dyDescent="0.2">
      <c r="B137" s="256"/>
      <c r="C137" s="262"/>
      <c r="D137" s="262"/>
      <c r="E137" s="308"/>
      <c r="F137" s="256"/>
      <c r="K137" s="330" t="s">
        <v>296</v>
      </c>
    </row>
    <row r="139" spans="1:11" x14ac:dyDescent="0.2">
      <c r="A139" s="307" t="s">
        <v>452</v>
      </c>
    </row>
    <row r="140" spans="1:11" x14ac:dyDescent="0.2">
      <c r="H140" s="309" t="s">
        <v>446</v>
      </c>
      <c r="I140" s="304" t="s">
        <v>201</v>
      </c>
      <c r="J140" s="262">
        <v>13</v>
      </c>
      <c r="K140" s="256"/>
    </row>
    <row r="141" spans="1:11" ht="13.5" thickBot="1" x14ac:dyDescent="0.25">
      <c r="I141" s="316"/>
      <c r="J141" s="328"/>
      <c r="K141" s="328" t="s">
        <v>201</v>
      </c>
    </row>
    <row r="142" spans="1:11" x14ac:dyDescent="0.2">
      <c r="H142" s="309" t="s">
        <v>450</v>
      </c>
      <c r="I142" s="322" t="s">
        <v>188</v>
      </c>
      <c r="J142" s="308">
        <v>9</v>
      </c>
      <c r="K142" s="344" t="s">
        <v>298</v>
      </c>
    </row>
    <row r="143" spans="1:11" x14ac:dyDescent="0.2">
      <c r="K143" s="256"/>
    </row>
    <row r="144" spans="1:11" ht="13.5" thickBot="1" x14ac:dyDescent="0.25">
      <c r="I144" s="256"/>
      <c r="K144" s="328" t="s">
        <v>188</v>
      </c>
    </row>
    <row r="145" spans="1:11" x14ac:dyDescent="0.2">
      <c r="J145" s="256"/>
      <c r="K145" s="344" t="s">
        <v>320</v>
      </c>
    </row>
    <row r="146" spans="1:11" x14ac:dyDescent="0.2">
      <c r="J146" s="256"/>
      <c r="K146" s="344"/>
    </row>
    <row r="147" spans="1:11" x14ac:dyDescent="0.2">
      <c r="A147" s="307" t="s">
        <v>453</v>
      </c>
      <c r="J147" s="256"/>
      <c r="K147" s="344"/>
    </row>
    <row r="148" spans="1:11" x14ac:dyDescent="0.2">
      <c r="H148" s="321">
        <v>335</v>
      </c>
      <c r="I148" s="304" t="s">
        <v>183</v>
      </c>
      <c r="J148" s="262">
        <v>11</v>
      </c>
      <c r="K148" s="256"/>
    </row>
    <row r="149" spans="1:11" ht="13.5" thickBot="1" x14ac:dyDescent="0.25">
      <c r="I149" s="316"/>
      <c r="J149" s="328"/>
      <c r="K149" s="328" t="s">
        <v>178</v>
      </c>
    </row>
    <row r="150" spans="1:11" x14ac:dyDescent="0.2">
      <c r="H150" s="321">
        <v>336</v>
      </c>
      <c r="I150" s="322" t="s">
        <v>178</v>
      </c>
      <c r="J150" s="308">
        <v>13</v>
      </c>
      <c r="K150" s="344" t="s">
        <v>299</v>
      </c>
    </row>
    <row r="151" spans="1:11" x14ac:dyDescent="0.2">
      <c r="K151" s="256"/>
    </row>
    <row r="152" spans="1:11" ht="13.5" thickBot="1" x14ac:dyDescent="0.25">
      <c r="I152" s="256"/>
      <c r="K152" s="328" t="s">
        <v>183</v>
      </c>
    </row>
    <row r="153" spans="1:11" x14ac:dyDescent="0.2">
      <c r="J153" s="256"/>
      <c r="K153" s="344" t="s">
        <v>300</v>
      </c>
    </row>
    <row r="154" spans="1:11" x14ac:dyDescent="0.2">
      <c r="A154" s="334" t="s">
        <v>454</v>
      </c>
      <c r="J154" s="256"/>
      <c r="K154" s="344"/>
    </row>
    <row r="155" spans="1:11" x14ac:dyDescent="0.2">
      <c r="B155" s="256"/>
      <c r="D155" s="256"/>
      <c r="E155" s="256"/>
      <c r="F155" s="256"/>
      <c r="G155" s="153">
        <v>325</v>
      </c>
      <c r="H155" s="304" t="s">
        <v>172</v>
      </c>
      <c r="I155" s="308">
        <v>13</v>
      </c>
    </row>
    <row r="156" spans="1:11" x14ac:dyDescent="0.2">
      <c r="G156" s="309"/>
      <c r="H156" s="348" t="s">
        <v>246</v>
      </c>
      <c r="I156" s="312" t="s">
        <v>172</v>
      </c>
      <c r="J156" s="262">
        <v>13</v>
      </c>
    </row>
    <row r="157" spans="1:11" x14ac:dyDescent="0.2">
      <c r="G157" s="309">
        <v>326</v>
      </c>
      <c r="H157" s="322" t="s">
        <v>228</v>
      </c>
      <c r="I157" s="345">
        <v>3</v>
      </c>
    </row>
    <row r="158" spans="1:11" ht="13.5" thickBot="1" x14ac:dyDescent="0.25">
      <c r="G158" s="309"/>
      <c r="I158" s="320"/>
      <c r="K158" s="304" t="s">
        <v>172</v>
      </c>
    </row>
    <row r="159" spans="1:11" x14ac:dyDescent="0.2">
      <c r="G159" s="309">
        <v>327</v>
      </c>
      <c r="H159" s="304" t="s">
        <v>173</v>
      </c>
      <c r="I159" s="318">
        <v>2</v>
      </c>
      <c r="J159" s="349"/>
      <c r="K159" s="330" t="s">
        <v>322</v>
      </c>
    </row>
    <row r="160" spans="1:11" x14ac:dyDescent="0.2">
      <c r="G160" s="309"/>
      <c r="H160" s="348" t="s">
        <v>260</v>
      </c>
      <c r="I160" s="322" t="s">
        <v>206</v>
      </c>
      <c r="J160" s="262">
        <v>2</v>
      </c>
    </row>
    <row r="161" spans="1:11" ht="13.5" thickBot="1" x14ac:dyDescent="0.25">
      <c r="G161" s="309">
        <v>328</v>
      </c>
      <c r="H161" s="322" t="s">
        <v>206</v>
      </c>
      <c r="I161" s="308">
        <v>13</v>
      </c>
      <c r="J161" s="256"/>
      <c r="K161" s="256" t="s">
        <v>206</v>
      </c>
    </row>
    <row r="162" spans="1:11" x14ac:dyDescent="0.2">
      <c r="G162" s="321"/>
      <c r="J162" s="256"/>
      <c r="K162" s="330" t="s">
        <v>350</v>
      </c>
    </row>
    <row r="163" spans="1:11" x14ac:dyDescent="0.2">
      <c r="G163" s="321"/>
      <c r="H163" s="309" t="s">
        <v>246</v>
      </c>
      <c r="I163" s="304" t="s">
        <v>228</v>
      </c>
      <c r="J163" s="262" t="s">
        <v>455</v>
      </c>
      <c r="K163" s="256"/>
    </row>
    <row r="164" spans="1:11" ht="13.5" thickBot="1" x14ac:dyDescent="0.25">
      <c r="G164" s="321"/>
      <c r="I164" s="316"/>
      <c r="J164" s="328"/>
      <c r="K164" s="328" t="s">
        <v>228</v>
      </c>
    </row>
    <row r="165" spans="1:11" x14ac:dyDescent="0.2">
      <c r="G165" s="321"/>
      <c r="H165" s="309" t="s">
        <v>260</v>
      </c>
      <c r="I165" s="322" t="s">
        <v>173</v>
      </c>
      <c r="J165" s="308" t="s">
        <v>297</v>
      </c>
      <c r="K165" s="344" t="s">
        <v>352</v>
      </c>
    </row>
    <row r="166" spans="1:11" x14ac:dyDescent="0.2">
      <c r="G166" s="321"/>
      <c r="K166" s="256"/>
    </row>
    <row r="167" spans="1:11" ht="13.5" thickBot="1" x14ac:dyDescent="0.25">
      <c r="G167" s="321"/>
      <c r="I167" s="256"/>
      <c r="K167" s="328" t="s">
        <v>173</v>
      </c>
    </row>
    <row r="168" spans="1:11" x14ac:dyDescent="0.2">
      <c r="G168" s="321"/>
      <c r="J168" s="256"/>
      <c r="K168" s="344" t="s">
        <v>383</v>
      </c>
    </row>
    <row r="169" spans="1:11" x14ac:dyDescent="0.2">
      <c r="A169" s="334" t="s">
        <v>456</v>
      </c>
      <c r="B169" s="256"/>
      <c r="D169" s="256"/>
      <c r="E169" s="256"/>
      <c r="F169" s="256"/>
      <c r="G169" s="256"/>
    </row>
    <row r="170" spans="1:11" x14ac:dyDescent="0.2">
      <c r="G170" s="153">
        <v>311</v>
      </c>
      <c r="H170" s="304" t="s">
        <v>185</v>
      </c>
      <c r="I170" s="308">
        <v>13</v>
      </c>
    </row>
    <row r="171" spans="1:11" x14ac:dyDescent="0.2">
      <c r="G171" s="309"/>
      <c r="H171" s="348" t="s">
        <v>264</v>
      </c>
      <c r="I171" s="312" t="s">
        <v>185</v>
      </c>
      <c r="J171" s="262">
        <v>5</v>
      </c>
    </row>
    <row r="172" spans="1:11" x14ac:dyDescent="0.2">
      <c r="G172" s="309">
        <v>312</v>
      </c>
      <c r="H172" s="322" t="s">
        <v>197</v>
      </c>
      <c r="I172" s="345">
        <v>2</v>
      </c>
    </row>
    <row r="173" spans="1:11" ht="13.5" thickBot="1" x14ac:dyDescent="0.25">
      <c r="G173" s="309"/>
      <c r="I173" s="320"/>
      <c r="K173" s="304" t="s">
        <v>168</v>
      </c>
    </row>
    <row r="174" spans="1:11" x14ac:dyDescent="0.2">
      <c r="G174" s="309">
        <v>313</v>
      </c>
      <c r="H174" s="304" t="s">
        <v>180</v>
      </c>
      <c r="I174" s="318">
        <v>4</v>
      </c>
      <c r="J174" s="349"/>
      <c r="K174" s="330" t="s">
        <v>353</v>
      </c>
    </row>
    <row r="175" spans="1:11" x14ac:dyDescent="0.2">
      <c r="G175" s="309"/>
      <c r="H175" s="348" t="s">
        <v>265</v>
      </c>
      <c r="I175" s="322" t="s">
        <v>168</v>
      </c>
      <c r="J175" s="262">
        <v>13</v>
      </c>
    </row>
    <row r="176" spans="1:11" ht="13.5" thickBot="1" x14ac:dyDescent="0.25">
      <c r="G176" s="309">
        <v>314</v>
      </c>
      <c r="H176" s="322" t="s">
        <v>168</v>
      </c>
      <c r="I176" s="308">
        <v>13</v>
      </c>
      <c r="J176" s="256"/>
      <c r="K176" s="256" t="s">
        <v>185</v>
      </c>
    </row>
    <row r="177" spans="1:11" x14ac:dyDescent="0.2">
      <c r="G177" s="321"/>
      <c r="J177" s="256"/>
      <c r="K177" s="330" t="s">
        <v>354</v>
      </c>
    </row>
    <row r="178" spans="1:11" x14ac:dyDescent="0.2">
      <c r="G178" s="321"/>
      <c r="H178" s="309" t="s">
        <v>264</v>
      </c>
      <c r="I178" s="304" t="s">
        <v>197</v>
      </c>
      <c r="J178" s="262">
        <v>4</v>
      </c>
      <c r="K178" s="256"/>
    </row>
    <row r="179" spans="1:11" ht="13.5" thickBot="1" x14ac:dyDescent="0.25">
      <c r="G179" s="321"/>
      <c r="I179" s="316"/>
      <c r="J179" s="328"/>
      <c r="K179" s="328" t="s">
        <v>180</v>
      </c>
    </row>
    <row r="180" spans="1:11" x14ac:dyDescent="0.2">
      <c r="G180" s="321"/>
      <c r="H180" s="309" t="s">
        <v>265</v>
      </c>
      <c r="I180" s="322" t="s">
        <v>180</v>
      </c>
      <c r="J180" s="308">
        <v>13</v>
      </c>
      <c r="K180" s="344" t="s">
        <v>355</v>
      </c>
    </row>
    <row r="181" spans="1:11" x14ac:dyDescent="0.2">
      <c r="G181" s="321"/>
      <c r="K181" s="256"/>
    </row>
    <row r="182" spans="1:11" ht="13.5" thickBot="1" x14ac:dyDescent="0.25">
      <c r="G182" s="321"/>
      <c r="I182" s="256"/>
      <c r="K182" s="328" t="s">
        <v>197</v>
      </c>
    </row>
    <row r="183" spans="1:11" x14ac:dyDescent="0.2">
      <c r="G183" s="321"/>
      <c r="J183" s="256"/>
      <c r="K183" s="344" t="s">
        <v>356</v>
      </c>
    </row>
    <row r="184" spans="1:11" x14ac:dyDescent="0.2">
      <c r="G184" s="321"/>
      <c r="J184" s="256"/>
      <c r="K184" s="344"/>
    </row>
    <row r="185" spans="1:11" x14ac:dyDescent="0.2">
      <c r="A185" s="307" t="s">
        <v>384</v>
      </c>
      <c r="G185" s="321"/>
      <c r="J185" s="256"/>
      <c r="K185" s="344"/>
    </row>
    <row r="186" spans="1:11" x14ac:dyDescent="0.2">
      <c r="B186" s="256"/>
      <c r="C186" s="262"/>
      <c r="D186" s="262"/>
      <c r="E186" s="308"/>
      <c r="F186" s="153">
        <v>295</v>
      </c>
      <c r="G186" s="304" t="s">
        <v>445</v>
      </c>
      <c r="H186" s="308"/>
      <c r="K186" s="256"/>
    </row>
    <row r="187" spans="1:11" x14ac:dyDescent="0.2">
      <c r="A187" s="307"/>
      <c r="F187" s="309"/>
      <c r="G187" s="350">
        <v>1</v>
      </c>
      <c r="H187" s="311" t="s">
        <v>445</v>
      </c>
      <c r="I187" s="308" t="s">
        <v>134</v>
      </c>
      <c r="K187" s="256"/>
    </row>
    <row r="188" spans="1:11" x14ac:dyDescent="0.2">
      <c r="F188" s="309">
        <v>296</v>
      </c>
      <c r="G188" s="312" t="s">
        <v>297</v>
      </c>
      <c r="H188" s="313"/>
      <c r="K188" s="256"/>
    </row>
    <row r="189" spans="1:11" x14ac:dyDescent="0.2">
      <c r="F189" s="309"/>
      <c r="H189" s="323">
        <v>5</v>
      </c>
      <c r="I189" s="256" t="s">
        <v>445</v>
      </c>
      <c r="J189" s="308">
        <v>11</v>
      </c>
      <c r="K189" s="256"/>
    </row>
    <row r="190" spans="1:11" x14ac:dyDescent="0.2">
      <c r="F190" s="309">
        <v>297</v>
      </c>
      <c r="G190" s="304" t="s">
        <v>297</v>
      </c>
      <c r="H190" s="318"/>
      <c r="I190" s="316"/>
      <c r="K190" s="256"/>
    </row>
    <row r="191" spans="1:11" x14ac:dyDescent="0.2">
      <c r="F191" s="309"/>
      <c r="G191" s="350">
        <v>2</v>
      </c>
      <c r="H191" s="317" t="s">
        <v>297</v>
      </c>
      <c r="I191" s="318"/>
      <c r="K191" s="256"/>
    </row>
    <row r="192" spans="1:11" x14ac:dyDescent="0.2">
      <c r="F192" s="309">
        <v>298</v>
      </c>
      <c r="G192" s="312" t="s">
        <v>297</v>
      </c>
      <c r="H192" s="319"/>
      <c r="I192" s="320"/>
      <c r="K192" s="256"/>
    </row>
    <row r="193" spans="1:11" ht="13.5" thickBot="1" x14ac:dyDescent="0.25">
      <c r="F193" s="321"/>
      <c r="I193" s="323"/>
      <c r="J193" s="327"/>
      <c r="K193" s="256" t="s">
        <v>175</v>
      </c>
    </row>
    <row r="194" spans="1:11" x14ac:dyDescent="0.2">
      <c r="F194" s="153">
        <v>299</v>
      </c>
      <c r="G194" s="304" t="s">
        <v>175</v>
      </c>
      <c r="H194" s="308" t="s">
        <v>134</v>
      </c>
      <c r="I194" s="320"/>
      <c r="J194" s="256"/>
      <c r="K194" s="330" t="s">
        <v>388</v>
      </c>
    </row>
    <row r="195" spans="1:11" x14ac:dyDescent="0.2">
      <c r="F195" s="309"/>
      <c r="G195" s="350">
        <v>3</v>
      </c>
      <c r="H195" s="311" t="s">
        <v>175</v>
      </c>
      <c r="I195" s="318">
        <v>13</v>
      </c>
      <c r="J195" s="256"/>
      <c r="K195" s="256"/>
    </row>
    <row r="196" spans="1:11" ht="13.5" thickBot="1" x14ac:dyDescent="0.25">
      <c r="F196" s="309">
        <v>300</v>
      </c>
      <c r="G196" s="312" t="s">
        <v>297</v>
      </c>
      <c r="H196" s="313"/>
      <c r="I196" s="320"/>
      <c r="J196" s="344"/>
      <c r="K196" s="328" t="s">
        <v>445</v>
      </c>
    </row>
    <row r="197" spans="1:11" x14ac:dyDescent="0.2">
      <c r="F197" s="309"/>
      <c r="H197" s="323">
        <v>6</v>
      </c>
      <c r="I197" s="322" t="s">
        <v>175</v>
      </c>
      <c r="J197" s="262">
        <v>13</v>
      </c>
      <c r="K197" s="344" t="s">
        <v>389</v>
      </c>
    </row>
    <row r="198" spans="1:11" x14ac:dyDescent="0.2">
      <c r="F198" s="309">
        <v>301</v>
      </c>
      <c r="G198" s="304" t="s">
        <v>297</v>
      </c>
      <c r="H198" s="318"/>
      <c r="I198" s="256"/>
      <c r="J198" s="256"/>
      <c r="K198" s="256"/>
    </row>
    <row r="199" spans="1:11" x14ac:dyDescent="0.2">
      <c r="F199" s="309"/>
      <c r="G199" s="350">
        <v>4</v>
      </c>
      <c r="H199" s="317" t="s">
        <v>451</v>
      </c>
      <c r="I199" s="262">
        <v>4</v>
      </c>
      <c r="J199" s="256"/>
      <c r="K199" s="256"/>
    </row>
    <row r="200" spans="1:11" x14ac:dyDescent="0.2">
      <c r="F200" s="309">
        <v>302</v>
      </c>
      <c r="G200" s="312" t="s">
        <v>451</v>
      </c>
      <c r="H200" s="319" t="s">
        <v>134</v>
      </c>
      <c r="I200" s="256"/>
      <c r="J200" s="256"/>
      <c r="K200" s="256"/>
    </row>
    <row r="201" spans="1:11" x14ac:dyDescent="0.2">
      <c r="G201" s="256"/>
      <c r="H201" s="321">
        <v>5</v>
      </c>
      <c r="I201" s="304" t="s">
        <v>297</v>
      </c>
      <c r="J201" s="262"/>
      <c r="K201" s="256"/>
    </row>
    <row r="202" spans="1:11" ht="13.5" thickBot="1" x14ac:dyDescent="0.25">
      <c r="G202" s="256"/>
      <c r="I202" s="351"/>
      <c r="J202" s="328"/>
      <c r="K202" s="328" t="s">
        <v>451</v>
      </c>
    </row>
    <row r="203" spans="1:11" x14ac:dyDescent="0.2">
      <c r="A203" s="352">
        <v>1</v>
      </c>
      <c r="B203" s="166" t="s">
        <v>187</v>
      </c>
      <c r="D203" s="353" t="s">
        <v>457</v>
      </c>
      <c r="G203" s="256"/>
      <c r="H203" s="321">
        <v>6</v>
      </c>
      <c r="I203" s="322" t="s">
        <v>451</v>
      </c>
      <c r="J203" s="308" t="s">
        <v>134</v>
      </c>
      <c r="K203" s="344" t="s">
        <v>391</v>
      </c>
    </row>
    <row r="204" spans="1:11" x14ac:dyDescent="0.2">
      <c r="A204" s="352">
        <v>2</v>
      </c>
      <c r="B204" s="167" t="s">
        <v>169</v>
      </c>
      <c r="D204" s="354" t="s">
        <v>458</v>
      </c>
      <c r="G204" s="256"/>
      <c r="K204" s="256"/>
    </row>
    <row r="205" spans="1:11" ht="13.5" thickBot="1" x14ac:dyDescent="0.25">
      <c r="A205" s="352">
        <v>3</v>
      </c>
      <c r="B205" s="168" t="s">
        <v>184</v>
      </c>
      <c r="D205" s="306" t="s">
        <v>459</v>
      </c>
      <c r="G205" s="256"/>
      <c r="I205" s="256"/>
      <c r="J205" s="321"/>
      <c r="K205" s="328"/>
    </row>
    <row r="206" spans="1:11" x14ac:dyDescent="0.2">
      <c r="A206" s="352">
        <v>4</v>
      </c>
      <c r="B206" s="230" t="s">
        <v>177</v>
      </c>
      <c r="D206" s="306" t="s">
        <v>460</v>
      </c>
      <c r="G206" s="256"/>
      <c r="J206" s="256"/>
      <c r="K206" s="344" t="s">
        <v>392</v>
      </c>
    </row>
    <row r="207" spans="1:11" x14ac:dyDescent="0.2">
      <c r="A207" s="352">
        <v>5</v>
      </c>
      <c r="B207" s="230" t="s">
        <v>201</v>
      </c>
      <c r="D207" s="355"/>
      <c r="G207" s="153"/>
      <c r="I207" s="308"/>
    </row>
    <row r="208" spans="1:11" x14ac:dyDescent="0.2">
      <c r="A208" s="352">
        <v>6</v>
      </c>
      <c r="B208" s="230" t="s">
        <v>188</v>
      </c>
      <c r="D208" s="356" t="s">
        <v>461</v>
      </c>
      <c r="G208" s="357"/>
      <c r="H208" s="358"/>
      <c r="I208" s="359"/>
      <c r="J208" s="360"/>
      <c r="K208" s="361"/>
    </row>
    <row r="209" spans="1:11" x14ac:dyDescent="0.2">
      <c r="A209" s="352">
        <v>7</v>
      </c>
      <c r="B209" s="230" t="s">
        <v>178</v>
      </c>
      <c r="D209" s="362" t="s">
        <v>462</v>
      </c>
      <c r="G209" s="357"/>
      <c r="H209" s="355"/>
      <c r="I209" s="363"/>
      <c r="J209" s="359"/>
      <c r="K209" s="361"/>
    </row>
    <row r="210" spans="1:11" x14ac:dyDescent="0.2">
      <c r="A210" s="352">
        <v>8</v>
      </c>
      <c r="B210" s="230" t="s">
        <v>183</v>
      </c>
      <c r="D210" s="364" t="s">
        <v>463</v>
      </c>
      <c r="G210" s="357"/>
      <c r="H210" s="358"/>
      <c r="I210" s="359"/>
      <c r="J210" s="360"/>
      <c r="K210" s="365"/>
    </row>
    <row r="211" spans="1:11" x14ac:dyDescent="0.2">
      <c r="A211" s="352">
        <v>9</v>
      </c>
      <c r="B211" s="230" t="s">
        <v>172</v>
      </c>
      <c r="D211" s="364" t="s">
        <v>464</v>
      </c>
      <c r="G211" s="357"/>
      <c r="H211" s="355"/>
      <c r="I211" s="361"/>
      <c r="J211" s="361"/>
      <c r="K211" s="361"/>
    </row>
    <row r="212" spans="1:11" x14ac:dyDescent="0.2">
      <c r="A212" s="352">
        <v>10</v>
      </c>
      <c r="B212" s="230" t="s">
        <v>206</v>
      </c>
      <c r="D212" s="364" t="s">
        <v>465</v>
      </c>
      <c r="G212" s="357"/>
      <c r="H212" s="355"/>
      <c r="I212" s="361"/>
      <c r="J212" s="365"/>
      <c r="K212" s="361"/>
    </row>
    <row r="213" spans="1:11" x14ac:dyDescent="0.2">
      <c r="A213" s="352">
        <v>11</v>
      </c>
      <c r="B213" s="230" t="s">
        <v>228</v>
      </c>
      <c r="D213" s="364" t="s">
        <v>466</v>
      </c>
      <c r="G213" s="357"/>
      <c r="H213" s="355"/>
      <c r="I213" s="361"/>
      <c r="J213" s="361"/>
      <c r="K213" s="365"/>
    </row>
    <row r="214" spans="1:11" x14ac:dyDescent="0.2">
      <c r="A214" s="352">
        <v>12</v>
      </c>
      <c r="B214" s="230" t="s">
        <v>173</v>
      </c>
      <c r="I214" s="256"/>
      <c r="J214" s="256"/>
      <c r="K214" s="256"/>
    </row>
    <row r="215" spans="1:11" x14ac:dyDescent="0.2">
      <c r="A215" s="352">
        <v>13</v>
      </c>
      <c r="B215" s="230" t="s">
        <v>168</v>
      </c>
    </row>
    <row r="216" spans="1:11" x14ac:dyDescent="0.2">
      <c r="A216" s="352">
        <v>14</v>
      </c>
      <c r="B216" s="230" t="s">
        <v>185</v>
      </c>
    </row>
    <row r="217" spans="1:11" x14ac:dyDescent="0.2">
      <c r="A217" s="352">
        <v>15</v>
      </c>
      <c r="B217" s="230" t="s">
        <v>180</v>
      </c>
    </row>
    <row r="218" spans="1:11" x14ac:dyDescent="0.2">
      <c r="A218" s="352">
        <v>16</v>
      </c>
      <c r="B218" s="230" t="s">
        <v>197</v>
      </c>
    </row>
    <row r="219" spans="1:11" x14ac:dyDescent="0.2">
      <c r="A219" s="352">
        <v>17</v>
      </c>
      <c r="B219" s="230" t="s">
        <v>175</v>
      </c>
    </row>
    <row r="220" spans="1:11" x14ac:dyDescent="0.2">
      <c r="A220" s="352">
        <v>18</v>
      </c>
      <c r="B220" s="230" t="s">
        <v>445</v>
      </c>
    </row>
    <row r="221" spans="1:11" x14ac:dyDescent="0.2">
      <c r="A221" s="352">
        <v>19</v>
      </c>
      <c r="B221" s="230" t="s">
        <v>451</v>
      </c>
    </row>
    <row r="225" spans="6:7" x14ac:dyDescent="0.2">
      <c r="F225" s="364"/>
      <c r="G225" s="306"/>
    </row>
    <row r="226" spans="6:7" x14ac:dyDescent="0.2">
      <c r="F226" s="364"/>
      <c r="G226" s="306"/>
    </row>
    <row r="227" spans="6:7" x14ac:dyDescent="0.2">
      <c r="F227" s="364"/>
      <c r="G227" s="306"/>
    </row>
    <row r="228" spans="6:7" x14ac:dyDescent="0.2">
      <c r="F228" s="364"/>
      <c r="G228" s="306"/>
    </row>
    <row r="229" spans="6:7" x14ac:dyDescent="0.2">
      <c r="F229" s="364"/>
      <c r="G229" s="306"/>
    </row>
  </sheetData>
  <conditionalFormatting sqref="C8:J203">
    <cfRule type="cellIs" dxfId="32" priority="1" stopIfTrue="1" operator="equal">
      <formula>13</formula>
    </cfRule>
  </conditionalFormatting>
  <hyperlinks>
    <hyperlink ref="E1" location="Kalend!G1" display="Kalender"/>
    <hyperlink ref="G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5" manualBreakCount="5">
    <brk id="40" max="16383" man="1"/>
    <brk id="72" max="16383" man="1"/>
    <brk id="110" max="16383" man="1"/>
    <brk id="145" max="16383" man="1"/>
    <brk id="183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33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4.5703125" style="143" customWidth="1"/>
    <col min="2" max="2" width="12.7109375" style="143" customWidth="1"/>
    <col min="3" max="3" width="31.28515625" style="143" bestFit="1" customWidth="1"/>
    <col min="4" max="8" width="12.7109375" style="143" customWidth="1"/>
    <col min="9" max="14" width="4.7109375" style="143" customWidth="1"/>
    <col min="15" max="16384" width="9.140625" style="143"/>
  </cols>
  <sheetData>
    <row r="1" spans="1:8" x14ac:dyDescent="0.2">
      <c r="A1" s="95" t="str">
        <f>UPPER((Kalend!D18)&amp;" - "&amp;(Kalend!C18)&amp;" - "&amp;(Kalend!E18))</f>
        <v>8 - KOHTLA VALLA MV (SAKAL) - DUO</v>
      </c>
      <c r="D1" s="572" t="str">
        <f>HYPERLINK("#Kalend!I1","Kalender")</f>
        <v>Kalender</v>
      </c>
      <c r="E1" s="43"/>
      <c r="F1" s="572" t="str">
        <f>HYPERLINK("#Reit!G1","Reiting")</f>
        <v>Reiting</v>
      </c>
      <c r="G1" s="43"/>
      <c r="H1" s="43"/>
    </row>
    <row r="2" spans="1:8" x14ac:dyDescent="0.2">
      <c r="A2" s="43" t="str">
        <f>"Toimumisaeg: "&amp;(Kalend!A18)&amp;" kell "&amp;(Kalend!B18)</f>
        <v>Toimumisaeg: T, 08.07.2014 kell 18:00</v>
      </c>
    </row>
    <row r="3" spans="1:8" x14ac:dyDescent="0.2">
      <c r="A3" s="43" t="str">
        <f>"Toimumiskoht: "&amp;(Kalend!F18)</f>
        <v>Toimumiskoht: Saka, Saka Cliff Hotel &amp; SPA</v>
      </c>
    </row>
    <row r="4" spans="1:8" x14ac:dyDescent="0.2">
      <c r="A4" s="43" t="str">
        <f>"Korraldaja: "&amp;(Kalend!G18)</f>
        <v>Korraldaja: Kohtla vald, Johannes Neiland</v>
      </c>
    </row>
    <row r="6" spans="1:8" s="304" customFormat="1" x14ac:dyDescent="0.2">
      <c r="A6" s="305" t="s">
        <v>439</v>
      </c>
    </row>
    <row r="7" spans="1:8" s="304" customFormat="1" x14ac:dyDescent="0.2">
      <c r="A7" s="306"/>
    </row>
    <row r="8" spans="1:8" s="304" customFormat="1" x14ac:dyDescent="0.2">
      <c r="A8" s="307" t="s">
        <v>440</v>
      </c>
      <c r="C8" s="153"/>
      <c r="E8" s="308"/>
    </row>
    <row r="9" spans="1:8" s="304" customFormat="1" x14ac:dyDescent="0.2">
      <c r="A9" s="307"/>
      <c r="C9" s="153"/>
      <c r="E9" s="308"/>
    </row>
    <row r="10" spans="1:8" s="304" customFormat="1" x14ac:dyDescent="0.2">
      <c r="A10" s="307"/>
      <c r="B10" s="153">
        <v>1</v>
      </c>
      <c r="C10" s="304" t="s">
        <v>329</v>
      </c>
      <c r="D10" s="308"/>
    </row>
    <row r="11" spans="1:8" s="304" customFormat="1" x14ac:dyDescent="0.2">
      <c r="B11" s="309"/>
      <c r="C11" s="310">
        <v>-870</v>
      </c>
      <c r="D11" s="311" t="s">
        <v>329</v>
      </c>
      <c r="E11" s="308">
        <v>8</v>
      </c>
    </row>
    <row r="12" spans="1:8" s="304" customFormat="1" x14ac:dyDescent="0.2">
      <c r="B12" s="309">
        <v>16</v>
      </c>
      <c r="C12" s="312" t="s">
        <v>297</v>
      </c>
      <c r="D12" s="313"/>
    </row>
    <row r="13" spans="1:8" s="304" customFormat="1" x14ac:dyDescent="0.2">
      <c r="B13" s="309"/>
      <c r="D13" s="314">
        <v>-878</v>
      </c>
      <c r="E13" s="256" t="s">
        <v>467</v>
      </c>
      <c r="F13" s="308">
        <v>5</v>
      </c>
    </row>
    <row r="14" spans="1:8" s="304" customFormat="1" x14ac:dyDescent="0.2">
      <c r="B14" s="309">
        <v>9</v>
      </c>
      <c r="C14" s="304" t="s">
        <v>340</v>
      </c>
      <c r="D14" s="315">
        <v>10</v>
      </c>
      <c r="E14" s="316"/>
    </row>
    <row r="15" spans="1:8" s="304" customFormat="1" x14ac:dyDescent="0.2">
      <c r="B15" s="309"/>
      <c r="C15" s="310">
        <v>-871</v>
      </c>
      <c r="D15" s="317" t="s">
        <v>467</v>
      </c>
      <c r="E15" s="318">
        <v>13</v>
      </c>
    </row>
    <row r="16" spans="1:8" s="304" customFormat="1" x14ac:dyDescent="0.2">
      <c r="B16" s="309">
        <v>8</v>
      </c>
      <c r="C16" s="312" t="s">
        <v>467</v>
      </c>
      <c r="D16" s="319">
        <v>13</v>
      </c>
      <c r="E16" s="320"/>
    </row>
    <row r="17" spans="2:8" s="304" customFormat="1" x14ac:dyDescent="0.2">
      <c r="B17" s="321"/>
      <c r="E17" s="314">
        <v>-886</v>
      </c>
      <c r="F17" s="256" t="s">
        <v>334</v>
      </c>
      <c r="G17" s="308">
        <v>5</v>
      </c>
    </row>
    <row r="18" spans="2:8" s="304" customFormat="1" x14ac:dyDescent="0.2">
      <c r="B18" s="153">
        <v>5</v>
      </c>
      <c r="C18" s="304" t="s">
        <v>404</v>
      </c>
      <c r="D18" s="308">
        <v>13</v>
      </c>
      <c r="E18" s="320"/>
      <c r="F18" s="316"/>
    </row>
    <row r="19" spans="2:8" s="304" customFormat="1" x14ac:dyDescent="0.2">
      <c r="B19" s="309"/>
      <c r="C19" s="310">
        <v>-872</v>
      </c>
      <c r="D19" s="311" t="s">
        <v>404</v>
      </c>
      <c r="E19" s="318" t="s">
        <v>134</v>
      </c>
      <c r="F19" s="320"/>
    </row>
    <row r="20" spans="2:8" s="304" customFormat="1" x14ac:dyDescent="0.2">
      <c r="B20" s="309">
        <v>12</v>
      </c>
      <c r="C20" s="312" t="s">
        <v>468</v>
      </c>
      <c r="D20" s="313">
        <v>2</v>
      </c>
      <c r="E20" s="320"/>
      <c r="F20" s="320"/>
    </row>
    <row r="21" spans="2:8" s="304" customFormat="1" x14ac:dyDescent="0.2">
      <c r="B21" s="309"/>
      <c r="D21" s="314">
        <v>-879</v>
      </c>
      <c r="E21" s="322" t="s">
        <v>334</v>
      </c>
      <c r="F21" s="318">
        <v>13</v>
      </c>
    </row>
    <row r="22" spans="2:8" s="304" customFormat="1" x14ac:dyDescent="0.2">
      <c r="B22" s="309">
        <v>13</v>
      </c>
      <c r="C22" s="304" t="s">
        <v>343</v>
      </c>
      <c r="D22" s="318">
        <v>11</v>
      </c>
      <c r="E22" s="256"/>
      <c r="F22" s="320"/>
    </row>
    <row r="23" spans="2:8" s="304" customFormat="1" x14ac:dyDescent="0.2">
      <c r="B23" s="309"/>
      <c r="C23" s="310">
        <v>-873</v>
      </c>
      <c r="D23" s="317" t="s">
        <v>334</v>
      </c>
      <c r="E23" s="262" t="s">
        <v>134</v>
      </c>
      <c r="F23" s="320"/>
    </row>
    <row r="24" spans="2:8" s="304" customFormat="1" x14ac:dyDescent="0.2">
      <c r="B24" s="309">
        <v>4</v>
      </c>
      <c r="C24" s="312" t="s">
        <v>334</v>
      </c>
      <c r="D24" s="319">
        <v>13</v>
      </c>
      <c r="E24" s="256"/>
      <c r="F24" s="320"/>
    </row>
    <row r="25" spans="2:8" s="304" customFormat="1" ht="13.5" thickBot="1" x14ac:dyDescent="0.25">
      <c r="F25" s="314">
        <v>-900</v>
      </c>
      <c r="G25" s="327"/>
      <c r="H25" s="328" t="s">
        <v>339</v>
      </c>
    </row>
    <row r="26" spans="2:8" s="304" customFormat="1" x14ac:dyDescent="0.2">
      <c r="B26" s="153">
        <v>3</v>
      </c>
      <c r="C26" s="304" t="s">
        <v>339</v>
      </c>
      <c r="D26" s="308"/>
      <c r="F26" s="320"/>
      <c r="G26" s="329"/>
      <c r="H26" s="330" t="s">
        <v>290</v>
      </c>
    </row>
    <row r="27" spans="2:8" s="304" customFormat="1" x14ac:dyDescent="0.2">
      <c r="B27" s="309"/>
      <c r="C27" s="310">
        <v>-874</v>
      </c>
      <c r="D27" s="311" t="s">
        <v>339</v>
      </c>
      <c r="E27" s="308">
        <v>13</v>
      </c>
      <c r="F27" s="320"/>
      <c r="H27" s="256"/>
    </row>
    <row r="28" spans="2:8" s="304" customFormat="1" ht="13.5" thickBot="1" x14ac:dyDescent="0.25">
      <c r="B28" s="309">
        <v>14</v>
      </c>
      <c r="C28" s="312" t="s">
        <v>297</v>
      </c>
      <c r="D28" s="313"/>
      <c r="F28" s="320"/>
      <c r="H28" s="328" t="s">
        <v>334</v>
      </c>
    </row>
    <row r="29" spans="2:8" s="304" customFormat="1" x14ac:dyDescent="0.2">
      <c r="B29" s="309"/>
      <c r="D29" s="314">
        <v>-880</v>
      </c>
      <c r="E29" s="304" t="s">
        <v>339</v>
      </c>
      <c r="F29" s="318">
        <v>13</v>
      </c>
      <c r="H29" s="321" t="s">
        <v>292</v>
      </c>
    </row>
    <row r="30" spans="2:8" s="304" customFormat="1" x14ac:dyDescent="0.2">
      <c r="B30" s="309">
        <v>11</v>
      </c>
      <c r="C30" s="304" t="s">
        <v>469</v>
      </c>
      <c r="D30" s="318">
        <v>13</v>
      </c>
      <c r="E30" s="316"/>
      <c r="F30" s="320"/>
      <c r="G30" s="256"/>
    </row>
    <row r="31" spans="2:8" s="304" customFormat="1" x14ac:dyDescent="0.2">
      <c r="B31" s="309"/>
      <c r="C31" s="310">
        <v>-875</v>
      </c>
      <c r="D31" s="317" t="s">
        <v>469</v>
      </c>
      <c r="E31" s="318">
        <v>10</v>
      </c>
      <c r="F31" s="320"/>
      <c r="G31" s="256"/>
    </row>
    <row r="32" spans="2:8" s="304" customFormat="1" x14ac:dyDescent="0.2">
      <c r="B32" s="309">
        <v>6</v>
      </c>
      <c r="C32" s="312" t="s">
        <v>470</v>
      </c>
      <c r="D32" s="319">
        <v>2</v>
      </c>
      <c r="E32" s="320"/>
      <c r="F32" s="320"/>
      <c r="G32" s="256"/>
    </row>
    <row r="33" spans="1:7" s="304" customFormat="1" x14ac:dyDescent="0.2">
      <c r="E33" s="314">
        <v>-887</v>
      </c>
      <c r="F33" s="322" t="s">
        <v>339</v>
      </c>
      <c r="G33" s="262">
        <v>13</v>
      </c>
    </row>
    <row r="34" spans="1:7" s="304" customFormat="1" x14ac:dyDescent="0.2">
      <c r="B34" s="153">
        <v>7</v>
      </c>
      <c r="C34" s="304" t="s">
        <v>471</v>
      </c>
      <c r="D34" s="308">
        <v>13</v>
      </c>
      <c r="E34" s="320"/>
      <c r="G34" s="256"/>
    </row>
    <row r="35" spans="1:7" s="304" customFormat="1" x14ac:dyDescent="0.2">
      <c r="B35" s="309"/>
      <c r="C35" s="310">
        <v>-876</v>
      </c>
      <c r="D35" s="311" t="s">
        <v>345</v>
      </c>
      <c r="E35" s="318">
        <v>13</v>
      </c>
      <c r="G35" s="256"/>
    </row>
    <row r="36" spans="1:7" s="304" customFormat="1" x14ac:dyDescent="0.2">
      <c r="B36" s="309">
        <v>10</v>
      </c>
      <c r="C36" s="312" t="s">
        <v>472</v>
      </c>
      <c r="D36" s="313">
        <v>4</v>
      </c>
      <c r="E36" s="320"/>
      <c r="G36" s="256"/>
    </row>
    <row r="37" spans="1:7" s="304" customFormat="1" x14ac:dyDescent="0.2">
      <c r="B37" s="309"/>
      <c r="D37" s="314">
        <v>-881</v>
      </c>
      <c r="E37" s="322" t="s">
        <v>345</v>
      </c>
      <c r="F37" s="308">
        <v>7</v>
      </c>
      <c r="G37" s="256"/>
    </row>
    <row r="38" spans="1:7" s="304" customFormat="1" x14ac:dyDescent="0.2">
      <c r="B38" s="309">
        <v>15</v>
      </c>
      <c r="C38" s="304" t="s">
        <v>297</v>
      </c>
      <c r="D38" s="318"/>
      <c r="E38" s="256"/>
      <c r="G38" s="256"/>
    </row>
    <row r="39" spans="1:7" s="304" customFormat="1" x14ac:dyDescent="0.2">
      <c r="B39" s="309"/>
      <c r="C39" s="310">
        <v>-877</v>
      </c>
      <c r="D39" s="317" t="s">
        <v>335</v>
      </c>
      <c r="E39" s="262">
        <v>8</v>
      </c>
      <c r="F39" s="256"/>
      <c r="G39" s="256"/>
    </row>
    <row r="40" spans="1:7" s="304" customFormat="1" x14ac:dyDescent="0.2">
      <c r="B40" s="309">
        <v>2</v>
      </c>
      <c r="C40" s="312" t="s">
        <v>335</v>
      </c>
      <c r="D40" s="319" t="s">
        <v>134</v>
      </c>
      <c r="E40" s="256"/>
      <c r="F40" s="256"/>
      <c r="G40" s="256"/>
    </row>
    <row r="41" spans="1:7" s="304" customFormat="1" x14ac:dyDescent="0.2">
      <c r="A41" s="334"/>
      <c r="B41" s="309"/>
      <c r="C41" s="256"/>
      <c r="D41" s="262"/>
      <c r="E41" s="256"/>
      <c r="F41" s="256"/>
      <c r="G41" s="256"/>
    </row>
    <row r="42" spans="1:7" s="304" customFormat="1" x14ac:dyDescent="0.2">
      <c r="A42" s="334" t="s">
        <v>444</v>
      </c>
      <c r="B42" s="309"/>
      <c r="C42" s="256"/>
      <c r="D42" s="262"/>
      <c r="E42" s="256"/>
      <c r="F42" s="256"/>
      <c r="G42" s="256"/>
    </row>
    <row r="43" spans="1:7" s="304" customFormat="1" x14ac:dyDescent="0.2">
      <c r="C43" s="309"/>
      <c r="D43" s="256"/>
      <c r="E43" s="262"/>
      <c r="F43" s="256"/>
      <c r="G43" s="344"/>
    </row>
    <row r="44" spans="1:7" s="304" customFormat="1" x14ac:dyDescent="0.2">
      <c r="B44" s="46"/>
      <c r="C44" s="256"/>
      <c r="D44" s="321">
        <v>-886</v>
      </c>
      <c r="E44" s="312" t="s">
        <v>467</v>
      </c>
      <c r="F44" s="308">
        <v>13</v>
      </c>
      <c r="G44" s="256"/>
    </row>
    <row r="45" spans="1:7" s="304" customFormat="1" x14ac:dyDescent="0.2">
      <c r="A45" s="153"/>
      <c r="E45" s="316"/>
      <c r="G45" s="256"/>
    </row>
    <row r="46" spans="1:7" s="304" customFormat="1" x14ac:dyDescent="0.2">
      <c r="A46" s="309"/>
      <c r="B46" s="321">
        <v>-881</v>
      </c>
      <c r="C46" s="304" t="s">
        <v>335</v>
      </c>
      <c r="D46" s="308">
        <v>2</v>
      </c>
      <c r="E46" s="320"/>
      <c r="F46" s="256"/>
      <c r="G46" s="308"/>
    </row>
    <row r="47" spans="1:7" s="304" customFormat="1" x14ac:dyDescent="0.2">
      <c r="A47" s="309"/>
      <c r="B47" s="321"/>
      <c r="C47" s="316"/>
      <c r="D47" s="308"/>
      <c r="E47" s="335">
        <v>898</v>
      </c>
      <c r="F47" s="311" t="s">
        <v>467</v>
      </c>
      <c r="G47" s="308">
        <v>11</v>
      </c>
    </row>
    <row r="48" spans="1:7" s="304" customFormat="1" x14ac:dyDescent="0.2">
      <c r="A48" s="309"/>
      <c r="B48" s="321"/>
      <c r="C48" s="335">
        <v>888</v>
      </c>
      <c r="D48" s="308" t="s">
        <v>343</v>
      </c>
      <c r="E48" s="308">
        <v>13</v>
      </c>
      <c r="F48" s="324"/>
    </row>
    <row r="49" spans="1:9" s="304" customFormat="1" x14ac:dyDescent="0.2">
      <c r="A49" s="309">
        <v>-873</v>
      </c>
      <c r="B49" s="304" t="s">
        <v>343</v>
      </c>
      <c r="C49" s="318">
        <v>13</v>
      </c>
      <c r="D49" s="324"/>
      <c r="F49" s="325"/>
    </row>
    <row r="50" spans="1:9" s="304" customFormat="1" x14ac:dyDescent="0.2">
      <c r="A50" s="309"/>
      <c r="B50" s="336">
        <v>882</v>
      </c>
      <c r="C50" s="317" t="s">
        <v>343</v>
      </c>
      <c r="D50" s="318">
        <v>13</v>
      </c>
      <c r="E50" s="320"/>
      <c r="F50" s="320"/>
    </row>
    <row r="51" spans="1:9" s="304" customFormat="1" x14ac:dyDescent="0.2">
      <c r="A51" s="309">
        <v>-872</v>
      </c>
      <c r="B51" s="312" t="s">
        <v>468</v>
      </c>
      <c r="C51" s="319">
        <v>11</v>
      </c>
      <c r="E51" s="325"/>
      <c r="F51" s="325"/>
    </row>
    <row r="52" spans="1:9" s="304" customFormat="1" x14ac:dyDescent="0.2">
      <c r="A52" s="309"/>
      <c r="B52" s="256"/>
      <c r="C52" s="262"/>
      <c r="D52" s="337">
        <v>894</v>
      </c>
      <c r="E52" s="317" t="s">
        <v>343</v>
      </c>
      <c r="F52" s="318">
        <v>8</v>
      </c>
    </row>
    <row r="53" spans="1:9" s="304" customFormat="1" x14ac:dyDescent="0.2">
      <c r="A53" s="309"/>
      <c r="B53" s="321">
        <v>-880</v>
      </c>
      <c r="C53" s="304" t="s">
        <v>469</v>
      </c>
      <c r="D53" s="318">
        <v>11</v>
      </c>
      <c r="F53" s="320"/>
    </row>
    <row r="54" spans="1:9" s="304" customFormat="1" ht="13.5" thickBot="1" x14ac:dyDescent="0.25">
      <c r="B54" s="321"/>
      <c r="C54" s="338"/>
      <c r="D54" s="320"/>
      <c r="F54" s="335">
        <v>907</v>
      </c>
      <c r="G54" s="327"/>
      <c r="H54" s="328" t="s">
        <v>329</v>
      </c>
    </row>
    <row r="55" spans="1:9" s="304" customFormat="1" x14ac:dyDescent="0.2">
      <c r="B55" s="321"/>
      <c r="C55" s="337">
        <v>889</v>
      </c>
      <c r="D55" s="320" t="s">
        <v>340</v>
      </c>
      <c r="E55" s="308">
        <v>2</v>
      </c>
      <c r="F55" s="320"/>
      <c r="G55" s="329"/>
      <c r="H55" s="330" t="s">
        <v>295</v>
      </c>
      <c r="I55" s="366"/>
    </row>
    <row r="56" spans="1:9" s="304" customFormat="1" x14ac:dyDescent="0.2">
      <c r="A56" s="321">
        <v>-871</v>
      </c>
      <c r="B56" s="256" t="s">
        <v>340</v>
      </c>
      <c r="C56" s="318" t="s">
        <v>134</v>
      </c>
      <c r="D56" s="339"/>
      <c r="F56" s="320"/>
      <c r="H56" s="256"/>
      <c r="I56" s="256"/>
    </row>
    <row r="57" spans="1:9" s="304" customFormat="1" ht="13.5" thickBot="1" x14ac:dyDescent="0.25">
      <c r="A57" s="309"/>
      <c r="B57" s="336">
        <v>883</v>
      </c>
      <c r="C57" s="317" t="s">
        <v>340</v>
      </c>
      <c r="D57" s="308">
        <v>13</v>
      </c>
      <c r="F57" s="320"/>
      <c r="H57" s="328" t="s">
        <v>467</v>
      </c>
      <c r="I57" s="328"/>
    </row>
    <row r="58" spans="1:9" s="304" customFormat="1" x14ac:dyDescent="0.2">
      <c r="A58" s="309">
        <v>-870</v>
      </c>
      <c r="B58" s="312" t="s">
        <v>297</v>
      </c>
      <c r="C58" s="319" t="s">
        <v>134</v>
      </c>
      <c r="D58" s="46">
        <v>-887</v>
      </c>
      <c r="E58" s="308" t="s">
        <v>345</v>
      </c>
      <c r="F58" s="318">
        <v>1</v>
      </c>
      <c r="H58" s="321" t="s">
        <v>296</v>
      </c>
      <c r="I58" s="256"/>
    </row>
    <row r="59" spans="1:9" s="304" customFormat="1" x14ac:dyDescent="0.2">
      <c r="A59" s="309"/>
      <c r="B59" s="256"/>
      <c r="C59" s="262"/>
      <c r="E59" s="316"/>
      <c r="F59" s="325"/>
      <c r="G59" s="256"/>
      <c r="H59" s="256"/>
      <c r="I59" s="256"/>
    </row>
    <row r="60" spans="1:9" s="304" customFormat="1" x14ac:dyDescent="0.2">
      <c r="A60" s="309"/>
      <c r="B60" s="321">
        <v>-879</v>
      </c>
      <c r="C60" s="304" t="s">
        <v>404</v>
      </c>
      <c r="D60" s="308" t="s">
        <v>134</v>
      </c>
      <c r="E60" s="320"/>
      <c r="F60" s="320"/>
      <c r="G60" s="256"/>
      <c r="H60" s="256"/>
      <c r="I60" s="256"/>
    </row>
    <row r="61" spans="1:9" s="304" customFormat="1" x14ac:dyDescent="0.2">
      <c r="A61" s="309"/>
      <c r="B61" s="321"/>
      <c r="C61" s="340"/>
      <c r="E61" s="335">
        <v>899</v>
      </c>
      <c r="F61" s="317" t="s">
        <v>329</v>
      </c>
      <c r="G61" s="262">
        <v>13</v>
      </c>
      <c r="H61" s="256"/>
      <c r="I61" s="256"/>
    </row>
    <row r="62" spans="1:9" s="304" customFormat="1" x14ac:dyDescent="0.2">
      <c r="A62" s="309"/>
      <c r="B62" s="321"/>
      <c r="C62" s="335">
        <v>890</v>
      </c>
      <c r="D62" s="304" t="s">
        <v>404</v>
      </c>
      <c r="E62" s="308" t="s">
        <v>134</v>
      </c>
      <c r="F62" s="339"/>
      <c r="G62" s="256"/>
      <c r="H62" s="256"/>
      <c r="I62" s="256"/>
    </row>
    <row r="63" spans="1:9" s="304" customFormat="1" x14ac:dyDescent="0.2">
      <c r="A63" s="309">
        <v>-877</v>
      </c>
      <c r="B63" s="304" t="s">
        <v>297</v>
      </c>
      <c r="C63" s="318" t="s">
        <v>134</v>
      </c>
      <c r="D63" s="316"/>
      <c r="F63" s="329"/>
      <c r="G63" s="153"/>
      <c r="H63" s="256"/>
      <c r="I63" s="262"/>
    </row>
    <row r="64" spans="1:9" s="304" customFormat="1" x14ac:dyDescent="0.2">
      <c r="A64" s="309"/>
      <c r="B64" s="336">
        <v>884</v>
      </c>
      <c r="C64" s="317" t="s">
        <v>472</v>
      </c>
      <c r="D64" s="318" t="s">
        <v>134</v>
      </c>
      <c r="E64" s="320"/>
      <c r="F64" s="256"/>
      <c r="G64" s="256"/>
      <c r="H64" s="256"/>
      <c r="I64" s="256"/>
    </row>
    <row r="65" spans="1:9" s="304" customFormat="1" x14ac:dyDescent="0.2">
      <c r="A65" s="309">
        <v>-876</v>
      </c>
      <c r="B65" s="312" t="s">
        <v>472</v>
      </c>
      <c r="C65" s="319" t="s">
        <v>134</v>
      </c>
      <c r="D65" s="337">
        <v>895</v>
      </c>
      <c r="E65" s="317" t="s">
        <v>329</v>
      </c>
      <c r="F65" s="262">
        <v>13</v>
      </c>
      <c r="G65" s="256"/>
      <c r="H65" s="256"/>
      <c r="I65" s="256"/>
    </row>
    <row r="66" spans="1:9" s="304" customFormat="1" x14ac:dyDescent="0.2">
      <c r="A66" s="309"/>
      <c r="B66" s="256"/>
      <c r="C66" s="262"/>
      <c r="D66" s="320"/>
      <c r="G66" s="256"/>
      <c r="H66" s="256"/>
      <c r="I66" s="256"/>
    </row>
    <row r="67" spans="1:9" s="304" customFormat="1" x14ac:dyDescent="0.2">
      <c r="A67" s="309"/>
      <c r="B67" s="321">
        <v>-878</v>
      </c>
      <c r="C67" s="304" t="s">
        <v>329</v>
      </c>
      <c r="D67" s="318">
        <v>13</v>
      </c>
      <c r="F67" s="256"/>
      <c r="G67" s="256"/>
      <c r="H67" s="256"/>
      <c r="I67" s="256"/>
    </row>
    <row r="68" spans="1:9" s="304" customFormat="1" x14ac:dyDescent="0.2">
      <c r="A68" s="309"/>
      <c r="B68" s="321"/>
      <c r="C68" s="338"/>
      <c r="D68" s="325"/>
      <c r="F68" s="256"/>
      <c r="G68" s="256"/>
      <c r="H68" s="256"/>
      <c r="I68" s="256"/>
    </row>
    <row r="69" spans="1:9" s="304" customFormat="1" x14ac:dyDescent="0.2">
      <c r="A69" s="309"/>
      <c r="B69" s="321"/>
      <c r="C69" s="335">
        <v>891</v>
      </c>
      <c r="D69" s="322" t="s">
        <v>329</v>
      </c>
      <c r="E69" s="308">
        <v>13</v>
      </c>
      <c r="F69" s="256"/>
      <c r="G69" s="256"/>
      <c r="H69" s="256"/>
      <c r="I69" s="256"/>
    </row>
    <row r="70" spans="1:9" s="304" customFormat="1" x14ac:dyDescent="0.2">
      <c r="A70" s="309">
        <v>-875</v>
      </c>
      <c r="B70" s="256" t="s">
        <v>470</v>
      </c>
      <c r="C70" s="318" t="s">
        <v>134</v>
      </c>
      <c r="G70" s="256"/>
      <c r="H70" s="256"/>
      <c r="I70" s="256"/>
    </row>
    <row r="71" spans="1:9" s="304" customFormat="1" x14ac:dyDescent="0.2">
      <c r="A71" s="309"/>
      <c r="B71" s="343">
        <v>885</v>
      </c>
      <c r="C71" s="322" t="s">
        <v>470</v>
      </c>
      <c r="D71" s="308">
        <v>7</v>
      </c>
      <c r="F71" s="344"/>
      <c r="G71" s="256"/>
      <c r="H71" s="262"/>
      <c r="I71" s="256"/>
    </row>
    <row r="72" spans="1:9" s="304" customFormat="1" x14ac:dyDescent="0.2">
      <c r="A72" s="309">
        <v>-874</v>
      </c>
      <c r="B72" s="312" t="s">
        <v>297</v>
      </c>
      <c r="C72" s="319" t="s">
        <v>134</v>
      </c>
      <c r="D72" s="46"/>
      <c r="E72" s="262"/>
      <c r="F72" s="262"/>
      <c r="G72" s="256"/>
      <c r="H72" s="256"/>
      <c r="I72" s="256"/>
    </row>
    <row r="73" spans="1:9" s="304" customFormat="1" x14ac:dyDescent="0.2">
      <c r="A73" s="321"/>
      <c r="B73" s="256"/>
      <c r="C73" s="262"/>
      <c r="D73" s="46"/>
      <c r="E73" s="262"/>
      <c r="F73" s="262"/>
      <c r="G73" s="256"/>
      <c r="H73" s="256"/>
      <c r="I73" s="256"/>
    </row>
    <row r="74" spans="1:9" s="304" customFormat="1" x14ac:dyDescent="0.2">
      <c r="A74" s="307" t="s">
        <v>452</v>
      </c>
      <c r="B74" s="256"/>
      <c r="C74" s="262"/>
      <c r="D74" s="46"/>
      <c r="E74" s="262"/>
      <c r="F74" s="262"/>
      <c r="G74" s="256"/>
      <c r="H74" s="256"/>
      <c r="I74" s="256"/>
    </row>
    <row r="75" spans="1:9" s="304" customFormat="1" x14ac:dyDescent="0.2">
      <c r="E75" s="309">
        <v>-898</v>
      </c>
      <c r="F75" s="304" t="s">
        <v>343</v>
      </c>
      <c r="G75" s="262" t="s">
        <v>134</v>
      </c>
      <c r="H75" s="256"/>
    </row>
    <row r="76" spans="1:9" s="304" customFormat="1" ht="13.5" thickBot="1" x14ac:dyDescent="0.25">
      <c r="F76" s="316"/>
      <c r="G76" s="328"/>
      <c r="H76" s="256" t="s">
        <v>343</v>
      </c>
    </row>
    <row r="77" spans="1:9" s="304" customFormat="1" x14ac:dyDescent="0.2">
      <c r="E77" s="309">
        <v>-899</v>
      </c>
      <c r="F77" s="322" t="s">
        <v>345</v>
      </c>
      <c r="G77" s="308" t="s">
        <v>134</v>
      </c>
      <c r="H77" s="330" t="s">
        <v>298</v>
      </c>
      <c r="I77" s="366"/>
    </row>
    <row r="78" spans="1:9" s="304" customFormat="1" x14ac:dyDescent="0.2">
      <c r="H78" s="256"/>
      <c r="I78" s="256"/>
    </row>
    <row r="79" spans="1:9" s="304" customFormat="1" ht="13.5" thickBot="1" x14ac:dyDescent="0.25">
      <c r="F79" s="256"/>
      <c r="H79" s="328" t="s">
        <v>345</v>
      </c>
      <c r="I79" s="328"/>
    </row>
    <row r="80" spans="1:9" s="304" customFormat="1" x14ac:dyDescent="0.2">
      <c r="G80" s="256"/>
      <c r="H80" s="344" t="s">
        <v>320</v>
      </c>
    </row>
    <row r="81" spans="1:9" s="304" customFormat="1" x14ac:dyDescent="0.2">
      <c r="G81" s="256"/>
      <c r="H81" s="344"/>
    </row>
    <row r="82" spans="1:9" s="304" customFormat="1" x14ac:dyDescent="0.2">
      <c r="A82" s="307" t="s">
        <v>453</v>
      </c>
      <c r="G82" s="256"/>
      <c r="H82" s="344"/>
    </row>
    <row r="83" spans="1:9" s="304" customFormat="1" x14ac:dyDescent="0.2">
      <c r="E83" s="321">
        <v>-894</v>
      </c>
      <c r="F83" s="304" t="s">
        <v>340</v>
      </c>
      <c r="G83" s="262">
        <v>7</v>
      </c>
      <c r="H83" s="256"/>
    </row>
    <row r="84" spans="1:9" s="304" customFormat="1" ht="13.5" thickBot="1" x14ac:dyDescent="0.25">
      <c r="F84" s="316"/>
      <c r="G84" s="328"/>
      <c r="H84" s="256" t="s">
        <v>404</v>
      </c>
    </row>
    <row r="85" spans="1:9" s="304" customFormat="1" x14ac:dyDescent="0.2">
      <c r="E85" s="321">
        <v>-895</v>
      </c>
      <c r="F85" s="322" t="s">
        <v>404</v>
      </c>
      <c r="G85" s="308">
        <v>13</v>
      </c>
      <c r="H85" s="330" t="s">
        <v>299</v>
      </c>
      <c r="I85" s="366"/>
    </row>
    <row r="86" spans="1:9" s="304" customFormat="1" x14ac:dyDescent="0.2">
      <c r="H86" s="256"/>
      <c r="I86" s="256"/>
    </row>
    <row r="87" spans="1:9" s="304" customFormat="1" ht="13.5" thickBot="1" x14ac:dyDescent="0.25">
      <c r="F87" s="256"/>
      <c r="H87" s="328" t="s">
        <v>340</v>
      </c>
      <c r="I87" s="328"/>
    </row>
    <row r="88" spans="1:9" s="304" customFormat="1" x14ac:dyDescent="0.2">
      <c r="G88" s="256"/>
      <c r="H88" s="344" t="s">
        <v>300</v>
      </c>
    </row>
    <row r="89" spans="1:9" s="304" customFormat="1" x14ac:dyDescent="0.2">
      <c r="G89" s="256"/>
      <c r="H89" s="344"/>
    </row>
    <row r="90" spans="1:9" s="304" customFormat="1" x14ac:dyDescent="0.2">
      <c r="A90" s="334" t="s">
        <v>454</v>
      </c>
      <c r="G90" s="256"/>
      <c r="H90" s="344"/>
    </row>
    <row r="91" spans="1:9" s="304" customFormat="1" x14ac:dyDescent="0.2">
      <c r="B91" s="256"/>
      <c r="D91" s="153">
        <v>-888</v>
      </c>
      <c r="E91" s="304" t="s">
        <v>335</v>
      </c>
      <c r="F91" s="308" t="s">
        <v>134</v>
      </c>
    </row>
    <row r="92" spans="1:9" s="304" customFormat="1" x14ac:dyDescent="0.2">
      <c r="D92" s="309"/>
      <c r="E92" s="348">
        <v>896</v>
      </c>
      <c r="F92" s="312" t="s">
        <v>469</v>
      </c>
      <c r="G92" s="262">
        <v>13</v>
      </c>
    </row>
    <row r="93" spans="1:9" s="304" customFormat="1" x14ac:dyDescent="0.2">
      <c r="D93" s="309">
        <v>-889</v>
      </c>
      <c r="E93" s="322" t="s">
        <v>469</v>
      </c>
      <c r="F93" s="345" t="s">
        <v>134</v>
      </c>
    </row>
    <row r="94" spans="1:9" s="304" customFormat="1" ht="13.5" thickBot="1" x14ac:dyDescent="0.25">
      <c r="D94" s="309"/>
      <c r="F94" s="320"/>
      <c r="H94" s="304" t="s">
        <v>469</v>
      </c>
    </row>
    <row r="95" spans="1:9" s="304" customFormat="1" x14ac:dyDescent="0.2">
      <c r="D95" s="309">
        <v>-890</v>
      </c>
      <c r="E95" s="304" t="s">
        <v>472</v>
      </c>
      <c r="F95" s="318">
        <v>13</v>
      </c>
      <c r="G95" s="349"/>
      <c r="H95" s="330" t="s">
        <v>322</v>
      </c>
      <c r="I95" s="366"/>
    </row>
    <row r="96" spans="1:9" s="304" customFormat="1" x14ac:dyDescent="0.2">
      <c r="D96" s="309"/>
      <c r="E96" s="348">
        <v>897</v>
      </c>
      <c r="F96" s="322" t="s">
        <v>472</v>
      </c>
      <c r="G96" s="262">
        <v>10</v>
      </c>
      <c r="H96" s="256"/>
      <c r="I96" s="256"/>
    </row>
    <row r="97" spans="1:9" s="304" customFormat="1" ht="13.5" thickBot="1" x14ac:dyDescent="0.25">
      <c r="D97" s="309">
        <v>-891</v>
      </c>
      <c r="E97" s="322" t="s">
        <v>470</v>
      </c>
      <c r="F97" s="308">
        <v>7</v>
      </c>
      <c r="G97" s="256"/>
      <c r="H97" s="328" t="s">
        <v>472</v>
      </c>
      <c r="I97" s="328"/>
    </row>
    <row r="98" spans="1:9" s="304" customFormat="1" x14ac:dyDescent="0.2">
      <c r="D98" s="321"/>
      <c r="G98" s="256"/>
      <c r="H98" s="344" t="s">
        <v>350</v>
      </c>
    </row>
    <row r="99" spans="1:9" s="304" customFormat="1" x14ac:dyDescent="0.2">
      <c r="D99" s="321"/>
      <c r="E99" s="309">
        <v>-896</v>
      </c>
      <c r="F99" s="304" t="s">
        <v>335</v>
      </c>
      <c r="G99" s="262" t="s">
        <v>134</v>
      </c>
      <c r="H99" s="256"/>
    </row>
    <row r="100" spans="1:9" s="304" customFormat="1" ht="13.5" thickBot="1" x14ac:dyDescent="0.25">
      <c r="D100" s="321"/>
      <c r="F100" s="316"/>
      <c r="G100" s="328"/>
      <c r="H100" s="256" t="s">
        <v>335</v>
      </c>
    </row>
    <row r="101" spans="1:9" s="304" customFormat="1" x14ac:dyDescent="0.2">
      <c r="D101" s="321"/>
      <c r="E101" s="309">
        <v>-897</v>
      </c>
      <c r="F101" s="322" t="s">
        <v>470</v>
      </c>
      <c r="G101" s="308" t="s">
        <v>134</v>
      </c>
      <c r="H101" s="330" t="s">
        <v>352</v>
      </c>
      <c r="I101" s="366"/>
    </row>
    <row r="102" spans="1:9" s="304" customFormat="1" x14ac:dyDescent="0.2">
      <c r="D102" s="321"/>
      <c r="H102" s="256"/>
      <c r="I102" s="256"/>
    </row>
    <row r="103" spans="1:9" s="304" customFormat="1" ht="13.5" thickBot="1" x14ac:dyDescent="0.25">
      <c r="D103" s="321"/>
      <c r="F103" s="256"/>
      <c r="H103" s="328" t="s">
        <v>470</v>
      </c>
      <c r="I103" s="328"/>
    </row>
    <row r="104" spans="1:9" s="304" customFormat="1" x14ac:dyDescent="0.2">
      <c r="D104" s="321"/>
      <c r="G104" s="256"/>
      <c r="H104" s="344" t="s">
        <v>383</v>
      </c>
    </row>
    <row r="106" spans="1:9" s="304" customFormat="1" x14ac:dyDescent="0.2">
      <c r="A106" s="334" t="s">
        <v>456</v>
      </c>
      <c r="B106" s="256"/>
      <c r="D106" s="256"/>
      <c r="E106" s="256"/>
      <c r="F106" s="256"/>
      <c r="G106" s="256"/>
    </row>
    <row r="107" spans="1:9" s="304" customFormat="1" x14ac:dyDescent="0.2">
      <c r="D107" s="153">
        <v>-882</v>
      </c>
      <c r="E107" s="306" t="s">
        <v>468</v>
      </c>
      <c r="F107" s="308" t="s">
        <v>134</v>
      </c>
    </row>
    <row r="108" spans="1:9" s="304" customFormat="1" x14ac:dyDescent="0.2">
      <c r="D108" s="309"/>
      <c r="E108" s="348">
        <v>892</v>
      </c>
      <c r="F108" s="312" t="s">
        <v>468</v>
      </c>
      <c r="G108" s="262" t="s">
        <v>134</v>
      </c>
    </row>
    <row r="109" spans="1:9" s="304" customFormat="1" x14ac:dyDescent="0.2">
      <c r="D109" s="309">
        <v>-883</v>
      </c>
      <c r="E109" s="322" t="s">
        <v>297</v>
      </c>
      <c r="F109" s="345" t="s">
        <v>134</v>
      </c>
    </row>
    <row r="110" spans="1:9" s="304" customFormat="1" ht="13.5" thickBot="1" x14ac:dyDescent="0.25">
      <c r="D110" s="309"/>
      <c r="F110" s="320"/>
      <c r="H110" s="304" t="s">
        <v>468</v>
      </c>
    </row>
    <row r="111" spans="1:9" s="304" customFormat="1" x14ac:dyDescent="0.2">
      <c r="D111" s="309">
        <v>-884</v>
      </c>
      <c r="F111" s="318" t="s">
        <v>134</v>
      </c>
      <c r="G111" s="349"/>
      <c r="H111" s="330" t="s">
        <v>353</v>
      </c>
      <c r="I111" s="366"/>
    </row>
    <row r="112" spans="1:9" s="304" customFormat="1" x14ac:dyDescent="0.2">
      <c r="D112" s="309"/>
      <c r="E112" s="348">
        <v>893</v>
      </c>
      <c r="F112" s="322"/>
      <c r="G112" s="262" t="s">
        <v>134</v>
      </c>
      <c r="H112" s="256"/>
      <c r="I112" s="256"/>
    </row>
    <row r="113" spans="2:9" s="304" customFormat="1" ht="13.5" thickBot="1" x14ac:dyDescent="0.25">
      <c r="D113" s="309">
        <v>-885</v>
      </c>
      <c r="E113" s="322"/>
      <c r="F113" s="308" t="s">
        <v>134</v>
      </c>
      <c r="G113" s="256"/>
      <c r="H113" s="328"/>
      <c r="I113" s="328"/>
    </row>
    <row r="114" spans="2:9" s="304" customFormat="1" x14ac:dyDescent="0.2">
      <c r="D114" s="321"/>
      <c r="G114" s="256"/>
      <c r="H114" s="344" t="s">
        <v>354</v>
      </c>
    </row>
    <row r="115" spans="2:9" s="304" customFormat="1" x14ac:dyDescent="0.2">
      <c r="D115" s="321"/>
      <c r="E115" s="309">
        <v>-892</v>
      </c>
      <c r="G115" s="262" t="s">
        <v>134</v>
      </c>
      <c r="H115" s="256"/>
    </row>
    <row r="116" spans="2:9" s="304" customFormat="1" ht="13.5" thickBot="1" x14ac:dyDescent="0.25">
      <c r="D116" s="321"/>
      <c r="F116" s="316"/>
      <c r="G116" s="328"/>
      <c r="H116" s="256"/>
    </row>
    <row r="117" spans="2:9" s="304" customFormat="1" x14ac:dyDescent="0.2">
      <c r="D117" s="321"/>
      <c r="E117" s="309">
        <v>-893</v>
      </c>
      <c r="F117" s="322"/>
      <c r="G117" s="308" t="s">
        <v>134</v>
      </c>
      <c r="H117" s="330" t="s">
        <v>355</v>
      </c>
      <c r="I117" s="366"/>
    </row>
    <row r="118" spans="2:9" s="304" customFormat="1" x14ac:dyDescent="0.2">
      <c r="D118" s="321"/>
      <c r="H118" s="256"/>
      <c r="I118" s="256"/>
    </row>
    <row r="119" spans="2:9" s="304" customFormat="1" ht="13.5" thickBot="1" x14ac:dyDescent="0.25">
      <c r="D119" s="321"/>
      <c r="F119" s="256"/>
      <c r="H119" s="328"/>
      <c r="I119" s="328"/>
    </row>
    <row r="120" spans="2:9" s="304" customFormat="1" x14ac:dyDescent="0.2">
      <c r="D120" s="321"/>
      <c r="G120" s="256"/>
      <c r="H120" s="344" t="s">
        <v>356</v>
      </c>
    </row>
    <row r="121" spans="2:9" x14ac:dyDescent="0.2">
      <c r="B121" s="144">
        <v>1</v>
      </c>
      <c r="C121" s="166" t="s">
        <v>339</v>
      </c>
    </row>
    <row r="122" spans="2:9" x14ac:dyDescent="0.2">
      <c r="B122" s="144">
        <v>2</v>
      </c>
      <c r="C122" s="167" t="s">
        <v>334</v>
      </c>
    </row>
    <row r="123" spans="2:9" x14ac:dyDescent="0.2">
      <c r="B123" s="144">
        <v>3</v>
      </c>
      <c r="C123" s="168" t="s">
        <v>329</v>
      </c>
    </row>
    <row r="124" spans="2:9" x14ac:dyDescent="0.2">
      <c r="B124" s="144">
        <v>4</v>
      </c>
      <c r="C124" s="146" t="s">
        <v>467</v>
      </c>
    </row>
    <row r="125" spans="2:9" x14ac:dyDescent="0.2">
      <c r="B125" s="144">
        <v>5</v>
      </c>
      <c r="C125" s="146" t="s">
        <v>343</v>
      </c>
    </row>
    <row r="126" spans="2:9" x14ac:dyDescent="0.2">
      <c r="B126" s="144">
        <v>6</v>
      </c>
      <c r="C126" s="146" t="s">
        <v>345</v>
      </c>
    </row>
    <row r="127" spans="2:9" x14ac:dyDescent="0.2">
      <c r="B127" s="144">
        <v>7</v>
      </c>
      <c r="C127" s="146" t="s">
        <v>404</v>
      </c>
    </row>
    <row r="128" spans="2:9" x14ac:dyDescent="0.2">
      <c r="B128" s="144">
        <v>8</v>
      </c>
      <c r="C128" s="146" t="s">
        <v>340</v>
      </c>
    </row>
    <row r="129" spans="2:3" x14ac:dyDescent="0.2">
      <c r="B129" s="144">
        <v>9</v>
      </c>
      <c r="C129" s="146" t="s">
        <v>469</v>
      </c>
    </row>
    <row r="130" spans="2:3" x14ac:dyDescent="0.2">
      <c r="B130" s="144">
        <v>10</v>
      </c>
      <c r="C130" s="146" t="s">
        <v>472</v>
      </c>
    </row>
    <row r="131" spans="2:3" x14ac:dyDescent="0.2">
      <c r="B131" s="144">
        <v>11</v>
      </c>
      <c r="C131" s="146" t="s">
        <v>335</v>
      </c>
    </row>
    <row r="132" spans="2:3" x14ac:dyDescent="0.2">
      <c r="B132" s="144">
        <v>12</v>
      </c>
      <c r="C132" s="146" t="s">
        <v>470</v>
      </c>
    </row>
    <row r="133" spans="2:3" x14ac:dyDescent="0.2">
      <c r="B133" s="144">
        <v>13</v>
      </c>
      <c r="C133" s="146" t="s">
        <v>468</v>
      </c>
    </row>
  </sheetData>
  <conditionalFormatting sqref="C10:G117">
    <cfRule type="cellIs" dxfId="31" priority="1" stopIfTrue="1" operator="equal">
      <formula>13</formula>
    </cfRule>
  </conditionalFormatting>
  <hyperlinks>
    <hyperlink ref="D1" location="Kalend!G1" display="Kalender"/>
    <hyperlink ref="F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  <rowBreaks count="3" manualBreakCount="3">
    <brk id="40" max="16383" man="1"/>
    <brk id="72" max="16383" man="1"/>
    <brk id="10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78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7" style="304" customWidth="1"/>
    <col min="2" max="2" width="43.140625" style="304" bestFit="1" customWidth="1"/>
    <col min="3" max="3" width="7.28515625" style="304" bestFit="1" customWidth="1"/>
    <col min="4" max="4" width="7.42578125" style="304" bestFit="1" customWidth="1"/>
    <col min="5" max="5" width="9.140625" style="304"/>
    <col min="6" max="6" width="6.7109375" style="304" bestFit="1" customWidth="1"/>
    <col min="7" max="8" width="5.140625" style="304" customWidth="1"/>
    <col min="9" max="9" width="5.42578125" style="304" customWidth="1"/>
    <col min="10" max="11" width="6.85546875" style="304" customWidth="1"/>
    <col min="12" max="17" width="4.7109375" style="304" customWidth="1"/>
    <col min="18" max="16384" width="9.140625" style="304"/>
  </cols>
  <sheetData>
    <row r="1" spans="1:16" x14ac:dyDescent="0.2">
      <c r="A1" s="95" t="str">
        <f>UPPER((Kalend!D20)&amp;" - "&amp;(Kalend!C20)&amp;" - "&amp;(Kalend!E20))</f>
        <v>9 - JÕHVI 12. MV - TRIO</v>
      </c>
      <c r="C1" s="572" t="str">
        <f>HYPERLINK("#Kalend!I1","Kalender")</f>
        <v>Kalender</v>
      </c>
      <c r="D1" s="43"/>
      <c r="E1" s="572" t="str">
        <f>HYPERLINK("#Reit!G1","Reiting")</f>
        <v>Reiting</v>
      </c>
      <c r="F1" s="43"/>
      <c r="G1" s="43"/>
    </row>
    <row r="2" spans="1:16" x14ac:dyDescent="0.2">
      <c r="A2" s="43" t="str">
        <f>"Toimumisaeg: "&amp;(Kalend!A20)&amp;" kell "&amp;(Kalend!B20)</f>
        <v>Toimumisaeg: T, 15.07.2014 kell 18:00</v>
      </c>
    </row>
    <row r="3" spans="1:16" x14ac:dyDescent="0.2">
      <c r="A3" s="43" t="str">
        <f>"Toimumiskoht: "&amp;(Kalend!F20)</f>
        <v>Toimumiskoht: Jõhvi, Neptun</v>
      </c>
    </row>
    <row r="4" spans="1:16" x14ac:dyDescent="0.2">
      <c r="A4" s="43" t="str">
        <f>"Korraldaja: "&amp;(Kalend!G20)</f>
        <v>Korraldaja: LTK Üks-Teist, Tõnu Kapper</v>
      </c>
    </row>
    <row r="6" spans="1:16" s="173" customFormat="1" x14ac:dyDescent="0.2">
      <c r="A6" s="176" t="s">
        <v>473</v>
      </c>
      <c r="C6" s="171"/>
      <c r="D6" s="171"/>
      <c r="E6" s="171"/>
      <c r="F6" s="171"/>
      <c r="G6" s="172"/>
      <c r="I6" s="174"/>
      <c r="J6" s="174"/>
      <c r="K6" s="175"/>
      <c r="L6" s="175"/>
      <c r="M6" s="175"/>
      <c r="N6" s="175"/>
      <c r="O6" s="175"/>
      <c r="P6" s="170"/>
    </row>
    <row r="7" spans="1:16" s="143" customFormat="1" x14ac:dyDescent="0.2"/>
    <row r="8" spans="1:16" s="178" customFormat="1" x14ac:dyDescent="0.2">
      <c r="A8" s="177" t="s">
        <v>324</v>
      </c>
      <c r="B8" s="177"/>
      <c r="C8" s="220" t="s">
        <v>325</v>
      </c>
      <c r="D8" s="220" t="s">
        <v>326</v>
      </c>
      <c r="E8" s="220" t="s">
        <v>327</v>
      </c>
      <c r="F8" s="220" t="s">
        <v>328</v>
      </c>
      <c r="G8" s="220" t="s">
        <v>248</v>
      </c>
      <c r="I8" s="174"/>
      <c r="J8" s="174"/>
      <c r="K8" s="174"/>
      <c r="L8" s="174"/>
      <c r="M8" s="174"/>
      <c r="N8" s="174"/>
      <c r="O8" s="174"/>
      <c r="P8" s="174"/>
    </row>
    <row r="9" spans="1:16" s="173" customFormat="1" x14ac:dyDescent="0.2">
      <c r="A9" s="179">
        <v>1</v>
      </c>
      <c r="B9" s="107" t="s">
        <v>303</v>
      </c>
      <c r="C9" s="180">
        <v>13</v>
      </c>
      <c r="D9" s="180">
        <v>9</v>
      </c>
      <c r="E9" s="181"/>
      <c r="F9" s="181">
        <v>13</v>
      </c>
      <c r="G9" s="182" t="s">
        <v>250</v>
      </c>
      <c r="I9" s="174"/>
      <c r="J9" s="174"/>
      <c r="K9" s="174"/>
      <c r="L9" s="175"/>
      <c r="M9" s="175"/>
      <c r="N9" s="175"/>
      <c r="O9" s="175"/>
      <c r="P9" s="170"/>
    </row>
    <row r="10" spans="1:16" s="173" customFormat="1" x14ac:dyDescent="0.2">
      <c r="A10" s="179">
        <v>2</v>
      </c>
      <c r="B10" s="107" t="s">
        <v>474</v>
      </c>
      <c r="C10" s="180">
        <v>8</v>
      </c>
      <c r="D10" s="183"/>
      <c r="E10" s="181">
        <v>13</v>
      </c>
      <c r="F10" s="181">
        <v>3</v>
      </c>
      <c r="G10" s="182" t="s">
        <v>254</v>
      </c>
      <c r="I10" s="174"/>
      <c r="J10" s="174"/>
      <c r="K10" s="174"/>
      <c r="L10" s="175"/>
      <c r="M10" s="175"/>
      <c r="N10" s="175"/>
      <c r="O10" s="175"/>
      <c r="P10" s="170"/>
    </row>
    <row r="11" spans="1:16" s="173" customFormat="1" x14ac:dyDescent="0.2">
      <c r="A11" s="179">
        <v>3</v>
      </c>
      <c r="B11" s="107" t="s">
        <v>475</v>
      </c>
      <c r="C11" s="180">
        <v>13</v>
      </c>
      <c r="D11" s="181">
        <v>13</v>
      </c>
      <c r="E11" s="181"/>
      <c r="F11" s="181"/>
      <c r="G11" s="182" t="s">
        <v>253</v>
      </c>
      <c r="I11" s="174"/>
      <c r="J11" s="174"/>
      <c r="K11" s="174"/>
      <c r="L11" s="175"/>
      <c r="M11" s="175"/>
      <c r="N11" s="175"/>
      <c r="O11" s="175"/>
      <c r="P11" s="170"/>
    </row>
    <row r="12" spans="1:16" s="173" customFormat="1" x14ac:dyDescent="0.2">
      <c r="A12" s="179">
        <v>4</v>
      </c>
      <c r="B12" s="107"/>
      <c r="C12" s="180">
        <v>0</v>
      </c>
      <c r="D12" s="181"/>
      <c r="E12" s="181">
        <v>0</v>
      </c>
      <c r="F12" s="181"/>
      <c r="G12" s="182"/>
      <c r="I12" s="174"/>
      <c r="J12" s="174"/>
      <c r="K12" s="174"/>
      <c r="L12" s="175"/>
      <c r="M12" s="175"/>
      <c r="N12" s="175"/>
      <c r="O12" s="175"/>
      <c r="P12" s="170"/>
    </row>
    <row r="13" spans="1:16" s="173" customFormat="1" x14ac:dyDescent="0.2">
      <c r="A13" s="169"/>
      <c r="B13" s="186"/>
      <c r="C13" s="187"/>
      <c r="D13" s="187"/>
      <c r="E13" s="187"/>
      <c r="F13" s="171"/>
      <c r="G13" s="188"/>
      <c r="I13" s="174"/>
      <c r="J13" s="174"/>
      <c r="K13" s="174"/>
      <c r="L13" s="174"/>
      <c r="M13" s="174"/>
      <c r="N13" s="174"/>
      <c r="O13" s="175"/>
      <c r="P13" s="367"/>
    </row>
    <row r="14" spans="1:16" s="178" customFormat="1" x14ac:dyDescent="0.2">
      <c r="A14" s="177" t="s">
        <v>333</v>
      </c>
      <c r="B14" s="177"/>
      <c r="C14" s="220" t="s">
        <v>325</v>
      </c>
      <c r="D14" s="220" t="s">
        <v>326</v>
      </c>
      <c r="E14" s="220" t="s">
        <v>327</v>
      </c>
      <c r="F14" s="220" t="s">
        <v>328</v>
      </c>
      <c r="G14" s="220" t="s">
        <v>248</v>
      </c>
      <c r="I14" s="174"/>
      <c r="J14" s="174"/>
      <c r="K14" s="174"/>
      <c r="L14" s="174"/>
      <c r="M14" s="174"/>
      <c r="N14" s="174"/>
      <c r="O14" s="174"/>
      <c r="P14" s="174"/>
    </row>
    <row r="15" spans="1:16" s="173" customFormat="1" x14ac:dyDescent="0.2">
      <c r="A15" s="179">
        <v>1</v>
      </c>
      <c r="B15" s="146" t="s">
        <v>423</v>
      </c>
      <c r="C15" s="181">
        <v>13</v>
      </c>
      <c r="D15" s="181">
        <v>13</v>
      </c>
      <c r="E15" s="181"/>
      <c r="F15" s="181"/>
      <c r="G15" s="182" t="s">
        <v>253</v>
      </c>
      <c r="I15" s="174"/>
      <c r="J15" s="174"/>
      <c r="K15" s="174"/>
      <c r="L15" s="175"/>
      <c r="M15" s="175"/>
      <c r="N15" s="175"/>
      <c r="O15" s="175"/>
      <c r="P15" s="170"/>
    </row>
    <row r="16" spans="1:16" s="173" customFormat="1" x14ac:dyDescent="0.2">
      <c r="A16" s="179">
        <v>2</v>
      </c>
      <c r="B16" s="146" t="s">
        <v>304</v>
      </c>
      <c r="C16" s="181">
        <v>5</v>
      </c>
      <c r="D16" s="181"/>
      <c r="E16" s="181">
        <v>13</v>
      </c>
      <c r="F16" s="181">
        <v>7</v>
      </c>
      <c r="G16" s="182" t="s">
        <v>254</v>
      </c>
      <c r="I16" s="174"/>
      <c r="J16" s="174"/>
      <c r="K16" s="174"/>
      <c r="L16" s="175"/>
      <c r="M16" s="175"/>
      <c r="N16" s="175"/>
      <c r="O16" s="368"/>
      <c r="P16" s="170"/>
    </row>
    <row r="17" spans="1:16" s="173" customFormat="1" x14ac:dyDescent="0.2">
      <c r="A17" s="179">
        <v>3</v>
      </c>
      <c r="B17" s="189" t="s">
        <v>471</v>
      </c>
      <c r="C17" s="181">
        <v>13</v>
      </c>
      <c r="D17" s="181">
        <v>9</v>
      </c>
      <c r="E17" s="181"/>
      <c r="F17" s="181">
        <v>13</v>
      </c>
      <c r="G17" s="182" t="s">
        <v>250</v>
      </c>
      <c r="I17" s="174"/>
      <c r="J17" s="174"/>
      <c r="K17" s="174"/>
      <c r="L17" s="175"/>
      <c r="M17" s="175"/>
      <c r="N17" s="175"/>
      <c r="O17" s="175"/>
      <c r="P17" s="170"/>
    </row>
    <row r="18" spans="1:16" s="173" customFormat="1" x14ac:dyDescent="0.2">
      <c r="A18" s="179">
        <v>4</v>
      </c>
      <c r="B18" s="107"/>
      <c r="C18" s="180">
        <v>0</v>
      </c>
      <c r="D18" s="181"/>
      <c r="E18" s="181">
        <v>0</v>
      </c>
      <c r="F18" s="181"/>
      <c r="G18" s="182"/>
      <c r="I18" s="174"/>
      <c r="J18" s="174"/>
      <c r="K18" s="174"/>
      <c r="L18" s="175"/>
      <c r="M18" s="175"/>
      <c r="N18" s="175"/>
      <c r="O18" s="175"/>
      <c r="P18" s="170"/>
    </row>
    <row r="19" spans="1:16" s="173" customFormat="1" x14ac:dyDescent="0.2">
      <c r="A19" s="169"/>
      <c r="B19" s="286"/>
      <c r="C19" s="187"/>
      <c r="D19" s="187"/>
      <c r="E19" s="187"/>
      <c r="F19" s="171"/>
      <c r="G19" s="188"/>
      <c r="I19" s="174"/>
      <c r="J19" s="174"/>
      <c r="K19" s="174"/>
      <c r="L19" s="174"/>
      <c r="M19" s="174"/>
      <c r="N19" s="174"/>
      <c r="O19" s="174"/>
      <c r="P19" s="174"/>
    </row>
    <row r="20" spans="1:16" s="178" customFormat="1" x14ac:dyDescent="0.2">
      <c r="A20" s="177" t="s">
        <v>338</v>
      </c>
      <c r="B20" s="177"/>
      <c r="C20" s="220" t="s">
        <v>325</v>
      </c>
      <c r="D20" s="220" t="s">
        <v>326</v>
      </c>
      <c r="E20" s="220" t="s">
        <v>327</v>
      </c>
      <c r="F20" s="220" t="s">
        <v>328</v>
      </c>
      <c r="G20" s="220" t="s">
        <v>248</v>
      </c>
      <c r="I20" s="174"/>
      <c r="J20" s="174"/>
      <c r="K20" s="174"/>
      <c r="L20" s="174"/>
      <c r="M20" s="174"/>
      <c r="N20" s="174"/>
      <c r="O20" s="174"/>
      <c r="P20" s="174"/>
    </row>
    <row r="21" spans="1:16" s="173" customFormat="1" x14ac:dyDescent="0.2">
      <c r="A21" s="179">
        <v>1</v>
      </c>
      <c r="B21" s="146" t="s">
        <v>310</v>
      </c>
      <c r="C21" s="181">
        <v>13</v>
      </c>
      <c r="D21" s="181">
        <v>13</v>
      </c>
      <c r="E21" s="181"/>
      <c r="F21" s="181"/>
      <c r="G21" s="182" t="s">
        <v>253</v>
      </c>
      <c r="I21" s="174"/>
      <c r="J21" s="174"/>
      <c r="K21" s="142"/>
      <c r="L21" s="175"/>
      <c r="M21" s="175"/>
      <c r="N21" s="175"/>
      <c r="O21" s="175"/>
      <c r="P21" s="170"/>
    </row>
    <row r="22" spans="1:16" s="173" customFormat="1" x14ac:dyDescent="0.2">
      <c r="A22" s="179">
        <v>2</v>
      </c>
      <c r="B22" s="146" t="s">
        <v>312</v>
      </c>
      <c r="C22" s="181">
        <v>13</v>
      </c>
      <c r="D22" s="181">
        <v>4</v>
      </c>
      <c r="E22" s="181"/>
      <c r="F22" s="181">
        <v>3</v>
      </c>
      <c r="G22" s="182" t="s">
        <v>254</v>
      </c>
      <c r="I22" s="174"/>
      <c r="J22" s="174"/>
      <c r="K22" s="142"/>
      <c r="L22" s="175"/>
      <c r="M22" s="175"/>
      <c r="N22" s="175"/>
      <c r="O22" s="175"/>
      <c r="P22" s="170"/>
    </row>
    <row r="23" spans="1:16" s="173" customFormat="1" x14ac:dyDescent="0.2">
      <c r="A23" s="179">
        <v>3</v>
      </c>
      <c r="B23" s="146" t="s">
        <v>425</v>
      </c>
      <c r="C23" s="181">
        <v>7</v>
      </c>
      <c r="D23" s="181"/>
      <c r="E23" s="181">
        <v>13</v>
      </c>
      <c r="F23" s="181">
        <v>13</v>
      </c>
      <c r="G23" s="182" t="s">
        <v>250</v>
      </c>
      <c r="I23" s="174"/>
      <c r="J23" s="174"/>
      <c r="K23" s="142"/>
      <c r="L23" s="175"/>
      <c r="M23" s="175"/>
      <c r="N23" s="175"/>
      <c r="O23" s="175"/>
      <c r="P23" s="170"/>
    </row>
    <row r="24" spans="1:16" s="173" customFormat="1" x14ac:dyDescent="0.2">
      <c r="A24" s="179">
        <v>4</v>
      </c>
      <c r="B24" s="107"/>
      <c r="C24" s="180">
        <v>0</v>
      </c>
      <c r="D24" s="181"/>
      <c r="E24" s="181">
        <v>0</v>
      </c>
      <c r="F24" s="181"/>
      <c r="G24" s="182"/>
      <c r="I24" s="174"/>
      <c r="J24" s="174"/>
      <c r="K24" s="174"/>
      <c r="L24" s="175"/>
      <c r="M24" s="175"/>
      <c r="N24" s="175"/>
      <c r="O24" s="175"/>
      <c r="P24" s="170"/>
    </row>
    <row r="26" spans="1:16" s="43" customFormat="1" x14ac:dyDescent="0.2">
      <c r="A26" s="116" t="s">
        <v>476</v>
      </c>
    </row>
    <row r="27" spans="1:16" s="43" customFormat="1" x14ac:dyDescent="0.2">
      <c r="A27" s="116"/>
    </row>
    <row r="28" spans="1:16" s="43" customFormat="1" x14ac:dyDescent="0.2">
      <c r="B28" s="369" t="s">
        <v>293</v>
      </c>
      <c r="C28" s="121" t="s">
        <v>475</v>
      </c>
      <c r="D28" s="121"/>
      <c r="F28" s="118">
        <v>9</v>
      </c>
    </row>
    <row r="29" spans="1:16" s="43" customFormat="1" x14ac:dyDescent="0.2">
      <c r="A29" s="117"/>
      <c r="B29" s="142"/>
      <c r="C29" s="127"/>
      <c r="E29" s="124"/>
    </row>
    <row r="30" spans="1:16" s="43" customFormat="1" x14ac:dyDescent="0.2">
      <c r="D30" s="41"/>
      <c r="E30" s="125"/>
      <c r="F30" s="43" t="s">
        <v>423</v>
      </c>
      <c r="I30" s="118">
        <v>10</v>
      </c>
    </row>
    <row r="31" spans="1:16" s="43" customFormat="1" x14ac:dyDescent="0.2">
      <c r="A31" s="117" t="s">
        <v>288</v>
      </c>
      <c r="B31" s="126" t="s">
        <v>425</v>
      </c>
      <c r="C31" s="127">
        <v>9</v>
      </c>
      <c r="E31" s="125"/>
      <c r="F31" s="119"/>
      <c r="G31" s="119"/>
      <c r="H31" s="124"/>
    </row>
    <row r="32" spans="1:16" s="43" customFormat="1" x14ac:dyDescent="0.2">
      <c r="B32" s="119"/>
      <c r="C32" s="128" t="s">
        <v>423</v>
      </c>
      <c r="E32" s="129"/>
      <c r="F32" s="127">
        <v>13</v>
      </c>
      <c r="G32" s="41"/>
      <c r="H32" s="125"/>
    </row>
    <row r="33" spans="1:11" s="43" customFormat="1" x14ac:dyDescent="0.2">
      <c r="A33" s="117" t="s">
        <v>287</v>
      </c>
      <c r="B33" s="122" t="s">
        <v>423</v>
      </c>
      <c r="C33" s="130">
        <v>13</v>
      </c>
      <c r="D33" s="119"/>
      <c r="F33" s="41"/>
      <c r="G33" s="41"/>
      <c r="H33" s="125"/>
    </row>
    <row r="34" spans="1:11" s="43" customFormat="1" ht="13.5" thickBot="1" x14ac:dyDescent="0.25">
      <c r="F34" s="41"/>
      <c r="G34" s="41"/>
      <c r="H34" s="125"/>
      <c r="J34" s="43" t="s">
        <v>310</v>
      </c>
    </row>
    <row r="35" spans="1:11" s="43" customFormat="1" x14ac:dyDescent="0.2">
      <c r="A35" s="370" t="s">
        <v>291</v>
      </c>
      <c r="B35" s="43" t="s">
        <v>471</v>
      </c>
      <c r="C35" s="118">
        <v>13</v>
      </c>
      <c r="F35" s="41"/>
      <c r="G35" s="41"/>
      <c r="H35" s="125"/>
      <c r="I35" s="131"/>
      <c r="J35" s="132" t="s">
        <v>290</v>
      </c>
      <c r="K35" s="133"/>
    </row>
    <row r="36" spans="1:11" s="43" customFormat="1" x14ac:dyDescent="0.2">
      <c r="A36" s="371"/>
      <c r="B36" s="119"/>
      <c r="C36" s="120" t="s">
        <v>471</v>
      </c>
      <c r="D36" s="121"/>
      <c r="F36" s="127">
        <v>7</v>
      </c>
      <c r="G36" s="41"/>
      <c r="H36" s="125"/>
    </row>
    <row r="37" spans="1:11" s="43" customFormat="1" ht="13.5" thickBot="1" x14ac:dyDescent="0.25">
      <c r="A37" s="370" t="s">
        <v>286</v>
      </c>
      <c r="B37" s="121" t="s">
        <v>303</v>
      </c>
      <c r="C37" s="123">
        <v>9</v>
      </c>
      <c r="E37" s="124"/>
      <c r="F37" s="41"/>
      <c r="G37" s="41"/>
      <c r="H37" s="125"/>
      <c r="J37" s="134" t="s">
        <v>423</v>
      </c>
      <c r="K37" s="134"/>
    </row>
    <row r="38" spans="1:11" s="43" customFormat="1" x14ac:dyDescent="0.2">
      <c r="D38" s="41"/>
      <c r="E38" s="125"/>
      <c r="F38" s="121" t="s">
        <v>310</v>
      </c>
      <c r="G38" s="121"/>
      <c r="H38" s="129"/>
      <c r="I38" s="118">
        <v>13</v>
      </c>
      <c r="J38" s="132" t="s">
        <v>292</v>
      </c>
    </row>
    <row r="39" spans="1:11" s="43" customFormat="1" x14ac:dyDescent="0.2">
      <c r="A39" s="178"/>
      <c r="C39" s="127"/>
      <c r="E39" s="125"/>
    </row>
    <row r="40" spans="1:11" s="43" customFormat="1" x14ac:dyDescent="0.2">
      <c r="B40" s="369" t="s">
        <v>289</v>
      </c>
      <c r="C40" s="41" t="s">
        <v>310</v>
      </c>
      <c r="E40" s="129"/>
      <c r="F40" s="118">
        <v>13</v>
      </c>
    </row>
    <row r="41" spans="1:11" s="43" customFormat="1" x14ac:dyDescent="0.2">
      <c r="A41" s="117"/>
      <c r="B41" s="41"/>
      <c r="C41" s="263"/>
      <c r="D41" s="119"/>
    </row>
    <row r="42" spans="1:11" s="43" customFormat="1" x14ac:dyDescent="0.2">
      <c r="A42" s="117"/>
      <c r="B42" s="41"/>
      <c r="C42" s="127"/>
      <c r="D42" s="41"/>
    </row>
    <row r="43" spans="1:11" s="43" customFormat="1" x14ac:dyDescent="0.2">
      <c r="F43" s="43" t="s">
        <v>475</v>
      </c>
      <c r="I43" s="127">
        <v>13</v>
      </c>
      <c r="J43" s="41"/>
      <c r="K43" s="41"/>
    </row>
    <row r="44" spans="1:11" s="43" customFormat="1" ht="13.5" thickBot="1" x14ac:dyDescent="0.25">
      <c r="F44" s="119"/>
      <c r="G44" s="119"/>
      <c r="H44" s="124"/>
      <c r="I44" s="134"/>
      <c r="J44" s="134" t="s">
        <v>475</v>
      </c>
      <c r="K44" s="134"/>
    </row>
    <row r="45" spans="1:11" s="43" customFormat="1" x14ac:dyDescent="0.2">
      <c r="F45" s="121" t="s">
        <v>471</v>
      </c>
      <c r="G45" s="121"/>
      <c r="H45" s="129"/>
      <c r="I45" s="118">
        <v>11</v>
      </c>
      <c r="J45" s="42" t="s">
        <v>295</v>
      </c>
      <c r="K45" s="41"/>
    </row>
    <row r="46" spans="1:11" s="43" customFormat="1" x14ac:dyDescent="0.2">
      <c r="J46" s="41"/>
      <c r="K46" s="41"/>
    </row>
    <row r="47" spans="1:11" s="43" customFormat="1" ht="13.5" thickBot="1" x14ac:dyDescent="0.25">
      <c r="G47" s="41"/>
      <c r="H47" s="41"/>
      <c r="J47" s="134" t="s">
        <v>471</v>
      </c>
      <c r="K47" s="134"/>
    </row>
    <row r="48" spans="1:11" s="43" customFormat="1" x14ac:dyDescent="0.2">
      <c r="G48" s="41"/>
      <c r="H48" s="41"/>
      <c r="J48" s="117" t="s">
        <v>296</v>
      </c>
    </row>
    <row r="49" spans="1:11" s="43" customFormat="1" x14ac:dyDescent="0.2">
      <c r="G49" s="41"/>
      <c r="H49" s="41"/>
      <c r="J49" s="117"/>
    </row>
    <row r="50" spans="1:11" s="43" customFormat="1" x14ac:dyDescent="0.2">
      <c r="F50" s="118" t="s">
        <v>134</v>
      </c>
    </row>
    <row r="51" spans="1:11" s="43" customFormat="1" x14ac:dyDescent="0.2">
      <c r="C51" s="119"/>
      <c r="D51" s="119"/>
      <c r="E51" s="124"/>
      <c r="F51" s="120" t="s">
        <v>425</v>
      </c>
      <c r="G51" s="121"/>
      <c r="H51" s="121"/>
      <c r="I51" s="118">
        <v>13</v>
      </c>
    </row>
    <row r="52" spans="1:11" s="43" customFormat="1" x14ac:dyDescent="0.2">
      <c r="C52" s="121" t="s">
        <v>425</v>
      </c>
      <c r="D52" s="121"/>
      <c r="E52" s="129"/>
      <c r="F52" s="123" t="s">
        <v>134</v>
      </c>
      <c r="H52" s="125"/>
    </row>
    <row r="53" spans="1:11" s="43" customFormat="1" ht="13.5" thickBot="1" x14ac:dyDescent="0.25">
      <c r="F53" s="41"/>
      <c r="H53" s="125"/>
      <c r="J53" s="43" t="s">
        <v>425</v>
      </c>
    </row>
    <row r="54" spans="1:11" s="43" customFormat="1" x14ac:dyDescent="0.2">
      <c r="C54" s="43" t="s">
        <v>303</v>
      </c>
      <c r="F54" s="127" t="s">
        <v>134</v>
      </c>
      <c r="H54" s="125"/>
      <c r="I54" s="131"/>
      <c r="J54" s="132" t="s">
        <v>298</v>
      </c>
      <c r="K54" s="133"/>
    </row>
    <row r="55" spans="1:11" s="43" customFormat="1" x14ac:dyDescent="0.2">
      <c r="C55" s="119"/>
      <c r="D55" s="119"/>
      <c r="E55" s="124"/>
      <c r="F55" s="128" t="s">
        <v>303</v>
      </c>
      <c r="H55" s="129"/>
      <c r="I55" s="127">
        <v>11</v>
      </c>
    </row>
    <row r="56" spans="1:11" s="43" customFormat="1" ht="13.5" thickBot="1" x14ac:dyDescent="0.25">
      <c r="C56" s="121"/>
      <c r="D56" s="121"/>
      <c r="E56" s="129"/>
      <c r="F56" s="130" t="s">
        <v>134</v>
      </c>
      <c r="G56" s="119"/>
      <c r="I56" s="41"/>
      <c r="J56" s="41" t="s">
        <v>303</v>
      </c>
      <c r="K56" s="134"/>
    </row>
    <row r="57" spans="1:11" s="43" customFormat="1" x14ac:dyDescent="0.2">
      <c r="I57" s="41"/>
      <c r="J57" s="132" t="s">
        <v>320</v>
      </c>
      <c r="K57" s="41"/>
    </row>
    <row r="58" spans="1:11" s="43" customFormat="1" x14ac:dyDescent="0.2">
      <c r="I58" s="41"/>
      <c r="J58" s="42"/>
      <c r="K58" s="41"/>
    </row>
    <row r="59" spans="1:11" s="43" customFormat="1" x14ac:dyDescent="0.2">
      <c r="A59" s="193" t="s">
        <v>477</v>
      </c>
      <c r="I59" s="41"/>
      <c r="J59" s="42"/>
      <c r="K59" s="41"/>
    </row>
    <row r="60" spans="1:11" s="43" customFormat="1" x14ac:dyDescent="0.2">
      <c r="I60" s="41"/>
      <c r="J60" s="42"/>
      <c r="K60" s="41"/>
    </row>
    <row r="61" spans="1:11" s="143" customFormat="1" x14ac:dyDescent="0.2">
      <c r="A61" s="144" t="s">
        <v>246</v>
      </c>
      <c r="B61" s="144"/>
      <c r="C61" s="145">
        <v>1</v>
      </c>
      <c r="D61" s="145">
        <v>2</v>
      </c>
      <c r="E61" s="145">
        <v>3</v>
      </c>
      <c r="F61" s="145" t="s">
        <v>247</v>
      </c>
      <c r="G61" s="145" t="s">
        <v>248</v>
      </c>
    </row>
    <row r="62" spans="1:11" s="143" customFormat="1" x14ac:dyDescent="0.2">
      <c r="A62" s="144">
        <v>1</v>
      </c>
      <c r="B62" s="107" t="s">
        <v>304</v>
      </c>
      <c r="C62" s="147"/>
      <c r="D62" s="148">
        <v>13</v>
      </c>
      <c r="E62" s="148">
        <v>4</v>
      </c>
      <c r="F62" s="149" t="s">
        <v>401</v>
      </c>
      <c r="G62" s="148" t="s">
        <v>250</v>
      </c>
    </row>
    <row r="63" spans="1:11" s="143" customFormat="1" x14ac:dyDescent="0.2">
      <c r="A63" s="144">
        <v>2</v>
      </c>
      <c r="B63" s="146" t="s">
        <v>312</v>
      </c>
      <c r="C63" s="148">
        <v>8</v>
      </c>
      <c r="D63" s="147"/>
      <c r="E63" s="148">
        <v>0</v>
      </c>
      <c r="F63" s="149" t="s">
        <v>402</v>
      </c>
      <c r="G63" s="148" t="s">
        <v>254</v>
      </c>
    </row>
    <row r="64" spans="1:11" s="143" customFormat="1" x14ac:dyDescent="0.2">
      <c r="A64" s="144">
        <v>3</v>
      </c>
      <c r="B64" s="107" t="s">
        <v>474</v>
      </c>
      <c r="C64" s="148">
        <v>13</v>
      </c>
      <c r="D64" s="150">
        <v>13</v>
      </c>
      <c r="E64" s="147"/>
      <c r="F64" s="149" t="s">
        <v>400</v>
      </c>
      <c r="G64" s="150" t="s">
        <v>253</v>
      </c>
    </row>
    <row r="65" spans="1:11" s="43" customFormat="1" x14ac:dyDescent="0.2">
      <c r="I65" s="41"/>
      <c r="J65" s="42"/>
      <c r="K65" s="41"/>
    </row>
    <row r="66" spans="1:11" s="43" customFormat="1" x14ac:dyDescent="0.2">
      <c r="B66" s="111" t="s">
        <v>266</v>
      </c>
      <c r="C66" s="112" t="s">
        <v>261</v>
      </c>
      <c r="D66" s="112"/>
      <c r="I66" s="41"/>
      <c r="J66" s="42"/>
      <c r="K66" s="41"/>
    </row>
    <row r="67" spans="1:11" s="43" customFormat="1" x14ac:dyDescent="0.2">
      <c r="B67" s="111" t="s">
        <v>270</v>
      </c>
      <c r="C67" s="112" t="s">
        <v>277</v>
      </c>
      <c r="I67" s="41"/>
      <c r="J67" s="42"/>
      <c r="K67" s="41"/>
    </row>
    <row r="68" spans="1:11" s="43" customFormat="1" x14ac:dyDescent="0.2">
      <c r="B68" s="111" t="s">
        <v>274</v>
      </c>
      <c r="C68" s="112" t="s">
        <v>281</v>
      </c>
      <c r="D68" s="112"/>
      <c r="I68" s="41"/>
      <c r="J68" s="42"/>
      <c r="K68" s="41"/>
    </row>
    <row r="70" spans="1:11" x14ac:dyDescent="0.2">
      <c r="A70" s="144">
        <v>1</v>
      </c>
      <c r="B70" s="166" t="s">
        <v>310</v>
      </c>
    </row>
    <row r="71" spans="1:11" x14ac:dyDescent="0.2">
      <c r="A71" s="144">
        <v>2</v>
      </c>
      <c r="B71" s="167" t="s">
        <v>423</v>
      </c>
    </row>
    <row r="72" spans="1:11" x14ac:dyDescent="0.2">
      <c r="A72" s="144">
        <v>3</v>
      </c>
      <c r="B72" s="168" t="s">
        <v>475</v>
      </c>
    </row>
    <row r="73" spans="1:11" x14ac:dyDescent="0.2">
      <c r="A73" s="144">
        <v>4</v>
      </c>
      <c r="B73" s="146" t="s">
        <v>471</v>
      </c>
    </row>
    <row r="74" spans="1:11" x14ac:dyDescent="0.2">
      <c r="A74" s="144">
        <v>5</v>
      </c>
      <c r="B74" s="146" t="s">
        <v>425</v>
      </c>
    </row>
    <row r="75" spans="1:11" x14ac:dyDescent="0.2">
      <c r="A75" s="144">
        <v>6</v>
      </c>
      <c r="B75" s="146" t="s">
        <v>303</v>
      </c>
    </row>
    <row r="76" spans="1:11" x14ac:dyDescent="0.2">
      <c r="A76" s="144">
        <v>7</v>
      </c>
      <c r="B76" s="146" t="s">
        <v>474</v>
      </c>
    </row>
    <row r="77" spans="1:11" x14ac:dyDescent="0.2">
      <c r="A77" s="144">
        <v>8</v>
      </c>
      <c r="B77" s="107" t="s">
        <v>304</v>
      </c>
    </row>
    <row r="78" spans="1:11" x14ac:dyDescent="0.2">
      <c r="A78" s="144">
        <v>9</v>
      </c>
      <c r="B78" s="146" t="s">
        <v>312</v>
      </c>
    </row>
  </sheetData>
  <conditionalFormatting sqref="C9:I64">
    <cfRule type="cellIs" dxfId="30" priority="1" stopIfTrue="1" operator="equal">
      <formula>13</formula>
    </cfRule>
  </conditionalFormatting>
  <hyperlinks>
    <hyperlink ref="C1" location="Kalend!G1" display="Kalender"/>
    <hyperlink ref="E1" location="Reit!G1" display="Reiting"/>
  </hyperlinks>
  <pageMargins left="0.39370078740157483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6" manualBreakCount="6">
    <brk id="41" max="16" man="1"/>
    <brk id="78" max="16383" man="1"/>
    <brk id="107" max="16383" man="1"/>
    <brk id="148" max="16383" man="1"/>
    <brk id="185" max="16383" man="1"/>
    <brk id="22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42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7" style="43" customWidth="1"/>
    <col min="2" max="2" width="18.7109375" style="43" bestFit="1" customWidth="1"/>
    <col min="3" max="3" width="7.28515625" style="43" bestFit="1" customWidth="1"/>
    <col min="4" max="4" width="7.42578125" style="43" bestFit="1" customWidth="1"/>
    <col min="5" max="5" width="9.140625" style="43"/>
    <col min="6" max="6" width="6.7109375" style="43" bestFit="1" customWidth="1"/>
    <col min="7" max="7" width="5.140625" style="43" bestFit="1" customWidth="1"/>
    <col min="8" max="8" width="5.140625" style="43" customWidth="1"/>
    <col min="9" max="9" width="7" style="43" customWidth="1"/>
    <col min="10" max="10" width="18.7109375" style="43" bestFit="1" customWidth="1"/>
    <col min="11" max="11" width="7.28515625" style="43" bestFit="1" customWidth="1"/>
    <col min="12" max="12" width="7.42578125" style="43" bestFit="1" customWidth="1"/>
    <col min="13" max="13" width="9.140625" style="43"/>
    <col min="14" max="14" width="6.7109375" style="43" bestFit="1" customWidth="1"/>
    <col min="15" max="15" width="5.140625" style="43" bestFit="1" customWidth="1"/>
    <col min="16" max="16" width="3.5703125" style="43" bestFit="1" customWidth="1"/>
    <col min="17" max="16384" width="9.140625" style="43"/>
  </cols>
  <sheetData>
    <row r="1" spans="1:16" s="371" customFormat="1" x14ac:dyDescent="0.2">
      <c r="A1" s="117" t="str">
        <f>UPPER((Kalend!D21)&amp;" - "&amp;(Kalend!C21)&amp;" - "&amp;(Kalend!E21))</f>
        <v>10 - IDA-VIRUMAA MV (K-NÕMMEL) - ÜKSIK</v>
      </c>
      <c r="F1" s="572" t="str">
        <f>HYPERLINK("#Kalend!I1","Kalender")</f>
        <v>Kalender</v>
      </c>
      <c r="G1" s="43"/>
      <c r="H1" s="572" t="str">
        <f>HYPERLINK("#Reit!G1","Reiting")</f>
        <v>Reiting</v>
      </c>
      <c r="I1" s="43"/>
      <c r="J1" s="43"/>
    </row>
    <row r="2" spans="1:16" s="371" customFormat="1" x14ac:dyDescent="0.2">
      <c r="A2" s="43" t="str">
        <f>"Toimumisaeg: "&amp;(Kalend!A21)&amp;" kell "&amp;(Kalend!B21)</f>
        <v>Toimumisaeg: T, 22.07.2014 kell 18:00</v>
      </c>
    </row>
    <row r="3" spans="1:16" s="371" customFormat="1" x14ac:dyDescent="0.2">
      <c r="A3" s="43" t="str">
        <f>"Toimumiskoht: "&amp;(Kalend!F21)</f>
        <v>Toimumiskoht: K-Nõmme Kaevanduspark</v>
      </c>
    </row>
    <row r="4" spans="1:16" s="371" customFormat="1" x14ac:dyDescent="0.2">
      <c r="A4" s="43" t="str">
        <f>"Korraldaja: "&amp;(Kalend!G21)</f>
        <v>Korraldaja: K-Järve SHK, K-Nõmme SK</v>
      </c>
    </row>
    <row r="6" spans="1:16" x14ac:dyDescent="0.2">
      <c r="A6" s="135" t="s">
        <v>324</v>
      </c>
      <c r="B6" s="135"/>
      <c r="C6" s="145" t="s">
        <v>325</v>
      </c>
      <c r="D6" s="145" t="s">
        <v>326</v>
      </c>
      <c r="E6" s="145" t="s">
        <v>327</v>
      </c>
      <c r="F6" s="145" t="s">
        <v>328</v>
      </c>
      <c r="G6" s="145" t="s">
        <v>248</v>
      </c>
      <c r="I6" s="135" t="s">
        <v>369</v>
      </c>
      <c r="J6" s="135"/>
      <c r="K6" s="145" t="s">
        <v>325</v>
      </c>
      <c r="L6" s="145" t="s">
        <v>326</v>
      </c>
      <c r="M6" s="145" t="s">
        <v>327</v>
      </c>
      <c r="N6" s="145" t="s">
        <v>328</v>
      </c>
      <c r="O6" s="145" t="s">
        <v>248</v>
      </c>
    </row>
    <row r="7" spans="1:16" x14ac:dyDescent="0.2">
      <c r="A7" s="135">
        <v>1</v>
      </c>
      <c r="B7" s="64" t="s">
        <v>171</v>
      </c>
      <c r="C7" s="226">
        <v>13</v>
      </c>
      <c r="D7" s="181">
        <v>8</v>
      </c>
      <c r="E7" s="226"/>
      <c r="F7" s="226">
        <v>13</v>
      </c>
      <c r="G7" s="227" t="s">
        <v>250</v>
      </c>
      <c r="H7" s="371"/>
      <c r="I7" s="372">
        <v>1</v>
      </c>
      <c r="J7" s="64" t="s">
        <v>170</v>
      </c>
      <c r="K7" s="226">
        <v>13</v>
      </c>
      <c r="L7" s="226">
        <v>9</v>
      </c>
      <c r="M7" s="226"/>
      <c r="N7" s="226">
        <v>13</v>
      </c>
      <c r="O7" s="227" t="s">
        <v>250</v>
      </c>
      <c r="P7" s="373" t="s">
        <v>434</v>
      </c>
    </row>
    <row r="8" spans="1:16" x14ac:dyDescent="0.2">
      <c r="A8" s="135">
        <v>2</v>
      </c>
      <c r="B8" s="64" t="s">
        <v>207</v>
      </c>
      <c r="C8" s="226">
        <v>9</v>
      </c>
      <c r="D8" s="226"/>
      <c r="E8" s="226">
        <v>5</v>
      </c>
      <c r="F8" s="226"/>
      <c r="G8" s="227" t="s">
        <v>252</v>
      </c>
      <c r="H8" s="373" t="s">
        <v>297</v>
      </c>
      <c r="I8" s="372">
        <v>2</v>
      </c>
      <c r="J8" s="228" t="s">
        <v>184</v>
      </c>
      <c r="K8" s="226">
        <v>13</v>
      </c>
      <c r="L8" s="226">
        <v>13</v>
      </c>
      <c r="M8" s="226"/>
      <c r="N8" s="226"/>
      <c r="O8" s="227" t="s">
        <v>253</v>
      </c>
      <c r="P8" s="373"/>
    </row>
    <row r="9" spans="1:16" x14ac:dyDescent="0.2">
      <c r="A9" s="135">
        <v>3</v>
      </c>
      <c r="B9" s="64" t="s">
        <v>177</v>
      </c>
      <c r="C9" s="226">
        <v>13</v>
      </c>
      <c r="D9" s="226">
        <v>13</v>
      </c>
      <c r="E9" s="226"/>
      <c r="F9" s="226"/>
      <c r="G9" s="227" t="s">
        <v>253</v>
      </c>
      <c r="H9" s="371"/>
      <c r="I9" s="372">
        <v>3</v>
      </c>
      <c r="J9" s="232" t="s">
        <v>173</v>
      </c>
      <c r="K9" s="226">
        <v>5</v>
      </c>
      <c r="L9" s="226"/>
      <c r="M9" s="226">
        <v>13</v>
      </c>
      <c r="N9" s="226">
        <v>6</v>
      </c>
      <c r="O9" s="227" t="s">
        <v>254</v>
      </c>
      <c r="P9" s="373" t="s">
        <v>478</v>
      </c>
    </row>
    <row r="10" spans="1:16" x14ac:dyDescent="0.2">
      <c r="A10" s="135">
        <v>4</v>
      </c>
      <c r="B10" s="64" t="s">
        <v>174</v>
      </c>
      <c r="C10" s="226">
        <v>12</v>
      </c>
      <c r="D10" s="226"/>
      <c r="E10" s="226">
        <v>13</v>
      </c>
      <c r="F10" s="226" t="s">
        <v>165</v>
      </c>
      <c r="G10" s="227" t="s">
        <v>254</v>
      </c>
      <c r="H10" s="373" t="s">
        <v>479</v>
      </c>
      <c r="I10" s="372">
        <v>4</v>
      </c>
      <c r="J10" s="228"/>
      <c r="K10" s="226">
        <v>0</v>
      </c>
      <c r="L10" s="226"/>
      <c r="M10" s="226">
        <v>0</v>
      </c>
      <c r="N10" s="226"/>
      <c r="O10" s="227"/>
      <c r="P10" s="371"/>
    </row>
    <row r="11" spans="1:16" x14ac:dyDescent="0.2">
      <c r="A11" s="42"/>
      <c r="B11" s="374"/>
      <c r="C11" s="114"/>
      <c r="D11" s="114"/>
      <c r="E11" s="114"/>
      <c r="F11" s="114"/>
      <c r="G11" s="375"/>
      <c r="H11" s="371"/>
      <c r="I11" s="46"/>
      <c r="J11" s="374"/>
      <c r="K11" s="114"/>
      <c r="L11" s="114"/>
      <c r="M11" s="114"/>
      <c r="N11" s="114"/>
      <c r="O11" s="375"/>
      <c r="P11" s="371"/>
    </row>
    <row r="12" spans="1:16" x14ac:dyDescent="0.2">
      <c r="A12" s="135" t="s">
        <v>333</v>
      </c>
      <c r="B12" s="372"/>
      <c r="C12" s="376" t="s">
        <v>325</v>
      </c>
      <c r="D12" s="376" t="s">
        <v>326</v>
      </c>
      <c r="E12" s="376" t="s">
        <v>327</v>
      </c>
      <c r="F12" s="376" t="s">
        <v>328</v>
      </c>
      <c r="G12" s="376" t="s">
        <v>248</v>
      </c>
      <c r="H12" s="371"/>
      <c r="I12" s="372" t="s">
        <v>370</v>
      </c>
      <c r="J12" s="372"/>
      <c r="K12" s="376" t="s">
        <v>325</v>
      </c>
      <c r="L12" s="376" t="s">
        <v>326</v>
      </c>
      <c r="M12" s="376" t="s">
        <v>327</v>
      </c>
      <c r="N12" s="376" t="s">
        <v>328</v>
      </c>
      <c r="O12" s="376" t="s">
        <v>248</v>
      </c>
      <c r="P12" s="371"/>
    </row>
    <row r="13" spans="1:16" x14ac:dyDescent="0.2">
      <c r="A13" s="135">
        <v>1</v>
      </c>
      <c r="B13" s="64" t="s">
        <v>168</v>
      </c>
      <c r="C13" s="226">
        <v>13</v>
      </c>
      <c r="D13" s="226">
        <v>7</v>
      </c>
      <c r="E13" s="226"/>
      <c r="F13" s="226">
        <v>9</v>
      </c>
      <c r="G13" s="227" t="s">
        <v>254</v>
      </c>
      <c r="H13" s="373" t="s">
        <v>479</v>
      </c>
      <c r="I13" s="372">
        <v>1</v>
      </c>
      <c r="J13" s="64" t="s">
        <v>169</v>
      </c>
      <c r="K13" s="226">
        <v>13</v>
      </c>
      <c r="L13" s="226">
        <v>13</v>
      </c>
      <c r="M13" s="226"/>
      <c r="N13" s="226"/>
      <c r="O13" s="227" t="s">
        <v>253</v>
      </c>
      <c r="P13" s="371"/>
    </row>
    <row r="14" spans="1:16" x14ac:dyDescent="0.2">
      <c r="A14" s="135">
        <v>2</v>
      </c>
      <c r="B14" s="64" t="s">
        <v>176</v>
      </c>
      <c r="C14" s="226">
        <v>9</v>
      </c>
      <c r="D14" s="226"/>
      <c r="E14" s="226">
        <v>13</v>
      </c>
      <c r="F14" s="226">
        <v>13</v>
      </c>
      <c r="G14" s="227" t="s">
        <v>250</v>
      </c>
      <c r="H14" s="373" t="s">
        <v>480</v>
      </c>
      <c r="I14" s="372">
        <v>2</v>
      </c>
      <c r="J14" s="64" t="s">
        <v>175</v>
      </c>
      <c r="K14" s="226">
        <v>13</v>
      </c>
      <c r="L14" s="226">
        <v>4</v>
      </c>
      <c r="M14" s="226"/>
      <c r="N14" s="226">
        <v>9</v>
      </c>
      <c r="O14" s="227" t="s">
        <v>254</v>
      </c>
      <c r="P14" s="373" t="s">
        <v>481</v>
      </c>
    </row>
    <row r="15" spans="1:16" x14ac:dyDescent="0.2">
      <c r="A15" s="135">
        <v>3</v>
      </c>
      <c r="B15" s="64" t="s">
        <v>178</v>
      </c>
      <c r="C15" s="226">
        <v>13</v>
      </c>
      <c r="D15" s="226">
        <v>13</v>
      </c>
      <c r="E15" s="226"/>
      <c r="F15" s="226"/>
      <c r="G15" s="227" t="s">
        <v>253</v>
      </c>
      <c r="H15" s="371"/>
      <c r="I15" s="372">
        <v>3</v>
      </c>
      <c r="J15" s="64" t="s">
        <v>199</v>
      </c>
      <c r="K15" s="226">
        <v>10</v>
      </c>
      <c r="L15" s="226"/>
      <c r="M15" s="226">
        <v>13</v>
      </c>
      <c r="N15" s="226">
        <v>13</v>
      </c>
      <c r="O15" s="227" t="s">
        <v>250</v>
      </c>
      <c r="P15" s="373" t="s">
        <v>363</v>
      </c>
    </row>
    <row r="16" spans="1:16" x14ac:dyDescent="0.2">
      <c r="A16" s="135">
        <v>4</v>
      </c>
      <c r="B16" s="228"/>
      <c r="C16" s="226">
        <v>0</v>
      </c>
      <c r="D16" s="226"/>
      <c r="E16" s="226">
        <v>0</v>
      </c>
      <c r="F16" s="226"/>
      <c r="G16" s="227"/>
      <c r="H16" s="371"/>
      <c r="I16" s="372">
        <v>4</v>
      </c>
      <c r="J16" s="228"/>
      <c r="K16" s="226">
        <v>0</v>
      </c>
      <c r="L16" s="226"/>
      <c r="M16" s="226">
        <v>0</v>
      </c>
      <c r="N16" s="226"/>
      <c r="O16" s="227"/>
      <c r="P16" s="371"/>
    </row>
    <row r="17" spans="1:16" x14ac:dyDescent="0.2">
      <c r="A17" s="42"/>
      <c r="B17" s="374"/>
      <c r="C17" s="114"/>
      <c r="D17" s="114"/>
      <c r="E17" s="114"/>
      <c r="F17" s="114"/>
      <c r="G17" s="375"/>
      <c r="H17" s="371"/>
      <c r="I17" s="371"/>
      <c r="J17" s="371"/>
      <c r="K17" s="371"/>
      <c r="L17" s="371"/>
      <c r="M17" s="371"/>
      <c r="N17" s="371"/>
      <c r="O17" s="371"/>
      <c r="P17" s="371"/>
    </row>
    <row r="18" spans="1:16" x14ac:dyDescent="0.2">
      <c r="A18" s="135" t="s">
        <v>338</v>
      </c>
      <c r="B18" s="372"/>
      <c r="C18" s="376" t="s">
        <v>325</v>
      </c>
      <c r="D18" s="376" t="s">
        <v>326</v>
      </c>
      <c r="E18" s="376" t="s">
        <v>327</v>
      </c>
      <c r="F18" s="376" t="s">
        <v>328</v>
      </c>
      <c r="G18" s="376" t="s">
        <v>248</v>
      </c>
      <c r="H18" s="371"/>
      <c r="I18" s="374"/>
      <c r="J18" s="374"/>
      <c r="K18" s="114"/>
      <c r="L18" s="114"/>
      <c r="M18" s="114"/>
      <c r="N18" s="114"/>
      <c r="O18" s="114"/>
      <c r="P18" s="371"/>
    </row>
    <row r="19" spans="1:16" x14ac:dyDescent="0.2">
      <c r="A19" s="135">
        <v>1</v>
      </c>
      <c r="B19" s="64" t="s">
        <v>172</v>
      </c>
      <c r="C19" s="226">
        <v>13</v>
      </c>
      <c r="D19" s="226">
        <v>13</v>
      </c>
      <c r="E19" s="226"/>
      <c r="F19" s="226"/>
      <c r="G19" s="227" t="s">
        <v>253</v>
      </c>
      <c r="H19" s="371"/>
      <c r="I19" s="374"/>
      <c r="J19" s="374"/>
      <c r="K19" s="114"/>
      <c r="L19" s="114"/>
      <c r="M19" s="114"/>
      <c r="N19" s="114"/>
      <c r="O19" s="375"/>
      <c r="P19" s="371"/>
    </row>
    <row r="20" spans="1:16" x14ac:dyDescent="0.2">
      <c r="A20" s="135">
        <v>2</v>
      </c>
      <c r="B20" s="64" t="s">
        <v>182</v>
      </c>
      <c r="C20" s="226">
        <v>13</v>
      </c>
      <c r="D20" s="226">
        <v>3</v>
      </c>
      <c r="E20" s="226"/>
      <c r="F20" s="226">
        <v>12</v>
      </c>
      <c r="G20" s="227" t="s">
        <v>254</v>
      </c>
      <c r="H20" s="373" t="s">
        <v>438</v>
      </c>
      <c r="I20" s="374"/>
      <c r="J20" s="142"/>
      <c r="K20" s="114"/>
      <c r="L20" s="114"/>
      <c r="M20" s="114"/>
      <c r="N20" s="114"/>
      <c r="O20" s="375"/>
      <c r="P20" s="371"/>
    </row>
    <row r="21" spans="1:16" x14ac:dyDescent="0.2">
      <c r="A21" s="135">
        <v>3</v>
      </c>
      <c r="B21" s="64" t="s">
        <v>183</v>
      </c>
      <c r="C21" s="226">
        <v>6</v>
      </c>
      <c r="D21" s="226"/>
      <c r="E21" s="226">
        <v>13</v>
      </c>
      <c r="F21" s="226">
        <v>13</v>
      </c>
      <c r="G21" s="227" t="s">
        <v>250</v>
      </c>
      <c r="H21" s="373" t="s">
        <v>482</v>
      </c>
      <c r="I21" s="374"/>
      <c r="J21" s="374"/>
      <c r="K21" s="114"/>
      <c r="L21" s="114"/>
      <c r="M21" s="114"/>
      <c r="N21" s="114"/>
      <c r="O21" s="375"/>
      <c r="P21" s="371"/>
    </row>
    <row r="22" spans="1:16" x14ac:dyDescent="0.2">
      <c r="A22" s="135">
        <v>4</v>
      </c>
      <c r="B22" s="64"/>
      <c r="C22" s="226">
        <v>0</v>
      </c>
      <c r="D22" s="226"/>
      <c r="E22" s="226">
        <v>0</v>
      </c>
      <c r="F22" s="226"/>
      <c r="G22" s="227"/>
      <c r="H22" s="371"/>
      <c r="I22" s="374"/>
      <c r="J22" s="371"/>
      <c r="K22" s="114"/>
      <c r="L22" s="114"/>
      <c r="M22" s="114"/>
      <c r="N22" s="114"/>
      <c r="O22" s="375"/>
      <c r="P22" s="371"/>
    </row>
    <row r="23" spans="1:16" x14ac:dyDescent="0.2">
      <c r="B23" s="371"/>
      <c r="C23" s="371"/>
      <c r="D23" s="371"/>
      <c r="E23" s="371"/>
      <c r="F23" s="371"/>
      <c r="G23" s="371"/>
      <c r="H23" s="371"/>
      <c r="I23" s="374"/>
      <c r="J23" s="51"/>
      <c r="K23" s="114"/>
      <c r="L23" s="114"/>
      <c r="M23" s="114"/>
      <c r="N23" s="114"/>
      <c r="O23" s="375"/>
      <c r="P23" s="371"/>
    </row>
    <row r="24" spans="1:16" x14ac:dyDescent="0.2">
      <c r="A24" s="135" t="s">
        <v>342</v>
      </c>
      <c r="B24" s="372"/>
      <c r="C24" s="376" t="s">
        <v>325</v>
      </c>
      <c r="D24" s="376" t="s">
        <v>326</v>
      </c>
      <c r="E24" s="376" t="s">
        <v>327</v>
      </c>
      <c r="F24" s="376" t="s">
        <v>328</v>
      </c>
      <c r="G24" s="376" t="s">
        <v>248</v>
      </c>
      <c r="H24" s="371"/>
      <c r="I24" s="374"/>
      <c r="J24" s="51"/>
      <c r="K24" s="114"/>
      <c r="L24" s="114"/>
      <c r="M24" s="114"/>
      <c r="N24" s="114"/>
      <c r="O24" s="114"/>
      <c r="P24" s="371"/>
    </row>
    <row r="25" spans="1:16" x14ac:dyDescent="0.2">
      <c r="A25" s="135">
        <v>1</v>
      </c>
      <c r="B25" s="64" t="s">
        <v>166</v>
      </c>
      <c r="C25" s="226">
        <v>13</v>
      </c>
      <c r="D25" s="226">
        <v>13</v>
      </c>
      <c r="E25" s="226"/>
      <c r="F25" s="226"/>
      <c r="G25" s="227" t="s">
        <v>253</v>
      </c>
      <c r="H25" s="371"/>
      <c r="I25" s="374"/>
      <c r="J25" s="51"/>
      <c r="K25" s="114"/>
      <c r="L25" s="114"/>
      <c r="M25" s="114"/>
      <c r="N25" s="114"/>
      <c r="O25" s="375"/>
      <c r="P25" s="371"/>
    </row>
    <row r="26" spans="1:16" x14ac:dyDescent="0.2">
      <c r="A26" s="135">
        <v>2</v>
      </c>
      <c r="B26" s="64" t="s">
        <v>185</v>
      </c>
      <c r="C26" s="226">
        <v>7</v>
      </c>
      <c r="D26" s="226"/>
      <c r="E26" s="226">
        <v>13</v>
      </c>
      <c r="F26" s="226">
        <v>13</v>
      </c>
      <c r="G26" s="182" t="s">
        <v>250</v>
      </c>
      <c r="H26" s="373" t="s">
        <v>480</v>
      </c>
      <c r="I26" s="374"/>
      <c r="J26" s="51"/>
      <c r="K26" s="114"/>
      <c r="L26" s="114"/>
      <c r="M26" s="114"/>
      <c r="N26" s="114"/>
      <c r="O26" s="375"/>
      <c r="P26" s="371"/>
    </row>
    <row r="27" spans="1:16" x14ac:dyDescent="0.2">
      <c r="A27" s="135">
        <v>3</v>
      </c>
      <c r="B27" s="64" t="s">
        <v>187</v>
      </c>
      <c r="C27" s="226">
        <v>13</v>
      </c>
      <c r="D27" s="226">
        <v>12</v>
      </c>
      <c r="E27" s="226"/>
      <c r="F27" s="226">
        <v>7</v>
      </c>
      <c r="G27" s="182" t="s">
        <v>254</v>
      </c>
      <c r="H27" s="373" t="s">
        <v>480</v>
      </c>
      <c r="I27" s="374"/>
      <c r="J27" s="51"/>
      <c r="K27" s="114"/>
      <c r="L27" s="114"/>
      <c r="M27" s="114"/>
      <c r="N27" s="114"/>
      <c r="O27" s="375"/>
      <c r="P27" s="371"/>
    </row>
    <row r="28" spans="1:16" x14ac:dyDescent="0.2">
      <c r="A28" s="135">
        <v>4</v>
      </c>
      <c r="B28" s="228"/>
      <c r="C28" s="226">
        <v>0</v>
      </c>
      <c r="D28" s="226"/>
      <c r="E28" s="226">
        <v>0</v>
      </c>
      <c r="F28" s="226"/>
      <c r="G28" s="227"/>
      <c r="H28" s="371"/>
      <c r="I28" s="374"/>
      <c r="J28" s="51"/>
      <c r="K28" s="114"/>
      <c r="L28" s="114"/>
      <c r="M28" s="114"/>
      <c r="N28" s="114"/>
      <c r="O28" s="375"/>
      <c r="P28" s="371"/>
    </row>
    <row r="30" spans="1:16" s="192" customFormat="1" x14ac:dyDescent="0.2">
      <c r="A30" s="193" t="s">
        <v>284</v>
      </c>
    </row>
    <row r="31" spans="1:16" s="192" customFormat="1" x14ac:dyDescent="0.2">
      <c r="A31" s="193"/>
    </row>
    <row r="32" spans="1:16" s="192" customFormat="1" x14ac:dyDescent="0.2">
      <c r="A32" s="194" t="s">
        <v>374</v>
      </c>
      <c r="B32" s="192" t="s">
        <v>169</v>
      </c>
      <c r="C32" s="196">
        <v>7</v>
      </c>
    </row>
    <row r="33" spans="1:11" s="192" customFormat="1" x14ac:dyDescent="0.2">
      <c r="A33" s="197"/>
      <c r="B33" s="198"/>
      <c r="C33" s="212" t="s">
        <v>166</v>
      </c>
      <c r="D33" s="200"/>
      <c r="F33" s="196">
        <v>13</v>
      </c>
    </row>
    <row r="34" spans="1:11" s="192" customFormat="1" x14ac:dyDescent="0.2">
      <c r="A34" s="194" t="s">
        <v>285</v>
      </c>
      <c r="B34" s="122" t="s">
        <v>166</v>
      </c>
      <c r="C34" s="201">
        <v>13</v>
      </c>
      <c r="E34" s="202"/>
    </row>
    <row r="35" spans="1:11" s="192" customFormat="1" x14ac:dyDescent="0.2">
      <c r="A35" s="197"/>
      <c r="D35" s="203"/>
      <c r="E35" s="204"/>
      <c r="F35" s="192" t="s">
        <v>166</v>
      </c>
      <c r="I35" s="196">
        <v>13</v>
      </c>
    </row>
    <row r="36" spans="1:11" s="192" customFormat="1" x14ac:dyDescent="0.2">
      <c r="A36" s="194" t="s">
        <v>287</v>
      </c>
      <c r="B36" s="126" t="s">
        <v>178</v>
      </c>
      <c r="C36" s="205">
        <v>13</v>
      </c>
      <c r="E36" s="204"/>
      <c r="F36" s="198"/>
      <c r="G36" s="198"/>
      <c r="H36" s="202"/>
    </row>
    <row r="37" spans="1:11" s="192" customFormat="1" x14ac:dyDescent="0.2">
      <c r="A37" s="197"/>
      <c r="B37" s="198"/>
      <c r="C37" s="206" t="s">
        <v>178</v>
      </c>
      <c r="E37" s="207"/>
      <c r="F37" s="205">
        <v>3</v>
      </c>
      <c r="G37" s="203"/>
      <c r="H37" s="204"/>
    </row>
    <row r="38" spans="1:11" s="192" customFormat="1" x14ac:dyDescent="0.2">
      <c r="A38" s="194" t="s">
        <v>293</v>
      </c>
      <c r="B38" s="122" t="s">
        <v>177</v>
      </c>
      <c r="C38" s="208">
        <v>4</v>
      </c>
      <c r="D38" s="198"/>
      <c r="F38" s="203"/>
      <c r="G38" s="203"/>
      <c r="H38" s="204"/>
    </row>
    <row r="39" spans="1:11" s="192" customFormat="1" ht="13.5" thickBot="1" x14ac:dyDescent="0.25">
      <c r="A39" s="197"/>
      <c r="F39" s="203"/>
      <c r="G39" s="203"/>
      <c r="H39" s="204"/>
      <c r="J39" s="192" t="s">
        <v>166</v>
      </c>
    </row>
    <row r="40" spans="1:11" s="192" customFormat="1" x14ac:dyDescent="0.2">
      <c r="A40" s="194" t="s">
        <v>375</v>
      </c>
      <c r="B40" s="192" t="s">
        <v>184</v>
      </c>
      <c r="C40" s="196">
        <v>13</v>
      </c>
      <c r="F40" s="203"/>
      <c r="G40" s="203"/>
      <c r="H40" s="204"/>
      <c r="I40" s="209"/>
      <c r="J40" s="210" t="s">
        <v>290</v>
      </c>
      <c r="K40" s="211"/>
    </row>
    <row r="41" spans="1:11" s="192" customFormat="1" x14ac:dyDescent="0.2">
      <c r="A41" s="197"/>
      <c r="B41" s="198"/>
      <c r="C41" s="212" t="s">
        <v>184</v>
      </c>
      <c r="D41" s="200"/>
      <c r="F41" s="205">
        <v>3</v>
      </c>
      <c r="G41" s="203"/>
      <c r="H41" s="204"/>
    </row>
    <row r="42" spans="1:11" s="192" customFormat="1" ht="13.5" thickBot="1" x14ac:dyDescent="0.25">
      <c r="A42" s="194" t="s">
        <v>289</v>
      </c>
      <c r="B42" s="200" t="s">
        <v>172</v>
      </c>
      <c r="C42" s="201">
        <v>8</v>
      </c>
      <c r="E42" s="202"/>
      <c r="F42" s="203"/>
      <c r="G42" s="203"/>
      <c r="H42" s="204"/>
      <c r="J42" s="214" t="s">
        <v>171</v>
      </c>
      <c r="K42" s="214"/>
    </row>
    <row r="43" spans="1:11" s="192" customFormat="1" x14ac:dyDescent="0.2">
      <c r="A43" s="197"/>
      <c r="D43" s="203"/>
      <c r="E43" s="204"/>
      <c r="F43" s="200" t="s">
        <v>171</v>
      </c>
      <c r="G43" s="200"/>
      <c r="H43" s="207"/>
      <c r="I43" s="196">
        <v>2</v>
      </c>
      <c r="J43" s="210" t="s">
        <v>292</v>
      </c>
    </row>
    <row r="44" spans="1:11" s="192" customFormat="1" x14ac:dyDescent="0.2">
      <c r="A44" s="194" t="s">
        <v>380</v>
      </c>
      <c r="B44" s="192" t="s">
        <v>170</v>
      </c>
      <c r="C44" s="205">
        <v>1</v>
      </c>
      <c r="E44" s="204"/>
    </row>
    <row r="45" spans="1:11" s="192" customFormat="1" x14ac:dyDescent="0.2">
      <c r="A45" s="197"/>
      <c r="B45" s="198"/>
      <c r="C45" s="206" t="s">
        <v>171</v>
      </c>
      <c r="E45" s="207"/>
      <c r="F45" s="196">
        <v>13</v>
      </c>
    </row>
    <row r="46" spans="1:11" s="192" customFormat="1" x14ac:dyDescent="0.2">
      <c r="A46" s="194" t="s">
        <v>286</v>
      </c>
      <c r="B46" s="200" t="s">
        <v>171</v>
      </c>
      <c r="C46" s="208">
        <v>13</v>
      </c>
      <c r="D46" s="198"/>
    </row>
    <row r="47" spans="1:11" s="192" customFormat="1" x14ac:dyDescent="0.2">
      <c r="F47" s="192" t="s">
        <v>178</v>
      </c>
      <c r="I47" s="205">
        <v>13</v>
      </c>
      <c r="J47" s="203"/>
      <c r="K47" s="203"/>
    </row>
    <row r="48" spans="1:11" s="192" customFormat="1" ht="13.5" thickBot="1" x14ac:dyDescent="0.25">
      <c r="F48" s="198"/>
      <c r="G48" s="198"/>
      <c r="H48" s="202"/>
      <c r="I48" s="214"/>
      <c r="J48" s="214" t="s">
        <v>178</v>
      </c>
      <c r="K48" s="214"/>
    </row>
    <row r="49" spans="3:11" s="192" customFormat="1" x14ac:dyDescent="0.2">
      <c r="F49" s="200" t="s">
        <v>184</v>
      </c>
      <c r="G49" s="200"/>
      <c r="H49" s="207"/>
      <c r="I49" s="196">
        <v>7</v>
      </c>
      <c r="J49" s="216" t="s">
        <v>295</v>
      </c>
      <c r="K49" s="203"/>
    </row>
    <row r="50" spans="3:11" s="192" customFormat="1" x14ac:dyDescent="0.2">
      <c r="J50" s="203"/>
      <c r="K50" s="203"/>
    </row>
    <row r="51" spans="3:11" s="192" customFormat="1" ht="13.5" thickBot="1" x14ac:dyDescent="0.25">
      <c r="G51" s="203"/>
      <c r="H51" s="203"/>
      <c r="J51" s="214" t="s">
        <v>184</v>
      </c>
      <c r="K51" s="214"/>
    </row>
    <row r="52" spans="3:11" s="192" customFormat="1" x14ac:dyDescent="0.2">
      <c r="G52" s="203"/>
      <c r="H52" s="203"/>
      <c r="J52" s="215" t="s">
        <v>296</v>
      </c>
    </row>
    <row r="53" spans="3:11" s="192" customFormat="1" x14ac:dyDescent="0.2">
      <c r="C53" s="192" t="s">
        <v>169</v>
      </c>
      <c r="F53" s="196">
        <v>13</v>
      </c>
    </row>
    <row r="54" spans="3:11" s="192" customFormat="1" x14ac:dyDescent="0.2">
      <c r="C54" s="198"/>
      <c r="D54" s="198"/>
      <c r="E54" s="202"/>
      <c r="F54" s="212" t="s">
        <v>169</v>
      </c>
      <c r="G54" s="200"/>
      <c r="H54" s="200"/>
      <c r="I54" s="196">
        <v>11</v>
      </c>
    </row>
    <row r="55" spans="3:11" s="192" customFormat="1" x14ac:dyDescent="0.2">
      <c r="C55" s="200" t="s">
        <v>177</v>
      </c>
      <c r="D55" s="200"/>
      <c r="E55" s="207"/>
      <c r="F55" s="201">
        <v>5</v>
      </c>
      <c r="H55" s="204"/>
    </row>
    <row r="56" spans="3:11" s="192" customFormat="1" ht="13.5" thickBot="1" x14ac:dyDescent="0.25">
      <c r="F56" s="203"/>
      <c r="H56" s="204"/>
      <c r="J56" s="192" t="s">
        <v>170</v>
      </c>
    </row>
    <row r="57" spans="3:11" s="192" customFormat="1" x14ac:dyDescent="0.2">
      <c r="C57" s="192" t="s">
        <v>172</v>
      </c>
      <c r="F57" s="205">
        <v>5</v>
      </c>
      <c r="H57" s="204"/>
      <c r="I57" s="209"/>
      <c r="J57" s="210" t="s">
        <v>298</v>
      </c>
      <c r="K57" s="211"/>
    </row>
    <row r="58" spans="3:11" s="192" customFormat="1" x14ac:dyDescent="0.2">
      <c r="C58" s="198"/>
      <c r="D58" s="198"/>
      <c r="E58" s="202"/>
      <c r="F58" s="206" t="s">
        <v>170</v>
      </c>
      <c r="H58" s="207"/>
      <c r="I58" s="205">
        <v>13</v>
      </c>
    </row>
    <row r="59" spans="3:11" s="192" customFormat="1" ht="13.5" thickBot="1" x14ac:dyDescent="0.25">
      <c r="C59" s="200" t="s">
        <v>170</v>
      </c>
      <c r="D59" s="200"/>
      <c r="E59" s="207"/>
      <c r="F59" s="208">
        <v>13</v>
      </c>
      <c r="G59" s="198"/>
      <c r="I59" s="203"/>
      <c r="J59" s="203" t="s">
        <v>169</v>
      </c>
      <c r="K59" s="214"/>
    </row>
    <row r="60" spans="3:11" s="192" customFormat="1" x14ac:dyDescent="0.2">
      <c r="I60" s="203"/>
      <c r="J60" s="210" t="s">
        <v>320</v>
      </c>
      <c r="K60" s="203"/>
    </row>
    <row r="61" spans="3:11" s="192" customFormat="1" x14ac:dyDescent="0.2">
      <c r="I61" s="203"/>
      <c r="J61" s="216"/>
      <c r="K61" s="203"/>
    </row>
    <row r="62" spans="3:11" s="192" customFormat="1" x14ac:dyDescent="0.2">
      <c r="F62" s="192" t="s">
        <v>177</v>
      </c>
      <c r="I62" s="205">
        <v>13</v>
      </c>
      <c r="J62" s="203"/>
      <c r="K62" s="203"/>
    </row>
    <row r="63" spans="3:11" s="192" customFormat="1" ht="13.5" thickBot="1" x14ac:dyDescent="0.25">
      <c r="F63" s="198"/>
      <c r="G63" s="198"/>
      <c r="H63" s="202"/>
      <c r="I63" s="214"/>
      <c r="J63" s="214" t="s">
        <v>177</v>
      </c>
      <c r="K63" s="214"/>
    </row>
    <row r="64" spans="3:11" s="192" customFormat="1" x14ac:dyDescent="0.2">
      <c r="F64" s="200" t="s">
        <v>172</v>
      </c>
      <c r="G64" s="200"/>
      <c r="H64" s="207"/>
      <c r="I64" s="196">
        <v>5</v>
      </c>
      <c r="J64" s="216" t="s">
        <v>299</v>
      </c>
      <c r="K64" s="203"/>
    </row>
    <row r="65" spans="1:11" s="192" customFormat="1" x14ac:dyDescent="0.2">
      <c r="J65" s="203"/>
      <c r="K65" s="203"/>
    </row>
    <row r="66" spans="1:11" s="192" customFormat="1" ht="13.5" thickBot="1" x14ac:dyDescent="0.25">
      <c r="G66" s="203"/>
      <c r="H66" s="203"/>
      <c r="J66" s="214" t="s">
        <v>172</v>
      </c>
      <c r="K66" s="214"/>
    </row>
    <row r="67" spans="1:11" s="192" customFormat="1" x14ac:dyDescent="0.2">
      <c r="G67" s="203"/>
      <c r="H67" s="203"/>
      <c r="J67" s="215" t="s">
        <v>300</v>
      </c>
    </row>
    <row r="69" spans="1:11" s="192" customFormat="1" x14ac:dyDescent="0.2">
      <c r="A69" s="193" t="s">
        <v>378</v>
      </c>
    </row>
    <row r="70" spans="1:11" s="192" customFormat="1" x14ac:dyDescent="0.2">
      <c r="A70" s="193"/>
    </row>
    <row r="71" spans="1:11" s="192" customFormat="1" x14ac:dyDescent="0.2">
      <c r="A71" s="194" t="s">
        <v>291</v>
      </c>
      <c r="B71" s="192" t="s">
        <v>176</v>
      </c>
      <c r="C71" s="196">
        <v>13</v>
      </c>
    </row>
    <row r="72" spans="1:11" s="192" customFormat="1" x14ac:dyDescent="0.2">
      <c r="A72" s="197"/>
      <c r="B72" s="198"/>
      <c r="C72" s="212" t="s">
        <v>176</v>
      </c>
      <c r="D72" s="200"/>
      <c r="F72" s="196">
        <v>11</v>
      </c>
    </row>
    <row r="73" spans="1:11" s="192" customFormat="1" x14ac:dyDescent="0.2">
      <c r="A73" s="194" t="s">
        <v>288</v>
      </c>
      <c r="B73" s="122" t="s">
        <v>183</v>
      </c>
      <c r="C73" s="201">
        <v>0</v>
      </c>
      <c r="E73" s="202"/>
    </row>
    <row r="74" spans="1:11" s="192" customFormat="1" x14ac:dyDescent="0.2">
      <c r="A74" s="197"/>
      <c r="D74" s="203"/>
      <c r="E74" s="204"/>
      <c r="F74" s="192" t="s">
        <v>174</v>
      </c>
      <c r="I74" s="196">
        <v>13</v>
      </c>
    </row>
    <row r="75" spans="1:11" s="192" customFormat="1" x14ac:dyDescent="0.2">
      <c r="A75" s="377" t="s">
        <v>347</v>
      </c>
      <c r="B75" s="126" t="s">
        <v>187</v>
      </c>
      <c r="C75" s="205">
        <v>6</v>
      </c>
      <c r="E75" s="204"/>
      <c r="F75" s="198"/>
      <c r="G75" s="198"/>
      <c r="H75" s="202"/>
    </row>
    <row r="76" spans="1:11" s="192" customFormat="1" x14ac:dyDescent="0.2">
      <c r="A76" s="378"/>
      <c r="B76" s="198"/>
      <c r="C76" s="206" t="s">
        <v>174</v>
      </c>
      <c r="E76" s="207"/>
      <c r="F76" s="205">
        <v>13</v>
      </c>
      <c r="G76" s="203"/>
      <c r="H76" s="204"/>
    </row>
    <row r="77" spans="1:11" s="192" customFormat="1" x14ac:dyDescent="0.2">
      <c r="A77" s="377" t="s">
        <v>316</v>
      </c>
      <c r="B77" s="122" t="s">
        <v>174</v>
      </c>
      <c r="C77" s="208">
        <v>13</v>
      </c>
      <c r="D77" s="198"/>
      <c r="F77" s="203"/>
      <c r="G77" s="203"/>
      <c r="H77" s="204"/>
    </row>
    <row r="78" spans="1:11" s="192" customFormat="1" ht="13.5" thickBot="1" x14ac:dyDescent="0.25">
      <c r="A78" s="378"/>
      <c r="F78" s="203"/>
      <c r="G78" s="203"/>
      <c r="H78" s="204"/>
      <c r="J78" s="192" t="s">
        <v>174</v>
      </c>
    </row>
    <row r="79" spans="1:11" s="192" customFormat="1" x14ac:dyDescent="0.2">
      <c r="A79" s="377" t="s">
        <v>294</v>
      </c>
      <c r="B79" s="192" t="s">
        <v>185</v>
      </c>
      <c r="C79" s="196">
        <v>11</v>
      </c>
      <c r="F79" s="203"/>
      <c r="G79" s="203"/>
      <c r="H79" s="204"/>
      <c r="I79" s="209"/>
      <c r="J79" s="210" t="s">
        <v>322</v>
      </c>
      <c r="K79" s="211"/>
    </row>
    <row r="80" spans="1:11" s="192" customFormat="1" x14ac:dyDescent="0.2">
      <c r="A80" s="378"/>
      <c r="B80" s="198"/>
      <c r="C80" s="212" t="s">
        <v>175</v>
      </c>
      <c r="D80" s="200"/>
      <c r="F80" s="205">
        <v>9</v>
      </c>
      <c r="G80" s="203"/>
      <c r="H80" s="204"/>
    </row>
    <row r="81" spans="1:11" s="192" customFormat="1" ht="13.5" thickBot="1" x14ac:dyDescent="0.25">
      <c r="A81" s="377" t="s">
        <v>385</v>
      </c>
      <c r="B81" s="200" t="s">
        <v>175</v>
      </c>
      <c r="C81" s="201">
        <v>13</v>
      </c>
      <c r="E81" s="202"/>
      <c r="F81" s="203"/>
      <c r="G81" s="203"/>
      <c r="H81" s="204"/>
      <c r="J81" s="214" t="s">
        <v>182</v>
      </c>
      <c r="K81" s="214"/>
    </row>
    <row r="82" spans="1:11" s="192" customFormat="1" x14ac:dyDescent="0.2">
      <c r="A82" s="378"/>
      <c r="D82" s="203"/>
      <c r="E82" s="204"/>
      <c r="F82" s="200" t="s">
        <v>182</v>
      </c>
      <c r="G82" s="200"/>
      <c r="H82" s="207"/>
      <c r="I82" s="196">
        <v>10</v>
      </c>
      <c r="J82" s="210" t="s">
        <v>350</v>
      </c>
    </row>
    <row r="83" spans="1:11" s="192" customFormat="1" x14ac:dyDescent="0.2">
      <c r="A83" s="377" t="s">
        <v>379</v>
      </c>
      <c r="B83" s="192" t="s">
        <v>199</v>
      </c>
      <c r="C83" s="205">
        <v>1</v>
      </c>
      <c r="E83" s="204"/>
    </row>
    <row r="84" spans="1:11" s="192" customFormat="1" x14ac:dyDescent="0.2">
      <c r="A84" s="378"/>
      <c r="B84" s="198"/>
      <c r="C84" s="206" t="s">
        <v>182</v>
      </c>
      <c r="E84" s="207"/>
      <c r="F84" s="196">
        <v>13</v>
      </c>
    </row>
    <row r="85" spans="1:11" s="192" customFormat="1" x14ac:dyDescent="0.2">
      <c r="A85" s="377" t="s">
        <v>349</v>
      </c>
      <c r="B85" s="200" t="s">
        <v>182</v>
      </c>
      <c r="C85" s="208">
        <v>13</v>
      </c>
      <c r="D85" s="198"/>
    </row>
    <row r="86" spans="1:11" s="192" customFormat="1" x14ac:dyDescent="0.2">
      <c r="A86" s="51"/>
      <c r="F86" s="192" t="s">
        <v>176</v>
      </c>
      <c r="I86" s="205">
        <v>7</v>
      </c>
      <c r="J86" s="203"/>
      <c r="K86" s="203"/>
    </row>
    <row r="87" spans="1:11" s="192" customFormat="1" ht="13.5" thickBot="1" x14ac:dyDescent="0.25">
      <c r="A87" s="51"/>
      <c r="F87" s="198"/>
      <c r="G87" s="198"/>
      <c r="H87" s="202"/>
      <c r="I87" s="214"/>
      <c r="J87" s="214" t="s">
        <v>175</v>
      </c>
      <c r="K87" s="214"/>
    </row>
    <row r="88" spans="1:11" s="192" customFormat="1" x14ac:dyDescent="0.2">
      <c r="A88" s="51"/>
      <c r="F88" s="200" t="s">
        <v>175</v>
      </c>
      <c r="G88" s="200"/>
      <c r="H88" s="207"/>
      <c r="I88" s="196">
        <v>13</v>
      </c>
      <c r="J88" s="216" t="s">
        <v>352</v>
      </c>
      <c r="K88" s="203"/>
    </row>
    <row r="89" spans="1:11" s="192" customFormat="1" x14ac:dyDescent="0.2">
      <c r="J89" s="203"/>
      <c r="K89" s="203"/>
    </row>
    <row r="90" spans="1:11" s="192" customFormat="1" ht="13.5" thickBot="1" x14ac:dyDescent="0.25">
      <c r="G90" s="203"/>
      <c r="H90" s="203"/>
      <c r="J90" s="214" t="s">
        <v>176</v>
      </c>
      <c r="K90" s="214"/>
    </row>
    <row r="91" spans="1:11" s="192" customFormat="1" x14ac:dyDescent="0.2">
      <c r="G91" s="203"/>
      <c r="H91" s="203"/>
      <c r="J91" s="215" t="s">
        <v>383</v>
      </c>
    </row>
    <row r="92" spans="1:11" s="192" customFormat="1" x14ac:dyDescent="0.2">
      <c r="C92" s="192" t="s">
        <v>183</v>
      </c>
      <c r="F92" s="196">
        <v>13</v>
      </c>
    </row>
    <row r="93" spans="1:11" s="192" customFormat="1" x14ac:dyDescent="0.2">
      <c r="C93" s="198"/>
      <c r="D93" s="198"/>
      <c r="E93" s="202"/>
      <c r="F93" s="212" t="s">
        <v>183</v>
      </c>
      <c r="G93" s="200"/>
      <c r="H93" s="200"/>
      <c r="I93" s="196">
        <v>5</v>
      </c>
    </row>
    <row r="94" spans="1:11" s="192" customFormat="1" x14ac:dyDescent="0.2">
      <c r="C94" s="200" t="s">
        <v>187</v>
      </c>
      <c r="D94" s="200"/>
      <c r="E94" s="207"/>
      <c r="F94" s="201">
        <v>7</v>
      </c>
      <c r="H94" s="204"/>
    </row>
    <row r="95" spans="1:11" s="192" customFormat="1" ht="13.5" thickBot="1" x14ac:dyDescent="0.25">
      <c r="F95" s="203"/>
      <c r="H95" s="204"/>
      <c r="J95" s="192" t="s">
        <v>185</v>
      </c>
    </row>
    <row r="96" spans="1:11" s="192" customFormat="1" x14ac:dyDescent="0.2">
      <c r="C96" s="192" t="s">
        <v>185</v>
      </c>
      <c r="F96" s="205">
        <v>13</v>
      </c>
      <c r="H96" s="204"/>
      <c r="I96" s="209"/>
      <c r="J96" s="210" t="s">
        <v>353</v>
      </c>
      <c r="K96" s="211"/>
    </row>
    <row r="97" spans="1:11" s="192" customFormat="1" x14ac:dyDescent="0.2">
      <c r="C97" s="198"/>
      <c r="D97" s="198"/>
      <c r="E97" s="202"/>
      <c r="F97" s="206" t="s">
        <v>185</v>
      </c>
      <c r="H97" s="207"/>
      <c r="I97" s="205">
        <v>13</v>
      </c>
    </row>
    <row r="98" spans="1:11" s="192" customFormat="1" ht="13.5" thickBot="1" x14ac:dyDescent="0.25">
      <c r="C98" s="200" t="s">
        <v>199</v>
      </c>
      <c r="D98" s="200"/>
      <c r="E98" s="207"/>
      <c r="F98" s="208">
        <v>4</v>
      </c>
      <c r="G98" s="198"/>
      <c r="I98" s="203"/>
      <c r="J98" s="203" t="s">
        <v>183</v>
      </c>
      <c r="K98" s="214"/>
    </row>
    <row r="99" spans="1:11" s="192" customFormat="1" x14ac:dyDescent="0.2">
      <c r="I99" s="203"/>
      <c r="J99" s="210" t="s">
        <v>354</v>
      </c>
      <c r="K99" s="203"/>
    </row>
    <row r="100" spans="1:11" s="192" customFormat="1" x14ac:dyDescent="0.2">
      <c r="I100" s="203"/>
      <c r="J100" s="216"/>
      <c r="K100" s="203"/>
    </row>
    <row r="101" spans="1:11" s="192" customFormat="1" x14ac:dyDescent="0.2">
      <c r="F101" s="192" t="s">
        <v>187</v>
      </c>
      <c r="I101" s="205">
        <v>13</v>
      </c>
      <c r="J101" s="203"/>
      <c r="K101" s="203"/>
    </row>
    <row r="102" spans="1:11" s="192" customFormat="1" ht="13.5" thickBot="1" x14ac:dyDescent="0.25">
      <c r="F102" s="198"/>
      <c r="G102" s="198"/>
      <c r="H102" s="202"/>
      <c r="I102" s="214"/>
      <c r="J102" s="214" t="s">
        <v>187</v>
      </c>
      <c r="K102" s="214"/>
    </row>
    <row r="103" spans="1:11" s="192" customFormat="1" x14ac:dyDescent="0.2">
      <c r="F103" s="200" t="s">
        <v>199</v>
      </c>
      <c r="G103" s="200"/>
      <c r="H103" s="207"/>
      <c r="I103" s="196">
        <v>0</v>
      </c>
      <c r="J103" s="216" t="s">
        <v>355</v>
      </c>
      <c r="K103" s="203"/>
    </row>
    <row r="104" spans="1:11" s="192" customFormat="1" x14ac:dyDescent="0.2">
      <c r="J104" s="203"/>
      <c r="K104" s="203"/>
    </row>
    <row r="105" spans="1:11" s="192" customFormat="1" ht="13.5" thickBot="1" x14ac:dyDescent="0.25">
      <c r="G105" s="203"/>
      <c r="H105" s="203"/>
      <c r="J105" s="214" t="s">
        <v>199</v>
      </c>
      <c r="K105" s="214"/>
    </row>
    <row r="106" spans="1:11" s="192" customFormat="1" x14ac:dyDescent="0.2">
      <c r="G106" s="203"/>
      <c r="H106" s="203"/>
      <c r="J106" s="215" t="s">
        <v>356</v>
      </c>
    </row>
    <row r="107" spans="1:11" s="192" customFormat="1" x14ac:dyDescent="0.2">
      <c r="G107" s="203"/>
      <c r="H107" s="203"/>
      <c r="J107" s="215"/>
    </row>
    <row r="108" spans="1:11" s="192" customFormat="1" x14ac:dyDescent="0.2">
      <c r="A108" s="193" t="s">
        <v>483</v>
      </c>
      <c r="G108" s="203"/>
      <c r="H108" s="203"/>
      <c r="J108" s="215"/>
    </row>
    <row r="109" spans="1:11" s="192" customFormat="1" x14ac:dyDescent="0.2">
      <c r="G109" s="203"/>
      <c r="H109" s="203"/>
      <c r="J109" s="215"/>
    </row>
    <row r="110" spans="1:11" s="192" customFormat="1" x14ac:dyDescent="0.2">
      <c r="A110" s="144" t="s">
        <v>246</v>
      </c>
      <c r="B110" s="144"/>
      <c r="C110" s="145">
        <v>1</v>
      </c>
      <c r="D110" s="145">
        <v>2</v>
      </c>
      <c r="E110" s="145">
        <v>3</v>
      </c>
      <c r="F110" s="145" t="s">
        <v>247</v>
      </c>
      <c r="G110" s="145" t="s">
        <v>248</v>
      </c>
      <c r="H110" s="203"/>
      <c r="J110" s="215"/>
    </row>
    <row r="111" spans="1:11" s="192" customFormat="1" x14ac:dyDescent="0.2">
      <c r="A111" s="144">
        <v>1</v>
      </c>
      <c r="B111" s="232" t="s">
        <v>173</v>
      </c>
      <c r="C111" s="147"/>
      <c r="D111" s="148">
        <v>10</v>
      </c>
      <c r="E111" s="148"/>
      <c r="F111" s="149"/>
      <c r="G111" s="148" t="s">
        <v>250</v>
      </c>
      <c r="H111" s="203"/>
      <c r="J111" s="215"/>
    </row>
    <row r="112" spans="1:11" s="192" customFormat="1" x14ac:dyDescent="0.2">
      <c r="A112" s="144">
        <v>2</v>
      </c>
      <c r="B112" s="64" t="s">
        <v>168</v>
      </c>
      <c r="C112" s="148">
        <v>13</v>
      </c>
      <c r="D112" s="147"/>
      <c r="E112" s="148"/>
      <c r="F112" s="149"/>
      <c r="G112" s="148" t="s">
        <v>253</v>
      </c>
      <c r="H112" s="203"/>
      <c r="J112" s="215"/>
    </row>
    <row r="113" spans="1:11" s="192" customFormat="1" x14ac:dyDescent="0.2">
      <c r="A113" s="144">
        <v>3</v>
      </c>
      <c r="B113" s="64" t="s">
        <v>207</v>
      </c>
      <c r="C113" s="148"/>
      <c r="D113" s="150"/>
      <c r="E113" s="147"/>
      <c r="F113" s="149"/>
      <c r="G113" s="150" t="s">
        <v>254</v>
      </c>
      <c r="H113" s="203"/>
      <c r="J113" s="215"/>
    </row>
    <row r="114" spans="1:11" s="192" customFormat="1" x14ac:dyDescent="0.2">
      <c r="G114" s="203"/>
      <c r="H114" s="203"/>
      <c r="J114" s="215"/>
    </row>
    <row r="115" spans="1:11" s="192" customFormat="1" ht="13.5" thickBot="1" x14ac:dyDescent="0.25">
      <c r="A115" s="379"/>
      <c r="B115" s="203"/>
      <c r="C115" s="203"/>
      <c r="D115" s="203"/>
      <c r="E115" s="203"/>
      <c r="F115" s="203"/>
      <c r="G115" s="203"/>
      <c r="H115" s="203"/>
      <c r="I115" s="203"/>
      <c r="J115" s="192" t="s">
        <v>168</v>
      </c>
    </row>
    <row r="116" spans="1:11" s="192" customFormat="1" x14ac:dyDescent="0.2">
      <c r="A116" s="379"/>
      <c r="B116" s="203"/>
      <c r="C116" s="205"/>
      <c r="D116" s="203"/>
      <c r="E116" s="203"/>
      <c r="F116" s="203"/>
      <c r="G116" s="203"/>
      <c r="H116" s="203"/>
      <c r="I116" s="203"/>
      <c r="J116" s="210" t="s">
        <v>388</v>
      </c>
      <c r="K116" s="211"/>
    </row>
    <row r="117" spans="1:11" s="192" customFormat="1" x14ac:dyDescent="0.2">
      <c r="A117" s="379"/>
      <c r="B117" s="203"/>
      <c r="C117" s="203"/>
      <c r="D117" s="203"/>
      <c r="E117" s="203"/>
      <c r="F117" s="205"/>
      <c r="G117" s="203"/>
      <c r="H117" s="203"/>
      <c r="I117" s="203"/>
    </row>
    <row r="118" spans="1:11" s="192" customFormat="1" ht="13.5" thickBot="1" x14ac:dyDescent="0.25">
      <c r="A118" s="379"/>
      <c r="B118" s="203"/>
      <c r="C118" s="205"/>
      <c r="D118" s="203"/>
      <c r="E118" s="203"/>
      <c r="F118" s="203"/>
      <c r="G118" s="203"/>
      <c r="H118" s="203"/>
      <c r="I118" s="203"/>
      <c r="J118" s="214" t="s">
        <v>173</v>
      </c>
      <c r="K118" s="214"/>
    </row>
    <row r="119" spans="1:11" s="192" customFormat="1" x14ac:dyDescent="0.2">
      <c r="A119" s="379"/>
      <c r="B119" s="203"/>
      <c r="C119" s="203"/>
      <c r="D119" s="203"/>
      <c r="E119" s="203"/>
      <c r="F119" s="203"/>
      <c r="G119" s="203"/>
      <c r="H119" s="203"/>
      <c r="I119" s="205"/>
      <c r="J119" s="210" t="s">
        <v>389</v>
      </c>
    </row>
    <row r="120" spans="1:11" s="192" customFormat="1" x14ac:dyDescent="0.2">
      <c r="A120" s="203"/>
      <c r="B120" s="203"/>
      <c r="C120" s="203"/>
      <c r="D120" s="203"/>
      <c r="E120" s="203"/>
      <c r="F120" s="203"/>
      <c r="G120" s="203"/>
      <c r="H120" s="203"/>
      <c r="I120" s="205"/>
      <c r="J120" s="203"/>
      <c r="K120" s="203"/>
    </row>
    <row r="121" spans="1:11" s="192" customFormat="1" ht="13.5" thickBot="1" x14ac:dyDescent="0.25">
      <c r="A121" s="203"/>
      <c r="B121" s="203"/>
      <c r="C121" s="203"/>
      <c r="D121" s="203"/>
      <c r="E121" s="203"/>
      <c r="F121" s="203"/>
      <c r="G121" s="203"/>
      <c r="H121" s="203"/>
      <c r="I121" s="203"/>
      <c r="J121" s="214" t="s">
        <v>207</v>
      </c>
      <c r="K121" s="214"/>
    </row>
    <row r="122" spans="1:11" s="192" customFormat="1" x14ac:dyDescent="0.2">
      <c r="A122" s="203"/>
      <c r="B122" s="203"/>
      <c r="C122" s="203"/>
      <c r="D122" s="203"/>
      <c r="E122" s="203"/>
      <c r="F122" s="203"/>
      <c r="G122" s="203"/>
      <c r="H122" s="203"/>
      <c r="I122" s="205"/>
      <c r="J122" s="216" t="s">
        <v>391</v>
      </c>
      <c r="K122" s="203"/>
    </row>
    <row r="124" spans="1:11" x14ac:dyDescent="0.2">
      <c r="A124" s="135">
        <v>1</v>
      </c>
      <c r="B124" s="136" t="s">
        <v>166</v>
      </c>
    </row>
    <row r="125" spans="1:11" x14ac:dyDescent="0.2">
      <c r="A125" s="135">
        <v>2</v>
      </c>
      <c r="B125" s="137" t="s">
        <v>171</v>
      </c>
    </row>
    <row r="126" spans="1:11" x14ac:dyDescent="0.2">
      <c r="A126" s="135">
        <v>3</v>
      </c>
      <c r="B126" s="138" t="s">
        <v>178</v>
      </c>
    </row>
    <row r="127" spans="1:11" x14ac:dyDescent="0.2">
      <c r="A127" s="135">
        <v>4</v>
      </c>
      <c r="B127" s="139" t="s">
        <v>184</v>
      </c>
    </row>
    <row r="128" spans="1:11" x14ac:dyDescent="0.2">
      <c r="A128" s="135">
        <v>5</v>
      </c>
      <c r="B128" s="139" t="s">
        <v>170</v>
      </c>
    </row>
    <row r="129" spans="1:2" x14ac:dyDescent="0.2">
      <c r="A129" s="135">
        <v>6</v>
      </c>
      <c r="B129" s="139" t="s">
        <v>169</v>
      </c>
    </row>
    <row r="130" spans="1:2" x14ac:dyDescent="0.2">
      <c r="A130" s="135">
        <v>7</v>
      </c>
      <c r="B130" s="139" t="s">
        <v>177</v>
      </c>
    </row>
    <row r="131" spans="1:2" x14ac:dyDescent="0.2">
      <c r="A131" s="135">
        <v>8</v>
      </c>
      <c r="B131" s="139" t="s">
        <v>172</v>
      </c>
    </row>
    <row r="132" spans="1:2" x14ac:dyDescent="0.2">
      <c r="A132" s="135">
        <v>9</v>
      </c>
      <c r="B132" s="139" t="s">
        <v>174</v>
      </c>
    </row>
    <row r="133" spans="1:2" x14ac:dyDescent="0.2">
      <c r="A133" s="135">
        <v>10</v>
      </c>
      <c r="B133" s="139" t="s">
        <v>182</v>
      </c>
    </row>
    <row r="134" spans="1:2" x14ac:dyDescent="0.2">
      <c r="A134" s="135">
        <v>11</v>
      </c>
      <c r="B134" s="139" t="s">
        <v>175</v>
      </c>
    </row>
    <row r="135" spans="1:2" x14ac:dyDescent="0.2">
      <c r="A135" s="135">
        <v>12</v>
      </c>
      <c r="B135" s="139" t="s">
        <v>176</v>
      </c>
    </row>
    <row r="136" spans="1:2" x14ac:dyDescent="0.2">
      <c r="A136" s="135">
        <v>13</v>
      </c>
      <c r="B136" s="139" t="s">
        <v>185</v>
      </c>
    </row>
    <row r="137" spans="1:2" x14ac:dyDescent="0.2">
      <c r="A137" s="135">
        <v>14</v>
      </c>
      <c r="B137" s="139" t="s">
        <v>183</v>
      </c>
    </row>
    <row r="138" spans="1:2" x14ac:dyDescent="0.2">
      <c r="A138" s="135">
        <v>15</v>
      </c>
      <c r="B138" s="139" t="s">
        <v>187</v>
      </c>
    </row>
    <row r="139" spans="1:2" x14ac:dyDescent="0.2">
      <c r="A139" s="135">
        <v>16</v>
      </c>
      <c r="B139" s="139" t="s">
        <v>199</v>
      </c>
    </row>
    <row r="140" spans="1:2" x14ac:dyDescent="0.2">
      <c r="A140" s="135">
        <v>17</v>
      </c>
      <c r="B140" s="139" t="s">
        <v>168</v>
      </c>
    </row>
    <row r="141" spans="1:2" x14ac:dyDescent="0.2">
      <c r="A141" s="135">
        <v>18</v>
      </c>
      <c r="B141" s="232" t="s">
        <v>173</v>
      </c>
    </row>
    <row r="142" spans="1:2" x14ac:dyDescent="0.2">
      <c r="A142" s="135">
        <v>19</v>
      </c>
      <c r="B142" s="64" t="s">
        <v>207</v>
      </c>
    </row>
  </sheetData>
  <conditionalFormatting sqref="C7:N113">
    <cfRule type="cellIs" dxfId="29" priority="1" stopIfTrue="1" operator="equal">
      <formula>13</formula>
    </cfRule>
  </conditionalFormatting>
  <hyperlinks>
    <hyperlink ref="F1" location="Kalend!G1" display="Kalender"/>
    <hyperlink ref="H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3" manualBreakCount="3">
    <brk id="28" max="16383" man="1"/>
    <brk id="67" max="16383" man="1"/>
    <brk id="10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03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7" style="380" customWidth="1"/>
    <col min="2" max="2" width="30.7109375" style="380" bestFit="1" customWidth="1"/>
    <col min="3" max="3" width="7.28515625" style="380" customWidth="1"/>
    <col min="4" max="4" width="7.42578125" style="380" bestFit="1" customWidth="1"/>
    <col min="5" max="5" width="9.140625" style="380"/>
    <col min="6" max="6" width="6.7109375" style="380" customWidth="1"/>
    <col min="7" max="7" width="5.140625" style="380" bestFit="1" customWidth="1"/>
    <col min="8" max="11" width="9.140625" style="380"/>
    <col min="12" max="16" width="2.7109375" style="380" customWidth="1"/>
    <col min="17" max="16384" width="9.140625" style="380"/>
  </cols>
  <sheetData>
    <row r="1" spans="1:15" s="143" customFormat="1" x14ac:dyDescent="0.2">
      <c r="A1" s="95" t="str">
        <f>UPPER((Kalend!D23)&amp;" - "&amp;(Kalend!C23)&amp;" - "&amp;(Kalend!E23))</f>
        <v>11 - JÕHVI 14. MV - DUO</v>
      </c>
      <c r="E1" s="572" t="str">
        <f>HYPERLINK("#Kalend!I1","Kalender")</f>
        <v>Kalender</v>
      </c>
      <c r="F1" s="43"/>
      <c r="G1" s="572" t="str">
        <f>HYPERLINK("#Reit!G1","Reiting")</f>
        <v>Reiting</v>
      </c>
      <c r="H1" s="43"/>
      <c r="I1" s="43"/>
    </row>
    <row r="2" spans="1:15" s="143" customFormat="1" x14ac:dyDescent="0.2">
      <c r="A2" s="43" t="str">
        <f>"Toimumisaeg: "&amp;(Kalend!A23)&amp;" kell "&amp;(Kalend!B23)</f>
        <v>Toimumisaeg: T, 12.08.2014 kell 18:00</v>
      </c>
    </row>
    <row r="3" spans="1:15" s="143" customFormat="1" x14ac:dyDescent="0.2">
      <c r="A3" s="43" t="str">
        <f>"Toimumiskoht: "&amp;(Kalend!F23)</f>
        <v>Toimumiskoht: Jõhvi, Neptun</v>
      </c>
    </row>
    <row r="4" spans="1:15" s="143" customFormat="1" x14ac:dyDescent="0.2">
      <c r="A4" s="43" t="str">
        <f>"Korraldaja: "&amp;(Kalend!G23)</f>
        <v>Korraldaja: LTK Üks-Teist, Tõnu Kapper</v>
      </c>
    </row>
    <row r="5" spans="1:15" s="173" customFormat="1" x14ac:dyDescent="0.2">
      <c r="A5" s="169"/>
      <c r="B5" s="170"/>
      <c r="C5" s="171"/>
      <c r="D5" s="171"/>
      <c r="E5" s="171"/>
      <c r="F5" s="171"/>
      <c r="G5" s="172"/>
      <c r="J5" s="174"/>
      <c r="K5" s="175"/>
      <c r="L5" s="175"/>
      <c r="M5" s="175"/>
      <c r="N5" s="175"/>
      <c r="O5" s="175"/>
    </row>
    <row r="6" spans="1:15" s="173" customFormat="1" x14ac:dyDescent="0.2">
      <c r="A6" s="176" t="s">
        <v>410</v>
      </c>
      <c r="B6" s="170"/>
      <c r="C6" s="171"/>
      <c r="D6" s="171"/>
      <c r="E6" s="171"/>
      <c r="F6" s="171"/>
      <c r="G6" s="172"/>
      <c r="J6" s="174"/>
      <c r="K6" s="175"/>
      <c r="L6" s="175"/>
      <c r="M6" s="175"/>
      <c r="N6" s="175"/>
      <c r="O6" s="175"/>
    </row>
    <row r="7" spans="1:15" s="143" customFormat="1" x14ac:dyDescent="0.2"/>
    <row r="8" spans="1:15" s="178" customFormat="1" x14ac:dyDescent="0.2">
      <c r="A8" s="177" t="s">
        <v>324</v>
      </c>
      <c r="B8" s="177"/>
      <c r="C8" s="177" t="s">
        <v>325</v>
      </c>
      <c r="D8" s="177" t="s">
        <v>326</v>
      </c>
      <c r="E8" s="177" t="s">
        <v>327</v>
      </c>
      <c r="F8" s="177" t="s">
        <v>328</v>
      </c>
      <c r="G8" s="177" t="s">
        <v>248</v>
      </c>
      <c r="J8" s="174"/>
      <c r="K8" s="174"/>
      <c r="L8" s="174"/>
      <c r="M8" s="174"/>
      <c r="N8" s="174"/>
      <c r="O8" s="174"/>
    </row>
    <row r="9" spans="1:15" s="173" customFormat="1" x14ac:dyDescent="0.2">
      <c r="A9" s="179">
        <v>1</v>
      </c>
      <c r="B9" s="107" t="s">
        <v>484</v>
      </c>
      <c r="C9" s="180">
        <v>13</v>
      </c>
      <c r="D9" s="180">
        <v>7</v>
      </c>
      <c r="E9" s="181"/>
      <c r="F9" s="181">
        <v>13</v>
      </c>
      <c r="G9" s="182" t="s">
        <v>250</v>
      </c>
      <c r="J9" s="174"/>
      <c r="K9" s="174"/>
      <c r="L9" s="175"/>
      <c r="M9" s="175"/>
      <c r="N9" s="175"/>
      <c r="O9" s="175"/>
    </row>
    <row r="10" spans="1:15" s="173" customFormat="1" x14ac:dyDescent="0.2">
      <c r="A10" s="179">
        <v>2</v>
      </c>
      <c r="B10" s="107" t="s">
        <v>485</v>
      </c>
      <c r="C10" s="180">
        <v>3</v>
      </c>
      <c r="D10" s="183"/>
      <c r="E10" s="181">
        <v>13</v>
      </c>
      <c r="F10" s="181">
        <v>10</v>
      </c>
      <c r="G10" s="182" t="s">
        <v>254</v>
      </c>
      <c r="J10" s="174"/>
      <c r="K10" s="174"/>
      <c r="L10" s="175"/>
      <c r="M10" s="175"/>
      <c r="N10" s="175"/>
      <c r="O10" s="175"/>
    </row>
    <row r="11" spans="1:15" s="173" customFormat="1" x14ac:dyDescent="0.2">
      <c r="A11" s="179">
        <v>3</v>
      </c>
      <c r="B11" s="64" t="s">
        <v>345</v>
      </c>
      <c r="C11" s="180">
        <v>13</v>
      </c>
      <c r="D11" s="181">
        <v>13</v>
      </c>
      <c r="E11" s="181"/>
      <c r="F11" s="181"/>
      <c r="G11" s="182" t="s">
        <v>253</v>
      </c>
      <c r="J11" s="174"/>
      <c r="K11" s="174"/>
      <c r="L11" s="175"/>
      <c r="M11" s="175"/>
      <c r="N11" s="175"/>
      <c r="O11" s="175"/>
    </row>
    <row r="12" spans="1:15" s="173" customFormat="1" x14ac:dyDescent="0.2">
      <c r="A12" s="179">
        <v>4</v>
      </c>
      <c r="B12" s="184"/>
      <c r="C12" s="185">
        <v>0</v>
      </c>
      <c r="D12" s="181"/>
      <c r="E12" s="181">
        <v>0</v>
      </c>
      <c r="F12" s="181"/>
      <c r="G12" s="182"/>
      <c r="J12" s="174"/>
      <c r="K12" s="175"/>
      <c r="L12" s="175"/>
      <c r="M12" s="175"/>
      <c r="N12" s="175"/>
      <c r="O12" s="175"/>
    </row>
    <row r="13" spans="1:15" s="173" customFormat="1" x14ac:dyDescent="0.2">
      <c r="A13" s="169"/>
      <c r="B13" s="186"/>
      <c r="C13" s="187"/>
      <c r="D13" s="187"/>
      <c r="E13" s="187"/>
      <c r="F13" s="171"/>
      <c r="G13" s="188"/>
      <c r="J13" s="174"/>
      <c r="K13" s="174"/>
      <c r="L13" s="174"/>
      <c r="M13" s="174"/>
      <c r="N13" s="174"/>
      <c r="O13" s="175"/>
    </row>
    <row r="14" spans="1:15" s="178" customFormat="1" x14ac:dyDescent="0.2">
      <c r="A14" s="177" t="s">
        <v>333</v>
      </c>
      <c r="B14" s="177"/>
      <c r="C14" s="177" t="s">
        <v>325</v>
      </c>
      <c r="D14" s="177" t="s">
        <v>326</v>
      </c>
      <c r="E14" s="177" t="s">
        <v>327</v>
      </c>
      <c r="F14" s="177" t="s">
        <v>328</v>
      </c>
      <c r="G14" s="177" t="s">
        <v>248</v>
      </c>
      <c r="J14" s="174"/>
      <c r="K14" s="174"/>
      <c r="L14" s="174"/>
      <c r="M14" s="174"/>
      <c r="N14" s="174"/>
      <c r="O14" s="174"/>
    </row>
    <row r="15" spans="1:15" s="173" customFormat="1" x14ac:dyDescent="0.2">
      <c r="A15" s="179">
        <v>1</v>
      </c>
      <c r="B15" s="64" t="s">
        <v>486</v>
      </c>
      <c r="C15" s="181">
        <v>13</v>
      </c>
      <c r="D15" s="181">
        <v>9</v>
      </c>
      <c r="E15" s="181"/>
      <c r="F15" s="181">
        <v>5</v>
      </c>
      <c r="G15" s="182" t="s">
        <v>254</v>
      </c>
      <c r="J15" s="174"/>
      <c r="K15" s="174"/>
      <c r="L15" s="175"/>
      <c r="M15" s="175"/>
      <c r="N15" s="175"/>
      <c r="O15" s="175"/>
    </row>
    <row r="16" spans="1:15" s="173" customFormat="1" x14ac:dyDescent="0.2">
      <c r="A16" s="179">
        <v>2</v>
      </c>
      <c r="B16" s="64" t="s">
        <v>472</v>
      </c>
      <c r="C16" s="181">
        <v>13</v>
      </c>
      <c r="D16" s="181">
        <v>13</v>
      </c>
      <c r="E16" s="181"/>
      <c r="F16" s="181"/>
      <c r="G16" s="182" t="s">
        <v>253</v>
      </c>
      <c r="J16" s="174"/>
      <c r="K16" s="174"/>
      <c r="L16" s="175"/>
      <c r="M16" s="175"/>
      <c r="N16" s="175"/>
      <c r="O16" s="368"/>
    </row>
    <row r="17" spans="1:15" s="173" customFormat="1" x14ac:dyDescent="0.2">
      <c r="A17" s="179">
        <v>3</v>
      </c>
      <c r="B17" s="189" t="s">
        <v>487</v>
      </c>
      <c r="C17" s="181">
        <v>6</v>
      </c>
      <c r="D17" s="181"/>
      <c r="E17" s="181">
        <v>13</v>
      </c>
      <c r="F17" s="181">
        <v>13</v>
      </c>
      <c r="G17" s="182" t="s">
        <v>250</v>
      </c>
      <c r="I17" s="174"/>
      <c r="J17" s="174"/>
      <c r="K17" s="174"/>
      <c r="L17" s="175"/>
      <c r="M17" s="175"/>
      <c r="N17" s="175"/>
      <c r="O17" s="175"/>
    </row>
    <row r="18" spans="1:15" s="173" customFormat="1" x14ac:dyDescent="0.2">
      <c r="A18" s="179">
        <v>4</v>
      </c>
      <c r="B18" s="184"/>
      <c r="C18" s="181">
        <v>0</v>
      </c>
      <c r="D18" s="181"/>
      <c r="E18" s="181">
        <v>0</v>
      </c>
      <c r="F18" s="181"/>
      <c r="G18" s="182"/>
      <c r="I18" s="174"/>
      <c r="J18" s="174"/>
      <c r="K18" s="170"/>
      <c r="L18" s="175"/>
      <c r="M18" s="175"/>
      <c r="N18" s="175"/>
      <c r="O18" s="175"/>
    </row>
    <row r="19" spans="1:15" s="173" customFormat="1" x14ac:dyDescent="0.2">
      <c r="A19" s="169"/>
      <c r="B19" s="186"/>
      <c r="C19" s="187"/>
      <c r="D19" s="187"/>
      <c r="E19" s="187"/>
      <c r="F19" s="171"/>
      <c r="G19" s="188"/>
      <c r="I19" s="174"/>
      <c r="J19" s="174"/>
      <c r="K19" s="174"/>
      <c r="L19" s="174"/>
      <c r="M19" s="174"/>
      <c r="N19" s="174"/>
      <c r="O19" s="174"/>
    </row>
    <row r="20" spans="1:15" s="178" customFormat="1" x14ac:dyDescent="0.2">
      <c r="A20" s="177" t="s">
        <v>338</v>
      </c>
      <c r="B20" s="177"/>
      <c r="C20" s="177" t="s">
        <v>325</v>
      </c>
      <c r="D20" s="177" t="s">
        <v>326</v>
      </c>
      <c r="E20" s="177" t="s">
        <v>327</v>
      </c>
      <c r="F20" s="177" t="s">
        <v>328</v>
      </c>
      <c r="G20" s="177" t="s">
        <v>248</v>
      </c>
      <c r="I20" s="174"/>
      <c r="J20" s="174"/>
      <c r="K20" s="174"/>
      <c r="L20" s="174"/>
      <c r="M20" s="174"/>
      <c r="N20" s="174"/>
      <c r="O20" s="174"/>
    </row>
    <row r="21" spans="1:15" s="173" customFormat="1" x14ac:dyDescent="0.2">
      <c r="A21" s="179">
        <v>1</v>
      </c>
      <c r="B21" s="69" t="s">
        <v>339</v>
      </c>
      <c r="C21" s="181">
        <v>6</v>
      </c>
      <c r="D21" s="181"/>
      <c r="E21" s="181">
        <v>13</v>
      </c>
      <c r="F21" s="181">
        <v>13</v>
      </c>
      <c r="G21" s="182" t="s">
        <v>250</v>
      </c>
      <c r="I21" s="174"/>
      <c r="J21" s="174"/>
      <c r="K21" s="142"/>
      <c r="L21" s="175"/>
      <c r="M21" s="175"/>
      <c r="N21" s="175"/>
      <c r="O21" s="175"/>
    </row>
    <row r="22" spans="1:15" s="173" customFormat="1" x14ac:dyDescent="0.2">
      <c r="A22" s="179">
        <v>2</v>
      </c>
      <c r="B22" s="64" t="s">
        <v>332</v>
      </c>
      <c r="C22" s="181">
        <v>13</v>
      </c>
      <c r="D22" s="181">
        <v>13</v>
      </c>
      <c r="E22" s="181"/>
      <c r="F22" s="181"/>
      <c r="G22" s="182" t="s">
        <v>253</v>
      </c>
      <c r="I22" s="174"/>
      <c r="J22" s="174"/>
      <c r="K22" s="142"/>
      <c r="L22" s="175"/>
      <c r="M22" s="175"/>
      <c r="N22" s="175"/>
      <c r="O22" s="175"/>
    </row>
    <row r="23" spans="1:15" s="173" customFormat="1" x14ac:dyDescent="0.2">
      <c r="A23" s="179">
        <v>3</v>
      </c>
      <c r="B23" s="189" t="s">
        <v>488</v>
      </c>
      <c r="C23" s="181">
        <v>3</v>
      </c>
      <c r="D23" s="181"/>
      <c r="E23" s="181">
        <v>10</v>
      </c>
      <c r="F23" s="181"/>
      <c r="G23" s="182" t="s">
        <v>252</v>
      </c>
      <c r="I23" s="174"/>
      <c r="J23" s="174"/>
      <c r="K23" s="142"/>
      <c r="L23" s="175"/>
      <c r="M23" s="175"/>
      <c r="N23" s="175"/>
      <c r="O23" s="175"/>
    </row>
    <row r="24" spans="1:15" s="173" customFormat="1" x14ac:dyDescent="0.2">
      <c r="A24" s="179">
        <v>4</v>
      </c>
      <c r="B24" s="184" t="s">
        <v>489</v>
      </c>
      <c r="C24" s="181">
        <v>13</v>
      </c>
      <c r="D24" s="181">
        <v>3</v>
      </c>
      <c r="E24" s="181"/>
      <c r="F24" s="181">
        <v>3</v>
      </c>
      <c r="G24" s="182" t="s">
        <v>254</v>
      </c>
      <c r="I24" s="174"/>
      <c r="J24" s="174"/>
      <c r="K24" s="175"/>
      <c r="L24" s="175"/>
      <c r="M24" s="175"/>
      <c r="N24" s="175"/>
      <c r="O24" s="175"/>
    </row>
    <row r="25" spans="1:15" s="173" customFormat="1" x14ac:dyDescent="0.2">
      <c r="I25" s="174"/>
      <c r="J25" s="174"/>
      <c r="K25" s="174"/>
      <c r="L25" s="174"/>
      <c r="M25" s="174"/>
      <c r="N25" s="174"/>
      <c r="O25" s="175"/>
    </row>
    <row r="26" spans="1:15" s="178" customFormat="1" x14ac:dyDescent="0.2">
      <c r="A26" s="177" t="s">
        <v>342</v>
      </c>
      <c r="B26" s="177"/>
      <c r="C26" s="177" t="s">
        <v>325</v>
      </c>
      <c r="D26" s="177" t="s">
        <v>326</v>
      </c>
      <c r="E26" s="177" t="s">
        <v>327</v>
      </c>
      <c r="F26" s="177" t="s">
        <v>328</v>
      </c>
      <c r="G26" s="177" t="s">
        <v>248</v>
      </c>
      <c r="I26" s="174"/>
      <c r="J26" s="174"/>
      <c r="K26" s="174"/>
      <c r="L26" s="174"/>
      <c r="M26" s="174"/>
      <c r="N26" s="174"/>
      <c r="O26" s="174"/>
    </row>
    <row r="27" spans="1:15" s="173" customFormat="1" x14ac:dyDescent="0.2">
      <c r="A27" s="179">
        <v>1</v>
      </c>
      <c r="B27" s="69" t="s">
        <v>329</v>
      </c>
      <c r="C27" s="181">
        <v>13</v>
      </c>
      <c r="D27" s="181">
        <v>13</v>
      </c>
      <c r="E27" s="181"/>
      <c r="F27" s="181"/>
      <c r="G27" s="182" t="s">
        <v>253</v>
      </c>
      <c r="I27" s="174"/>
      <c r="J27" s="174"/>
      <c r="K27" s="142"/>
      <c r="L27" s="175"/>
      <c r="M27" s="175"/>
      <c r="N27" s="175"/>
      <c r="O27" s="175"/>
    </row>
    <row r="28" spans="1:15" s="173" customFormat="1" x14ac:dyDescent="0.2">
      <c r="A28" s="179">
        <v>2</v>
      </c>
      <c r="B28" s="189" t="s">
        <v>490</v>
      </c>
      <c r="C28" s="181">
        <v>13</v>
      </c>
      <c r="D28" s="181">
        <v>4</v>
      </c>
      <c r="E28" s="181"/>
      <c r="F28" s="181">
        <v>3</v>
      </c>
      <c r="G28" s="182" t="s">
        <v>254</v>
      </c>
      <c r="I28" s="174"/>
      <c r="J28" s="174"/>
      <c r="K28" s="142"/>
      <c r="L28" s="175"/>
      <c r="M28" s="175"/>
      <c r="N28" s="175"/>
      <c r="O28" s="175"/>
    </row>
    <row r="29" spans="1:15" s="173" customFormat="1" x14ac:dyDescent="0.2">
      <c r="A29" s="179">
        <v>3</v>
      </c>
      <c r="B29" s="64" t="s">
        <v>340</v>
      </c>
      <c r="C29" s="181">
        <v>10</v>
      </c>
      <c r="D29" s="181"/>
      <c r="E29" s="181">
        <v>13</v>
      </c>
      <c r="F29" s="181">
        <v>13</v>
      </c>
      <c r="G29" s="182" t="s">
        <v>250</v>
      </c>
      <c r="I29" s="174"/>
      <c r="J29" s="174"/>
      <c r="K29" s="191"/>
      <c r="L29" s="175"/>
      <c r="M29" s="175"/>
      <c r="N29" s="175"/>
      <c r="O29" s="175"/>
    </row>
    <row r="30" spans="1:15" s="173" customFormat="1" x14ac:dyDescent="0.2">
      <c r="A30" s="179">
        <v>4</v>
      </c>
      <c r="B30" s="184"/>
      <c r="C30" s="181">
        <v>0</v>
      </c>
      <c r="D30" s="181"/>
      <c r="E30" s="181">
        <v>0</v>
      </c>
      <c r="F30" s="181"/>
      <c r="G30" s="182"/>
      <c r="I30" s="174"/>
      <c r="J30" s="174"/>
      <c r="K30" s="175"/>
      <c r="L30" s="175"/>
      <c r="M30" s="175"/>
      <c r="N30" s="175"/>
      <c r="O30" s="175"/>
    </row>
    <row r="31" spans="1:15" s="192" customFormat="1" x14ac:dyDescent="0.2"/>
    <row r="32" spans="1:15" s="192" customFormat="1" x14ac:dyDescent="0.2">
      <c r="A32" s="193" t="s">
        <v>284</v>
      </c>
    </row>
    <row r="33" spans="1:11" s="192" customFormat="1" x14ac:dyDescent="0.2">
      <c r="A33" s="193"/>
    </row>
    <row r="34" spans="1:11" s="192" customFormat="1" x14ac:dyDescent="0.2">
      <c r="A34" s="194" t="s">
        <v>293</v>
      </c>
      <c r="B34" s="192" t="s">
        <v>345</v>
      </c>
      <c r="C34" s="196">
        <v>10</v>
      </c>
    </row>
    <row r="35" spans="1:11" s="192" customFormat="1" x14ac:dyDescent="0.2">
      <c r="A35" s="197"/>
      <c r="B35" s="198"/>
      <c r="C35" s="212" t="s">
        <v>340</v>
      </c>
      <c r="D35" s="200"/>
      <c r="F35" s="196">
        <v>10</v>
      </c>
    </row>
    <row r="36" spans="1:11" s="192" customFormat="1" x14ac:dyDescent="0.2">
      <c r="A36" s="194" t="s">
        <v>294</v>
      </c>
      <c r="B36" s="122" t="s">
        <v>340</v>
      </c>
      <c r="C36" s="201">
        <v>13</v>
      </c>
      <c r="E36" s="202"/>
    </row>
    <row r="37" spans="1:11" s="192" customFormat="1" x14ac:dyDescent="0.2">
      <c r="A37" s="197"/>
      <c r="D37" s="203"/>
      <c r="E37" s="204"/>
      <c r="F37" s="192" t="s">
        <v>339</v>
      </c>
      <c r="I37" s="196">
        <v>13</v>
      </c>
    </row>
    <row r="38" spans="1:11" s="192" customFormat="1" x14ac:dyDescent="0.2">
      <c r="A38" s="194" t="s">
        <v>287</v>
      </c>
      <c r="B38" s="126" t="s">
        <v>472</v>
      </c>
      <c r="C38" s="205">
        <v>10</v>
      </c>
      <c r="E38" s="204"/>
      <c r="F38" s="198"/>
      <c r="G38" s="198"/>
      <c r="H38" s="202"/>
    </row>
    <row r="39" spans="1:11" s="192" customFormat="1" x14ac:dyDescent="0.2">
      <c r="A39" s="197"/>
      <c r="B39" s="198"/>
      <c r="C39" s="206" t="s">
        <v>339</v>
      </c>
      <c r="E39" s="207"/>
      <c r="F39" s="205">
        <v>13</v>
      </c>
      <c r="G39" s="203"/>
      <c r="H39" s="204"/>
    </row>
    <row r="40" spans="1:11" s="192" customFormat="1" x14ac:dyDescent="0.2">
      <c r="A40" s="194" t="s">
        <v>288</v>
      </c>
      <c r="B40" s="122" t="s">
        <v>339</v>
      </c>
      <c r="C40" s="208">
        <v>13</v>
      </c>
      <c r="D40" s="198"/>
      <c r="F40" s="203"/>
      <c r="G40" s="203"/>
      <c r="H40" s="204"/>
    </row>
    <row r="41" spans="1:11" s="192" customFormat="1" ht="13.5" thickBot="1" x14ac:dyDescent="0.25">
      <c r="A41" s="197"/>
      <c r="F41" s="203"/>
      <c r="G41" s="203"/>
      <c r="H41" s="204"/>
      <c r="J41" s="192" t="s">
        <v>339</v>
      </c>
    </row>
    <row r="42" spans="1:11" s="192" customFormat="1" x14ac:dyDescent="0.2">
      <c r="A42" s="194" t="s">
        <v>289</v>
      </c>
      <c r="B42" s="192" t="s">
        <v>332</v>
      </c>
      <c r="C42" s="196">
        <v>13</v>
      </c>
      <c r="F42" s="203"/>
      <c r="G42" s="203"/>
      <c r="H42" s="204"/>
      <c r="I42" s="209"/>
      <c r="J42" s="210" t="s">
        <v>290</v>
      </c>
      <c r="K42" s="211"/>
    </row>
    <row r="43" spans="1:11" s="192" customFormat="1" x14ac:dyDescent="0.2">
      <c r="A43" s="197"/>
      <c r="B43" s="198"/>
      <c r="C43" s="212" t="s">
        <v>332</v>
      </c>
      <c r="D43" s="200"/>
      <c r="F43" s="205">
        <v>13</v>
      </c>
      <c r="G43" s="203"/>
      <c r="H43" s="204"/>
    </row>
    <row r="44" spans="1:11" s="192" customFormat="1" ht="13.5" thickBot="1" x14ac:dyDescent="0.25">
      <c r="A44" s="194" t="s">
        <v>291</v>
      </c>
      <c r="B44" s="200" t="s">
        <v>487</v>
      </c>
      <c r="C44" s="201">
        <v>12</v>
      </c>
      <c r="E44" s="202"/>
      <c r="F44" s="203"/>
      <c r="G44" s="203"/>
      <c r="H44" s="204"/>
      <c r="J44" s="214" t="s">
        <v>332</v>
      </c>
      <c r="K44" s="214"/>
    </row>
    <row r="45" spans="1:11" s="192" customFormat="1" x14ac:dyDescent="0.2">
      <c r="A45" s="197"/>
      <c r="D45" s="203"/>
      <c r="E45" s="204"/>
      <c r="F45" s="200" t="s">
        <v>332</v>
      </c>
      <c r="G45" s="200"/>
      <c r="H45" s="207"/>
      <c r="I45" s="196">
        <v>2</v>
      </c>
      <c r="J45" s="210" t="s">
        <v>292</v>
      </c>
    </row>
    <row r="46" spans="1:11" s="192" customFormat="1" x14ac:dyDescent="0.2">
      <c r="A46" s="194" t="s">
        <v>285</v>
      </c>
      <c r="B46" s="192" t="s">
        <v>329</v>
      </c>
      <c r="C46" s="205">
        <v>13</v>
      </c>
      <c r="E46" s="204"/>
    </row>
    <row r="47" spans="1:11" s="192" customFormat="1" x14ac:dyDescent="0.2">
      <c r="A47" s="197"/>
      <c r="B47" s="198"/>
      <c r="C47" s="206" t="s">
        <v>329</v>
      </c>
      <c r="E47" s="207"/>
      <c r="F47" s="196">
        <v>10</v>
      </c>
    </row>
    <row r="48" spans="1:11" s="192" customFormat="1" x14ac:dyDescent="0.2">
      <c r="A48" s="194" t="s">
        <v>286</v>
      </c>
      <c r="B48" s="200" t="s">
        <v>484</v>
      </c>
      <c r="C48" s="208">
        <v>5</v>
      </c>
      <c r="D48" s="198"/>
    </row>
    <row r="49" spans="1:11" s="192" customFormat="1" x14ac:dyDescent="0.2">
      <c r="A49" s="215"/>
      <c r="B49" s="203"/>
      <c r="C49" s="205"/>
      <c r="D49" s="203"/>
    </row>
    <row r="50" spans="1:11" s="192" customFormat="1" x14ac:dyDescent="0.2">
      <c r="F50" s="192" t="s">
        <v>340</v>
      </c>
      <c r="I50" s="205">
        <v>5</v>
      </c>
      <c r="J50" s="203"/>
      <c r="K50" s="203"/>
    </row>
    <row r="51" spans="1:11" s="192" customFormat="1" ht="13.5" thickBot="1" x14ac:dyDescent="0.25">
      <c r="F51" s="198"/>
      <c r="G51" s="198"/>
      <c r="H51" s="202"/>
      <c r="I51" s="214"/>
      <c r="J51" s="214" t="s">
        <v>329</v>
      </c>
      <c r="K51" s="214"/>
    </row>
    <row r="52" spans="1:11" s="192" customFormat="1" x14ac:dyDescent="0.2">
      <c r="F52" s="200" t="s">
        <v>329</v>
      </c>
      <c r="G52" s="200"/>
      <c r="H52" s="207"/>
      <c r="I52" s="196">
        <v>13</v>
      </c>
      <c r="J52" s="216" t="s">
        <v>295</v>
      </c>
      <c r="K52" s="203"/>
    </row>
    <row r="53" spans="1:11" s="192" customFormat="1" x14ac:dyDescent="0.2">
      <c r="J53" s="203"/>
      <c r="K53" s="203"/>
    </row>
    <row r="54" spans="1:11" s="192" customFormat="1" ht="13.5" thickBot="1" x14ac:dyDescent="0.25">
      <c r="G54" s="203"/>
      <c r="H54" s="203"/>
      <c r="J54" s="214" t="s">
        <v>340</v>
      </c>
      <c r="K54" s="214"/>
    </row>
    <row r="55" spans="1:11" s="192" customFormat="1" x14ac:dyDescent="0.2">
      <c r="G55" s="203"/>
      <c r="H55" s="203"/>
      <c r="J55" s="215" t="s">
        <v>296</v>
      </c>
    </row>
    <row r="56" spans="1:11" s="192" customFormat="1" x14ac:dyDescent="0.2">
      <c r="C56" s="192" t="s">
        <v>345</v>
      </c>
      <c r="F56" s="196" t="s">
        <v>134</v>
      </c>
    </row>
    <row r="57" spans="1:11" s="192" customFormat="1" x14ac:dyDescent="0.2">
      <c r="C57" s="198"/>
      <c r="D57" s="198"/>
      <c r="E57" s="202"/>
      <c r="F57" s="212" t="s">
        <v>345</v>
      </c>
      <c r="G57" s="200"/>
      <c r="H57" s="200"/>
      <c r="I57" s="196">
        <v>8</v>
      </c>
    </row>
    <row r="58" spans="1:11" s="192" customFormat="1" x14ac:dyDescent="0.2">
      <c r="C58" s="200" t="s">
        <v>472</v>
      </c>
      <c r="D58" s="200"/>
      <c r="E58" s="207"/>
      <c r="F58" s="201" t="s">
        <v>134</v>
      </c>
      <c r="H58" s="204"/>
    </row>
    <row r="59" spans="1:11" s="192" customFormat="1" ht="13.5" thickBot="1" x14ac:dyDescent="0.25">
      <c r="F59" s="203"/>
      <c r="H59" s="204"/>
      <c r="J59" s="192" t="s">
        <v>484</v>
      </c>
    </row>
    <row r="60" spans="1:11" s="192" customFormat="1" x14ac:dyDescent="0.2">
      <c r="C60" s="192" t="s">
        <v>487</v>
      </c>
      <c r="F60" s="205" t="s">
        <v>134</v>
      </c>
      <c r="H60" s="204"/>
      <c r="I60" s="209"/>
      <c r="J60" s="210" t="s">
        <v>298</v>
      </c>
      <c r="K60" s="211"/>
    </row>
    <row r="61" spans="1:11" s="192" customFormat="1" x14ac:dyDescent="0.2">
      <c r="C61" s="198"/>
      <c r="D61" s="198"/>
      <c r="E61" s="202"/>
      <c r="F61" s="206" t="s">
        <v>484</v>
      </c>
      <c r="H61" s="207"/>
      <c r="I61" s="205">
        <v>13</v>
      </c>
    </row>
    <row r="62" spans="1:11" s="192" customFormat="1" ht="13.5" thickBot="1" x14ac:dyDescent="0.25">
      <c r="C62" s="200" t="s">
        <v>484</v>
      </c>
      <c r="D62" s="200"/>
      <c r="E62" s="207"/>
      <c r="F62" s="208" t="s">
        <v>134</v>
      </c>
      <c r="G62" s="198"/>
      <c r="I62" s="203"/>
      <c r="J62" s="203" t="s">
        <v>345</v>
      </c>
      <c r="K62" s="214"/>
    </row>
    <row r="63" spans="1:11" s="192" customFormat="1" x14ac:dyDescent="0.2">
      <c r="I63" s="203"/>
      <c r="J63" s="210" t="s">
        <v>320</v>
      </c>
      <c r="K63" s="203"/>
    </row>
    <row r="64" spans="1:11" s="192" customFormat="1" x14ac:dyDescent="0.2">
      <c r="F64" s="192" t="s">
        <v>472</v>
      </c>
      <c r="I64" s="205" t="s">
        <v>134</v>
      </c>
      <c r="J64" s="203"/>
      <c r="K64" s="203"/>
    </row>
    <row r="65" spans="1:11" s="192" customFormat="1" ht="13.5" thickBot="1" x14ac:dyDescent="0.25">
      <c r="F65" s="198"/>
      <c r="G65" s="198"/>
      <c r="H65" s="202"/>
      <c r="I65" s="214"/>
      <c r="J65" s="214" t="s">
        <v>472</v>
      </c>
      <c r="K65" s="214"/>
    </row>
    <row r="66" spans="1:11" s="192" customFormat="1" x14ac:dyDescent="0.2">
      <c r="F66" s="200" t="s">
        <v>487</v>
      </c>
      <c r="G66" s="200"/>
      <c r="H66" s="207"/>
      <c r="I66" s="196" t="s">
        <v>134</v>
      </c>
      <c r="J66" s="216" t="s">
        <v>299</v>
      </c>
      <c r="K66" s="203"/>
    </row>
    <row r="67" spans="1:11" s="192" customFormat="1" x14ac:dyDescent="0.2">
      <c r="J67" s="203"/>
      <c r="K67" s="203"/>
    </row>
    <row r="68" spans="1:11" s="192" customFormat="1" ht="13.5" thickBot="1" x14ac:dyDescent="0.25">
      <c r="G68" s="203"/>
      <c r="H68" s="203"/>
      <c r="J68" s="214" t="s">
        <v>487</v>
      </c>
      <c r="K68" s="214"/>
    </row>
    <row r="69" spans="1:11" s="192" customFormat="1" x14ac:dyDescent="0.2">
      <c r="G69" s="203"/>
      <c r="H69" s="203"/>
      <c r="J69" s="215" t="s">
        <v>300</v>
      </c>
    </row>
    <row r="70" spans="1:11" s="192" customFormat="1" x14ac:dyDescent="0.2">
      <c r="G70" s="203"/>
      <c r="H70" s="203"/>
      <c r="J70" s="215"/>
    </row>
    <row r="71" spans="1:11" s="192" customFormat="1" x14ac:dyDescent="0.2">
      <c r="A71" s="193" t="s">
        <v>409</v>
      </c>
      <c r="G71" s="203"/>
      <c r="H71" s="203"/>
      <c r="J71" s="215"/>
    </row>
    <row r="72" spans="1:11" s="192" customFormat="1" x14ac:dyDescent="0.2">
      <c r="G72" s="203"/>
      <c r="H72" s="203"/>
      <c r="J72" s="215"/>
    </row>
    <row r="73" spans="1:11" s="143" customFormat="1" x14ac:dyDescent="0.2">
      <c r="B73" s="153" t="s">
        <v>316</v>
      </c>
      <c r="C73" s="143" t="s">
        <v>485</v>
      </c>
      <c r="D73" s="153"/>
      <c r="F73" s="118">
        <v>10</v>
      </c>
    </row>
    <row r="74" spans="1:11" s="143" customFormat="1" x14ac:dyDescent="0.2">
      <c r="B74" s="154"/>
      <c r="C74" s="155"/>
      <c r="D74" s="155"/>
      <c r="E74" s="155"/>
      <c r="F74" s="156" t="s">
        <v>490</v>
      </c>
      <c r="G74" s="157"/>
      <c r="H74" s="157"/>
      <c r="I74" s="118">
        <v>13</v>
      </c>
    </row>
    <row r="75" spans="1:11" s="143" customFormat="1" x14ac:dyDescent="0.2">
      <c r="B75" s="154" t="s">
        <v>347</v>
      </c>
      <c r="C75" s="157" t="s">
        <v>490</v>
      </c>
      <c r="D75" s="157"/>
      <c r="E75" s="157"/>
      <c r="F75" s="123">
        <v>13</v>
      </c>
      <c r="H75" s="159"/>
    </row>
    <row r="76" spans="1:11" s="143" customFormat="1" ht="13.5" thickBot="1" x14ac:dyDescent="0.25">
      <c r="B76" s="154"/>
      <c r="D76" s="154"/>
      <c r="F76" s="152"/>
      <c r="H76" s="159"/>
      <c r="J76" s="143" t="s">
        <v>490</v>
      </c>
    </row>
    <row r="77" spans="1:11" s="143" customFormat="1" x14ac:dyDescent="0.2">
      <c r="B77" s="154" t="s">
        <v>318</v>
      </c>
      <c r="C77" s="143" t="s">
        <v>486</v>
      </c>
      <c r="D77" s="154"/>
      <c r="F77" s="127">
        <v>5</v>
      </c>
      <c r="H77" s="159"/>
      <c r="I77" s="160"/>
      <c r="J77" s="161" t="s">
        <v>322</v>
      </c>
      <c r="K77" s="162"/>
    </row>
    <row r="78" spans="1:11" s="143" customFormat="1" x14ac:dyDescent="0.2">
      <c r="B78" s="154"/>
      <c r="C78" s="155"/>
      <c r="D78" s="155"/>
      <c r="E78" s="155"/>
      <c r="F78" s="163" t="s">
        <v>489</v>
      </c>
      <c r="H78" s="164"/>
      <c r="I78" s="127" t="s">
        <v>134</v>
      </c>
      <c r="J78" s="152"/>
      <c r="K78" s="152"/>
    </row>
    <row r="79" spans="1:11" s="143" customFormat="1" ht="13.5" thickBot="1" x14ac:dyDescent="0.25">
      <c r="B79" s="154" t="s">
        <v>349</v>
      </c>
      <c r="C79" s="157" t="s">
        <v>489</v>
      </c>
      <c r="D79" s="157"/>
      <c r="E79" s="157"/>
      <c r="F79" s="130">
        <v>13</v>
      </c>
      <c r="G79" s="155"/>
      <c r="I79" s="152"/>
      <c r="J79" s="165" t="s">
        <v>489</v>
      </c>
      <c r="K79" s="165"/>
    </row>
    <row r="80" spans="1:11" s="143" customFormat="1" x14ac:dyDescent="0.2">
      <c r="I80" s="152"/>
      <c r="J80" s="151" t="s">
        <v>350</v>
      </c>
    </row>
    <row r="81" spans="1:11" s="143" customFormat="1" x14ac:dyDescent="0.2">
      <c r="F81" s="143" t="s">
        <v>485</v>
      </c>
      <c r="I81" s="127">
        <v>13</v>
      </c>
      <c r="J81" s="152"/>
    </row>
    <row r="82" spans="1:11" s="143" customFormat="1" ht="13.5" thickBot="1" x14ac:dyDescent="0.25">
      <c r="F82" s="155"/>
      <c r="G82" s="155"/>
      <c r="H82" s="158"/>
      <c r="I82" s="165"/>
      <c r="J82" s="152" t="s">
        <v>485</v>
      </c>
    </row>
    <row r="83" spans="1:11" s="143" customFormat="1" x14ac:dyDescent="0.2">
      <c r="F83" s="157" t="s">
        <v>486</v>
      </c>
      <c r="G83" s="157"/>
      <c r="H83" s="164"/>
      <c r="I83" s="118">
        <v>5</v>
      </c>
      <c r="J83" s="161" t="s">
        <v>352</v>
      </c>
      <c r="K83" s="162"/>
    </row>
    <row r="84" spans="1:11" s="143" customFormat="1" x14ac:dyDescent="0.2">
      <c r="J84" s="152"/>
      <c r="K84" s="152"/>
    </row>
    <row r="85" spans="1:11" s="143" customFormat="1" ht="13.5" thickBot="1" x14ac:dyDescent="0.25">
      <c r="G85" s="152"/>
      <c r="H85" s="152"/>
      <c r="J85" s="165" t="s">
        <v>486</v>
      </c>
      <c r="K85" s="165"/>
    </row>
    <row r="86" spans="1:11" s="143" customFormat="1" x14ac:dyDescent="0.2">
      <c r="G86" s="152"/>
      <c r="H86" s="152"/>
      <c r="J86" s="95" t="s">
        <v>383</v>
      </c>
    </row>
    <row r="87" spans="1:11" s="143" customFormat="1" x14ac:dyDescent="0.2">
      <c r="G87" s="152"/>
      <c r="H87" s="152"/>
      <c r="J87" s="95"/>
    </row>
    <row r="88" spans="1:11" s="143" customFormat="1" ht="13.5" thickBot="1" x14ac:dyDescent="0.25">
      <c r="G88" s="152"/>
      <c r="H88" s="152"/>
      <c r="I88" s="154" t="s">
        <v>348</v>
      </c>
      <c r="J88" s="143" t="s">
        <v>488</v>
      </c>
      <c r="K88" s="165"/>
    </row>
    <row r="89" spans="1:11" s="143" customFormat="1" x14ac:dyDescent="0.2">
      <c r="G89" s="152"/>
      <c r="H89" s="152"/>
      <c r="J89" s="161" t="s">
        <v>353</v>
      </c>
    </row>
    <row r="90" spans="1:11" s="192" customFormat="1" x14ac:dyDescent="0.2">
      <c r="J90" s="203"/>
      <c r="K90" s="203"/>
    </row>
    <row r="91" spans="1:11" s="192" customFormat="1" x14ac:dyDescent="0.2">
      <c r="A91" s="217">
        <v>1</v>
      </c>
      <c r="B91" s="218" t="s">
        <v>339</v>
      </c>
    </row>
    <row r="92" spans="1:11" s="192" customFormat="1" x14ac:dyDescent="0.2">
      <c r="A92" s="217">
        <v>2</v>
      </c>
      <c r="B92" s="73" t="s">
        <v>332</v>
      </c>
    </row>
    <row r="93" spans="1:11" s="192" customFormat="1" x14ac:dyDescent="0.2">
      <c r="A93" s="217">
        <v>3</v>
      </c>
      <c r="B93" s="74" t="s">
        <v>329</v>
      </c>
    </row>
    <row r="94" spans="1:11" s="192" customFormat="1" x14ac:dyDescent="0.2">
      <c r="A94" s="217">
        <v>4</v>
      </c>
      <c r="B94" s="69" t="s">
        <v>340</v>
      </c>
    </row>
    <row r="95" spans="1:11" s="192" customFormat="1" x14ac:dyDescent="0.2">
      <c r="A95" s="217">
        <v>5</v>
      </c>
      <c r="B95" s="69" t="s">
        <v>484</v>
      </c>
    </row>
    <row r="96" spans="1:11" s="192" customFormat="1" x14ac:dyDescent="0.2">
      <c r="A96" s="217">
        <v>6</v>
      </c>
      <c r="B96" s="69" t="s">
        <v>345</v>
      </c>
    </row>
    <row r="97" spans="1:4" s="192" customFormat="1" x14ac:dyDescent="0.2">
      <c r="A97" s="217">
        <v>7</v>
      </c>
      <c r="B97" s="69" t="s">
        <v>472</v>
      </c>
    </row>
    <row r="98" spans="1:4" s="192" customFormat="1" x14ac:dyDescent="0.2">
      <c r="A98" s="217">
        <v>8</v>
      </c>
      <c r="B98" s="69" t="s">
        <v>487</v>
      </c>
    </row>
    <row r="99" spans="1:4" s="192" customFormat="1" x14ac:dyDescent="0.2">
      <c r="A99" s="217">
        <v>9</v>
      </c>
      <c r="B99" s="64" t="s">
        <v>490</v>
      </c>
      <c r="D99" s="142"/>
    </row>
    <row r="100" spans="1:4" s="192" customFormat="1" x14ac:dyDescent="0.2">
      <c r="A100" s="217">
        <v>10</v>
      </c>
      <c r="B100" s="64" t="s">
        <v>489</v>
      </c>
      <c r="D100" s="142"/>
    </row>
    <row r="101" spans="1:4" s="192" customFormat="1" x14ac:dyDescent="0.2">
      <c r="A101" s="217">
        <v>11</v>
      </c>
      <c r="B101" s="64" t="s">
        <v>485</v>
      </c>
      <c r="D101" s="142"/>
    </row>
    <row r="102" spans="1:4" s="192" customFormat="1" x14ac:dyDescent="0.2">
      <c r="A102" s="217">
        <v>12</v>
      </c>
      <c r="B102" s="64" t="s">
        <v>486</v>
      </c>
      <c r="D102" s="142"/>
    </row>
    <row r="103" spans="1:4" s="192" customFormat="1" x14ac:dyDescent="0.2">
      <c r="A103" s="217">
        <v>13</v>
      </c>
      <c r="B103" s="69" t="s">
        <v>488</v>
      </c>
      <c r="D103" s="142"/>
    </row>
  </sheetData>
  <conditionalFormatting sqref="C9:I83">
    <cfRule type="cellIs" dxfId="28" priority="1" stopIfTrue="1" operator="equal">
      <formula>13</formula>
    </cfRule>
  </conditionalFormatting>
  <hyperlinks>
    <hyperlink ref="E1" location="Kalend!G1" display="Kalender"/>
    <hyperlink ref="G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30" max="16383" man="1"/>
    <brk id="6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81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28515625" style="143" customWidth="1"/>
    <col min="2" max="2" width="44" style="143" bestFit="1" customWidth="1"/>
    <col min="3" max="11" width="6.140625" style="143" customWidth="1"/>
    <col min="12" max="24" width="2.7109375" style="143" customWidth="1"/>
    <col min="25" max="16384" width="9.140625" style="143"/>
  </cols>
  <sheetData>
    <row r="1" spans="1:8" x14ac:dyDescent="0.2">
      <c r="A1" s="95" t="str">
        <f>UPPER((Kalend!D24)&amp;" - "&amp;(Kalend!C24)&amp;" - "&amp;(Kalend!E24))</f>
        <v>12 - K-JÄRVE 13. MV - TRIO</v>
      </c>
      <c r="D1" s="572" t="str">
        <f>HYPERLINK("#Kalend!I1","Kalender")</f>
        <v>Kalender</v>
      </c>
      <c r="E1" s="43"/>
      <c r="F1" s="572" t="str">
        <f>HYPERLINK("#Reit!G1","Reiting")</f>
        <v>Reiting</v>
      </c>
      <c r="G1" s="43"/>
      <c r="H1" s="43"/>
    </row>
    <row r="2" spans="1:8" x14ac:dyDescent="0.2">
      <c r="A2" s="43" t="str">
        <f>"Toimumisaeg: "&amp;(Kalend!A24)&amp;" kell "&amp;(Kalend!B24)</f>
        <v>Toimumisaeg: K, 20.08.2014 kell 10:00</v>
      </c>
    </row>
    <row r="3" spans="1:8" x14ac:dyDescent="0.2">
      <c r="A3" s="43" t="str">
        <f>"Toimumiskoht: "&amp;(Kalend!F24)</f>
        <v>Toimumiskoht: K-Järve, Spordihoone</v>
      </c>
    </row>
    <row r="4" spans="1:8" x14ac:dyDescent="0.2">
      <c r="A4" s="43" t="str">
        <f>"Korraldaja: "&amp;(Kalend!G24)</f>
        <v>Korraldaja: K-Järve SHK, Ivar Viljaste</v>
      </c>
    </row>
    <row r="6" spans="1:8" x14ac:dyDescent="0.2">
      <c r="A6" s="144" t="s">
        <v>246</v>
      </c>
      <c r="B6" s="144"/>
      <c r="C6" s="145">
        <v>1</v>
      </c>
      <c r="D6" s="145">
        <v>2</v>
      </c>
      <c r="E6" s="145">
        <v>3</v>
      </c>
      <c r="F6" s="145" t="s">
        <v>247</v>
      </c>
      <c r="G6" s="145" t="s">
        <v>248</v>
      </c>
    </row>
    <row r="7" spans="1:8" x14ac:dyDescent="0.2">
      <c r="A7" s="144">
        <v>1</v>
      </c>
      <c r="B7" s="146" t="s">
        <v>303</v>
      </c>
      <c r="C7" s="147"/>
      <c r="D7" s="148">
        <v>10</v>
      </c>
      <c r="E7" s="148">
        <v>6</v>
      </c>
      <c r="F7" s="149" t="s">
        <v>402</v>
      </c>
      <c r="G7" s="148" t="s">
        <v>254</v>
      </c>
    </row>
    <row r="8" spans="1:8" x14ac:dyDescent="0.2">
      <c r="A8" s="144">
        <v>2</v>
      </c>
      <c r="B8" s="146" t="s">
        <v>491</v>
      </c>
      <c r="C8" s="148">
        <v>13</v>
      </c>
      <c r="D8" s="147"/>
      <c r="E8" s="148">
        <v>9</v>
      </c>
      <c r="F8" s="149" t="s">
        <v>401</v>
      </c>
      <c r="G8" s="148" t="s">
        <v>250</v>
      </c>
    </row>
    <row r="9" spans="1:8" x14ac:dyDescent="0.2">
      <c r="A9" s="144">
        <v>3</v>
      </c>
      <c r="B9" s="146" t="s">
        <v>492</v>
      </c>
      <c r="C9" s="148">
        <v>13</v>
      </c>
      <c r="D9" s="150">
        <v>13</v>
      </c>
      <c r="E9" s="147"/>
      <c r="F9" s="149" t="s">
        <v>400</v>
      </c>
      <c r="G9" s="150" t="s">
        <v>253</v>
      </c>
    </row>
    <row r="11" spans="1:8" x14ac:dyDescent="0.2">
      <c r="A11" s="144" t="s">
        <v>260</v>
      </c>
      <c r="B11" s="144"/>
      <c r="C11" s="145">
        <v>1</v>
      </c>
      <c r="D11" s="145">
        <v>2</v>
      </c>
      <c r="E11" s="145">
        <v>3</v>
      </c>
      <c r="F11" s="145" t="s">
        <v>247</v>
      </c>
      <c r="G11" s="145" t="s">
        <v>248</v>
      </c>
    </row>
    <row r="12" spans="1:8" x14ac:dyDescent="0.2">
      <c r="A12" s="144">
        <v>1</v>
      </c>
      <c r="B12" s="146" t="s">
        <v>310</v>
      </c>
      <c r="C12" s="147"/>
      <c r="D12" s="148">
        <v>3</v>
      </c>
      <c r="E12" s="148">
        <v>13</v>
      </c>
      <c r="F12" s="149" t="s">
        <v>401</v>
      </c>
      <c r="G12" s="148" t="s">
        <v>250</v>
      </c>
    </row>
    <row r="13" spans="1:8" x14ac:dyDescent="0.2">
      <c r="A13" s="144">
        <v>2</v>
      </c>
      <c r="B13" s="146" t="s">
        <v>425</v>
      </c>
      <c r="C13" s="148">
        <v>13</v>
      </c>
      <c r="D13" s="147"/>
      <c r="E13" s="148">
        <v>13</v>
      </c>
      <c r="F13" s="149" t="s">
        <v>400</v>
      </c>
      <c r="G13" s="148" t="s">
        <v>253</v>
      </c>
    </row>
    <row r="14" spans="1:8" x14ac:dyDescent="0.2">
      <c r="A14" s="144">
        <v>3</v>
      </c>
      <c r="B14" s="146" t="s">
        <v>421</v>
      </c>
      <c r="C14" s="148">
        <v>2</v>
      </c>
      <c r="D14" s="150">
        <v>8</v>
      </c>
      <c r="E14" s="147"/>
      <c r="F14" s="149" t="s">
        <v>402</v>
      </c>
      <c r="G14" s="150" t="s">
        <v>254</v>
      </c>
    </row>
    <row r="16" spans="1:8" x14ac:dyDescent="0.2">
      <c r="A16" s="144" t="s">
        <v>264</v>
      </c>
      <c r="B16" s="144"/>
      <c r="C16" s="145">
        <v>1</v>
      </c>
      <c r="D16" s="145">
        <v>2</v>
      </c>
      <c r="E16" s="145">
        <v>3</v>
      </c>
      <c r="F16" s="145" t="s">
        <v>247</v>
      </c>
      <c r="G16" s="145" t="s">
        <v>248</v>
      </c>
    </row>
    <row r="17" spans="1:7" x14ac:dyDescent="0.2">
      <c r="A17" s="144">
        <v>1</v>
      </c>
      <c r="B17" s="64" t="s">
        <v>493</v>
      </c>
      <c r="C17" s="147"/>
      <c r="D17" s="148">
        <v>13</v>
      </c>
      <c r="E17" s="148">
        <v>13</v>
      </c>
      <c r="F17" s="149" t="s">
        <v>400</v>
      </c>
      <c r="G17" s="148" t="s">
        <v>253</v>
      </c>
    </row>
    <row r="18" spans="1:7" x14ac:dyDescent="0.2">
      <c r="A18" s="144">
        <v>2</v>
      </c>
      <c r="B18" s="146" t="s">
        <v>494</v>
      </c>
      <c r="C18" s="148">
        <v>5</v>
      </c>
      <c r="D18" s="147"/>
      <c r="E18" s="148">
        <v>13</v>
      </c>
      <c r="F18" s="149" t="s">
        <v>495</v>
      </c>
      <c r="G18" s="148" t="s">
        <v>250</v>
      </c>
    </row>
    <row r="19" spans="1:7" x14ac:dyDescent="0.2">
      <c r="A19" s="144">
        <v>3</v>
      </c>
      <c r="B19" s="107" t="s">
        <v>309</v>
      </c>
      <c r="C19" s="148">
        <v>3</v>
      </c>
      <c r="D19" s="150">
        <v>6</v>
      </c>
      <c r="E19" s="147"/>
      <c r="F19" s="149" t="s">
        <v>402</v>
      </c>
      <c r="G19" s="150" t="s">
        <v>254</v>
      </c>
    </row>
    <row r="21" spans="1:7" x14ac:dyDescent="0.2">
      <c r="B21" s="111" t="s">
        <v>266</v>
      </c>
      <c r="C21" s="112" t="s">
        <v>261</v>
      </c>
    </row>
    <row r="22" spans="1:7" x14ac:dyDescent="0.2">
      <c r="B22" s="111" t="s">
        <v>270</v>
      </c>
      <c r="C22" s="112" t="s">
        <v>277</v>
      </c>
      <c r="D22" s="112"/>
    </row>
    <row r="23" spans="1:7" x14ac:dyDescent="0.2">
      <c r="B23" s="111" t="s">
        <v>274</v>
      </c>
      <c r="C23" s="112" t="s">
        <v>281</v>
      </c>
      <c r="D23" s="112"/>
    </row>
    <row r="24" spans="1:7" x14ac:dyDescent="0.2">
      <c r="B24" s="111"/>
      <c r="C24" s="112"/>
      <c r="D24" s="112"/>
    </row>
    <row r="25" spans="1:7" x14ac:dyDescent="0.2">
      <c r="A25" s="143" t="s">
        <v>496</v>
      </c>
    </row>
    <row r="27" spans="1:7" x14ac:dyDescent="0.2">
      <c r="A27" s="144" t="s">
        <v>264</v>
      </c>
      <c r="B27" s="144"/>
      <c r="C27" s="145">
        <v>1</v>
      </c>
      <c r="D27" s="145">
        <v>2</v>
      </c>
      <c r="E27" s="145">
        <v>3</v>
      </c>
      <c r="F27" s="145" t="s">
        <v>247</v>
      </c>
      <c r="G27" s="145" t="s">
        <v>162</v>
      </c>
    </row>
    <row r="28" spans="1:7" x14ac:dyDescent="0.2">
      <c r="A28" s="144">
        <v>1</v>
      </c>
      <c r="B28" s="146" t="s">
        <v>421</v>
      </c>
      <c r="C28" s="147"/>
      <c r="D28" s="148">
        <v>1</v>
      </c>
      <c r="E28" s="148">
        <v>1</v>
      </c>
      <c r="F28" s="149" t="s">
        <v>402</v>
      </c>
      <c r="G28" s="148" t="s">
        <v>254</v>
      </c>
    </row>
    <row r="29" spans="1:7" x14ac:dyDescent="0.2">
      <c r="A29" s="144">
        <v>2</v>
      </c>
      <c r="B29" s="107" t="s">
        <v>309</v>
      </c>
      <c r="C29" s="148">
        <v>2</v>
      </c>
      <c r="D29" s="147"/>
      <c r="E29" s="148">
        <v>1</v>
      </c>
      <c r="F29" s="149" t="s">
        <v>401</v>
      </c>
      <c r="G29" s="148" t="s">
        <v>250</v>
      </c>
    </row>
    <row r="30" spans="1:7" x14ac:dyDescent="0.2">
      <c r="A30" s="144">
        <v>3</v>
      </c>
      <c r="B30" s="146" t="s">
        <v>303</v>
      </c>
      <c r="C30" s="148">
        <v>3</v>
      </c>
      <c r="D30" s="150">
        <v>5</v>
      </c>
      <c r="E30" s="147"/>
      <c r="F30" s="149" t="s">
        <v>400</v>
      </c>
      <c r="G30" s="150" t="s">
        <v>253</v>
      </c>
    </row>
    <row r="32" spans="1:7" s="43" customFormat="1" x14ac:dyDescent="0.2">
      <c r="A32" s="116" t="s">
        <v>284</v>
      </c>
    </row>
    <row r="33" spans="1:11" s="43" customFormat="1" x14ac:dyDescent="0.2">
      <c r="A33" s="116"/>
    </row>
    <row r="34" spans="1:11" s="43" customFormat="1" x14ac:dyDescent="0.2">
      <c r="A34" s="117" t="s">
        <v>287</v>
      </c>
      <c r="B34" s="43" t="s">
        <v>425</v>
      </c>
      <c r="C34" s="118">
        <v>13</v>
      </c>
    </row>
    <row r="35" spans="1:11" s="43" customFormat="1" x14ac:dyDescent="0.2">
      <c r="B35" s="119"/>
      <c r="C35" s="120" t="s">
        <v>425</v>
      </c>
      <c r="D35" s="121"/>
      <c r="F35" s="118">
        <v>13</v>
      </c>
    </row>
    <row r="36" spans="1:11" s="43" customFormat="1" x14ac:dyDescent="0.2">
      <c r="A36" s="117" t="s">
        <v>286</v>
      </c>
      <c r="B36" s="122" t="s">
        <v>491</v>
      </c>
      <c r="C36" s="123">
        <v>3</v>
      </c>
      <c r="E36" s="124"/>
    </row>
    <row r="37" spans="1:11" s="43" customFormat="1" x14ac:dyDescent="0.2">
      <c r="D37" s="41"/>
      <c r="E37" s="125"/>
      <c r="F37" s="43" t="s">
        <v>425</v>
      </c>
      <c r="I37" s="118">
        <v>8</v>
      </c>
    </row>
    <row r="38" spans="1:11" s="43" customFormat="1" x14ac:dyDescent="0.2">
      <c r="A38" s="117" t="s">
        <v>288</v>
      </c>
      <c r="B38" s="126" t="s">
        <v>494</v>
      </c>
      <c r="C38" s="127">
        <v>6</v>
      </c>
      <c r="E38" s="125"/>
      <c r="F38" s="119"/>
      <c r="G38" s="119"/>
      <c r="H38" s="124"/>
    </row>
    <row r="39" spans="1:11" s="43" customFormat="1" x14ac:dyDescent="0.2">
      <c r="B39" s="119"/>
      <c r="C39" s="128" t="s">
        <v>309</v>
      </c>
      <c r="E39" s="129"/>
      <c r="F39" s="127">
        <v>3</v>
      </c>
      <c r="G39" s="41"/>
      <c r="H39" s="125"/>
    </row>
    <row r="40" spans="1:11" s="43" customFormat="1" x14ac:dyDescent="0.2">
      <c r="A40" s="117" t="s">
        <v>24</v>
      </c>
      <c r="B40" s="122" t="s">
        <v>309</v>
      </c>
      <c r="C40" s="130">
        <v>13</v>
      </c>
      <c r="D40" s="119"/>
      <c r="F40" s="41"/>
      <c r="G40" s="41"/>
      <c r="H40" s="125"/>
    </row>
    <row r="41" spans="1:11" s="43" customFormat="1" ht="13.5" thickBot="1" x14ac:dyDescent="0.25">
      <c r="F41" s="41"/>
      <c r="G41" s="41"/>
      <c r="H41" s="125"/>
      <c r="J41" s="43" t="s">
        <v>303</v>
      </c>
    </row>
    <row r="42" spans="1:11" s="43" customFormat="1" x14ac:dyDescent="0.2">
      <c r="A42" s="381" t="s">
        <v>293</v>
      </c>
      <c r="B42" s="43" t="s">
        <v>492</v>
      </c>
      <c r="C42" s="118">
        <v>13</v>
      </c>
      <c r="F42" s="41"/>
      <c r="G42" s="41"/>
      <c r="H42" s="125"/>
      <c r="I42" s="131"/>
      <c r="J42" s="132" t="s">
        <v>290</v>
      </c>
      <c r="K42" s="133"/>
    </row>
    <row r="43" spans="1:11" s="43" customFormat="1" x14ac:dyDescent="0.2">
      <c r="B43" s="119"/>
      <c r="C43" s="120" t="s">
        <v>492</v>
      </c>
      <c r="D43" s="121"/>
      <c r="F43" s="127">
        <v>3</v>
      </c>
      <c r="G43" s="41"/>
      <c r="H43" s="125"/>
    </row>
    <row r="44" spans="1:11" s="43" customFormat="1" ht="13.5" thickBot="1" x14ac:dyDescent="0.25">
      <c r="A44" s="117" t="s">
        <v>291</v>
      </c>
      <c r="B44" s="121" t="s">
        <v>310</v>
      </c>
      <c r="C44" s="123">
        <v>10</v>
      </c>
      <c r="E44" s="124"/>
      <c r="F44" s="41"/>
      <c r="G44" s="41"/>
      <c r="H44" s="125"/>
      <c r="J44" s="134" t="s">
        <v>425</v>
      </c>
      <c r="K44" s="134"/>
    </row>
    <row r="45" spans="1:11" s="43" customFormat="1" x14ac:dyDescent="0.2">
      <c r="D45" s="41"/>
      <c r="E45" s="125"/>
      <c r="F45" s="121" t="s">
        <v>303</v>
      </c>
      <c r="G45" s="121"/>
      <c r="H45" s="129"/>
      <c r="I45" s="118">
        <v>13</v>
      </c>
      <c r="J45" s="132" t="s">
        <v>292</v>
      </c>
    </row>
    <row r="46" spans="1:11" s="43" customFormat="1" x14ac:dyDescent="0.2">
      <c r="A46" s="117" t="s">
        <v>20</v>
      </c>
      <c r="B46" s="43" t="s">
        <v>303</v>
      </c>
      <c r="C46" s="127">
        <v>13</v>
      </c>
      <c r="E46" s="125"/>
    </row>
    <row r="47" spans="1:11" s="43" customFormat="1" x14ac:dyDescent="0.2">
      <c r="B47" s="119"/>
      <c r="C47" s="128" t="s">
        <v>303</v>
      </c>
      <c r="E47" s="129"/>
      <c r="F47" s="118">
        <v>13</v>
      </c>
    </row>
    <row r="48" spans="1:11" s="43" customFormat="1" x14ac:dyDescent="0.2">
      <c r="A48" s="117" t="s">
        <v>289</v>
      </c>
      <c r="B48" s="121" t="s">
        <v>493</v>
      </c>
      <c r="C48" s="130">
        <v>9</v>
      </c>
      <c r="D48" s="119"/>
    </row>
    <row r="49" spans="3:11" s="43" customFormat="1" x14ac:dyDescent="0.2">
      <c r="F49" s="43" t="s">
        <v>309</v>
      </c>
      <c r="I49" s="127">
        <v>2</v>
      </c>
      <c r="J49" s="41"/>
      <c r="K49" s="41"/>
    </row>
    <row r="50" spans="3:11" s="43" customFormat="1" ht="13.5" thickBot="1" x14ac:dyDescent="0.25">
      <c r="F50" s="119"/>
      <c r="G50" s="119"/>
      <c r="H50" s="124"/>
      <c r="I50" s="134"/>
      <c r="J50" s="134" t="s">
        <v>492</v>
      </c>
      <c r="K50" s="134"/>
    </row>
    <row r="51" spans="3:11" s="43" customFormat="1" x14ac:dyDescent="0.2">
      <c r="F51" s="121" t="s">
        <v>492</v>
      </c>
      <c r="G51" s="121"/>
      <c r="H51" s="129"/>
      <c r="I51" s="118">
        <v>13</v>
      </c>
      <c r="J51" s="42" t="s">
        <v>295</v>
      </c>
      <c r="K51" s="41"/>
    </row>
    <row r="52" spans="3:11" s="43" customFormat="1" x14ac:dyDescent="0.2">
      <c r="J52" s="41"/>
      <c r="K52" s="41"/>
    </row>
    <row r="53" spans="3:11" s="43" customFormat="1" ht="13.5" thickBot="1" x14ac:dyDescent="0.25">
      <c r="G53" s="41"/>
      <c r="H53" s="41"/>
      <c r="J53" s="134" t="s">
        <v>309</v>
      </c>
      <c r="K53" s="134"/>
    </row>
    <row r="54" spans="3:11" s="43" customFormat="1" x14ac:dyDescent="0.2">
      <c r="G54" s="41"/>
      <c r="H54" s="41"/>
      <c r="J54" s="117" t="s">
        <v>296</v>
      </c>
    </row>
    <row r="55" spans="3:11" s="43" customFormat="1" x14ac:dyDescent="0.2">
      <c r="C55" s="43" t="s">
        <v>491</v>
      </c>
      <c r="F55" s="118" t="s">
        <v>134</v>
      </c>
    </row>
    <row r="56" spans="3:11" s="43" customFormat="1" x14ac:dyDescent="0.2">
      <c r="C56" s="119"/>
      <c r="D56" s="119"/>
      <c r="E56" s="124"/>
      <c r="F56" s="120" t="s">
        <v>494</v>
      </c>
      <c r="G56" s="121"/>
      <c r="H56" s="121"/>
      <c r="I56" s="118" t="s">
        <v>134</v>
      </c>
    </row>
    <row r="57" spans="3:11" s="43" customFormat="1" x14ac:dyDescent="0.2">
      <c r="C57" s="121" t="s">
        <v>494</v>
      </c>
      <c r="D57" s="121"/>
      <c r="E57" s="129"/>
      <c r="F57" s="123" t="s">
        <v>134</v>
      </c>
      <c r="H57" s="125"/>
    </row>
    <row r="58" spans="3:11" s="43" customFormat="1" ht="13.5" thickBot="1" x14ac:dyDescent="0.25">
      <c r="F58" s="41"/>
      <c r="H58" s="125"/>
      <c r="J58" s="43" t="s">
        <v>494</v>
      </c>
    </row>
    <row r="59" spans="3:11" s="43" customFormat="1" x14ac:dyDescent="0.2">
      <c r="C59" s="43" t="s">
        <v>310</v>
      </c>
      <c r="F59" s="127" t="s">
        <v>134</v>
      </c>
      <c r="H59" s="125"/>
      <c r="I59" s="131"/>
      <c r="J59" s="132" t="s">
        <v>298</v>
      </c>
      <c r="K59" s="133"/>
    </row>
    <row r="60" spans="3:11" s="43" customFormat="1" x14ac:dyDescent="0.2">
      <c r="C60" s="119"/>
      <c r="D60" s="119"/>
      <c r="E60" s="124"/>
      <c r="F60" s="128" t="s">
        <v>493</v>
      </c>
      <c r="H60" s="129"/>
      <c r="I60" s="127" t="s">
        <v>134</v>
      </c>
    </row>
    <row r="61" spans="3:11" s="43" customFormat="1" ht="13.5" thickBot="1" x14ac:dyDescent="0.25">
      <c r="C61" s="121" t="s">
        <v>493</v>
      </c>
      <c r="D61" s="121"/>
      <c r="E61" s="129"/>
      <c r="F61" s="130" t="s">
        <v>134</v>
      </c>
      <c r="G61" s="119"/>
      <c r="I61" s="41"/>
      <c r="J61" s="41" t="s">
        <v>493</v>
      </c>
      <c r="K61" s="134"/>
    </row>
    <row r="62" spans="3:11" s="43" customFormat="1" x14ac:dyDescent="0.2">
      <c r="I62" s="41"/>
      <c r="J62" s="132" t="s">
        <v>320</v>
      </c>
      <c r="K62" s="41"/>
    </row>
    <row r="63" spans="3:11" s="43" customFormat="1" x14ac:dyDescent="0.2">
      <c r="F63" s="43" t="s">
        <v>491</v>
      </c>
      <c r="I63" s="127" t="s">
        <v>134</v>
      </c>
      <c r="J63" s="41"/>
      <c r="K63" s="41"/>
    </row>
    <row r="64" spans="3:11" s="43" customFormat="1" ht="13.5" thickBot="1" x14ac:dyDescent="0.25">
      <c r="F64" s="119"/>
      <c r="G64" s="119"/>
      <c r="H64" s="124"/>
      <c r="I64" s="134"/>
      <c r="J64" s="134" t="s">
        <v>310</v>
      </c>
      <c r="K64" s="134"/>
    </row>
    <row r="65" spans="1:11" s="43" customFormat="1" x14ac:dyDescent="0.2">
      <c r="F65" s="121" t="s">
        <v>310</v>
      </c>
      <c r="G65" s="121"/>
      <c r="H65" s="129"/>
      <c r="I65" s="118" t="s">
        <v>134</v>
      </c>
      <c r="J65" s="42" t="s">
        <v>299</v>
      </c>
      <c r="K65" s="41"/>
    </row>
    <row r="66" spans="1:11" s="43" customFormat="1" x14ac:dyDescent="0.2"/>
    <row r="67" spans="1:11" s="43" customFormat="1" ht="13.5" thickBot="1" x14ac:dyDescent="0.25">
      <c r="G67" s="41"/>
      <c r="H67" s="41"/>
      <c r="J67" s="134" t="s">
        <v>491</v>
      </c>
      <c r="K67" s="134"/>
    </row>
    <row r="68" spans="1:11" s="43" customFormat="1" ht="13.5" customHeight="1" x14ac:dyDescent="0.2">
      <c r="G68" s="41"/>
      <c r="H68" s="41"/>
      <c r="J68" s="117" t="s">
        <v>300</v>
      </c>
    </row>
    <row r="69" spans="1:11" s="43" customFormat="1" ht="13.5" customHeight="1" x14ac:dyDescent="0.2">
      <c r="G69" s="41"/>
      <c r="H69" s="41"/>
      <c r="J69" s="117"/>
    </row>
    <row r="70" spans="1:11" s="43" customFormat="1" ht="13.5" customHeight="1" thickBot="1" x14ac:dyDescent="0.25">
      <c r="G70" s="41"/>
      <c r="H70" s="41"/>
      <c r="J70" s="134" t="s">
        <v>421</v>
      </c>
      <c r="K70" s="134"/>
    </row>
    <row r="71" spans="1:11" s="43" customFormat="1" ht="13.5" customHeight="1" x14ac:dyDescent="0.2">
      <c r="G71" s="41"/>
      <c r="H71" s="41"/>
      <c r="J71" s="117" t="s">
        <v>322</v>
      </c>
    </row>
    <row r="72" spans="1:11" s="43" customFormat="1" x14ac:dyDescent="0.2"/>
    <row r="73" spans="1:11" s="43" customFormat="1" x14ac:dyDescent="0.2">
      <c r="A73" s="135">
        <v>1</v>
      </c>
      <c r="B73" s="136" t="s">
        <v>303</v>
      </c>
    </row>
    <row r="74" spans="1:11" s="43" customFormat="1" x14ac:dyDescent="0.2">
      <c r="A74" s="135">
        <v>2</v>
      </c>
      <c r="B74" s="137" t="s">
        <v>425</v>
      </c>
    </row>
    <row r="75" spans="1:11" s="43" customFormat="1" x14ac:dyDescent="0.2">
      <c r="A75" s="135">
        <v>3</v>
      </c>
      <c r="B75" s="138" t="s">
        <v>492</v>
      </c>
    </row>
    <row r="76" spans="1:11" s="43" customFormat="1" x14ac:dyDescent="0.2">
      <c r="A76" s="135">
        <v>4</v>
      </c>
      <c r="B76" s="139" t="s">
        <v>309</v>
      </c>
    </row>
    <row r="77" spans="1:11" s="43" customFormat="1" x14ac:dyDescent="0.2">
      <c r="A77" s="135">
        <v>5</v>
      </c>
      <c r="B77" s="139" t="s">
        <v>494</v>
      </c>
    </row>
    <row r="78" spans="1:11" s="43" customFormat="1" x14ac:dyDescent="0.2">
      <c r="A78" s="135">
        <v>6</v>
      </c>
      <c r="B78" s="139" t="s">
        <v>493</v>
      </c>
    </row>
    <row r="79" spans="1:11" s="43" customFormat="1" x14ac:dyDescent="0.2">
      <c r="A79" s="135">
        <v>7</v>
      </c>
      <c r="B79" s="139" t="s">
        <v>310</v>
      </c>
    </row>
    <row r="80" spans="1:11" s="43" customFormat="1" x14ac:dyDescent="0.2">
      <c r="A80" s="135">
        <v>8</v>
      </c>
      <c r="B80" s="139" t="s">
        <v>491</v>
      </c>
    </row>
    <row r="81" spans="1:4" s="43" customFormat="1" x14ac:dyDescent="0.2">
      <c r="A81" s="135">
        <v>9</v>
      </c>
      <c r="B81" s="64" t="s">
        <v>421</v>
      </c>
      <c r="D81" s="142"/>
    </row>
  </sheetData>
  <conditionalFormatting sqref="C7:I65">
    <cfRule type="cellIs" dxfId="27" priority="1" stopIfTrue="1" operator="equal">
      <formula>13</formula>
    </cfRule>
  </conditionalFormatting>
  <hyperlinks>
    <hyperlink ref="D1" location="Kalend!G1" display="Kalender"/>
    <hyperlink ref="F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30" max="16383" man="1"/>
    <brk id="6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117"/>
  <sheetViews>
    <sheetView showGridLines="0" showRowColHeaders="0" zoomScaleNormal="100" workbookViewId="0">
      <pane ySplit="2" topLeftCell="A3" activePane="bottomLeft" state="frozen"/>
      <selection activeCell="L1" sqref="L1"/>
      <selection pane="bottomLeft" activeCell="L1" sqref="L1"/>
    </sheetView>
  </sheetViews>
  <sheetFormatPr defaultColWidth="9.42578125" defaultRowHeight="12.75" x14ac:dyDescent="0.2"/>
  <cols>
    <col min="1" max="1" width="3.28515625" style="143" customWidth="1"/>
    <col min="2" max="2" width="13.140625" style="143" bestFit="1" customWidth="1"/>
    <col min="3" max="11" width="8.140625" style="143" customWidth="1"/>
    <col min="12" max="244" width="9.140625" style="143" customWidth="1"/>
    <col min="245" max="16384" width="9.42578125" style="143"/>
  </cols>
  <sheetData>
    <row r="1" spans="1:12" x14ac:dyDescent="0.2">
      <c r="A1" s="95" t="str">
        <f>UPPER((Kalend!D28)&amp;" - "&amp;(Kalend!C28)&amp;" - "&amp;(Kalend!E28))</f>
        <v>S3 - SÕMERU VALLA LAHTISED MV 3. ETAPP - ÜKSIK</v>
      </c>
      <c r="H1" s="572" t="str">
        <f>HYPERLINK("#Kalend!I1","Kalender")</f>
        <v>Kalender</v>
      </c>
      <c r="I1" s="43"/>
      <c r="J1" s="572" t="str">
        <f>HYPERLINK("#Reit!G1","Reiting")</f>
        <v>Reiting</v>
      </c>
      <c r="K1" s="43"/>
      <c r="L1" s="43"/>
    </row>
    <row r="2" spans="1:12" x14ac:dyDescent="0.2">
      <c r="A2" s="43" t="str">
        <f>"Toimumisaeg: "&amp;(Kalend!A28)&amp;" kell "&amp;(Kalend!B28)</f>
        <v>Toimumisaeg: P, 31.08.2014 kell 11:00</v>
      </c>
    </row>
    <row r="3" spans="1:12" x14ac:dyDescent="0.2">
      <c r="A3" s="43" t="str">
        <f>"Toimumiskoht: "&amp;(Kalend!F28)</f>
        <v>Toimumiskoht: Sõmeru Põhikooli staadion</v>
      </c>
    </row>
    <row r="4" spans="1:12" x14ac:dyDescent="0.2">
      <c r="A4" s="43" t="str">
        <f>"Korraldaja: "&amp;(Kalend!G28)</f>
        <v>Korraldaja: K-Järve SHK, Ivar Viljaste</v>
      </c>
    </row>
    <row r="6" spans="1:12" x14ac:dyDescent="0.2">
      <c r="A6" s="144" t="s">
        <v>246</v>
      </c>
      <c r="B6" s="179"/>
      <c r="C6" s="220">
        <v>1</v>
      </c>
      <c r="D6" s="220">
        <v>2</v>
      </c>
      <c r="E6" s="220">
        <v>3</v>
      </c>
      <c r="F6" s="220">
        <v>4</v>
      </c>
      <c r="G6" s="220" t="s">
        <v>247</v>
      </c>
      <c r="H6" s="220" t="s">
        <v>248</v>
      </c>
    </row>
    <row r="7" spans="1:12" x14ac:dyDescent="0.2">
      <c r="A7" s="144">
        <v>1</v>
      </c>
      <c r="B7" s="64" t="s">
        <v>166</v>
      </c>
      <c r="C7" s="221"/>
      <c r="D7" s="150">
        <v>7</v>
      </c>
      <c r="E7" s="150">
        <v>13</v>
      </c>
      <c r="F7" s="150">
        <v>13</v>
      </c>
      <c r="G7" s="222" t="s">
        <v>305</v>
      </c>
      <c r="H7" s="150" t="s">
        <v>254</v>
      </c>
      <c r="I7" s="382" t="s">
        <v>366</v>
      </c>
    </row>
    <row r="8" spans="1:12" x14ac:dyDescent="0.2">
      <c r="A8" s="144">
        <v>2</v>
      </c>
      <c r="B8" s="64" t="s">
        <v>177</v>
      </c>
      <c r="C8" s="150">
        <v>13</v>
      </c>
      <c r="D8" s="221"/>
      <c r="E8" s="150">
        <v>10</v>
      </c>
      <c r="F8" s="150">
        <v>13</v>
      </c>
      <c r="G8" s="222" t="s">
        <v>305</v>
      </c>
      <c r="H8" s="150" t="s">
        <v>253</v>
      </c>
      <c r="I8" s="223" t="s">
        <v>434</v>
      </c>
    </row>
    <row r="9" spans="1:12" x14ac:dyDescent="0.2">
      <c r="A9" s="144">
        <v>3</v>
      </c>
      <c r="B9" s="64" t="s">
        <v>196</v>
      </c>
      <c r="C9" s="150">
        <v>10</v>
      </c>
      <c r="D9" s="150">
        <v>13</v>
      </c>
      <c r="E9" s="221"/>
      <c r="F9" s="150">
        <v>13</v>
      </c>
      <c r="G9" s="222" t="s">
        <v>305</v>
      </c>
      <c r="H9" s="150" t="s">
        <v>250</v>
      </c>
      <c r="I9" s="223">
        <v>0</v>
      </c>
    </row>
    <row r="10" spans="1:12" x14ac:dyDescent="0.2">
      <c r="A10" s="144">
        <v>4</v>
      </c>
      <c r="B10" s="64" t="s">
        <v>203</v>
      </c>
      <c r="C10" s="150">
        <v>2</v>
      </c>
      <c r="D10" s="150">
        <v>12</v>
      </c>
      <c r="E10" s="150">
        <v>12</v>
      </c>
      <c r="F10" s="221"/>
      <c r="G10" s="222" t="s">
        <v>308</v>
      </c>
      <c r="H10" s="150" t="s">
        <v>252</v>
      </c>
      <c r="I10" s="383"/>
    </row>
    <row r="12" spans="1:12" x14ac:dyDescent="0.2">
      <c r="A12" s="144" t="s">
        <v>260</v>
      </c>
      <c r="B12" s="146"/>
      <c r="C12" s="145">
        <v>1</v>
      </c>
      <c r="D12" s="145">
        <v>2</v>
      </c>
      <c r="E12" s="145">
        <v>3</v>
      </c>
      <c r="F12" s="145">
        <v>4</v>
      </c>
      <c r="G12" s="145" t="s">
        <v>247</v>
      </c>
      <c r="H12" s="220" t="s">
        <v>248</v>
      </c>
    </row>
    <row r="13" spans="1:12" x14ac:dyDescent="0.2">
      <c r="A13" s="144">
        <v>1</v>
      </c>
      <c r="B13" s="64" t="s">
        <v>169</v>
      </c>
      <c r="C13" s="147"/>
      <c r="D13" s="148">
        <v>13</v>
      </c>
      <c r="E13" s="148">
        <v>13</v>
      </c>
      <c r="F13" s="148">
        <v>13</v>
      </c>
      <c r="G13" s="149" t="s">
        <v>263</v>
      </c>
      <c r="H13" s="148" t="s">
        <v>253</v>
      </c>
      <c r="I13" s="278"/>
    </row>
    <row r="14" spans="1:12" x14ac:dyDescent="0.2">
      <c r="A14" s="144">
        <v>2</v>
      </c>
      <c r="B14" s="64" t="s">
        <v>176</v>
      </c>
      <c r="C14" s="148">
        <v>8</v>
      </c>
      <c r="D14" s="147"/>
      <c r="E14" s="148">
        <v>3</v>
      </c>
      <c r="F14" s="148">
        <v>6</v>
      </c>
      <c r="G14" s="149" t="s">
        <v>308</v>
      </c>
      <c r="H14" s="148" t="s">
        <v>252</v>
      </c>
      <c r="I14" s="279"/>
    </row>
    <row r="15" spans="1:12" x14ac:dyDescent="0.2">
      <c r="A15" s="144">
        <v>3</v>
      </c>
      <c r="B15" s="64" t="s">
        <v>172</v>
      </c>
      <c r="C15" s="148">
        <v>6</v>
      </c>
      <c r="D15" s="150">
        <v>13</v>
      </c>
      <c r="E15" s="147"/>
      <c r="F15" s="148">
        <v>13</v>
      </c>
      <c r="G15" s="149" t="s">
        <v>305</v>
      </c>
      <c r="H15" s="150" t="s">
        <v>250</v>
      </c>
      <c r="I15" s="279"/>
    </row>
    <row r="16" spans="1:12" x14ac:dyDescent="0.2">
      <c r="A16" s="144">
        <v>4</v>
      </c>
      <c r="B16" s="146" t="s">
        <v>497</v>
      </c>
      <c r="C16" s="148">
        <v>5</v>
      </c>
      <c r="D16" s="148">
        <v>13</v>
      </c>
      <c r="E16" s="148">
        <v>1</v>
      </c>
      <c r="F16" s="147"/>
      <c r="G16" s="149" t="s">
        <v>281</v>
      </c>
      <c r="H16" s="148" t="s">
        <v>254</v>
      </c>
    </row>
    <row r="18" spans="1:7" x14ac:dyDescent="0.2">
      <c r="A18" s="144" t="s">
        <v>264</v>
      </c>
      <c r="B18" s="144"/>
      <c r="C18" s="145">
        <v>1</v>
      </c>
      <c r="D18" s="145">
        <v>2</v>
      </c>
      <c r="E18" s="145">
        <v>3</v>
      </c>
      <c r="F18" s="145" t="s">
        <v>247</v>
      </c>
      <c r="G18" s="220" t="s">
        <v>248</v>
      </c>
    </row>
    <row r="19" spans="1:7" x14ac:dyDescent="0.2">
      <c r="A19" s="144">
        <v>1</v>
      </c>
      <c r="B19" s="64" t="s">
        <v>168</v>
      </c>
      <c r="C19" s="147"/>
      <c r="D19" s="148">
        <v>11</v>
      </c>
      <c r="E19" s="148">
        <v>10</v>
      </c>
      <c r="F19" s="149" t="s">
        <v>402</v>
      </c>
      <c r="G19" s="148" t="s">
        <v>254</v>
      </c>
    </row>
    <row r="20" spans="1:7" x14ac:dyDescent="0.2">
      <c r="A20" s="144">
        <v>2</v>
      </c>
      <c r="B20" s="64" t="s">
        <v>184</v>
      </c>
      <c r="C20" s="148">
        <v>13</v>
      </c>
      <c r="D20" s="147"/>
      <c r="E20" s="148">
        <v>13</v>
      </c>
      <c r="F20" s="149" t="s">
        <v>400</v>
      </c>
      <c r="G20" s="148" t="s">
        <v>253</v>
      </c>
    </row>
    <row r="21" spans="1:7" x14ac:dyDescent="0.2">
      <c r="A21" s="144">
        <v>3</v>
      </c>
      <c r="B21" s="64" t="s">
        <v>173</v>
      </c>
      <c r="C21" s="148">
        <v>13</v>
      </c>
      <c r="D21" s="148">
        <v>5</v>
      </c>
      <c r="E21" s="147"/>
      <c r="F21" s="149" t="s">
        <v>401</v>
      </c>
      <c r="G21" s="148" t="s">
        <v>250</v>
      </c>
    </row>
    <row r="22" spans="1:7" x14ac:dyDescent="0.2">
      <c r="A22" s="95"/>
      <c r="C22" s="276"/>
      <c r="D22" s="276"/>
      <c r="E22" s="276"/>
      <c r="F22" s="277"/>
      <c r="G22" s="276"/>
    </row>
    <row r="23" spans="1:7" x14ac:dyDescent="0.2">
      <c r="A23" s="144" t="s">
        <v>265</v>
      </c>
      <c r="B23" s="144"/>
      <c r="C23" s="145">
        <v>1</v>
      </c>
      <c r="D23" s="145">
        <v>2</v>
      </c>
      <c r="E23" s="145">
        <v>3</v>
      </c>
      <c r="F23" s="145" t="s">
        <v>247</v>
      </c>
      <c r="G23" s="220" t="s">
        <v>248</v>
      </c>
    </row>
    <row r="24" spans="1:7" x14ac:dyDescent="0.2">
      <c r="A24" s="144">
        <v>1</v>
      </c>
      <c r="B24" s="64" t="s">
        <v>185</v>
      </c>
      <c r="C24" s="147"/>
      <c r="D24" s="148">
        <v>13</v>
      </c>
      <c r="E24" s="148">
        <v>13</v>
      </c>
      <c r="F24" s="149" t="s">
        <v>400</v>
      </c>
      <c r="G24" s="148" t="s">
        <v>253</v>
      </c>
    </row>
    <row r="25" spans="1:7" x14ac:dyDescent="0.2">
      <c r="A25" s="144">
        <v>2</v>
      </c>
      <c r="B25" s="146" t="s">
        <v>226</v>
      </c>
      <c r="C25" s="148">
        <v>4</v>
      </c>
      <c r="D25" s="147"/>
      <c r="E25" s="148">
        <v>1</v>
      </c>
      <c r="F25" s="149" t="s">
        <v>402</v>
      </c>
      <c r="G25" s="148" t="s">
        <v>254</v>
      </c>
    </row>
    <row r="26" spans="1:7" x14ac:dyDescent="0.2">
      <c r="A26" s="144">
        <v>3</v>
      </c>
      <c r="B26" s="146" t="s">
        <v>225</v>
      </c>
      <c r="C26" s="148">
        <v>5</v>
      </c>
      <c r="D26" s="150">
        <v>13</v>
      </c>
      <c r="E26" s="147"/>
      <c r="F26" s="149" t="s">
        <v>401</v>
      </c>
      <c r="G26" s="150" t="s">
        <v>250</v>
      </c>
    </row>
    <row r="27" spans="1:7" x14ac:dyDescent="0.2">
      <c r="A27" s="95"/>
      <c r="C27" s="276"/>
      <c r="D27" s="276"/>
      <c r="E27" s="276"/>
      <c r="F27" s="277"/>
      <c r="G27" s="276"/>
    </row>
    <row r="28" spans="1:7" x14ac:dyDescent="0.2">
      <c r="B28" s="111" t="s">
        <v>266</v>
      </c>
      <c r="C28" s="112" t="s">
        <v>258</v>
      </c>
      <c r="D28" s="112" t="s">
        <v>261</v>
      </c>
    </row>
    <row r="29" spans="1:7" x14ac:dyDescent="0.2">
      <c r="B29" s="111" t="s">
        <v>270</v>
      </c>
      <c r="C29" s="112" t="s">
        <v>277</v>
      </c>
      <c r="D29" s="112" t="s">
        <v>272</v>
      </c>
    </row>
    <row r="30" spans="1:7" x14ac:dyDescent="0.2">
      <c r="B30" s="111" t="s">
        <v>274</v>
      </c>
      <c r="C30" s="112" t="s">
        <v>281</v>
      </c>
      <c r="D30" s="112" t="s">
        <v>269</v>
      </c>
    </row>
    <row r="31" spans="1:7" x14ac:dyDescent="0.2">
      <c r="B31" s="111"/>
      <c r="C31" s="112"/>
      <c r="D31" s="112"/>
    </row>
    <row r="32" spans="1:7" s="192" customFormat="1" x14ac:dyDescent="0.2">
      <c r="A32" s="193" t="s">
        <v>284</v>
      </c>
    </row>
    <row r="33" spans="1:11" s="192" customFormat="1" x14ac:dyDescent="0.2">
      <c r="A33" s="193"/>
    </row>
    <row r="34" spans="1:11" s="192" customFormat="1" x14ac:dyDescent="0.2">
      <c r="A34" s="194" t="s">
        <v>293</v>
      </c>
      <c r="B34" s="192" t="s">
        <v>177</v>
      </c>
      <c r="C34" s="196">
        <v>13</v>
      </c>
    </row>
    <row r="35" spans="1:11" s="192" customFormat="1" x14ac:dyDescent="0.2">
      <c r="A35" s="197"/>
      <c r="B35" s="198"/>
      <c r="C35" s="212" t="s">
        <v>177</v>
      </c>
      <c r="D35" s="200"/>
      <c r="F35" s="196">
        <v>9</v>
      </c>
    </row>
    <row r="36" spans="1:11" s="192" customFormat="1" x14ac:dyDescent="0.2">
      <c r="A36" s="194" t="s">
        <v>294</v>
      </c>
      <c r="B36" s="122" t="s">
        <v>225</v>
      </c>
      <c r="C36" s="201">
        <v>2</v>
      </c>
      <c r="E36" s="202"/>
    </row>
    <row r="37" spans="1:11" s="192" customFormat="1" x14ac:dyDescent="0.2">
      <c r="A37" s="197"/>
      <c r="D37" s="203"/>
      <c r="E37" s="204"/>
      <c r="F37" s="192" t="s">
        <v>172</v>
      </c>
      <c r="I37" s="196">
        <v>13</v>
      </c>
    </row>
    <row r="38" spans="1:11" s="192" customFormat="1" x14ac:dyDescent="0.2">
      <c r="A38" s="194" t="s">
        <v>289</v>
      </c>
      <c r="B38" s="126" t="s">
        <v>184</v>
      </c>
      <c r="C38" s="205">
        <v>8</v>
      </c>
      <c r="E38" s="204"/>
      <c r="F38" s="198"/>
      <c r="G38" s="198"/>
      <c r="H38" s="202"/>
    </row>
    <row r="39" spans="1:11" s="192" customFormat="1" x14ac:dyDescent="0.2">
      <c r="A39" s="197"/>
      <c r="B39" s="198"/>
      <c r="C39" s="206" t="s">
        <v>172</v>
      </c>
      <c r="E39" s="207"/>
      <c r="F39" s="205">
        <v>13</v>
      </c>
      <c r="G39" s="203"/>
      <c r="H39" s="204"/>
    </row>
    <row r="40" spans="1:11" s="192" customFormat="1" x14ac:dyDescent="0.2">
      <c r="A40" s="194" t="s">
        <v>291</v>
      </c>
      <c r="B40" s="122" t="s">
        <v>172</v>
      </c>
      <c r="C40" s="208">
        <v>13</v>
      </c>
      <c r="D40" s="198"/>
      <c r="F40" s="203"/>
      <c r="G40" s="203"/>
      <c r="H40" s="204"/>
    </row>
    <row r="41" spans="1:11" s="192" customFormat="1" ht="13.5" thickBot="1" x14ac:dyDescent="0.25">
      <c r="A41" s="197"/>
      <c r="F41" s="203"/>
      <c r="G41" s="203"/>
      <c r="H41" s="204"/>
      <c r="J41" s="192" t="s">
        <v>172</v>
      </c>
    </row>
    <row r="42" spans="1:11" s="192" customFormat="1" x14ac:dyDescent="0.2">
      <c r="A42" s="194" t="s">
        <v>287</v>
      </c>
      <c r="B42" s="192" t="s">
        <v>169</v>
      </c>
      <c r="C42" s="196">
        <v>13</v>
      </c>
      <c r="F42" s="203"/>
      <c r="G42" s="203"/>
      <c r="H42" s="204"/>
      <c r="I42" s="209"/>
      <c r="J42" s="210" t="s">
        <v>290</v>
      </c>
      <c r="K42" s="211"/>
    </row>
    <row r="43" spans="1:11" s="192" customFormat="1" x14ac:dyDescent="0.2">
      <c r="A43" s="197"/>
      <c r="B43" s="198"/>
      <c r="C43" s="212" t="s">
        <v>169</v>
      </c>
      <c r="D43" s="200"/>
      <c r="F43" s="205">
        <v>13</v>
      </c>
      <c r="G43" s="203"/>
      <c r="H43" s="204"/>
    </row>
    <row r="44" spans="1:11" s="192" customFormat="1" ht="13.5" thickBot="1" x14ac:dyDescent="0.25">
      <c r="A44" s="194" t="s">
        <v>288</v>
      </c>
      <c r="B44" s="200" t="s">
        <v>173</v>
      </c>
      <c r="C44" s="201">
        <v>10</v>
      </c>
      <c r="E44" s="202"/>
      <c r="F44" s="203"/>
      <c r="G44" s="203"/>
      <c r="H44" s="204"/>
      <c r="J44" s="214" t="s">
        <v>169</v>
      </c>
      <c r="K44" s="214"/>
    </row>
    <row r="45" spans="1:11" s="192" customFormat="1" x14ac:dyDescent="0.2">
      <c r="A45" s="197"/>
      <c r="D45" s="203"/>
      <c r="E45" s="204"/>
      <c r="F45" s="200" t="s">
        <v>169</v>
      </c>
      <c r="G45" s="200"/>
      <c r="H45" s="207"/>
      <c r="I45" s="196">
        <v>10</v>
      </c>
      <c r="J45" s="210" t="s">
        <v>292</v>
      </c>
    </row>
    <row r="46" spans="1:11" s="192" customFormat="1" x14ac:dyDescent="0.2">
      <c r="A46" s="194" t="s">
        <v>285</v>
      </c>
      <c r="B46" s="192" t="s">
        <v>185</v>
      </c>
      <c r="C46" s="205">
        <v>13</v>
      </c>
      <c r="E46" s="204"/>
    </row>
    <row r="47" spans="1:11" s="192" customFormat="1" x14ac:dyDescent="0.2">
      <c r="A47" s="197"/>
      <c r="B47" s="198"/>
      <c r="C47" s="206" t="s">
        <v>185</v>
      </c>
      <c r="E47" s="207"/>
      <c r="F47" s="196">
        <v>7</v>
      </c>
    </row>
    <row r="48" spans="1:11" s="192" customFormat="1" x14ac:dyDescent="0.2">
      <c r="A48" s="194" t="s">
        <v>286</v>
      </c>
      <c r="B48" s="200" t="s">
        <v>196</v>
      </c>
      <c r="C48" s="208">
        <v>8</v>
      </c>
      <c r="D48" s="198"/>
    </row>
    <row r="49" spans="3:11" s="192" customFormat="1" x14ac:dyDescent="0.2">
      <c r="F49" s="192" t="s">
        <v>177</v>
      </c>
      <c r="I49" s="205">
        <v>5</v>
      </c>
      <c r="J49" s="203"/>
      <c r="K49" s="203"/>
    </row>
    <row r="50" spans="3:11" s="192" customFormat="1" ht="13.5" thickBot="1" x14ac:dyDescent="0.25">
      <c r="F50" s="198"/>
      <c r="G50" s="198"/>
      <c r="H50" s="202"/>
      <c r="I50" s="214"/>
      <c r="J50" s="214" t="s">
        <v>185</v>
      </c>
      <c r="K50" s="214"/>
    </row>
    <row r="51" spans="3:11" s="192" customFormat="1" x14ac:dyDescent="0.2">
      <c r="F51" s="200" t="s">
        <v>185</v>
      </c>
      <c r="G51" s="200"/>
      <c r="H51" s="207"/>
      <c r="I51" s="196">
        <v>13</v>
      </c>
      <c r="J51" s="216" t="s">
        <v>295</v>
      </c>
      <c r="K51" s="203"/>
    </row>
    <row r="52" spans="3:11" s="192" customFormat="1" x14ac:dyDescent="0.2">
      <c r="J52" s="203"/>
      <c r="K52" s="203"/>
    </row>
    <row r="53" spans="3:11" s="192" customFormat="1" ht="13.5" thickBot="1" x14ac:dyDescent="0.25">
      <c r="G53" s="203"/>
      <c r="H53" s="203"/>
      <c r="J53" s="214" t="s">
        <v>177</v>
      </c>
      <c r="K53" s="214"/>
    </row>
    <row r="54" spans="3:11" s="192" customFormat="1" x14ac:dyDescent="0.2">
      <c r="G54" s="203"/>
      <c r="H54" s="203"/>
      <c r="J54" s="215" t="s">
        <v>296</v>
      </c>
    </row>
    <row r="55" spans="3:11" s="192" customFormat="1" x14ac:dyDescent="0.2">
      <c r="G55" s="203"/>
      <c r="H55" s="203"/>
      <c r="J55" s="215"/>
    </row>
    <row r="56" spans="3:11" s="192" customFormat="1" x14ac:dyDescent="0.2">
      <c r="C56" s="192" t="s">
        <v>225</v>
      </c>
      <c r="F56" s="196">
        <v>6</v>
      </c>
    </row>
    <row r="57" spans="3:11" s="192" customFormat="1" x14ac:dyDescent="0.2">
      <c r="C57" s="198"/>
      <c r="D57" s="198"/>
      <c r="E57" s="202"/>
      <c r="F57" s="212" t="s">
        <v>184</v>
      </c>
      <c r="G57" s="200"/>
      <c r="H57" s="200"/>
      <c r="I57" s="196">
        <v>13</v>
      </c>
    </row>
    <row r="58" spans="3:11" s="192" customFormat="1" x14ac:dyDescent="0.2">
      <c r="C58" s="200" t="s">
        <v>184</v>
      </c>
      <c r="D58" s="200"/>
      <c r="E58" s="207"/>
      <c r="F58" s="201">
        <v>13</v>
      </c>
      <c r="H58" s="204"/>
    </row>
    <row r="59" spans="3:11" s="192" customFormat="1" ht="13.5" thickBot="1" x14ac:dyDescent="0.25">
      <c r="F59" s="203"/>
      <c r="H59" s="204"/>
      <c r="J59" s="192" t="s">
        <v>184</v>
      </c>
    </row>
    <row r="60" spans="3:11" s="192" customFormat="1" x14ac:dyDescent="0.2">
      <c r="C60" s="192" t="s">
        <v>173</v>
      </c>
      <c r="F60" s="205">
        <v>13</v>
      </c>
      <c r="H60" s="204"/>
      <c r="I60" s="209"/>
      <c r="J60" s="210" t="s">
        <v>298</v>
      </c>
      <c r="K60" s="211"/>
    </row>
    <row r="61" spans="3:11" s="192" customFormat="1" x14ac:dyDescent="0.2">
      <c r="C61" s="198"/>
      <c r="D61" s="198"/>
      <c r="E61" s="202"/>
      <c r="F61" s="206" t="s">
        <v>173</v>
      </c>
      <c r="H61" s="207"/>
      <c r="I61" s="205">
        <v>10</v>
      </c>
    </row>
    <row r="62" spans="3:11" s="192" customFormat="1" ht="13.5" thickBot="1" x14ac:dyDescent="0.25">
      <c r="C62" s="200" t="s">
        <v>196</v>
      </c>
      <c r="D62" s="200"/>
      <c r="E62" s="207"/>
      <c r="F62" s="208">
        <v>10</v>
      </c>
      <c r="G62" s="198"/>
      <c r="I62" s="203"/>
      <c r="J62" s="203" t="s">
        <v>173</v>
      </c>
      <c r="K62" s="214"/>
    </row>
    <row r="63" spans="3:11" s="192" customFormat="1" x14ac:dyDescent="0.2">
      <c r="I63" s="203"/>
      <c r="J63" s="210" t="s">
        <v>320</v>
      </c>
      <c r="K63" s="203"/>
    </row>
    <row r="64" spans="3:11" s="192" customFormat="1" x14ac:dyDescent="0.2">
      <c r="I64" s="203"/>
      <c r="J64" s="216"/>
      <c r="K64" s="203"/>
    </row>
    <row r="65" spans="1:11" s="192" customFormat="1" x14ac:dyDescent="0.2">
      <c r="F65" s="192" t="s">
        <v>225</v>
      </c>
      <c r="I65" s="205">
        <v>11</v>
      </c>
      <c r="J65" s="203"/>
      <c r="K65" s="203"/>
    </row>
    <row r="66" spans="1:11" s="192" customFormat="1" ht="13.5" thickBot="1" x14ac:dyDescent="0.25">
      <c r="F66" s="198"/>
      <c r="G66" s="198"/>
      <c r="H66" s="202"/>
      <c r="I66" s="214"/>
      <c r="J66" s="214" t="s">
        <v>196</v>
      </c>
      <c r="K66" s="214"/>
    </row>
    <row r="67" spans="1:11" s="192" customFormat="1" x14ac:dyDescent="0.2">
      <c r="F67" s="200" t="s">
        <v>196</v>
      </c>
      <c r="G67" s="200"/>
      <c r="H67" s="207"/>
      <c r="I67" s="196">
        <v>13</v>
      </c>
      <c r="J67" s="216" t="s">
        <v>299</v>
      </c>
      <c r="K67" s="203"/>
    </row>
    <row r="68" spans="1:11" s="192" customFormat="1" x14ac:dyDescent="0.2">
      <c r="J68" s="203"/>
      <c r="K68" s="203"/>
    </row>
    <row r="69" spans="1:11" s="192" customFormat="1" ht="13.5" thickBot="1" x14ac:dyDescent="0.25">
      <c r="G69" s="203"/>
      <c r="H69" s="203"/>
      <c r="J69" s="214" t="s">
        <v>225</v>
      </c>
      <c r="K69" s="214"/>
    </row>
    <row r="70" spans="1:11" s="192" customFormat="1" x14ac:dyDescent="0.2">
      <c r="G70" s="203"/>
      <c r="H70" s="203"/>
      <c r="J70" s="215" t="s">
        <v>300</v>
      </c>
    </row>
    <row r="71" spans="1:11" s="43" customFormat="1" x14ac:dyDescent="0.2"/>
    <row r="72" spans="1:11" s="192" customFormat="1" x14ac:dyDescent="0.2">
      <c r="A72" s="193" t="s">
        <v>378</v>
      </c>
    </row>
    <row r="73" spans="1:11" s="192" customFormat="1" x14ac:dyDescent="0.2">
      <c r="A73" s="193"/>
    </row>
    <row r="74" spans="1:11" s="192" customFormat="1" x14ac:dyDescent="0.2">
      <c r="A74" s="194" t="s">
        <v>316</v>
      </c>
      <c r="B74" s="192" t="s">
        <v>166</v>
      </c>
      <c r="C74" s="196"/>
    </row>
    <row r="75" spans="1:11" s="192" customFormat="1" x14ac:dyDescent="0.2">
      <c r="A75" s="197"/>
      <c r="B75" s="198"/>
      <c r="C75" s="212" t="s">
        <v>166</v>
      </c>
      <c r="D75" s="200"/>
      <c r="F75" s="196">
        <v>13</v>
      </c>
    </row>
    <row r="76" spans="1:11" s="192" customFormat="1" x14ac:dyDescent="0.2">
      <c r="A76" s="194" t="s">
        <v>351</v>
      </c>
      <c r="B76" s="122" t="s">
        <v>297</v>
      </c>
      <c r="C76" s="201"/>
      <c r="E76" s="202"/>
    </row>
    <row r="77" spans="1:11" s="192" customFormat="1" x14ac:dyDescent="0.2">
      <c r="A77" s="197"/>
      <c r="D77" s="203"/>
      <c r="E77" s="204"/>
      <c r="F77" s="192" t="s">
        <v>166</v>
      </c>
      <c r="I77" s="196">
        <v>11</v>
      </c>
    </row>
    <row r="78" spans="1:11" s="192" customFormat="1" x14ac:dyDescent="0.2">
      <c r="A78" s="194" t="s">
        <v>349</v>
      </c>
      <c r="B78" s="126" t="s">
        <v>168</v>
      </c>
      <c r="C78" s="205">
        <v>13</v>
      </c>
      <c r="E78" s="204"/>
      <c r="F78" s="198"/>
      <c r="G78" s="198"/>
      <c r="H78" s="202"/>
    </row>
    <row r="79" spans="1:11" s="192" customFormat="1" x14ac:dyDescent="0.2">
      <c r="A79" s="197"/>
      <c r="B79" s="198"/>
      <c r="C79" s="206" t="s">
        <v>168</v>
      </c>
      <c r="E79" s="207"/>
      <c r="F79" s="205">
        <v>10</v>
      </c>
      <c r="G79" s="203"/>
      <c r="H79" s="204"/>
    </row>
    <row r="80" spans="1:11" s="192" customFormat="1" x14ac:dyDescent="0.2">
      <c r="A80" s="194" t="s">
        <v>317</v>
      </c>
      <c r="B80" s="122" t="s">
        <v>176</v>
      </c>
      <c r="C80" s="208">
        <v>8</v>
      </c>
      <c r="D80" s="198"/>
      <c r="F80" s="203"/>
      <c r="G80" s="203"/>
      <c r="H80" s="204"/>
    </row>
    <row r="81" spans="1:11" s="192" customFormat="1" ht="13.5" thickBot="1" x14ac:dyDescent="0.25">
      <c r="A81" s="197"/>
      <c r="F81" s="203"/>
      <c r="G81" s="203"/>
      <c r="H81" s="204"/>
      <c r="J81" s="192" t="s">
        <v>497</v>
      </c>
    </row>
    <row r="82" spans="1:11" s="192" customFormat="1" x14ac:dyDescent="0.2">
      <c r="A82" s="194" t="s">
        <v>318</v>
      </c>
      <c r="B82" s="192" t="s">
        <v>497</v>
      </c>
      <c r="C82" s="196"/>
      <c r="F82" s="203"/>
      <c r="G82" s="203"/>
      <c r="H82" s="204"/>
      <c r="I82" s="209"/>
      <c r="J82" s="210" t="s">
        <v>322</v>
      </c>
      <c r="K82" s="211"/>
    </row>
    <row r="83" spans="1:11" s="192" customFormat="1" x14ac:dyDescent="0.2">
      <c r="A83" s="197"/>
      <c r="B83" s="198"/>
      <c r="C83" s="212" t="s">
        <v>497</v>
      </c>
      <c r="D83" s="200"/>
      <c r="F83" s="205">
        <v>13</v>
      </c>
      <c r="G83" s="203"/>
      <c r="H83" s="204"/>
    </row>
    <row r="84" spans="1:11" s="192" customFormat="1" ht="13.5" thickBot="1" x14ac:dyDescent="0.25">
      <c r="A84" s="194" t="s">
        <v>348</v>
      </c>
      <c r="B84" s="200" t="s">
        <v>297</v>
      </c>
      <c r="C84" s="201"/>
      <c r="E84" s="202"/>
      <c r="F84" s="203"/>
      <c r="G84" s="203"/>
      <c r="H84" s="204"/>
      <c r="J84" s="214" t="s">
        <v>166</v>
      </c>
      <c r="K84" s="214"/>
    </row>
    <row r="85" spans="1:11" s="192" customFormat="1" x14ac:dyDescent="0.2">
      <c r="A85" s="197"/>
      <c r="D85" s="203"/>
      <c r="E85" s="204"/>
      <c r="F85" s="200" t="s">
        <v>497</v>
      </c>
      <c r="G85" s="200"/>
      <c r="H85" s="207"/>
      <c r="I85" s="196">
        <v>13</v>
      </c>
      <c r="J85" s="210" t="s">
        <v>350</v>
      </c>
    </row>
    <row r="86" spans="1:11" s="192" customFormat="1" x14ac:dyDescent="0.2">
      <c r="A86" s="194" t="s">
        <v>347</v>
      </c>
      <c r="B86" s="192" t="s">
        <v>226</v>
      </c>
      <c r="C86" s="205">
        <v>2</v>
      </c>
      <c r="E86" s="204"/>
    </row>
    <row r="87" spans="1:11" s="192" customFormat="1" x14ac:dyDescent="0.2">
      <c r="A87" s="197"/>
      <c r="B87" s="198"/>
      <c r="C87" s="206" t="s">
        <v>203</v>
      </c>
      <c r="E87" s="207"/>
      <c r="F87" s="196">
        <v>6</v>
      </c>
    </row>
    <row r="88" spans="1:11" s="192" customFormat="1" x14ac:dyDescent="0.2">
      <c r="A88" s="194" t="s">
        <v>319</v>
      </c>
      <c r="B88" s="200" t="s">
        <v>203</v>
      </c>
      <c r="C88" s="208">
        <v>13</v>
      </c>
      <c r="D88" s="198"/>
    </row>
    <row r="89" spans="1:11" s="192" customFormat="1" x14ac:dyDescent="0.2">
      <c r="F89" s="192" t="s">
        <v>168</v>
      </c>
      <c r="I89" s="205">
        <v>13</v>
      </c>
      <c r="J89" s="203"/>
      <c r="K89" s="203"/>
    </row>
    <row r="90" spans="1:11" s="192" customFormat="1" ht="13.5" thickBot="1" x14ac:dyDescent="0.25">
      <c r="F90" s="198"/>
      <c r="G90" s="198"/>
      <c r="H90" s="202"/>
      <c r="I90" s="214"/>
      <c r="J90" s="214" t="s">
        <v>168</v>
      </c>
      <c r="K90" s="214"/>
    </row>
    <row r="91" spans="1:11" s="192" customFormat="1" x14ac:dyDescent="0.2">
      <c r="F91" s="200" t="s">
        <v>203</v>
      </c>
      <c r="G91" s="200"/>
      <c r="H91" s="207"/>
      <c r="I91" s="196">
        <v>7</v>
      </c>
      <c r="J91" s="216" t="s">
        <v>352</v>
      </c>
      <c r="K91" s="203"/>
    </row>
    <row r="92" spans="1:11" s="192" customFormat="1" x14ac:dyDescent="0.2">
      <c r="J92" s="203"/>
      <c r="K92" s="203"/>
    </row>
    <row r="93" spans="1:11" s="192" customFormat="1" ht="13.5" thickBot="1" x14ac:dyDescent="0.25">
      <c r="G93" s="203"/>
      <c r="H93" s="203"/>
      <c r="J93" s="214" t="s">
        <v>203</v>
      </c>
      <c r="K93" s="214"/>
    </row>
    <row r="94" spans="1:11" s="192" customFormat="1" x14ac:dyDescent="0.2">
      <c r="G94" s="203"/>
      <c r="H94" s="203"/>
      <c r="J94" s="215" t="s">
        <v>383</v>
      </c>
    </row>
    <row r="95" spans="1:11" s="192" customFormat="1" x14ac:dyDescent="0.2">
      <c r="C95" s="192" t="s">
        <v>297</v>
      </c>
      <c r="F95" s="196"/>
    </row>
    <row r="96" spans="1:11" s="192" customFormat="1" x14ac:dyDescent="0.2">
      <c r="C96" s="198"/>
      <c r="D96" s="198"/>
      <c r="E96" s="202"/>
      <c r="F96" s="212" t="s">
        <v>176</v>
      </c>
      <c r="G96" s="200"/>
      <c r="H96" s="200"/>
      <c r="I96" s="196">
        <v>13</v>
      </c>
    </row>
    <row r="97" spans="1:11" s="192" customFormat="1" x14ac:dyDescent="0.2">
      <c r="C97" s="200" t="s">
        <v>176</v>
      </c>
      <c r="D97" s="200"/>
      <c r="E97" s="207"/>
      <c r="F97" s="201"/>
      <c r="H97" s="204"/>
    </row>
    <row r="98" spans="1:11" s="192" customFormat="1" ht="13.5" thickBot="1" x14ac:dyDescent="0.25">
      <c r="F98" s="203"/>
      <c r="H98" s="204"/>
      <c r="J98" s="192" t="s">
        <v>176</v>
      </c>
    </row>
    <row r="99" spans="1:11" s="192" customFormat="1" x14ac:dyDescent="0.2">
      <c r="C99" s="192" t="s">
        <v>297</v>
      </c>
      <c r="F99" s="205"/>
      <c r="H99" s="204"/>
      <c r="I99" s="209"/>
      <c r="J99" s="210" t="s">
        <v>353</v>
      </c>
      <c r="K99" s="211"/>
    </row>
    <row r="100" spans="1:11" s="192" customFormat="1" x14ac:dyDescent="0.2">
      <c r="C100" s="198"/>
      <c r="D100" s="198"/>
      <c r="E100" s="202"/>
      <c r="F100" s="206" t="s">
        <v>226</v>
      </c>
      <c r="H100" s="207"/>
      <c r="I100" s="205">
        <v>2</v>
      </c>
    </row>
    <row r="101" spans="1:11" s="192" customFormat="1" ht="13.5" thickBot="1" x14ac:dyDescent="0.25">
      <c r="C101" s="200" t="s">
        <v>226</v>
      </c>
      <c r="D101" s="200"/>
      <c r="E101" s="207"/>
      <c r="F101" s="208"/>
      <c r="G101" s="198"/>
      <c r="I101" s="203"/>
      <c r="J101" s="203" t="s">
        <v>226</v>
      </c>
      <c r="K101" s="214"/>
    </row>
    <row r="102" spans="1:11" s="192" customFormat="1" x14ac:dyDescent="0.2">
      <c r="I102" s="203"/>
      <c r="J102" s="210" t="s">
        <v>354</v>
      </c>
      <c r="K102" s="203"/>
    </row>
    <row r="103" spans="1:11" s="192" customFormat="1" x14ac:dyDescent="0.2">
      <c r="I103" s="203"/>
      <c r="J103" s="216"/>
      <c r="K103" s="203"/>
    </row>
    <row r="104" spans="1:11" s="43" customFormat="1" x14ac:dyDescent="0.2">
      <c r="A104" s="135">
        <v>1</v>
      </c>
      <c r="B104" s="136" t="s">
        <v>172</v>
      </c>
    </row>
    <row r="105" spans="1:11" s="43" customFormat="1" x14ac:dyDescent="0.2">
      <c r="A105" s="135">
        <v>2</v>
      </c>
      <c r="B105" s="137" t="s">
        <v>169</v>
      </c>
    </row>
    <row r="106" spans="1:11" s="43" customFormat="1" x14ac:dyDescent="0.2">
      <c r="A106" s="135">
        <v>3</v>
      </c>
      <c r="B106" s="138" t="s">
        <v>185</v>
      </c>
    </row>
    <row r="107" spans="1:11" s="43" customFormat="1" x14ac:dyDescent="0.2">
      <c r="A107" s="135">
        <v>4</v>
      </c>
      <c r="B107" s="139" t="s">
        <v>177</v>
      </c>
    </row>
    <row r="108" spans="1:11" s="43" customFormat="1" x14ac:dyDescent="0.2">
      <c r="A108" s="135">
        <v>5</v>
      </c>
      <c r="B108" s="139" t="s">
        <v>184</v>
      </c>
    </row>
    <row r="109" spans="1:11" s="43" customFormat="1" x14ac:dyDescent="0.2">
      <c r="A109" s="135">
        <v>6</v>
      </c>
      <c r="B109" s="139" t="s">
        <v>173</v>
      </c>
    </row>
    <row r="110" spans="1:11" s="43" customFormat="1" x14ac:dyDescent="0.2">
      <c r="A110" s="135">
        <v>7</v>
      </c>
      <c r="B110" s="139" t="s">
        <v>196</v>
      </c>
    </row>
    <row r="111" spans="1:11" s="43" customFormat="1" x14ac:dyDescent="0.2">
      <c r="A111" s="135">
        <v>8</v>
      </c>
      <c r="B111" s="139" t="s">
        <v>225</v>
      </c>
    </row>
    <row r="112" spans="1:11" s="43" customFormat="1" x14ac:dyDescent="0.2">
      <c r="A112" s="135">
        <v>9</v>
      </c>
      <c r="B112" s="139" t="s">
        <v>497</v>
      </c>
    </row>
    <row r="113" spans="1:2" s="43" customFormat="1" x14ac:dyDescent="0.2">
      <c r="A113" s="135">
        <v>10</v>
      </c>
      <c r="B113" s="139" t="s">
        <v>166</v>
      </c>
    </row>
    <row r="114" spans="1:2" s="43" customFormat="1" x14ac:dyDescent="0.2">
      <c r="A114" s="135">
        <v>11</v>
      </c>
      <c r="B114" s="139" t="s">
        <v>168</v>
      </c>
    </row>
    <row r="115" spans="1:2" s="43" customFormat="1" x14ac:dyDescent="0.2">
      <c r="A115" s="135">
        <v>12</v>
      </c>
      <c r="B115" s="139" t="s">
        <v>203</v>
      </c>
    </row>
    <row r="116" spans="1:2" s="43" customFormat="1" x14ac:dyDescent="0.2">
      <c r="A116" s="135">
        <v>13</v>
      </c>
      <c r="B116" s="139" t="s">
        <v>176</v>
      </c>
    </row>
    <row r="117" spans="1:2" s="43" customFormat="1" x14ac:dyDescent="0.2">
      <c r="A117" s="135">
        <v>14</v>
      </c>
      <c r="B117" s="139" t="s">
        <v>226</v>
      </c>
    </row>
  </sheetData>
  <conditionalFormatting sqref="C7:I101">
    <cfRule type="cellIs" dxfId="26" priority="1" stopIfTrue="1" operator="equal">
      <formula>13</formula>
    </cfRule>
  </conditionalFormatting>
  <hyperlinks>
    <hyperlink ref="H1" location="Kalend!G1" display="Kalender"/>
    <hyperlink ref="J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  <rowBreaks count="2" manualBreakCount="2">
    <brk id="30" max="16383" man="1"/>
    <brk id="7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B1:J46"/>
  <sheetViews>
    <sheetView showGridLines="0" showRowColHeaders="0" workbookViewId="0">
      <pane ySplit="6" topLeftCell="A7" activePane="bottomLeft" state="frozen"/>
      <selection activeCell="I1" sqref="I1"/>
      <selection pane="bottomLeft" activeCell="L1" sqref="L1"/>
    </sheetView>
  </sheetViews>
  <sheetFormatPr defaultRowHeight="12.75" x14ac:dyDescent="0.2"/>
  <cols>
    <col min="1" max="2" width="3.28515625" style="236" customWidth="1"/>
    <col min="3" max="3" width="18.7109375" style="236" customWidth="1"/>
    <col min="4" max="4" width="4" style="236" customWidth="1"/>
    <col min="5" max="7" width="6.7109375" style="236" customWidth="1"/>
    <col min="8" max="8" width="3.28515625" style="592" customWidth="1"/>
    <col min="9" max="10" width="3.28515625" style="236" customWidth="1"/>
    <col min="11" max="16384" width="9.140625" style="236"/>
  </cols>
  <sheetData>
    <row r="1" spans="2:10" x14ac:dyDescent="0.2">
      <c r="C1" s="234" t="s">
        <v>498</v>
      </c>
      <c r="D1" s="235"/>
      <c r="E1" s="235"/>
      <c r="F1" s="235"/>
      <c r="G1" s="52" t="s">
        <v>600</v>
      </c>
      <c r="H1" s="236"/>
      <c r="I1" s="238" t="s">
        <v>131</v>
      </c>
      <c r="J1" s="593"/>
    </row>
    <row r="2" spans="2:10" x14ac:dyDescent="0.2">
      <c r="C2" s="239" t="s">
        <v>398</v>
      </c>
      <c r="D2" s="235"/>
      <c r="E2" s="235"/>
      <c r="F2" s="235"/>
      <c r="G2" s="235"/>
      <c r="H2" s="236"/>
      <c r="I2" s="240" t="s">
        <v>133</v>
      </c>
      <c r="J2" s="240"/>
    </row>
    <row r="3" spans="2:10" x14ac:dyDescent="0.2">
      <c r="B3" s="239"/>
      <c r="C3" s="235"/>
      <c r="D3" s="235"/>
      <c r="E3" s="235"/>
      <c r="F3" s="235"/>
      <c r="G3" s="235"/>
      <c r="H3" s="236"/>
      <c r="I3" s="241" t="s">
        <v>135</v>
      </c>
      <c r="J3" s="241"/>
    </row>
    <row r="4" spans="2:10" ht="31.5" customHeight="1" x14ac:dyDescent="0.2">
      <c r="B4" s="242" t="s">
        <v>134</v>
      </c>
      <c r="C4" s="242" t="s">
        <v>134</v>
      </c>
      <c r="D4" s="242" t="s">
        <v>134</v>
      </c>
      <c r="E4" s="595" t="str">
        <f>MID(Kalend!A8,4,5)</f>
        <v>18.05</v>
      </c>
      <c r="F4" s="595" t="str">
        <f>MID(Kalend!A15,4,5)</f>
        <v>21.06</v>
      </c>
      <c r="G4" s="595" t="str">
        <f>MID(Kalend!A28,4,5)</f>
        <v>31.08</v>
      </c>
      <c r="H4" s="855" t="s">
        <v>602</v>
      </c>
      <c r="I4" s="854" t="s">
        <v>142</v>
      </c>
      <c r="J4" s="854" t="s">
        <v>143</v>
      </c>
    </row>
    <row r="5" spans="2:10" x14ac:dyDescent="0.2">
      <c r="B5" s="242"/>
      <c r="C5" s="242"/>
      <c r="D5" s="242"/>
      <c r="E5" s="594" t="str">
        <f>HYPERLINK("#S1!J1"," S1 ")</f>
        <v xml:space="preserve"> S1 </v>
      </c>
      <c r="F5" s="594" t="str">
        <f>HYPERLINK("#7,S2!H1"," S2 ")</f>
        <v xml:space="preserve"> S2 </v>
      </c>
      <c r="G5" s="594" t="str">
        <f>HYPERLINK("#S3!L1"," S3 ")</f>
        <v xml:space="preserve"> S3 </v>
      </c>
      <c r="H5" s="855"/>
      <c r="I5" s="854"/>
      <c r="J5" s="854"/>
    </row>
    <row r="6" spans="2:10" x14ac:dyDescent="0.2">
      <c r="B6" s="841" t="s">
        <v>134</v>
      </c>
      <c r="C6" s="243" t="s">
        <v>161</v>
      </c>
      <c r="D6" s="841" t="s">
        <v>162</v>
      </c>
      <c r="E6" s="812" t="s">
        <v>164</v>
      </c>
      <c r="F6" s="812" t="s">
        <v>163</v>
      </c>
      <c r="G6" s="813" t="s">
        <v>165</v>
      </c>
      <c r="H6" s="236"/>
    </row>
    <row r="7" spans="2:10" x14ac:dyDescent="0.2">
      <c r="B7" s="842">
        <v>1</v>
      </c>
      <c r="C7" s="817" t="s">
        <v>172</v>
      </c>
      <c r="D7" s="840">
        <f t="shared" ref="D7:D41" si="0">SUM(E7:G7)</f>
        <v>104</v>
      </c>
      <c r="E7" s="244">
        <v>34</v>
      </c>
      <c r="F7" s="246">
        <v>30</v>
      </c>
      <c r="G7" s="244">
        <v>40</v>
      </c>
      <c r="H7" s="236">
        <f>COUNTIF(E7:G7,"&gt;=0")</f>
        <v>3</v>
      </c>
      <c r="I7" s="72">
        <f t="shared" ref="I7:I41" si="1">COUNTIF(E7:G7,"&gt;=30")</f>
        <v>3</v>
      </c>
      <c r="J7" s="72">
        <f t="shared" ref="J7:J41" si="2">COUNTIF(E7:G7,"=40")</f>
        <v>1</v>
      </c>
    </row>
    <row r="8" spans="2:10" x14ac:dyDescent="0.2">
      <c r="B8" s="842">
        <v>2</v>
      </c>
      <c r="C8" s="384" t="s">
        <v>169</v>
      </c>
      <c r="D8" s="840">
        <f t="shared" si="0"/>
        <v>100</v>
      </c>
      <c r="E8" s="244">
        <v>26</v>
      </c>
      <c r="F8" s="246">
        <v>40</v>
      </c>
      <c r="G8" s="244">
        <v>34</v>
      </c>
      <c r="H8" s="236">
        <f t="shared" ref="H8:H41" si="3">COUNTIF(E8:G8,"&gt;=0")</f>
        <v>3</v>
      </c>
      <c r="I8" s="72">
        <f t="shared" si="1"/>
        <v>2</v>
      </c>
      <c r="J8" s="72">
        <f t="shared" si="2"/>
        <v>1</v>
      </c>
    </row>
    <row r="9" spans="2:10" x14ac:dyDescent="0.2">
      <c r="B9" s="842">
        <v>3</v>
      </c>
      <c r="C9" s="385" t="s">
        <v>185</v>
      </c>
      <c r="D9" s="840">
        <f t="shared" si="0"/>
        <v>94</v>
      </c>
      <c r="E9" s="244">
        <v>40</v>
      </c>
      <c r="F9" s="246">
        <v>24</v>
      </c>
      <c r="G9" s="244">
        <v>30</v>
      </c>
      <c r="H9" s="236">
        <f t="shared" si="3"/>
        <v>3</v>
      </c>
      <c r="I9" s="72">
        <f t="shared" si="1"/>
        <v>2</v>
      </c>
      <c r="J9" s="72">
        <f t="shared" si="2"/>
        <v>1</v>
      </c>
    </row>
    <row r="10" spans="2:10" x14ac:dyDescent="0.2">
      <c r="B10" s="842">
        <v>4</v>
      </c>
      <c r="C10" s="247" t="s">
        <v>166</v>
      </c>
      <c r="D10" s="840">
        <f t="shared" si="0"/>
        <v>88</v>
      </c>
      <c r="E10" s="244">
        <v>40</v>
      </c>
      <c r="F10" s="246">
        <v>34</v>
      </c>
      <c r="G10" s="244">
        <v>14</v>
      </c>
      <c r="H10" s="236">
        <f t="shared" si="3"/>
        <v>3</v>
      </c>
      <c r="I10" s="72">
        <f t="shared" si="1"/>
        <v>2</v>
      </c>
      <c r="J10" s="72">
        <f t="shared" si="2"/>
        <v>1</v>
      </c>
    </row>
    <row r="11" spans="2:10" x14ac:dyDescent="0.2">
      <c r="B11" s="842">
        <v>5</v>
      </c>
      <c r="C11" s="247" t="s">
        <v>177</v>
      </c>
      <c r="D11" s="840">
        <f t="shared" si="0"/>
        <v>80</v>
      </c>
      <c r="E11" s="244">
        <v>30</v>
      </c>
      <c r="F11" s="246">
        <v>24</v>
      </c>
      <c r="G11" s="244">
        <v>26</v>
      </c>
      <c r="H11" s="236">
        <f t="shared" si="3"/>
        <v>3</v>
      </c>
      <c r="I11" s="72">
        <f t="shared" si="1"/>
        <v>1</v>
      </c>
      <c r="J11" s="72">
        <f t="shared" si="2"/>
        <v>0</v>
      </c>
    </row>
    <row r="12" spans="2:10" x14ac:dyDescent="0.2">
      <c r="B12" s="842">
        <v>6</v>
      </c>
      <c r="C12" s="247" t="s">
        <v>168</v>
      </c>
      <c r="D12" s="840">
        <f t="shared" si="0"/>
        <v>78</v>
      </c>
      <c r="E12" s="244">
        <v>26</v>
      </c>
      <c r="F12" s="246">
        <v>40</v>
      </c>
      <c r="G12" s="244">
        <v>12</v>
      </c>
      <c r="H12" s="236">
        <f t="shared" si="3"/>
        <v>3</v>
      </c>
      <c r="I12" s="72">
        <f t="shared" si="1"/>
        <v>1</v>
      </c>
      <c r="J12" s="72">
        <f t="shared" si="2"/>
        <v>1</v>
      </c>
    </row>
    <row r="13" spans="2:10" x14ac:dyDescent="0.2">
      <c r="B13" s="842">
        <v>7</v>
      </c>
      <c r="C13" s="247" t="s">
        <v>184</v>
      </c>
      <c r="D13" s="840">
        <f t="shared" si="0"/>
        <v>68</v>
      </c>
      <c r="E13" s="244">
        <v>22</v>
      </c>
      <c r="F13" s="246">
        <v>22</v>
      </c>
      <c r="G13" s="244">
        <v>24</v>
      </c>
      <c r="H13" s="236">
        <f t="shared" si="3"/>
        <v>3</v>
      </c>
      <c r="I13" s="72">
        <f t="shared" si="1"/>
        <v>0</v>
      </c>
      <c r="J13" s="72">
        <f t="shared" si="2"/>
        <v>0</v>
      </c>
    </row>
    <row r="14" spans="2:10" x14ac:dyDescent="0.2">
      <c r="B14" s="842">
        <v>8</v>
      </c>
      <c r="C14" s="818" t="s">
        <v>196</v>
      </c>
      <c r="D14" s="840">
        <f t="shared" si="0"/>
        <v>66</v>
      </c>
      <c r="E14" s="244">
        <v>20</v>
      </c>
      <c r="F14" s="246">
        <v>26</v>
      </c>
      <c r="G14" s="244">
        <v>20</v>
      </c>
      <c r="H14" s="236">
        <f t="shared" si="3"/>
        <v>3</v>
      </c>
      <c r="I14" s="72">
        <f t="shared" si="1"/>
        <v>0</v>
      </c>
      <c r="J14" s="72">
        <f t="shared" si="2"/>
        <v>0</v>
      </c>
    </row>
    <row r="15" spans="2:10" x14ac:dyDescent="0.2">
      <c r="B15" s="842">
        <v>9</v>
      </c>
      <c r="C15" s="247" t="s">
        <v>175</v>
      </c>
      <c r="D15" s="840">
        <f t="shared" si="0"/>
        <v>64</v>
      </c>
      <c r="E15" s="244">
        <v>34</v>
      </c>
      <c r="F15" s="246">
        <v>30</v>
      </c>
      <c r="G15" s="244"/>
      <c r="H15" s="236">
        <f t="shared" si="3"/>
        <v>2</v>
      </c>
      <c r="I15" s="72">
        <f t="shared" si="1"/>
        <v>2</v>
      </c>
      <c r="J15" s="72">
        <f t="shared" si="2"/>
        <v>0</v>
      </c>
    </row>
    <row r="16" spans="2:10" x14ac:dyDescent="0.2">
      <c r="B16" s="842">
        <v>10</v>
      </c>
      <c r="C16" s="247" t="s">
        <v>173</v>
      </c>
      <c r="D16" s="840">
        <f t="shared" si="0"/>
        <v>62</v>
      </c>
      <c r="E16" s="244"/>
      <c r="F16" s="246">
        <v>40</v>
      </c>
      <c r="G16" s="244">
        <v>22</v>
      </c>
      <c r="H16" s="236">
        <f t="shared" si="3"/>
        <v>2</v>
      </c>
      <c r="I16" s="72">
        <f t="shared" si="1"/>
        <v>1</v>
      </c>
      <c r="J16" s="72">
        <f t="shared" si="2"/>
        <v>1</v>
      </c>
    </row>
    <row r="17" spans="2:10" x14ac:dyDescent="0.2">
      <c r="B17" s="842">
        <v>11</v>
      </c>
      <c r="C17" s="247" t="s">
        <v>176</v>
      </c>
      <c r="D17" s="840">
        <f t="shared" si="0"/>
        <v>62</v>
      </c>
      <c r="E17" s="244">
        <v>30</v>
      </c>
      <c r="F17" s="246">
        <v>24</v>
      </c>
      <c r="G17" s="244">
        <v>8</v>
      </c>
      <c r="H17" s="236">
        <f t="shared" si="3"/>
        <v>3</v>
      </c>
      <c r="I17" s="72">
        <f t="shared" si="1"/>
        <v>1</v>
      </c>
      <c r="J17" s="72">
        <f t="shared" si="2"/>
        <v>0</v>
      </c>
    </row>
    <row r="18" spans="2:10" x14ac:dyDescent="0.2">
      <c r="B18" s="842">
        <v>12</v>
      </c>
      <c r="C18" s="247" t="s">
        <v>171</v>
      </c>
      <c r="D18" s="840">
        <f t="shared" si="0"/>
        <v>58</v>
      </c>
      <c r="E18" s="244">
        <v>24</v>
      </c>
      <c r="F18" s="246">
        <v>34</v>
      </c>
      <c r="G18" s="244"/>
      <c r="H18" s="236">
        <f t="shared" si="3"/>
        <v>2</v>
      </c>
      <c r="I18" s="72">
        <f t="shared" si="1"/>
        <v>1</v>
      </c>
      <c r="J18" s="72">
        <f t="shared" si="2"/>
        <v>0</v>
      </c>
    </row>
    <row r="19" spans="2:10" x14ac:dyDescent="0.2">
      <c r="B19" s="842">
        <v>12</v>
      </c>
      <c r="C19" s="818" t="s">
        <v>170</v>
      </c>
      <c r="D19" s="840">
        <f t="shared" si="0"/>
        <v>58</v>
      </c>
      <c r="E19" s="244">
        <v>24</v>
      </c>
      <c r="F19" s="246">
        <v>34</v>
      </c>
      <c r="G19" s="244"/>
      <c r="H19" s="236">
        <f t="shared" si="3"/>
        <v>2</v>
      </c>
      <c r="I19" s="72">
        <f t="shared" si="1"/>
        <v>1</v>
      </c>
      <c r="J19" s="72">
        <f t="shared" si="2"/>
        <v>0</v>
      </c>
    </row>
    <row r="20" spans="2:10" x14ac:dyDescent="0.2">
      <c r="B20" s="842">
        <v>14</v>
      </c>
      <c r="C20" s="386" t="s">
        <v>194</v>
      </c>
      <c r="D20" s="840">
        <f t="shared" si="0"/>
        <v>44</v>
      </c>
      <c r="E20" s="244">
        <v>22</v>
      </c>
      <c r="F20" s="246">
        <v>22</v>
      </c>
      <c r="G20" s="244"/>
      <c r="H20" s="236">
        <f t="shared" si="3"/>
        <v>2</v>
      </c>
      <c r="I20" s="72">
        <f t="shared" si="1"/>
        <v>0</v>
      </c>
      <c r="J20" s="72">
        <f t="shared" si="2"/>
        <v>0</v>
      </c>
    </row>
    <row r="21" spans="2:10" x14ac:dyDescent="0.2">
      <c r="B21" s="842">
        <v>15</v>
      </c>
      <c r="C21" s="818" t="s">
        <v>209</v>
      </c>
      <c r="D21" s="840">
        <f t="shared" si="0"/>
        <v>36</v>
      </c>
      <c r="E21" s="244">
        <v>16</v>
      </c>
      <c r="F21" s="246">
        <v>20</v>
      </c>
      <c r="G21" s="244"/>
      <c r="H21" s="236">
        <f t="shared" si="3"/>
        <v>2</v>
      </c>
      <c r="I21" s="72">
        <f t="shared" si="1"/>
        <v>0</v>
      </c>
      <c r="J21" s="72">
        <f t="shared" si="2"/>
        <v>0</v>
      </c>
    </row>
    <row r="22" spans="2:10" x14ac:dyDescent="0.2">
      <c r="B22" s="842">
        <v>16</v>
      </c>
      <c r="C22" s="819" t="s">
        <v>220</v>
      </c>
      <c r="D22" s="840">
        <f t="shared" si="0"/>
        <v>34</v>
      </c>
      <c r="E22" s="244">
        <v>18</v>
      </c>
      <c r="F22" s="246">
        <v>16</v>
      </c>
      <c r="G22" s="244"/>
      <c r="H22" s="236">
        <f t="shared" si="3"/>
        <v>2</v>
      </c>
      <c r="I22" s="72">
        <f t="shared" si="1"/>
        <v>0</v>
      </c>
      <c r="J22" s="72">
        <f t="shared" si="2"/>
        <v>0</v>
      </c>
    </row>
    <row r="23" spans="2:10" x14ac:dyDescent="0.2">
      <c r="B23" s="842">
        <v>16</v>
      </c>
      <c r="C23" s="819" t="s">
        <v>222</v>
      </c>
      <c r="D23" s="840">
        <f t="shared" si="0"/>
        <v>34</v>
      </c>
      <c r="E23" s="244">
        <v>18</v>
      </c>
      <c r="F23" s="246">
        <v>16</v>
      </c>
      <c r="G23" s="244"/>
      <c r="H23" s="236">
        <f t="shared" si="3"/>
        <v>2</v>
      </c>
      <c r="I23" s="72">
        <f t="shared" si="1"/>
        <v>0</v>
      </c>
      <c r="J23" s="72">
        <f t="shared" si="2"/>
        <v>0</v>
      </c>
    </row>
    <row r="24" spans="2:10" x14ac:dyDescent="0.2">
      <c r="B24" s="842">
        <v>18</v>
      </c>
      <c r="C24" s="818" t="s">
        <v>225</v>
      </c>
      <c r="D24" s="840">
        <f t="shared" si="0"/>
        <v>32</v>
      </c>
      <c r="E24" s="244"/>
      <c r="F24" s="244">
        <v>14</v>
      </c>
      <c r="G24" s="244">
        <v>18</v>
      </c>
      <c r="H24" s="236">
        <f t="shared" si="3"/>
        <v>2</v>
      </c>
      <c r="I24" s="72">
        <f t="shared" si="1"/>
        <v>0</v>
      </c>
      <c r="J24" s="72">
        <f t="shared" si="2"/>
        <v>0</v>
      </c>
    </row>
    <row r="25" spans="2:10" x14ac:dyDescent="0.2">
      <c r="B25" s="842">
        <v>19</v>
      </c>
      <c r="C25" s="247" t="s">
        <v>182</v>
      </c>
      <c r="D25" s="840">
        <f t="shared" si="0"/>
        <v>30</v>
      </c>
      <c r="E25" s="246"/>
      <c r="F25" s="246">
        <v>30</v>
      </c>
      <c r="G25" s="244"/>
      <c r="H25" s="236">
        <f t="shared" si="3"/>
        <v>1</v>
      </c>
      <c r="I25" s="72">
        <f t="shared" si="1"/>
        <v>1</v>
      </c>
      <c r="J25" s="72">
        <f t="shared" si="2"/>
        <v>0</v>
      </c>
    </row>
    <row r="26" spans="2:10" x14ac:dyDescent="0.2">
      <c r="B26" s="842">
        <v>20</v>
      </c>
      <c r="C26" s="818" t="s">
        <v>203</v>
      </c>
      <c r="D26" s="840">
        <f t="shared" si="0"/>
        <v>30</v>
      </c>
      <c r="E26" s="246">
        <v>20</v>
      </c>
      <c r="F26" s="246"/>
      <c r="G26" s="244">
        <v>10</v>
      </c>
      <c r="H26" s="236">
        <f t="shared" si="3"/>
        <v>2</v>
      </c>
      <c r="I26" s="72">
        <f t="shared" si="1"/>
        <v>0</v>
      </c>
      <c r="J26" s="72">
        <f t="shared" si="2"/>
        <v>0</v>
      </c>
    </row>
    <row r="27" spans="2:10" x14ac:dyDescent="0.2">
      <c r="B27" s="842">
        <v>21</v>
      </c>
      <c r="C27" s="819" t="s">
        <v>204</v>
      </c>
      <c r="D27" s="840">
        <f t="shared" si="0"/>
        <v>26</v>
      </c>
      <c r="E27" s="246"/>
      <c r="F27" s="246">
        <v>26</v>
      </c>
      <c r="G27" s="244"/>
      <c r="H27" s="236">
        <f t="shared" si="3"/>
        <v>1</v>
      </c>
      <c r="I27" s="72">
        <f t="shared" si="1"/>
        <v>0</v>
      </c>
      <c r="J27" s="72">
        <f t="shared" si="2"/>
        <v>0</v>
      </c>
    </row>
    <row r="28" spans="2:10" x14ac:dyDescent="0.2">
      <c r="B28" s="842">
        <v>21</v>
      </c>
      <c r="C28" s="818" t="s">
        <v>205</v>
      </c>
      <c r="D28" s="840">
        <f t="shared" si="0"/>
        <v>26</v>
      </c>
      <c r="E28" s="244"/>
      <c r="F28" s="246">
        <v>26</v>
      </c>
      <c r="G28" s="244"/>
      <c r="H28" s="236">
        <f t="shared" si="3"/>
        <v>1</v>
      </c>
      <c r="I28" s="72">
        <f t="shared" si="1"/>
        <v>0</v>
      </c>
      <c r="J28" s="72">
        <f t="shared" si="2"/>
        <v>0</v>
      </c>
    </row>
    <row r="29" spans="2:10" x14ac:dyDescent="0.2">
      <c r="B29" s="842">
        <v>23</v>
      </c>
      <c r="C29" s="386" t="s">
        <v>179</v>
      </c>
      <c r="D29" s="840">
        <f t="shared" si="0"/>
        <v>22</v>
      </c>
      <c r="E29" s="244"/>
      <c r="F29" s="246">
        <v>22</v>
      </c>
      <c r="G29" s="244"/>
      <c r="H29" s="236">
        <f t="shared" si="3"/>
        <v>1</v>
      </c>
      <c r="I29" s="72">
        <f t="shared" si="1"/>
        <v>0</v>
      </c>
      <c r="J29" s="72">
        <f t="shared" si="2"/>
        <v>0</v>
      </c>
    </row>
    <row r="30" spans="2:10" x14ac:dyDescent="0.2">
      <c r="B30" s="842">
        <v>24</v>
      </c>
      <c r="C30" s="819" t="s">
        <v>212</v>
      </c>
      <c r="D30" s="840">
        <f t="shared" si="0"/>
        <v>20</v>
      </c>
      <c r="E30" s="246"/>
      <c r="F30" s="246">
        <v>20</v>
      </c>
      <c r="G30" s="244"/>
      <c r="H30" s="236">
        <f t="shared" si="3"/>
        <v>1</v>
      </c>
      <c r="I30" s="72">
        <f t="shared" si="1"/>
        <v>0</v>
      </c>
      <c r="J30" s="72">
        <f t="shared" si="2"/>
        <v>0</v>
      </c>
    </row>
    <row r="31" spans="2:10" x14ac:dyDescent="0.2">
      <c r="B31" s="842">
        <v>24</v>
      </c>
      <c r="C31" s="819" t="s">
        <v>214</v>
      </c>
      <c r="D31" s="840">
        <f t="shared" si="0"/>
        <v>20</v>
      </c>
      <c r="E31" s="246"/>
      <c r="F31" s="246">
        <v>20</v>
      </c>
      <c r="G31" s="244"/>
      <c r="H31" s="236">
        <f t="shared" si="3"/>
        <v>1</v>
      </c>
      <c r="I31" s="72">
        <f t="shared" si="1"/>
        <v>0</v>
      </c>
      <c r="J31" s="72">
        <f t="shared" si="2"/>
        <v>0</v>
      </c>
    </row>
    <row r="32" spans="2:10" x14ac:dyDescent="0.2">
      <c r="B32" s="842">
        <v>26</v>
      </c>
      <c r="C32" s="818" t="s">
        <v>226</v>
      </c>
      <c r="D32" s="840">
        <f t="shared" si="0"/>
        <v>20</v>
      </c>
      <c r="E32" s="244"/>
      <c r="F32" s="246">
        <v>14</v>
      </c>
      <c r="G32" s="244">
        <v>6</v>
      </c>
      <c r="H32" s="236">
        <f t="shared" si="3"/>
        <v>2</v>
      </c>
      <c r="I32" s="72">
        <f t="shared" si="1"/>
        <v>0</v>
      </c>
      <c r="J32" s="72">
        <f t="shared" si="2"/>
        <v>0</v>
      </c>
    </row>
    <row r="33" spans="2:10" x14ac:dyDescent="0.2">
      <c r="B33" s="842">
        <v>27</v>
      </c>
      <c r="C33" s="819" t="s">
        <v>215</v>
      </c>
      <c r="D33" s="840">
        <f t="shared" si="0"/>
        <v>18</v>
      </c>
      <c r="E33" s="244"/>
      <c r="F33" s="246">
        <v>18</v>
      </c>
      <c r="G33" s="244"/>
      <c r="H33" s="236">
        <f t="shared" si="3"/>
        <v>1</v>
      </c>
      <c r="I33" s="72">
        <f t="shared" si="1"/>
        <v>0</v>
      </c>
      <c r="J33" s="72">
        <f t="shared" si="2"/>
        <v>0</v>
      </c>
    </row>
    <row r="34" spans="2:10" x14ac:dyDescent="0.2">
      <c r="B34" s="842">
        <v>27</v>
      </c>
      <c r="C34" s="818" t="s">
        <v>218</v>
      </c>
      <c r="D34" s="840">
        <f t="shared" si="0"/>
        <v>18</v>
      </c>
      <c r="E34" s="244"/>
      <c r="F34" s="246">
        <v>18</v>
      </c>
      <c r="G34" s="244"/>
      <c r="H34" s="236">
        <f t="shared" si="3"/>
        <v>1</v>
      </c>
      <c r="I34" s="72">
        <f t="shared" si="1"/>
        <v>0</v>
      </c>
      <c r="J34" s="72">
        <f t="shared" si="2"/>
        <v>0</v>
      </c>
    </row>
    <row r="35" spans="2:10" x14ac:dyDescent="0.2">
      <c r="B35" s="842">
        <v>27</v>
      </c>
      <c r="C35" s="818" t="s">
        <v>219</v>
      </c>
      <c r="D35" s="840">
        <f t="shared" si="0"/>
        <v>18</v>
      </c>
      <c r="E35" s="244"/>
      <c r="F35" s="246">
        <v>18</v>
      </c>
      <c r="G35" s="244"/>
      <c r="H35" s="236">
        <f t="shared" si="3"/>
        <v>1</v>
      </c>
      <c r="I35" s="72">
        <f t="shared" si="1"/>
        <v>0</v>
      </c>
      <c r="J35" s="72">
        <f t="shared" si="2"/>
        <v>0</v>
      </c>
    </row>
    <row r="36" spans="2:10" x14ac:dyDescent="0.2">
      <c r="B36" s="842">
        <v>30</v>
      </c>
      <c r="C36" s="818" t="s">
        <v>499</v>
      </c>
      <c r="D36" s="840">
        <f t="shared" si="0"/>
        <v>16</v>
      </c>
      <c r="E36" s="244">
        <v>16</v>
      </c>
      <c r="F36" s="246"/>
      <c r="G36" s="244"/>
      <c r="H36" s="236">
        <f t="shared" si="3"/>
        <v>1</v>
      </c>
      <c r="I36" s="72">
        <f t="shared" si="1"/>
        <v>0</v>
      </c>
      <c r="J36" s="72">
        <f t="shared" si="2"/>
        <v>0</v>
      </c>
    </row>
    <row r="37" spans="2:10" x14ac:dyDescent="0.2">
      <c r="B37" s="842">
        <v>30</v>
      </c>
      <c r="C37" s="819" t="s">
        <v>221</v>
      </c>
      <c r="D37" s="840">
        <f t="shared" si="0"/>
        <v>16</v>
      </c>
      <c r="E37" s="244"/>
      <c r="F37" s="246">
        <v>16</v>
      </c>
      <c r="G37" s="244"/>
      <c r="H37" s="236">
        <f t="shared" si="3"/>
        <v>1</v>
      </c>
      <c r="I37" s="72">
        <f t="shared" si="1"/>
        <v>0</v>
      </c>
      <c r="J37" s="72">
        <f t="shared" si="2"/>
        <v>0</v>
      </c>
    </row>
    <row r="38" spans="2:10" x14ac:dyDescent="0.2">
      <c r="B38" s="842">
        <v>30</v>
      </c>
      <c r="C38" s="818" t="s">
        <v>497</v>
      </c>
      <c r="D38" s="840">
        <f t="shared" si="0"/>
        <v>16</v>
      </c>
      <c r="E38" s="244"/>
      <c r="F38" s="246"/>
      <c r="G38" s="244">
        <v>16</v>
      </c>
      <c r="H38" s="236">
        <f t="shared" si="3"/>
        <v>1</v>
      </c>
      <c r="I38" s="72">
        <f t="shared" si="1"/>
        <v>0</v>
      </c>
      <c r="J38" s="72">
        <f t="shared" si="2"/>
        <v>0</v>
      </c>
    </row>
    <row r="39" spans="2:10" x14ac:dyDescent="0.2">
      <c r="B39" s="842">
        <v>33</v>
      </c>
      <c r="C39" s="818" t="s">
        <v>500</v>
      </c>
      <c r="D39" s="840">
        <f t="shared" si="0"/>
        <v>14</v>
      </c>
      <c r="E39" s="244">
        <v>14</v>
      </c>
      <c r="F39" s="246"/>
      <c r="G39" s="244"/>
      <c r="H39" s="236">
        <f t="shared" si="3"/>
        <v>1</v>
      </c>
      <c r="I39" s="72">
        <f t="shared" si="1"/>
        <v>0</v>
      </c>
      <c r="J39" s="72">
        <f t="shared" si="2"/>
        <v>0</v>
      </c>
    </row>
    <row r="40" spans="2:10" x14ac:dyDescent="0.2">
      <c r="B40" s="842">
        <v>33</v>
      </c>
      <c r="C40" s="819" t="s">
        <v>501</v>
      </c>
      <c r="D40" s="840">
        <f t="shared" si="0"/>
        <v>14</v>
      </c>
      <c r="E40" s="244">
        <v>14</v>
      </c>
      <c r="F40" s="246"/>
      <c r="G40" s="244"/>
      <c r="H40" s="236">
        <f t="shared" si="3"/>
        <v>1</v>
      </c>
      <c r="I40" s="72">
        <f t="shared" si="1"/>
        <v>0</v>
      </c>
      <c r="J40" s="72">
        <f t="shared" si="2"/>
        <v>0</v>
      </c>
    </row>
    <row r="41" spans="2:10" x14ac:dyDescent="0.2">
      <c r="B41" s="842">
        <v>33</v>
      </c>
      <c r="C41" s="818" t="s">
        <v>227</v>
      </c>
      <c r="D41" s="840">
        <f t="shared" si="0"/>
        <v>14</v>
      </c>
      <c r="E41" s="244"/>
      <c r="F41" s="246">
        <v>14</v>
      </c>
      <c r="G41" s="244"/>
      <c r="H41" s="236">
        <f t="shared" si="3"/>
        <v>1</v>
      </c>
      <c r="I41" s="72">
        <f t="shared" si="1"/>
        <v>0</v>
      </c>
      <c r="J41" s="72">
        <f t="shared" si="2"/>
        <v>0</v>
      </c>
    </row>
    <row r="42" spans="2:10" x14ac:dyDescent="0.2">
      <c r="B42" s="249">
        <f>COUNT(B7:B41)</f>
        <v>35</v>
      </c>
      <c r="C42" s="58" t="s">
        <v>234</v>
      </c>
      <c r="D42" s="250"/>
      <c r="E42" s="87">
        <f>COUNTIF(E7:E41,"&gt;=0")</f>
        <v>20</v>
      </c>
      <c r="F42" s="87">
        <f>COUNTIF(F7:F41,"&gt;=0")</f>
        <v>30</v>
      </c>
      <c r="G42" s="87">
        <f>COUNTIF(G7:G41,"&gt;=0")</f>
        <v>14</v>
      </c>
      <c r="H42" s="251"/>
      <c r="I42" s="251">
        <f>SUM(I7:I41)</f>
        <v>18</v>
      </c>
      <c r="J42" s="251">
        <f>SUM(J7:J41)</f>
        <v>6</v>
      </c>
    </row>
    <row r="43" spans="2:10" x14ac:dyDescent="0.2">
      <c r="B43" s="250"/>
      <c r="C43" s="58" t="s">
        <v>235</v>
      </c>
      <c r="D43" s="250"/>
      <c r="E43" s="89">
        <v>10</v>
      </c>
      <c r="F43" s="89">
        <v>10</v>
      </c>
      <c r="G43" s="89"/>
      <c r="H43" s="250"/>
      <c r="I43" s="250"/>
      <c r="J43" s="250"/>
    </row>
    <row r="44" spans="2:10" x14ac:dyDescent="0.2">
      <c r="D44" s="253"/>
      <c r="H44" s="236"/>
    </row>
    <row r="45" spans="2:10" x14ac:dyDescent="0.2">
      <c r="D45" s="253"/>
      <c r="H45" s="236"/>
    </row>
    <row r="46" spans="2:10" x14ac:dyDescent="0.2">
      <c r="H46" s="236"/>
    </row>
  </sheetData>
  <sheetProtection selectLockedCells="1" selectUnlockedCells="1"/>
  <autoFilter ref="H6:J6"/>
  <mergeCells count="3">
    <mergeCell ref="H4:H5"/>
    <mergeCell ref="I4:I5"/>
    <mergeCell ref="J4:J5"/>
  </mergeCells>
  <conditionalFormatting sqref="E42:G42">
    <cfRule type="top10" dxfId="25" priority="5" stopIfTrue="1" rank="1"/>
  </conditionalFormatting>
  <conditionalFormatting sqref="E7:G41">
    <cfRule type="cellIs" dxfId="24" priority="2" stopIfTrue="1" operator="equal">
      <formula>30</formula>
    </cfRule>
    <cfRule type="cellIs" dxfId="23" priority="3" stopIfTrue="1" operator="equal">
      <formula>34</formula>
    </cfRule>
    <cfRule type="cellIs" dxfId="22" priority="4" stopIfTrue="1" operator="equal">
      <formula>40</formula>
    </cfRule>
  </conditionalFormatting>
  <conditionalFormatting sqref="I7:I41">
    <cfRule type="top10" dxfId="21" priority="6" stopIfTrue="1" rank="1"/>
  </conditionalFormatting>
  <conditionalFormatting sqref="J7:J41">
    <cfRule type="top10" dxfId="20" priority="7" stopIfTrue="1" rank="1"/>
  </conditionalFormatting>
  <conditionalFormatting sqref="H7:H41">
    <cfRule type="top10" dxfId="19" priority="1" stopIfTrue="1" rank="1"/>
  </conditionalFormatting>
  <pageMargins left="0.78740157480314965" right="0.39370078740157483" top="0.78740157480314965" bottom="0.39370078740157483" header="0.59055118110236227" footer="0"/>
  <pageSetup paperSize="9" firstPageNumber="0" fitToHeight="0" orientation="portrait" horizontalDpi="300" verticalDpi="300" r:id="rId1"/>
  <headerFooter alignWithMargins="0">
    <oddHeader>&amp;R&amp;"Arial,Regular"&amp;9Page &amp;P of &amp;N</oddHead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61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K1" sqref="K1"/>
    </sheetView>
  </sheetViews>
  <sheetFormatPr defaultRowHeight="12.75" x14ac:dyDescent="0.2"/>
  <cols>
    <col min="1" max="1" width="7" style="143" customWidth="1"/>
    <col min="2" max="2" width="16.5703125" style="143" bestFit="1" customWidth="1"/>
    <col min="3" max="3" width="7.28515625" style="143" customWidth="1"/>
    <col min="4" max="4" width="7.42578125" style="143" bestFit="1" customWidth="1"/>
    <col min="5" max="5" width="9.140625" style="143"/>
    <col min="6" max="6" width="6.7109375" style="143" customWidth="1"/>
    <col min="7" max="7" width="5.140625" style="143" bestFit="1" customWidth="1"/>
    <col min="8" max="8" width="9.140625" style="143"/>
    <col min="9" max="9" width="7" style="143" customWidth="1"/>
    <col min="10" max="10" width="16.5703125" style="143" customWidth="1"/>
    <col min="11" max="11" width="7.28515625" style="143" bestFit="1" customWidth="1"/>
    <col min="12" max="12" width="7.42578125" style="143" customWidth="1"/>
    <col min="13" max="13" width="9.140625" style="143"/>
    <col min="14" max="14" width="6.7109375" style="143" bestFit="1" customWidth="1"/>
    <col min="15" max="15" width="5.140625" style="143" bestFit="1" customWidth="1"/>
    <col min="16" max="16384" width="9.140625" style="143"/>
  </cols>
  <sheetData>
    <row r="1" spans="1:15" x14ac:dyDescent="0.2">
      <c r="A1" s="95" t="str">
        <f>UPPER((Kalend!D30)&amp;" - "&amp;(Kalend!C30)&amp;" - "&amp;(Kalend!E30))</f>
        <v>13 - K-JÄRVE 15. MV - ÜKSIK</v>
      </c>
      <c r="G1" s="572" t="str">
        <f>HYPERLINK("#Kalend!I1","Kalender")</f>
        <v>Kalender</v>
      </c>
      <c r="H1" s="43"/>
      <c r="I1" s="572" t="str">
        <f>HYPERLINK("#Reit!G1","Reiting")</f>
        <v>Reiting</v>
      </c>
      <c r="J1" s="43"/>
      <c r="K1" s="43"/>
    </row>
    <row r="2" spans="1:15" x14ac:dyDescent="0.2">
      <c r="A2" s="43" t="str">
        <f>"Toimumisaeg: "&amp;(Kalend!A30)&amp;" kell "&amp;(Kalend!B30)</f>
        <v>Toimumisaeg: P, 07.09.2014 kell 11:00</v>
      </c>
    </row>
    <row r="3" spans="1:15" x14ac:dyDescent="0.2">
      <c r="A3" s="43" t="str">
        <f>"Toimumiskoht: "&amp;(Kalend!F30)</f>
        <v>Toimumiskoht: K-Järve, Spordihoone</v>
      </c>
    </row>
    <row r="4" spans="1:15" x14ac:dyDescent="0.2">
      <c r="A4" s="43" t="str">
        <f>"Korraldaja: "&amp;(Kalend!G30)</f>
        <v>Korraldaja: K-Järve SHK, Ivar Viljaste</v>
      </c>
    </row>
    <row r="6" spans="1:15" s="43" customFormat="1" x14ac:dyDescent="0.2">
      <c r="A6" s="135" t="s">
        <v>324</v>
      </c>
      <c r="B6" s="135"/>
      <c r="C6" s="145" t="s">
        <v>325</v>
      </c>
      <c r="D6" s="145" t="s">
        <v>326</v>
      </c>
      <c r="E6" s="145" t="s">
        <v>327</v>
      </c>
      <c r="F6" s="145" t="s">
        <v>328</v>
      </c>
      <c r="G6" s="145" t="s">
        <v>248</v>
      </c>
      <c r="I6" s="135" t="s">
        <v>369</v>
      </c>
      <c r="J6" s="135"/>
      <c r="K6" s="145" t="s">
        <v>325</v>
      </c>
      <c r="L6" s="145" t="s">
        <v>326</v>
      </c>
      <c r="M6" s="145" t="s">
        <v>327</v>
      </c>
      <c r="N6" s="145" t="s">
        <v>328</v>
      </c>
      <c r="O6" s="145" t="s">
        <v>248</v>
      </c>
    </row>
    <row r="7" spans="1:15" s="43" customFormat="1" x14ac:dyDescent="0.2">
      <c r="A7" s="135">
        <v>1</v>
      </c>
      <c r="B7" s="64" t="s">
        <v>169</v>
      </c>
      <c r="C7" s="226">
        <v>10</v>
      </c>
      <c r="D7" s="181"/>
      <c r="E7" s="226">
        <v>13</v>
      </c>
      <c r="F7" s="226">
        <v>6</v>
      </c>
      <c r="G7" s="227" t="s">
        <v>254</v>
      </c>
      <c r="I7" s="135">
        <v>1</v>
      </c>
      <c r="J7" s="64" t="s">
        <v>170</v>
      </c>
      <c r="K7" s="226">
        <v>13</v>
      </c>
      <c r="L7" s="226">
        <v>13</v>
      </c>
      <c r="M7" s="226"/>
      <c r="N7" s="226"/>
      <c r="O7" s="227" t="s">
        <v>253</v>
      </c>
    </row>
    <row r="8" spans="1:15" s="43" customFormat="1" x14ac:dyDescent="0.2">
      <c r="A8" s="135">
        <v>2</v>
      </c>
      <c r="B8" s="64" t="s">
        <v>199</v>
      </c>
      <c r="C8" s="226">
        <v>7</v>
      </c>
      <c r="D8" s="226"/>
      <c r="E8" s="226">
        <v>11</v>
      </c>
      <c r="F8" s="226"/>
      <c r="G8" s="227" t="s">
        <v>252</v>
      </c>
      <c r="I8" s="135">
        <v>2</v>
      </c>
      <c r="J8" s="64" t="s">
        <v>183</v>
      </c>
      <c r="K8" s="226">
        <v>13</v>
      </c>
      <c r="L8" s="226">
        <v>8</v>
      </c>
      <c r="M8" s="226"/>
      <c r="N8" s="226">
        <v>13</v>
      </c>
      <c r="O8" s="227" t="s">
        <v>250</v>
      </c>
    </row>
    <row r="9" spans="1:15" s="43" customFormat="1" x14ac:dyDescent="0.2">
      <c r="A9" s="135">
        <v>3</v>
      </c>
      <c r="B9" s="64" t="s">
        <v>217</v>
      </c>
      <c r="C9" s="226">
        <v>13</v>
      </c>
      <c r="D9" s="226">
        <v>0</v>
      </c>
      <c r="E9" s="226"/>
      <c r="F9" s="226">
        <v>13</v>
      </c>
      <c r="G9" s="227" t="s">
        <v>250</v>
      </c>
      <c r="I9" s="135">
        <v>3</v>
      </c>
      <c r="J9" s="64" t="s">
        <v>187</v>
      </c>
      <c r="K9" s="226">
        <v>9</v>
      </c>
      <c r="L9" s="226"/>
      <c r="M9" s="226">
        <v>13</v>
      </c>
      <c r="N9" s="226">
        <v>9</v>
      </c>
      <c r="O9" s="227" t="s">
        <v>254</v>
      </c>
    </row>
    <row r="10" spans="1:15" s="43" customFormat="1" x14ac:dyDescent="0.2">
      <c r="A10" s="135">
        <v>4</v>
      </c>
      <c r="B10" s="64" t="s">
        <v>177</v>
      </c>
      <c r="C10" s="226">
        <v>13</v>
      </c>
      <c r="D10" s="226">
        <v>13</v>
      </c>
      <c r="E10" s="226"/>
      <c r="F10" s="226"/>
      <c r="G10" s="227" t="s">
        <v>253</v>
      </c>
      <c r="I10" s="135">
        <v>4</v>
      </c>
      <c r="J10" s="228"/>
      <c r="K10" s="226">
        <v>0</v>
      </c>
      <c r="L10" s="226"/>
      <c r="M10" s="226">
        <v>0</v>
      </c>
      <c r="N10" s="226"/>
      <c r="O10" s="227"/>
    </row>
    <row r="11" spans="1:15" s="43" customFormat="1" x14ac:dyDescent="0.2">
      <c r="A11" s="42"/>
      <c r="B11" s="41"/>
      <c r="C11" s="113"/>
      <c r="D11" s="113"/>
      <c r="E11" s="113"/>
      <c r="F11" s="114"/>
      <c r="G11" s="112"/>
      <c r="I11" s="42"/>
      <c r="J11" s="41"/>
      <c r="K11" s="113"/>
      <c r="L11" s="113"/>
      <c r="M11" s="113"/>
      <c r="N11" s="114"/>
      <c r="O11" s="112"/>
    </row>
    <row r="12" spans="1:15" s="43" customFormat="1" x14ac:dyDescent="0.2">
      <c r="A12" s="135" t="s">
        <v>333</v>
      </c>
      <c r="B12" s="135"/>
      <c r="C12" s="145" t="s">
        <v>325</v>
      </c>
      <c r="D12" s="145" t="s">
        <v>326</v>
      </c>
      <c r="E12" s="145" t="s">
        <v>327</v>
      </c>
      <c r="F12" s="145" t="s">
        <v>328</v>
      </c>
      <c r="G12" s="145" t="s">
        <v>248</v>
      </c>
      <c r="I12" s="135" t="s">
        <v>370</v>
      </c>
      <c r="J12" s="135"/>
      <c r="K12" s="145" t="s">
        <v>325</v>
      </c>
      <c r="L12" s="145" t="s">
        <v>326</v>
      </c>
      <c r="M12" s="145" t="s">
        <v>327</v>
      </c>
      <c r="N12" s="145" t="s">
        <v>328</v>
      </c>
      <c r="O12" s="145" t="s">
        <v>248</v>
      </c>
    </row>
    <row r="13" spans="1:15" s="43" customFormat="1" x14ac:dyDescent="0.2">
      <c r="A13" s="135">
        <v>1</v>
      </c>
      <c r="B13" s="64" t="s">
        <v>171</v>
      </c>
      <c r="C13" s="226">
        <v>13</v>
      </c>
      <c r="D13" s="226">
        <v>6</v>
      </c>
      <c r="E13" s="226"/>
      <c r="F13" s="226">
        <v>13</v>
      </c>
      <c r="G13" s="227" t="s">
        <v>250</v>
      </c>
      <c r="I13" s="135">
        <v>1</v>
      </c>
      <c r="J13" s="64" t="s">
        <v>172</v>
      </c>
      <c r="K13" s="226">
        <v>13</v>
      </c>
      <c r="L13" s="226">
        <v>11</v>
      </c>
      <c r="M13" s="226"/>
      <c r="N13" s="226">
        <v>13</v>
      </c>
      <c r="O13" s="182" t="s">
        <v>250</v>
      </c>
    </row>
    <row r="14" spans="1:15" s="43" customFormat="1" x14ac:dyDescent="0.2">
      <c r="A14" s="135">
        <v>2</v>
      </c>
      <c r="B14" s="64" t="s">
        <v>184</v>
      </c>
      <c r="C14" s="226">
        <v>4</v>
      </c>
      <c r="D14" s="226"/>
      <c r="E14" s="226">
        <v>13</v>
      </c>
      <c r="F14" s="226">
        <v>9</v>
      </c>
      <c r="G14" s="227" t="s">
        <v>254</v>
      </c>
      <c r="I14" s="135">
        <v>2</v>
      </c>
      <c r="J14" s="64" t="s">
        <v>174</v>
      </c>
      <c r="K14" s="226">
        <v>12</v>
      </c>
      <c r="L14" s="226"/>
      <c r="M14" s="226">
        <v>4</v>
      </c>
      <c r="N14" s="226"/>
      <c r="O14" s="182" t="s">
        <v>252</v>
      </c>
    </row>
    <row r="15" spans="1:15" s="43" customFormat="1" x14ac:dyDescent="0.2">
      <c r="A15" s="135">
        <v>3</v>
      </c>
      <c r="B15" s="64" t="s">
        <v>179</v>
      </c>
      <c r="C15" s="226">
        <v>13</v>
      </c>
      <c r="D15" s="226">
        <v>13</v>
      </c>
      <c r="E15" s="226"/>
      <c r="F15" s="226"/>
      <c r="G15" s="227" t="s">
        <v>253</v>
      </c>
      <c r="I15" s="135">
        <v>3</v>
      </c>
      <c r="J15" s="64" t="s">
        <v>180</v>
      </c>
      <c r="K15" s="226">
        <v>13</v>
      </c>
      <c r="L15" s="226">
        <v>13</v>
      </c>
      <c r="M15" s="226"/>
      <c r="N15" s="226"/>
      <c r="O15" s="227" t="s">
        <v>253</v>
      </c>
    </row>
    <row r="16" spans="1:15" s="43" customFormat="1" x14ac:dyDescent="0.2">
      <c r="A16" s="135">
        <v>4</v>
      </c>
      <c r="B16" s="228"/>
      <c r="C16" s="226">
        <v>0</v>
      </c>
      <c r="D16" s="226"/>
      <c r="E16" s="226">
        <v>0</v>
      </c>
      <c r="F16" s="226"/>
      <c r="G16" s="227"/>
      <c r="I16" s="135">
        <v>4</v>
      </c>
      <c r="J16" s="64" t="s">
        <v>192</v>
      </c>
      <c r="K16" s="226">
        <v>7</v>
      </c>
      <c r="L16" s="226"/>
      <c r="M16" s="226">
        <v>13</v>
      </c>
      <c r="N16" s="226">
        <v>5</v>
      </c>
      <c r="O16" s="227" t="s">
        <v>254</v>
      </c>
    </row>
    <row r="17" spans="1:16" s="43" customFormat="1" x14ac:dyDescent="0.2">
      <c r="A17" s="42"/>
      <c r="B17" s="41"/>
      <c r="C17" s="113"/>
      <c r="D17" s="113"/>
      <c r="E17" s="113"/>
      <c r="F17" s="114"/>
      <c r="G17" s="112"/>
      <c r="H17" s="41"/>
      <c r="I17" s="41"/>
      <c r="J17" s="41"/>
      <c r="K17" s="41"/>
      <c r="L17" s="41"/>
      <c r="M17" s="41"/>
      <c r="N17" s="41"/>
      <c r="O17" s="41"/>
      <c r="P17" s="41"/>
    </row>
    <row r="18" spans="1:16" s="43" customFormat="1" x14ac:dyDescent="0.2">
      <c r="A18" s="135" t="s">
        <v>338</v>
      </c>
      <c r="B18" s="135"/>
      <c r="C18" s="145" t="s">
        <v>325</v>
      </c>
      <c r="D18" s="145" t="s">
        <v>326</v>
      </c>
      <c r="E18" s="145" t="s">
        <v>327</v>
      </c>
      <c r="F18" s="145" t="s">
        <v>328</v>
      </c>
      <c r="G18" s="145" t="s">
        <v>248</v>
      </c>
      <c r="H18" s="41"/>
      <c r="I18" s="41"/>
      <c r="J18" s="41"/>
      <c r="K18" s="113"/>
      <c r="L18" s="113"/>
      <c r="M18" s="113"/>
      <c r="N18" s="113"/>
      <c r="O18" s="113"/>
      <c r="P18" s="41"/>
    </row>
    <row r="19" spans="1:16" s="43" customFormat="1" x14ac:dyDescent="0.2">
      <c r="A19" s="135">
        <v>1</v>
      </c>
      <c r="B19" s="229" t="s">
        <v>168</v>
      </c>
      <c r="C19" s="226">
        <v>13</v>
      </c>
      <c r="D19" s="226">
        <v>9</v>
      </c>
      <c r="E19" s="226"/>
      <c r="F19" s="226">
        <v>13</v>
      </c>
      <c r="G19" s="227" t="s">
        <v>250</v>
      </c>
      <c r="H19" s="41"/>
      <c r="I19" s="41"/>
      <c r="J19" s="142"/>
      <c r="K19" s="114"/>
      <c r="L19" s="114"/>
      <c r="M19" s="114"/>
      <c r="N19" s="114"/>
      <c r="O19" s="375"/>
      <c r="P19" s="41"/>
    </row>
    <row r="20" spans="1:16" s="43" customFormat="1" x14ac:dyDescent="0.2">
      <c r="A20" s="135">
        <v>2</v>
      </c>
      <c r="B20" s="64" t="s">
        <v>191</v>
      </c>
      <c r="C20" s="226">
        <v>8</v>
      </c>
      <c r="D20" s="226"/>
      <c r="E20" s="226">
        <v>13</v>
      </c>
      <c r="F20" s="226">
        <v>5</v>
      </c>
      <c r="G20" s="227" t="s">
        <v>254</v>
      </c>
      <c r="H20" s="41"/>
      <c r="I20" s="41"/>
      <c r="J20" s="256"/>
      <c r="K20" s="114"/>
      <c r="L20" s="114"/>
      <c r="M20" s="114"/>
      <c r="N20" s="114"/>
      <c r="O20" s="375"/>
      <c r="P20" s="41"/>
    </row>
    <row r="21" spans="1:16" s="43" customFormat="1" x14ac:dyDescent="0.2">
      <c r="A21" s="135">
        <v>3</v>
      </c>
      <c r="B21" s="64" t="s">
        <v>178</v>
      </c>
      <c r="C21" s="226">
        <v>13</v>
      </c>
      <c r="D21" s="226">
        <v>13</v>
      </c>
      <c r="E21" s="226"/>
      <c r="F21" s="226"/>
      <c r="G21" s="227" t="s">
        <v>253</v>
      </c>
      <c r="H21" s="41"/>
      <c r="I21" s="41"/>
      <c r="J21" s="142"/>
      <c r="K21" s="114"/>
      <c r="L21" s="114"/>
      <c r="M21" s="114"/>
      <c r="N21" s="114"/>
      <c r="O21" s="375"/>
      <c r="P21" s="41"/>
    </row>
    <row r="22" spans="1:16" s="43" customFormat="1" x14ac:dyDescent="0.2">
      <c r="A22" s="135">
        <v>4</v>
      </c>
      <c r="B22" s="64" t="s">
        <v>193</v>
      </c>
      <c r="C22" s="226">
        <v>3</v>
      </c>
      <c r="D22" s="226"/>
      <c r="E22" s="226">
        <v>10</v>
      </c>
      <c r="F22" s="226"/>
      <c r="G22" s="227" t="s">
        <v>252</v>
      </c>
      <c r="H22" s="41"/>
      <c r="I22" s="41"/>
      <c r="J22" s="142"/>
      <c r="K22" s="114"/>
      <c r="L22" s="114"/>
      <c r="M22" s="114"/>
      <c r="N22" s="114"/>
      <c r="O22" s="375"/>
      <c r="P22" s="41"/>
    </row>
    <row r="23" spans="1:16" s="43" customFormat="1" x14ac:dyDescent="0.2">
      <c r="H23" s="41"/>
      <c r="I23" s="41"/>
      <c r="J23" s="41"/>
      <c r="K23" s="113"/>
      <c r="L23" s="113"/>
      <c r="M23" s="113"/>
      <c r="N23" s="114"/>
      <c r="O23" s="112"/>
      <c r="P23" s="41"/>
    </row>
    <row r="24" spans="1:16" s="43" customFormat="1" x14ac:dyDescent="0.2">
      <c r="A24" s="135" t="s">
        <v>342</v>
      </c>
      <c r="B24" s="135"/>
      <c r="C24" s="145" t="s">
        <v>325</v>
      </c>
      <c r="D24" s="145" t="s">
        <v>326</v>
      </c>
      <c r="E24" s="145" t="s">
        <v>327</v>
      </c>
      <c r="F24" s="145" t="s">
        <v>328</v>
      </c>
      <c r="G24" s="145" t="s">
        <v>248</v>
      </c>
      <c r="H24" s="41"/>
      <c r="I24" s="41"/>
      <c r="J24" s="41"/>
      <c r="K24" s="113"/>
      <c r="L24" s="113"/>
      <c r="M24" s="113"/>
      <c r="N24" s="113"/>
      <c r="O24" s="113"/>
      <c r="P24" s="41"/>
    </row>
    <row r="25" spans="1:16" s="43" customFormat="1" x14ac:dyDescent="0.2">
      <c r="A25" s="135">
        <v>1</v>
      </c>
      <c r="B25" s="230" t="s">
        <v>166</v>
      </c>
      <c r="C25" s="226">
        <v>13</v>
      </c>
      <c r="D25" s="226">
        <v>5</v>
      </c>
      <c r="E25" s="226"/>
      <c r="F25" s="226">
        <v>13</v>
      </c>
      <c r="G25" s="227" t="s">
        <v>250</v>
      </c>
      <c r="H25" s="41"/>
      <c r="I25" s="41"/>
      <c r="J25" s="255"/>
      <c r="K25" s="114"/>
      <c r="L25" s="114"/>
      <c r="M25" s="114"/>
      <c r="N25" s="114"/>
      <c r="O25" s="375"/>
      <c r="P25" s="41"/>
    </row>
    <row r="26" spans="1:16" s="43" customFormat="1" x14ac:dyDescent="0.2">
      <c r="A26" s="135">
        <v>2</v>
      </c>
      <c r="B26" s="64" t="s">
        <v>182</v>
      </c>
      <c r="C26" s="226">
        <v>8</v>
      </c>
      <c r="D26" s="226"/>
      <c r="E26" s="226">
        <v>13</v>
      </c>
      <c r="F26" s="226">
        <v>5</v>
      </c>
      <c r="G26" s="182" t="s">
        <v>254</v>
      </c>
      <c r="H26" s="41"/>
      <c r="I26" s="41"/>
      <c r="J26" s="255"/>
      <c r="K26" s="114"/>
      <c r="L26" s="114"/>
      <c r="M26" s="114"/>
      <c r="N26" s="114"/>
      <c r="O26" s="375"/>
      <c r="P26" s="41"/>
    </row>
    <row r="27" spans="1:16" s="43" customFormat="1" x14ac:dyDescent="0.2">
      <c r="A27" s="135">
        <v>3</v>
      </c>
      <c r="B27" s="232" t="s">
        <v>181</v>
      </c>
      <c r="C27" s="226">
        <v>13</v>
      </c>
      <c r="D27" s="226">
        <v>13</v>
      </c>
      <c r="E27" s="226"/>
      <c r="F27" s="226"/>
      <c r="G27" s="182" t="s">
        <v>253</v>
      </c>
      <c r="H27" s="41"/>
      <c r="I27" s="41"/>
      <c r="J27" s="255"/>
      <c r="K27" s="114"/>
      <c r="L27" s="114"/>
      <c r="M27" s="114"/>
      <c r="N27" s="114"/>
      <c r="O27" s="375"/>
      <c r="P27" s="41"/>
    </row>
    <row r="28" spans="1:16" s="43" customFormat="1" x14ac:dyDescent="0.2">
      <c r="A28" s="135">
        <v>4</v>
      </c>
      <c r="B28" s="228"/>
      <c r="C28" s="226">
        <v>0</v>
      </c>
      <c r="D28" s="226"/>
      <c r="E28" s="226">
        <v>0</v>
      </c>
      <c r="F28" s="226"/>
      <c r="G28" s="227"/>
      <c r="H28" s="41"/>
      <c r="I28" s="41"/>
      <c r="J28" s="374"/>
      <c r="K28" s="114"/>
      <c r="L28" s="114"/>
      <c r="M28" s="114"/>
      <c r="N28" s="114"/>
      <c r="O28" s="375"/>
      <c r="P28" s="41"/>
    </row>
    <row r="29" spans="1:16" x14ac:dyDescent="0.2">
      <c r="H29" s="152"/>
      <c r="I29" s="152"/>
      <c r="J29" s="152"/>
      <c r="K29" s="152"/>
      <c r="L29" s="152"/>
      <c r="M29" s="152"/>
      <c r="N29" s="152"/>
      <c r="O29" s="152"/>
      <c r="P29" s="152"/>
    </row>
    <row r="30" spans="1:16" x14ac:dyDescent="0.2">
      <c r="A30" s="258" t="s">
        <v>412</v>
      </c>
      <c r="B30" s="152"/>
      <c r="C30" s="113"/>
      <c r="D30" s="113"/>
      <c r="E30" s="113"/>
      <c r="F30" s="114"/>
      <c r="G30" s="112"/>
      <c r="H30" s="152"/>
      <c r="I30" s="152"/>
      <c r="J30" s="152"/>
      <c r="K30" s="152"/>
      <c r="L30" s="152"/>
      <c r="M30" s="152"/>
      <c r="N30" s="152"/>
      <c r="O30" s="152"/>
      <c r="P30" s="152"/>
    </row>
    <row r="32" spans="1:16" x14ac:dyDescent="0.2">
      <c r="A32" s="153" t="s">
        <v>293</v>
      </c>
      <c r="B32" s="143" t="s">
        <v>177</v>
      </c>
      <c r="C32" s="118"/>
    </row>
    <row r="33" spans="1:13" x14ac:dyDescent="0.2">
      <c r="A33" s="154"/>
      <c r="B33" s="155"/>
      <c r="C33" s="156" t="s">
        <v>177</v>
      </c>
      <c r="D33" s="157"/>
      <c r="F33" s="118">
        <v>13</v>
      </c>
    </row>
    <row r="34" spans="1:13" x14ac:dyDescent="0.2">
      <c r="A34" s="154"/>
      <c r="B34" s="157" t="s">
        <v>297</v>
      </c>
      <c r="C34" s="123"/>
      <c r="E34" s="158"/>
    </row>
    <row r="35" spans="1:13" x14ac:dyDescent="0.2">
      <c r="A35" s="154"/>
      <c r="D35" s="152"/>
      <c r="E35" s="159"/>
      <c r="F35" s="163" t="s">
        <v>177</v>
      </c>
      <c r="I35" s="118">
        <v>0</v>
      </c>
    </row>
    <row r="36" spans="1:13" x14ac:dyDescent="0.2">
      <c r="A36" s="154" t="s">
        <v>380</v>
      </c>
      <c r="B36" s="143" t="s">
        <v>183</v>
      </c>
      <c r="C36" s="127">
        <v>7</v>
      </c>
      <c r="E36" s="159"/>
      <c r="F36" s="259"/>
      <c r="G36" s="155"/>
      <c r="H36" s="158"/>
    </row>
    <row r="37" spans="1:13" x14ac:dyDescent="0.2">
      <c r="A37" s="154"/>
      <c r="B37" s="155"/>
      <c r="C37" s="163" t="s">
        <v>179</v>
      </c>
      <c r="E37" s="164"/>
      <c r="F37" s="127">
        <v>5</v>
      </c>
      <c r="G37" s="152"/>
      <c r="H37" s="159"/>
    </row>
    <row r="38" spans="1:13" x14ac:dyDescent="0.2">
      <c r="A38" s="154" t="s">
        <v>287</v>
      </c>
      <c r="B38" s="157" t="s">
        <v>179</v>
      </c>
      <c r="C38" s="130">
        <v>13</v>
      </c>
      <c r="D38" s="155"/>
      <c r="F38" s="152"/>
      <c r="G38" s="152"/>
      <c r="H38" s="159"/>
    </row>
    <row r="39" spans="1:13" x14ac:dyDescent="0.2">
      <c r="A39" s="95"/>
      <c r="F39" s="152"/>
      <c r="G39" s="152"/>
      <c r="H39" s="159"/>
      <c r="I39" s="163" t="s">
        <v>166</v>
      </c>
      <c r="K39" s="118"/>
    </row>
    <row r="40" spans="1:13" x14ac:dyDescent="0.2">
      <c r="A40" s="153" t="s">
        <v>294</v>
      </c>
      <c r="B40" s="143" t="s">
        <v>166</v>
      </c>
      <c r="C40" s="118">
        <v>13</v>
      </c>
      <c r="F40" s="152"/>
      <c r="G40" s="152"/>
      <c r="H40" s="159"/>
      <c r="I40" s="155"/>
      <c r="J40" s="158"/>
    </row>
    <row r="41" spans="1:13" x14ac:dyDescent="0.2">
      <c r="A41" s="154"/>
      <c r="B41" s="155"/>
      <c r="C41" s="156" t="s">
        <v>166</v>
      </c>
      <c r="D41" s="157"/>
      <c r="F41" s="127">
        <v>13</v>
      </c>
      <c r="G41" s="152"/>
      <c r="H41" s="159"/>
      <c r="I41" s="152"/>
      <c r="J41" s="159"/>
    </row>
    <row r="42" spans="1:13" x14ac:dyDescent="0.2">
      <c r="A42" s="154" t="s">
        <v>379</v>
      </c>
      <c r="B42" s="157" t="s">
        <v>172</v>
      </c>
      <c r="C42" s="123">
        <v>3</v>
      </c>
      <c r="E42" s="158"/>
      <c r="F42" s="152"/>
      <c r="G42" s="152"/>
      <c r="H42" s="159"/>
      <c r="I42" s="152"/>
      <c r="J42" s="159"/>
    </row>
    <row r="43" spans="1:13" x14ac:dyDescent="0.2">
      <c r="A43" s="154"/>
      <c r="D43" s="152"/>
      <c r="E43" s="159"/>
      <c r="F43" s="157" t="s">
        <v>166</v>
      </c>
      <c r="G43" s="157"/>
      <c r="H43" s="164"/>
      <c r="I43" s="127">
        <v>13</v>
      </c>
      <c r="J43" s="159"/>
    </row>
    <row r="44" spans="1:13" x14ac:dyDescent="0.2">
      <c r="A44" s="154" t="s">
        <v>289</v>
      </c>
      <c r="B44" s="143" t="s">
        <v>178</v>
      </c>
      <c r="C44" s="127"/>
      <c r="E44" s="159"/>
      <c r="F44" s="163"/>
      <c r="G44" s="152"/>
      <c r="H44" s="152"/>
      <c r="I44" s="152"/>
      <c r="J44" s="159"/>
    </row>
    <row r="45" spans="1:13" x14ac:dyDescent="0.2">
      <c r="A45" s="154"/>
      <c r="B45" s="155"/>
      <c r="C45" s="163" t="s">
        <v>178</v>
      </c>
      <c r="E45" s="164"/>
      <c r="F45" s="127">
        <v>7</v>
      </c>
      <c r="I45" s="152"/>
      <c r="J45" s="159"/>
    </row>
    <row r="46" spans="1:13" x14ac:dyDescent="0.2">
      <c r="A46" s="154"/>
      <c r="B46" s="157" t="s">
        <v>297</v>
      </c>
      <c r="C46" s="130"/>
      <c r="D46" s="155"/>
      <c r="F46" s="152"/>
      <c r="G46" s="152"/>
      <c r="H46" s="152"/>
      <c r="I46" s="152"/>
      <c r="J46" s="159"/>
    </row>
    <row r="47" spans="1:13" ht="13.5" thickBot="1" x14ac:dyDescent="0.25">
      <c r="I47" s="152"/>
      <c r="J47" s="159"/>
      <c r="L47" s="143" t="s">
        <v>166</v>
      </c>
    </row>
    <row r="48" spans="1:13" x14ac:dyDescent="0.2">
      <c r="A48" s="153" t="s">
        <v>291</v>
      </c>
      <c r="B48" s="143" t="s">
        <v>171</v>
      </c>
      <c r="C48" s="118">
        <v>10</v>
      </c>
      <c r="I48" s="152"/>
      <c r="J48" s="159"/>
      <c r="K48" s="160"/>
      <c r="L48" s="161" t="s">
        <v>290</v>
      </c>
      <c r="M48" s="162"/>
    </row>
    <row r="49" spans="1:13" x14ac:dyDescent="0.2">
      <c r="A49" s="154"/>
      <c r="B49" s="155"/>
      <c r="C49" s="156" t="s">
        <v>168</v>
      </c>
      <c r="D49" s="157"/>
      <c r="F49" s="118">
        <v>12</v>
      </c>
      <c r="I49" s="152"/>
      <c r="J49" s="159"/>
    </row>
    <row r="50" spans="1:13" x14ac:dyDescent="0.2">
      <c r="A50" s="154" t="s">
        <v>288</v>
      </c>
      <c r="B50" s="157" t="s">
        <v>168</v>
      </c>
      <c r="C50" s="123">
        <v>13</v>
      </c>
      <c r="E50" s="158"/>
      <c r="I50" s="152"/>
      <c r="J50" s="159"/>
    </row>
    <row r="51" spans="1:13" x14ac:dyDescent="0.2">
      <c r="A51" s="154"/>
      <c r="D51" s="152"/>
      <c r="E51" s="159"/>
      <c r="F51" s="143" t="s">
        <v>181</v>
      </c>
      <c r="I51" s="127">
        <v>13</v>
      </c>
      <c r="J51" s="159"/>
    </row>
    <row r="52" spans="1:13" x14ac:dyDescent="0.2">
      <c r="A52" s="154" t="s">
        <v>285</v>
      </c>
      <c r="B52" s="143" t="s">
        <v>181</v>
      </c>
      <c r="C52" s="127"/>
      <c r="E52" s="159"/>
      <c r="F52" s="259"/>
      <c r="G52" s="155"/>
      <c r="H52" s="158"/>
      <c r="I52" s="152"/>
      <c r="J52" s="159"/>
    </row>
    <row r="53" spans="1:13" x14ac:dyDescent="0.2">
      <c r="A53" s="154"/>
      <c r="B53" s="155"/>
      <c r="C53" s="163" t="s">
        <v>181</v>
      </c>
      <c r="E53" s="164"/>
      <c r="F53" s="127">
        <v>13</v>
      </c>
      <c r="G53" s="152"/>
      <c r="H53" s="159"/>
      <c r="I53" s="152"/>
      <c r="J53" s="159"/>
    </row>
    <row r="54" spans="1:13" x14ac:dyDescent="0.2">
      <c r="A54" s="154"/>
      <c r="B54" s="157" t="s">
        <v>297</v>
      </c>
      <c r="C54" s="130"/>
      <c r="D54" s="155"/>
      <c r="F54" s="152"/>
      <c r="G54" s="152"/>
      <c r="H54" s="159"/>
      <c r="I54" s="152"/>
      <c r="J54" s="159"/>
    </row>
    <row r="55" spans="1:13" x14ac:dyDescent="0.2">
      <c r="F55" s="152"/>
      <c r="G55" s="152"/>
      <c r="H55" s="159"/>
      <c r="I55" s="157" t="s">
        <v>181</v>
      </c>
      <c r="J55" s="164"/>
      <c r="K55" s="118"/>
    </row>
    <row r="56" spans="1:13" ht="13.5" thickBot="1" x14ac:dyDescent="0.25">
      <c r="A56" s="153" t="s">
        <v>286</v>
      </c>
      <c r="B56" s="143" t="s">
        <v>217</v>
      </c>
      <c r="C56" s="118"/>
      <c r="F56" s="152"/>
      <c r="G56" s="152"/>
      <c r="H56" s="159"/>
      <c r="L56" s="152" t="s">
        <v>181</v>
      </c>
      <c r="M56" s="165"/>
    </row>
    <row r="57" spans="1:13" x14ac:dyDescent="0.2">
      <c r="A57" s="154"/>
      <c r="B57" s="155"/>
      <c r="C57" s="156" t="s">
        <v>217</v>
      </c>
      <c r="D57" s="157"/>
      <c r="F57" s="127">
        <v>0</v>
      </c>
      <c r="G57" s="152"/>
      <c r="H57" s="159"/>
      <c r="L57" s="161" t="s">
        <v>292</v>
      </c>
      <c r="M57" s="152"/>
    </row>
    <row r="58" spans="1:13" x14ac:dyDescent="0.2">
      <c r="A58" s="154" t="s">
        <v>375</v>
      </c>
      <c r="B58" s="157" t="s">
        <v>170</v>
      </c>
      <c r="C58" s="123"/>
      <c r="E58" s="158"/>
      <c r="F58" s="152"/>
      <c r="G58" s="152"/>
      <c r="H58" s="159"/>
    </row>
    <row r="59" spans="1:13" x14ac:dyDescent="0.2">
      <c r="A59" s="154"/>
      <c r="D59" s="152"/>
      <c r="E59" s="159"/>
      <c r="F59" s="157" t="s">
        <v>180</v>
      </c>
      <c r="G59" s="157"/>
      <c r="H59" s="164"/>
      <c r="I59" s="118">
        <v>1</v>
      </c>
    </row>
    <row r="60" spans="1:13" x14ac:dyDescent="0.2">
      <c r="A60" s="154"/>
      <c r="B60" s="143" t="s">
        <v>297</v>
      </c>
      <c r="C60" s="127"/>
      <c r="E60" s="159"/>
      <c r="F60" s="163"/>
      <c r="G60" s="152"/>
      <c r="H60" s="152"/>
    </row>
    <row r="61" spans="1:13" x14ac:dyDescent="0.2">
      <c r="A61" s="154"/>
      <c r="B61" s="155"/>
      <c r="C61" s="163" t="s">
        <v>180</v>
      </c>
      <c r="E61" s="164"/>
      <c r="F61" s="127">
        <v>13</v>
      </c>
      <c r="I61" s="143" t="s">
        <v>177</v>
      </c>
      <c r="K61" s="127">
        <v>13</v>
      </c>
    </row>
    <row r="62" spans="1:13" ht="13.5" thickBot="1" x14ac:dyDescent="0.25">
      <c r="A62" s="154" t="s">
        <v>374</v>
      </c>
      <c r="B62" s="157" t="s">
        <v>180</v>
      </c>
      <c r="C62" s="130"/>
      <c r="D62" s="155"/>
      <c r="F62" s="152"/>
      <c r="G62" s="152"/>
      <c r="H62" s="152"/>
      <c r="I62" s="155"/>
      <c r="J62" s="158"/>
      <c r="K62" s="165"/>
      <c r="L62" s="165" t="s">
        <v>177</v>
      </c>
      <c r="M62" s="165"/>
    </row>
    <row r="63" spans="1:13" x14ac:dyDescent="0.2">
      <c r="H63" s="152"/>
      <c r="I63" s="157" t="s">
        <v>180</v>
      </c>
      <c r="J63" s="164"/>
      <c r="K63" s="118">
        <v>4</v>
      </c>
      <c r="L63" s="151" t="s">
        <v>295</v>
      </c>
      <c r="M63" s="152"/>
    </row>
    <row r="64" spans="1:13" x14ac:dyDescent="0.2">
      <c r="H64" s="152"/>
      <c r="L64" s="152"/>
      <c r="M64" s="152"/>
    </row>
    <row r="65" spans="1:13" ht="13.5" thickBot="1" x14ac:dyDescent="0.25">
      <c r="H65" s="152"/>
      <c r="I65" s="152"/>
      <c r="J65" s="152"/>
      <c r="L65" s="165" t="s">
        <v>180</v>
      </c>
      <c r="M65" s="165"/>
    </row>
    <row r="66" spans="1:13" x14ac:dyDescent="0.2">
      <c r="I66" s="152"/>
      <c r="J66" s="152"/>
      <c r="L66" s="95" t="s">
        <v>296</v>
      </c>
    </row>
    <row r="67" spans="1:13" x14ac:dyDescent="0.2">
      <c r="I67" s="152"/>
      <c r="J67" s="152"/>
      <c r="L67" s="95"/>
    </row>
    <row r="68" spans="1:13" x14ac:dyDescent="0.2">
      <c r="A68" s="261" t="s">
        <v>413</v>
      </c>
      <c r="I68" s="152"/>
      <c r="J68" s="152"/>
      <c r="L68" s="95"/>
    </row>
    <row r="69" spans="1:13" x14ac:dyDescent="0.2">
      <c r="A69" s="261"/>
      <c r="I69" s="152"/>
      <c r="J69" s="152"/>
      <c r="L69" s="95"/>
    </row>
    <row r="70" spans="1:13" x14ac:dyDescent="0.2">
      <c r="F70" s="262" t="s">
        <v>179</v>
      </c>
      <c r="G70" s="118"/>
      <c r="H70" s="118"/>
      <c r="I70" s="118">
        <v>9</v>
      </c>
      <c r="J70" s="118"/>
      <c r="K70" s="118"/>
    </row>
    <row r="71" spans="1:13" x14ac:dyDescent="0.2">
      <c r="F71" s="263"/>
      <c r="G71" s="263"/>
      <c r="H71" s="264"/>
      <c r="I71" s="265" t="s">
        <v>178</v>
      </c>
      <c r="J71" s="118"/>
      <c r="K71" s="118">
        <v>13</v>
      </c>
    </row>
    <row r="72" spans="1:13" x14ac:dyDescent="0.2">
      <c r="F72" s="265" t="s">
        <v>178</v>
      </c>
      <c r="G72" s="265"/>
      <c r="H72" s="266"/>
      <c r="I72" s="118">
        <v>13</v>
      </c>
      <c r="J72" s="264"/>
      <c r="K72" s="118"/>
    </row>
    <row r="73" spans="1:13" ht="13.5" thickBot="1" x14ac:dyDescent="0.25">
      <c r="F73" s="118"/>
      <c r="G73" s="118"/>
      <c r="H73" s="118"/>
      <c r="I73" s="127"/>
      <c r="J73" s="267"/>
      <c r="K73" s="118"/>
      <c r="L73" s="143" t="s">
        <v>178</v>
      </c>
    </row>
    <row r="74" spans="1:13" x14ac:dyDescent="0.2">
      <c r="F74" s="118" t="s">
        <v>168</v>
      </c>
      <c r="G74" s="118"/>
      <c r="H74" s="118"/>
      <c r="I74" s="118" t="s">
        <v>455</v>
      </c>
      <c r="J74" s="267"/>
      <c r="K74" s="268"/>
      <c r="L74" s="161" t="s">
        <v>298</v>
      </c>
      <c r="M74" s="162"/>
    </row>
    <row r="75" spans="1:13" x14ac:dyDescent="0.2">
      <c r="F75" s="263"/>
      <c r="G75" s="263"/>
      <c r="H75" s="264"/>
      <c r="I75" s="118" t="s">
        <v>168</v>
      </c>
      <c r="J75" s="266"/>
      <c r="K75" s="127">
        <v>4</v>
      </c>
    </row>
    <row r="76" spans="1:13" ht="13.5" thickBot="1" x14ac:dyDescent="0.25">
      <c r="F76" s="265" t="s">
        <v>217</v>
      </c>
      <c r="G76" s="265"/>
      <c r="H76" s="266"/>
      <c r="I76" s="263" t="s">
        <v>297</v>
      </c>
      <c r="J76" s="118"/>
      <c r="K76" s="127"/>
      <c r="L76" s="152" t="s">
        <v>168</v>
      </c>
      <c r="M76" s="165"/>
    </row>
    <row r="77" spans="1:13" x14ac:dyDescent="0.2">
      <c r="F77" s="118"/>
      <c r="G77" s="118"/>
      <c r="H77" s="118"/>
      <c r="I77" s="118"/>
      <c r="J77" s="118"/>
      <c r="K77" s="127"/>
      <c r="L77" s="161" t="s">
        <v>320</v>
      </c>
      <c r="M77" s="152"/>
    </row>
    <row r="78" spans="1:13" x14ac:dyDescent="0.2">
      <c r="F78" s="118"/>
      <c r="G78" s="118"/>
      <c r="H78" s="127"/>
      <c r="I78" s="118" t="s">
        <v>179</v>
      </c>
      <c r="J78" s="118"/>
      <c r="K78" s="127" t="s">
        <v>455</v>
      </c>
      <c r="L78" s="152"/>
      <c r="M78" s="152"/>
    </row>
    <row r="79" spans="1:13" ht="13.5" thickBot="1" x14ac:dyDescent="0.25">
      <c r="F79" s="118"/>
      <c r="G79" s="118"/>
      <c r="H79" s="127"/>
      <c r="I79" s="263"/>
      <c r="J79" s="264"/>
      <c r="K79" s="269"/>
      <c r="L79" s="165" t="s">
        <v>179</v>
      </c>
      <c r="M79" s="165"/>
    </row>
    <row r="80" spans="1:13" x14ac:dyDescent="0.2">
      <c r="F80" s="118"/>
      <c r="G80" s="118"/>
      <c r="H80" s="127"/>
      <c r="I80" s="265" t="s">
        <v>217</v>
      </c>
      <c r="J80" s="266"/>
      <c r="K80" s="118" t="s">
        <v>297</v>
      </c>
      <c r="L80" s="151" t="s">
        <v>299</v>
      </c>
      <c r="M80" s="152"/>
    </row>
    <row r="81" spans="1:13" x14ac:dyDescent="0.2">
      <c r="H81" s="152"/>
      <c r="L81" s="152"/>
      <c r="M81" s="152"/>
    </row>
    <row r="82" spans="1:13" ht="13.5" thickBot="1" x14ac:dyDescent="0.25">
      <c r="F82" s="95"/>
      <c r="I82" s="152"/>
      <c r="J82" s="152"/>
      <c r="L82" s="165" t="s">
        <v>217</v>
      </c>
      <c r="M82" s="165"/>
    </row>
    <row r="83" spans="1:13" x14ac:dyDescent="0.2">
      <c r="F83" s="95"/>
      <c r="I83" s="152"/>
      <c r="J83" s="152"/>
      <c r="L83" s="151" t="s">
        <v>300</v>
      </c>
    </row>
    <row r="84" spans="1:13" x14ac:dyDescent="0.2">
      <c r="F84" s="95"/>
      <c r="I84" s="152"/>
      <c r="J84" s="152"/>
      <c r="L84" s="151"/>
    </row>
    <row r="85" spans="1:13" x14ac:dyDescent="0.2">
      <c r="A85" s="270" t="s">
        <v>454</v>
      </c>
    </row>
    <row r="86" spans="1:13" x14ac:dyDescent="0.2">
      <c r="A86" s="271"/>
    </row>
    <row r="87" spans="1:13" x14ac:dyDescent="0.2">
      <c r="F87" s="262" t="s">
        <v>183</v>
      </c>
      <c r="G87" s="118"/>
      <c r="H87" s="118"/>
      <c r="I87" s="118" t="s">
        <v>134</v>
      </c>
      <c r="J87" s="118"/>
      <c r="K87" s="118"/>
    </row>
    <row r="88" spans="1:13" x14ac:dyDescent="0.2">
      <c r="F88" s="263"/>
      <c r="G88" s="263"/>
      <c r="H88" s="264"/>
      <c r="I88" s="265" t="s">
        <v>172</v>
      </c>
      <c r="J88" s="118"/>
      <c r="K88" s="118">
        <v>13</v>
      </c>
    </row>
    <row r="89" spans="1:13" x14ac:dyDescent="0.2">
      <c r="F89" s="265" t="s">
        <v>172</v>
      </c>
      <c r="G89" s="265"/>
      <c r="H89" s="266"/>
      <c r="I89" s="118" t="s">
        <v>134</v>
      </c>
      <c r="J89" s="264"/>
      <c r="K89" s="118"/>
    </row>
    <row r="90" spans="1:13" ht="13.5" thickBot="1" x14ac:dyDescent="0.25">
      <c r="F90" s="118"/>
      <c r="G90" s="118"/>
      <c r="H90" s="118"/>
      <c r="I90" s="127"/>
      <c r="J90" s="267"/>
      <c r="K90" s="118"/>
      <c r="L90" s="143" t="s">
        <v>172</v>
      </c>
    </row>
    <row r="91" spans="1:13" x14ac:dyDescent="0.2">
      <c r="F91" s="118" t="s">
        <v>171</v>
      </c>
      <c r="G91" s="118"/>
      <c r="H91" s="118"/>
      <c r="I91" s="118">
        <v>13</v>
      </c>
      <c r="J91" s="267"/>
      <c r="K91" s="268"/>
      <c r="L91" s="161" t="s">
        <v>322</v>
      </c>
      <c r="M91" s="162"/>
    </row>
    <row r="92" spans="1:13" x14ac:dyDescent="0.2">
      <c r="F92" s="263"/>
      <c r="G92" s="263"/>
      <c r="H92" s="264"/>
      <c r="I92" s="118" t="s">
        <v>171</v>
      </c>
      <c r="J92" s="266"/>
      <c r="K92" s="127">
        <v>6</v>
      </c>
    </row>
    <row r="93" spans="1:13" ht="13.5" thickBot="1" x14ac:dyDescent="0.25">
      <c r="F93" s="265" t="s">
        <v>170</v>
      </c>
      <c r="G93" s="265"/>
      <c r="H93" s="266"/>
      <c r="I93" s="263">
        <v>10</v>
      </c>
      <c r="J93" s="118"/>
      <c r="K93" s="127"/>
      <c r="L93" s="152" t="s">
        <v>171</v>
      </c>
      <c r="M93" s="165"/>
    </row>
    <row r="94" spans="1:13" x14ac:dyDescent="0.2">
      <c r="F94" s="118"/>
      <c r="G94" s="118"/>
      <c r="H94" s="118"/>
      <c r="I94" s="118"/>
      <c r="J94" s="118"/>
      <c r="K94" s="127"/>
      <c r="L94" s="161" t="s">
        <v>350</v>
      </c>
      <c r="M94" s="152"/>
    </row>
    <row r="95" spans="1:13" x14ac:dyDescent="0.2">
      <c r="F95" s="118"/>
      <c r="G95" s="118"/>
      <c r="H95" s="127"/>
      <c r="I95" s="118" t="s">
        <v>183</v>
      </c>
      <c r="J95" s="118"/>
      <c r="K95" s="127" t="s">
        <v>134</v>
      </c>
      <c r="L95" s="152"/>
      <c r="M95" s="152"/>
    </row>
    <row r="96" spans="1:13" ht="13.5" thickBot="1" x14ac:dyDescent="0.25">
      <c r="F96" s="118"/>
      <c r="G96" s="118"/>
      <c r="H96" s="127"/>
      <c r="I96" s="263"/>
      <c r="J96" s="264"/>
      <c r="K96" s="269"/>
      <c r="L96" s="165" t="s">
        <v>170</v>
      </c>
      <c r="M96" s="165"/>
    </row>
    <row r="97" spans="1:13" x14ac:dyDescent="0.2">
      <c r="F97" s="118"/>
      <c r="G97" s="118"/>
      <c r="H97" s="127"/>
      <c r="I97" s="265" t="s">
        <v>170</v>
      </c>
      <c r="J97" s="266"/>
      <c r="K97" s="118" t="s">
        <v>134</v>
      </c>
      <c r="L97" s="151" t="s">
        <v>352</v>
      </c>
      <c r="M97" s="152"/>
    </row>
    <row r="98" spans="1:13" x14ac:dyDescent="0.2">
      <c r="H98" s="152"/>
      <c r="L98" s="152"/>
      <c r="M98" s="152"/>
    </row>
    <row r="99" spans="1:13" ht="13.5" thickBot="1" x14ac:dyDescent="0.25">
      <c r="F99" s="95"/>
      <c r="I99" s="152"/>
      <c r="J99" s="152"/>
      <c r="L99" s="165" t="s">
        <v>183</v>
      </c>
      <c r="M99" s="165"/>
    </row>
    <row r="100" spans="1:13" x14ac:dyDescent="0.2">
      <c r="C100" s="152"/>
      <c r="D100" s="152"/>
      <c r="F100" s="95"/>
      <c r="I100" s="152"/>
      <c r="J100" s="152"/>
      <c r="L100" s="151" t="s">
        <v>383</v>
      </c>
    </row>
    <row r="101" spans="1:13" x14ac:dyDescent="0.2">
      <c r="B101" s="152"/>
      <c r="C101" s="127"/>
      <c r="D101" s="152"/>
      <c r="F101" s="152"/>
      <c r="G101" s="152"/>
      <c r="H101" s="152"/>
      <c r="K101" s="127"/>
    </row>
    <row r="102" spans="1:13" x14ac:dyDescent="0.2">
      <c r="A102" s="261" t="s">
        <v>502</v>
      </c>
    </row>
    <row r="104" spans="1:13" s="192" customFormat="1" x14ac:dyDescent="0.2">
      <c r="A104" s="194"/>
      <c r="B104" s="194" t="s">
        <v>385</v>
      </c>
      <c r="C104" s="192" t="s">
        <v>192</v>
      </c>
      <c r="E104" s="196"/>
      <c r="F104" s="196">
        <v>13</v>
      </c>
    </row>
    <row r="105" spans="1:13" s="192" customFormat="1" x14ac:dyDescent="0.2">
      <c r="A105" s="197"/>
      <c r="C105" s="198"/>
      <c r="D105" s="198"/>
      <c r="E105" s="198"/>
      <c r="F105" s="212" t="s">
        <v>192</v>
      </c>
      <c r="G105" s="200"/>
      <c r="I105" s="196">
        <v>11</v>
      </c>
    </row>
    <row r="106" spans="1:13" s="192" customFormat="1" x14ac:dyDescent="0.2">
      <c r="A106" s="194"/>
      <c r="B106" s="194" t="s">
        <v>386</v>
      </c>
      <c r="C106" s="200" t="s">
        <v>187</v>
      </c>
      <c r="D106" s="200"/>
      <c r="E106" s="122"/>
      <c r="F106" s="201">
        <v>12</v>
      </c>
      <c r="H106" s="202"/>
    </row>
    <row r="107" spans="1:13" s="192" customFormat="1" x14ac:dyDescent="0.2">
      <c r="A107" s="197"/>
      <c r="G107" s="203"/>
      <c r="H107" s="204"/>
      <c r="I107" s="192" t="s">
        <v>182</v>
      </c>
      <c r="K107" s="196">
        <v>6</v>
      </c>
    </row>
    <row r="108" spans="1:13" s="192" customFormat="1" x14ac:dyDescent="0.2">
      <c r="A108" s="194"/>
      <c r="B108" s="194" t="s">
        <v>349</v>
      </c>
      <c r="C108" s="192" t="s">
        <v>297</v>
      </c>
      <c r="E108" s="126"/>
      <c r="F108" s="205"/>
      <c r="H108" s="204"/>
      <c r="I108" s="198"/>
      <c r="J108" s="202"/>
    </row>
    <row r="109" spans="1:13" s="192" customFormat="1" x14ac:dyDescent="0.2">
      <c r="A109" s="197"/>
      <c r="C109" s="198"/>
      <c r="D109" s="198"/>
      <c r="E109" s="198"/>
      <c r="F109" s="206" t="s">
        <v>182</v>
      </c>
      <c r="H109" s="207"/>
      <c r="I109" s="205">
        <v>13</v>
      </c>
      <c r="J109" s="204"/>
    </row>
    <row r="110" spans="1:13" s="192" customFormat="1" x14ac:dyDescent="0.2">
      <c r="A110" s="194"/>
      <c r="B110" s="194" t="s">
        <v>347</v>
      </c>
      <c r="C110" s="200" t="s">
        <v>182</v>
      </c>
      <c r="D110" s="200"/>
      <c r="E110" s="122"/>
      <c r="F110" s="208"/>
      <c r="G110" s="198"/>
      <c r="I110" s="203"/>
      <c r="J110" s="204"/>
    </row>
    <row r="111" spans="1:13" s="192" customFormat="1" ht="13.5" thickBot="1" x14ac:dyDescent="0.25">
      <c r="A111" s="197"/>
      <c r="I111" s="203"/>
      <c r="J111" s="204"/>
      <c r="L111" s="192" t="s">
        <v>193</v>
      </c>
    </row>
    <row r="112" spans="1:13" s="192" customFormat="1" x14ac:dyDescent="0.2">
      <c r="A112" s="194"/>
      <c r="B112" s="194" t="s">
        <v>348</v>
      </c>
      <c r="C112" s="192" t="s">
        <v>193</v>
      </c>
      <c r="F112" s="196">
        <v>13</v>
      </c>
      <c r="I112" s="203"/>
      <c r="J112" s="204"/>
      <c r="K112" s="209"/>
      <c r="L112" s="210" t="s">
        <v>353</v>
      </c>
      <c r="M112" s="211"/>
    </row>
    <row r="113" spans="1:13" s="192" customFormat="1" x14ac:dyDescent="0.2">
      <c r="A113" s="197"/>
      <c r="C113" s="198"/>
      <c r="D113" s="198"/>
      <c r="E113" s="198"/>
      <c r="F113" s="212" t="s">
        <v>193</v>
      </c>
      <c r="G113" s="200"/>
      <c r="I113" s="205">
        <v>13</v>
      </c>
      <c r="J113" s="204"/>
    </row>
    <row r="114" spans="1:13" s="192" customFormat="1" ht="13.5" thickBot="1" x14ac:dyDescent="0.25">
      <c r="A114" s="194"/>
      <c r="B114" s="194" t="s">
        <v>319</v>
      </c>
      <c r="C114" s="200" t="s">
        <v>199</v>
      </c>
      <c r="D114" s="200"/>
      <c r="E114" s="200"/>
      <c r="F114" s="201">
        <v>6</v>
      </c>
      <c r="H114" s="202"/>
      <c r="I114" s="203"/>
      <c r="J114" s="204"/>
      <c r="L114" s="214" t="s">
        <v>182</v>
      </c>
      <c r="M114" s="214"/>
    </row>
    <row r="115" spans="1:13" s="192" customFormat="1" x14ac:dyDescent="0.2">
      <c r="A115" s="197"/>
      <c r="G115" s="203"/>
      <c r="H115" s="204"/>
      <c r="I115" s="200" t="s">
        <v>193</v>
      </c>
      <c r="J115" s="207"/>
      <c r="K115" s="196">
        <v>13</v>
      </c>
      <c r="L115" s="210" t="s">
        <v>354</v>
      </c>
    </row>
    <row r="116" spans="1:13" s="192" customFormat="1" x14ac:dyDescent="0.2">
      <c r="A116" s="194"/>
      <c r="B116" s="194" t="s">
        <v>318</v>
      </c>
      <c r="C116" s="192" t="s">
        <v>184</v>
      </c>
      <c r="F116" s="205">
        <v>13</v>
      </c>
      <c r="H116" s="204"/>
    </row>
    <row r="117" spans="1:13" s="192" customFormat="1" x14ac:dyDescent="0.2">
      <c r="A117" s="197"/>
      <c r="C117" s="198"/>
      <c r="D117" s="198"/>
      <c r="E117" s="198"/>
      <c r="F117" s="206" t="s">
        <v>184</v>
      </c>
      <c r="H117" s="207"/>
      <c r="I117" s="196">
        <v>1</v>
      </c>
    </row>
    <row r="118" spans="1:13" s="192" customFormat="1" x14ac:dyDescent="0.2">
      <c r="A118" s="194"/>
      <c r="B118" s="194" t="s">
        <v>316</v>
      </c>
      <c r="C118" s="200" t="s">
        <v>169</v>
      </c>
      <c r="D118" s="200"/>
      <c r="E118" s="200"/>
      <c r="F118" s="208">
        <v>10</v>
      </c>
      <c r="G118" s="198"/>
    </row>
    <row r="119" spans="1:13" s="192" customFormat="1" x14ac:dyDescent="0.2">
      <c r="H119" s="203"/>
      <c r="I119" s="192" t="s">
        <v>192</v>
      </c>
      <c r="K119" s="205">
        <v>13</v>
      </c>
      <c r="L119" s="203"/>
      <c r="M119" s="203"/>
    </row>
    <row r="120" spans="1:13" s="192" customFormat="1" ht="13.5" thickBot="1" x14ac:dyDescent="0.25">
      <c r="H120" s="203"/>
      <c r="I120" s="198"/>
      <c r="J120" s="202"/>
      <c r="K120" s="214"/>
      <c r="L120" s="214" t="s">
        <v>192</v>
      </c>
      <c r="M120" s="214"/>
    </row>
    <row r="121" spans="1:13" s="192" customFormat="1" x14ac:dyDescent="0.2">
      <c r="H121" s="203"/>
      <c r="I121" s="200" t="s">
        <v>184</v>
      </c>
      <c r="J121" s="207"/>
      <c r="K121" s="196">
        <v>9</v>
      </c>
      <c r="L121" s="216" t="s">
        <v>355</v>
      </c>
      <c r="M121" s="203"/>
    </row>
    <row r="122" spans="1:13" s="192" customFormat="1" x14ac:dyDescent="0.2">
      <c r="H122" s="203"/>
      <c r="L122" s="203"/>
      <c r="M122" s="203"/>
    </row>
    <row r="123" spans="1:13" s="192" customFormat="1" ht="13.5" thickBot="1" x14ac:dyDescent="0.25">
      <c r="E123" s="192" t="s">
        <v>187</v>
      </c>
      <c r="H123" s="196"/>
      <c r="L123" s="214" t="s">
        <v>184</v>
      </c>
      <c r="M123" s="214"/>
    </row>
    <row r="124" spans="1:13" s="192" customFormat="1" x14ac:dyDescent="0.2">
      <c r="E124" s="198"/>
      <c r="F124" s="198"/>
      <c r="G124" s="202"/>
      <c r="H124" s="212" t="s">
        <v>187</v>
      </c>
      <c r="I124" s="200"/>
      <c r="J124" s="200"/>
      <c r="K124" s="196"/>
      <c r="L124" s="215" t="s">
        <v>356</v>
      </c>
    </row>
    <row r="125" spans="1:13" s="192" customFormat="1" x14ac:dyDescent="0.2">
      <c r="E125" s="200" t="s">
        <v>297</v>
      </c>
      <c r="F125" s="200"/>
      <c r="G125" s="207"/>
      <c r="H125" s="201"/>
      <c r="J125" s="204"/>
    </row>
    <row r="126" spans="1:13" s="192" customFormat="1" ht="13.5" thickBot="1" x14ac:dyDescent="0.25">
      <c r="H126" s="203"/>
      <c r="J126" s="204"/>
      <c r="L126" s="192" t="s">
        <v>169</v>
      </c>
    </row>
    <row r="127" spans="1:13" s="192" customFormat="1" x14ac:dyDescent="0.2">
      <c r="E127" s="192" t="s">
        <v>199</v>
      </c>
      <c r="H127" s="205"/>
      <c r="J127" s="204"/>
      <c r="K127" s="209"/>
      <c r="L127" s="210" t="s">
        <v>388</v>
      </c>
      <c r="M127" s="211"/>
    </row>
    <row r="128" spans="1:13" s="192" customFormat="1" x14ac:dyDescent="0.2">
      <c r="E128" s="198"/>
      <c r="F128" s="198"/>
      <c r="G128" s="202"/>
      <c r="H128" s="206" t="s">
        <v>169</v>
      </c>
      <c r="J128" s="207"/>
      <c r="K128" s="205"/>
    </row>
    <row r="129" spans="1:13" s="192" customFormat="1" ht="13.5" thickBot="1" x14ac:dyDescent="0.25">
      <c r="E129" s="200" t="s">
        <v>169</v>
      </c>
      <c r="F129" s="200"/>
      <c r="G129" s="207"/>
      <c r="H129" s="208"/>
      <c r="I129" s="198"/>
      <c r="K129" s="203"/>
      <c r="L129" s="203" t="s">
        <v>187</v>
      </c>
      <c r="M129" s="214"/>
    </row>
    <row r="130" spans="1:13" s="192" customFormat="1" x14ac:dyDescent="0.2">
      <c r="K130" s="203"/>
      <c r="L130" s="210" t="s">
        <v>389</v>
      </c>
      <c r="M130" s="203"/>
    </row>
    <row r="131" spans="1:13" s="192" customFormat="1" x14ac:dyDescent="0.2">
      <c r="H131" s="192" t="s">
        <v>297</v>
      </c>
      <c r="K131" s="205"/>
      <c r="L131" s="203"/>
      <c r="M131" s="203"/>
    </row>
    <row r="132" spans="1:13" s="192" customFormat="1" ht="13.5" thickBot="1" x14ac:dyDescent="0.25">
      <c r="H132" s="198"/>
      <c r="I132" s="198"/>
      <c r="J132" s="202"/>
      <c r="K132" s="214"/>
      <c r="L132" s="214" t="s">
        <v>199</v>
      </c>
      <c r="M132" s="214"/>
    </row>
    <row r="133" spans="1:13" s="192" customFormat="1" x14ac:dyDescent="0.2">
      <c r="H133" s="200" t="s">
        <v>199</v>
      </c>
      <c r="I133" s="200"/>
      <c r="J133" s="207"/>
      <c r="K133" s="196"/>
      <c r="L133" s="216" t="s">
        <v>391</v>
      </c>
      <c r="M133" s="203"/>
    </row>
    <row r="134" spans="1:13" s="192" customFormat="1" x14ac:dyDescent="0.2">
      <c r="L134" s="203"/>
      <c r="M134" s="203"/>
    </row>
    <row r="135" spans="1:13" s="192" customFormat="1" ht="13.5" thickBot="1" x14ac:dyDescent="0.25">
      <c r="I135" s="203"/>
      <c r="J135" s="203"/>
      <c r="L135" s="214" t="s">
        <v>191</v>
      </c>
      <c r="M135" s="214"/>
    </row>
    <row r="136" spans="1:13" s="192" customFormat="1" x14ac:dyDescent="0.2">
      <c r="I136" s="203"/>
      <c r="J136" s="203"/>
      <c r="L136" s="215" t="s">
        <v>503</v>
      </c>
    </row>
    <row r="137" spans="1:13" s="192" customFormat="1" x14ac:dyDescent="0.2">
      <c r="I137" s="203"/>
      <c r="J137" s="203"/>
      <c r="L137" s="215"/>
    </row>
    <row r="138" spans="1:13" s="192" customFormat="1" ht="13.5" thickBot="1" x14ac:dyDescent="0.25">
      <c r="I138" s="203"/>
      <c r="J138" s="203"/>
      <c r="L138" s="214" t="s">
        <v>174</v>
      </c>
      <c r="M138" s="214"/>
    </row>
    <row r="139" spans="1:13" s="192" customFormat="1" x14ac:dyDescent="0.2">
      <c r="I139" s="203"/>
      <c r="J139" s="203"/>
      <c r="L139" s="215" t="s">
        <v>503</v>
      </c>
    </row>
    <row r="140" spans="1:13" s="192" customFormat="1" x14ac:dyDescent="0.2"/>
    <row r="141" spans="1:13" x14ac:dyDescent="0.2">
      <c r="A141" s="144">
        <v>1</v>
      </c>
      <c r="B141" s="166" t="s">
        <v>166</v>
      </c>
    </row>
    <row r="142" spans="1:13" x14ac:dyDescent="0.2">
      <c r="A142" s="144">
        <v>2</v>
      </c>
      <c r="B142" s="167" t="s">
        <v>181</v>
      </c>
    </row>
    <row r="143" spans="1:13" x14ac:dyDescent="0.2">
      <c r="A143" s="144">
        <v>3</v>
      </c>
      <c r="B143" s="168" t="s">
        <v>177</v>
      </c>
    </row>
    <row r="144" spans="1:13" x14ac:dyDescent="0.2">
      <c r="A144" s="144">
        <v>4</v>
      </c>
      <c r="B144" s="146" t="s">
        <v>180</v>
      </c>
    </row>
    <row r="145" spans="1:2" x14ac:dyDescent="0.2">
      <c r="A145" s="144">
        <v>5</v>
      </c>
      <c r="B145" s="146" t="s">
        <v>178</v>
      </c>
    </row>
    <row r="146" spans="1:2" x14ac:dyDescent="0.2">
      <c r="A146" s="144">
        <v>6</v>
      </c>
      <c r="B146" s="146" t="s">
        <v>168</v>
      </c>
    </row>
    <row r="147" spans="1:2" x14ac:dyDescent="0.2">
      <c r="A147" s="144">
        <v>7</v>
      </c>
      <c r="B147" s="146" t="s">
        <v>179</v>
      </c>
    </row>
    <row r="148" spans="1:2" x14ac:dyDescent="0.2">
      <c r="A148" s="144">
        <v>8</v>
      </c>
      <c r="B148" s="146" t="s">
        <v>217</v>
      </c>
    </row>
    <row r="149" spans="1:2" x14ac:dyDescent="0.2">
      <c r="A149" s="144">
        <v>9</v>
      </c>
      <c r="B149" s="146" t="s">
        <v>172</v>
      </c>
    </row>
    <row r="150" spans="1:2" x14ac:dyDescent="0.2">
      <c r="A150" s="144">
        <v>10</v>
      </c>
      <c r="B150" s="146" t="s">
        <v>171</v>
      </c>
    </row>
    <row r="151" spans="1:2" x14ac:dyDescent="0.2">
      <c r="A151" s="144">
        <v>11</v>
      </c>
      <c r="B151" s="146" t="s">
        <v>170</v>
      </c>
    </row>
    <row r="152" spans="1:2" x14ac:dyDescent="0.2">
      <c r="A152" s="144">
        <v>12</v>
      </c>
      <c r="B152" s="146" t="s">
        <v>183</v>
      </c>
    </row>
    <row r="153" spans="1:2" x14ac:dyDescent="0.2">
      <c r="A153" s="144">
        <v>13</v>
      </c>
      <c r="B153" s="146" t="s">
        <v>193</v>
      </c>
    </row>
    <row r="154" spans="1:2" x14ac:dyDescent="0.2">
      <c r="A154" s="144">
        <v>14</v>
      </c>
      <c r="B154" s="146" t="s">
        <v>182</v>
      </c>
    </row>
    <row r="155" spans="1:2" x14ac:dyDescent="0.2">
      <c r="A155" s="144">
        <v>15</v>
      </c>
      <c r="B155" s="146" t="s">
        <v>192</v>
      </c>
    </row>
    <row r="156" spans="1:2" x14ac:dyDescent="0.2">
      <c r="A156" s="144">
        <v>16</v>
      </c>
      <c r="B156" s="146" t="s">
        <v>184</v>
      </c>
    </row>
    <row r="157" spans="1:2" x14ac:dyDescent="0.2">
      <c r="A157" s="144">
        <v>17</v>
      </c>
      <c r="B157" s="146" t="s">
        <v>169</v>
      </c>
    </row>
    <row r="158" spans="1:2" x14ac:dyDescent="0.2">
      <c r="A158" s="144">
        <v>18</v>
      </c>
      <c r="B158" s="146" t="s">
        <v>187</v>
      </c>
    </row>
    <row r="159" spans="1:2" x14ac:dyDescent="0.2">
      <c r="A159" s="144">
        <v>19</v>
      </c>
      <c r="B159" s="146" t="s">
        <v>199</v>
      </c>
    </row>
    <row r="160" spans="1:2" x14ac:dyDescent="0.2">
      <c r="A160" s="233" t="s">
        <v>504</v>
      </c>
      <c r="B160" s="146" t="s">
        <v>191</v>
      </c>
    </row>
    <row r="161" spans="1:2" x14ac:dyDescent="0.2">
      <c r="A161" s="233" t="s">
        <v>504</v>
      </c>
      <c r="B161" s="146" t="s">
        <v>174</v>
      </c>
    </row>
  </sheetData>
  <conditionalFormatting sqref="C7:N133">
    <cfRule type="cellIs" dxfId="18" priority="1" stopIfTrue="1" operator="equal">
      <formula>13</formula>
    </cfRule>
  </conditionalFormatting>
  <hyperlinks>
    <hyperlink ref="G1" location="Kalend!G1" display="Kalender"/>
    <hyperlink ref="I1" location="Reit!G1" display="Reiting"/>
  </hyperlinks>
  <pageMargins left="0.78740157480314965" right="0.39370078740157483" top="0.59055118110236227" bottom="0.39370078740157483" header="0.39370078740157483" footer="0"/>
  <pageSetup paperSize="9" fitToHeight="0" orientation="landscape" r:id="rId1"/>
  <headerFooter>
    <oddHeader>&amp;R&amp;"Arial,Regular"&amp;9Page &amp;P of &amp;N</oddHeader>
  </headerFooter>
  <rowBreaks count="4" manualBreakCount="4">
    <brk id="28" max="16383" man="1"/>
    <brk id="66" max="16383" man="1"/>
    <brk id="100" max="16383" man="1"/>
    <brk id="13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3.28515625" style="143" customWidth="1"/>
    <col min="2" max="2" width="35.7109375" style="143" bestFit="1" customWidth="1"/>
    <col min="3" max="9" width="6.42578125" style="143" customWidth="1"/>
    <col min="10" max="10" width="3.140625" style="143" bestFit="1" customWidth="1"/>
    <col min="11" max="16384" width="9.140625" style="143"/>
  </cols>
  <sheetData>
    <row r="1" spans="1:10" x14ac:dyDescent="0.2">
      <c r="A1" s="95" t="str">
        <f>UPPER((Kalend!D31)&amp;" - "&amp;(Kalend!C31)&amp;" - "&amp;(Kalend!E31))</f>
        <v>P - PÜSSI 3. MV - DUO</v>
      </c>
      <c r="E1" s="572" t="str">
        <f>HYPERLINK("#Kalend!I1","Kalender")</f>
        <v>Kalender</v>
      </c>
      <c r="F1" s="43"/>
      <c r="G1" s="572" t="str">
        <f>HYPERLINK("#Reit!G1","Reiting")</f>
        <v>Reiting</v>
      </c>
      <c r="H1" s="43"/>
      <c r="I1" s="43"/>
    </row>
    <row r="2" spans="1:10" x14ac:dyDescent="0.2">
      <c r="A2" s="43" t="str">
        <f>"Toimumisaeg: "&amp;(Kalend!A31)&amp;" kell "&amp;(Kalend!B31)</f>
        <v>Toimumisaeg: L, 20.09.2014 kell 10:00</v>
      </c>
    </row>
    <row r="3" spans="1:10" x14ac:dyDescent="0.2">
      <c r="A3" s="43" t="str">
        <f>"Toimumiskoht: "&amp;(Kalend!F31)</f>
        <v>Toimumiskoht: Püssi, Kooli 5, Kultuurimaja taga</v>
      </c>
    </row>
    <row r="4" spans="1:10" x14ac:dyDescent="0.2">
      <c r="A4" s="43" t="str">
        <f>"Korraldaja: "&amp;(Kalend!G31)</f>
        <v xml:space="preserve">Korraldaja: Jevgeni Sarri </v>
      </c>
    </row>
    <row r="6" spans="1:10" x14ac:dyDescent="0.2">
      <c r="A6" s="179" t="s">
        <v>246</v>
      </c>
      <c r="B6" s="179"/>
      <c r="C6" s="220">
        <v>1</v>
      </c>
      <c r="D6" s="220">
        <v>2</v>
      </c>
      <c r="E6" s="220">
        <v>3</v>
      </c>
      <c r="F6" s="220">
        <v>4</v>
      </c>
      <c r="G6" s="220">
        <v>5</v>
      </c>
      <c r="H6" s="220" t="s">
        <v>247</v>
      </c>
      <c r="I6" s="220" t="s">
        <v>248</v>
      </c>
    </row>
    <row r="7" spans="1:10" x14ac:dyDescent="0.2">
      <c r="A7" s="179">
        <v>1</v>
      </c>
      <c r="B7" s="224" t="s">
        <v>505</v>
      </c>
      <c r="C7" s="221"/>
      <c r="D7" s="150">
        <v>12</v>
      </c>
      <c r="E7" s="150">
        <v>13</v>
      </c>
      <c r="F7" s="150">
        <v>13</v>
      </c>
      <c r="G7" s="150">
        <v>13</v>
      </c>
      <c r="H7" s="222" t="s">
        <v>311</v>
      </c>
      <c r="I7" s="150" t="s">
        <v>253</v>
      </c>
      <c r="J7" s="223" t="s">
        <v>361</v>
      </c>
    </row>
    <row r="8" spans="1:10" x14ac:dyDescent="0.2">
      <c r="A8" s="179">
        <v>2</v>
      </c>
      <c r="B8" s="224" t="s">
        <v>335</v>
      </c>
      <c r="C8" s="150">
        <v>13</v>
      </c>
      <c r="D8" s="221"/>
      <c r="E8" s="150">
        <v>13</v>
      </c>
      <c r="F8" s="150">
        <v>9</v>
      </c>
      <c r="G8" s="150">
        <v>13</v>
      </c>
      <c r="H8" s="222" t="s">
        <v>311</v>
      </c>
      <c r="I8" s="150" t="s">
        <v>254</v>
      </c>
      <c r="J8" s="223" t="s">
        <v>366</v>
      </c>
    </row>
    <row r="9" spans="1:10" x14ac:dyDescent="0.2">
      <c r="A9" s="179">
        <v>3</v>
      </c>
      <c r="B9" s="224" t="s">
        <v>506</v>
      </c>
      <c r="C9" s="150">
        <v>3</v>
      </c>
      <c r="D9" s="150">
        <v>4</v>
      </c>
      <c r="E9" s="221"/>
      <c r="F9" s="150">
        <v>8</v>
      </c>
      <c r="G9" s="150">
        <v>13</v>
      </c>
      <c r="H9" s="222" t="s">
        <v>277</v>
      </c>
      <c r="I9" s="150" t="s">
        <v>252</v>
      </c>
      <c r="J9" s="383"/>
    </row>
    <row r="10" spans="1:10" x14ac:dyDescent="0.2">
      <c r="A10" s="179">
        <v>4</v>
      </c>
      <c r="B10" s="224" t="s">
        <v>507</v>
      </c>
      <c r="C10" s="150">
        <v>10</v>
      </c>
      <c r="D10" s="150">
        <v>13</v>
      </c>
      <c r="E10" s="150">
        <v>13</v>
      </c>
      <c r="F10" s="221"/>
      <c r="G10" s="150">
        <v>13</v>
      </c>
      <c r="H10" s="222" t="s">
        <v>311</v>
      </c>
      <c r="I10" s="150" t="s">
        <v>250</v>
      </c>
      <c r="J10" s="223" t="s">
        <v>363</v>
      </c>
    </row>
    <row r="11" spans="1:10" x14ac:dyDescent="0.2">
      <c r="A11" s="179">
        <v>5</v>
      </c>
      <c r="B11" s="224" t="s">
        <v>508</v>
      </c>
      <c r="C11" s="150">
        <v>8</v>
      </c>
      <c r="D11" s="150">
        <v>3</v>
      </c>
      <c r="E11" s="150">
        <v>0</v>
      </c>
      <c r="F11" s="150">
        <v>5</v>
      </c>
      <c r="G11" s="221"/>
      <c r="H11" s="222" t="s">
        <v>365</v>
      </c>
      <c r="I11" s="150" t="s">
        <v>259</v>
      </c>
      <c r="J11" s="383"/>
    </row>
    <row r="12" spans="1:10" x14ac:dyDescent="0.2">
      <c r="A12" s="151"/>
      <c r="B12" s="152"/>
      <c r="C12" s="152"/>
      <c r="D12" s="152"/>
      <c r="E12" s="152"/>
      <c r="F12" s="152"/>
      <c r="G12" s="114"/>
      <c r="H12" s="152"/>
      <c r="I12" s="152"/>
    </row>
    <row r="13" spans="1:10" x14ac:dyDescent="0.2">
      <c r="A13" s="151"/>
      <c r="B13" s="111" t="s">
        <v>266</v>
      </c>
      <c r="C13" s="112" t="s">
        <v>271</v>
      </c>
      <c r="D13" s="112" t="s">
        <v>272</v>
      </c>
      <c r="F13" s="152"/>
      <c r="G13" s="114"/>
      <c r="H13" s="152"/>
      <c r="I13" s="152"/>
    </row>
    <row r="14" spans="1:10" x14ac:dyDescent="0.2">
      <c r="A14" s="151"/>
      <c r="B14" s="111" t="s">
        <v>270</v>
      </c>
      <c r="C14" s="112" t="s">
        <v>277</v>
      </c>
      <c r="D14" s="112" t="s">
        <v>279</v>
      </c>
      <c r="F14" s="152"/>
      <c r="G14" s="114"/>
      <c r="H14" s="152"/>
      <c r="I14" s="152"/>
    </row>
    <row r="15" spans="1:10" x14ac:dyDescent="0.2">
      <c r="A15" s="151"/>
      <c r="B15" s="111" t="s">
        <v>274</v>
      </c>
      <c r="C15" s="112" t="s">
        <v>268</v>
      </c>
      <c r="D15" s="112" t="s">
        <v>269</v>
      </c>
      <c r="F15" s="152"/>
      <c r="G15" s="114"/>
      <c r="H15" s="152"/>
      <c r="I15" s="152"/>
    </row>
    <row r="16" spans="1:10" x14ac:dyDescent="0.2">
      <c r="A16" s="151"/>
      <c r="B16" s="111" t="s">
        <v>276</v>
      </c>
      <c r="C16" s="112" t="s">
        <v>305</v>
      </c>
      <c r="D16" s="112" t="s">
        <v>282</v>
      </c>
      <c r="F16" s="152"/>
      <c r="G16" s="114"/>
      <c r="H16" s="152"/>
      <c r="I16" s="152"/>
    </row>
    <row r="17" spans="1:9" x14ac:dyDescent="0.2">
      <c r="A17" s="151"/>
      <c r="B17" s="111" t="s">
        <v>280</v>
      </c>
      <c r="C17" s="112" t="s">
        <v>261</v>
      </c>
      <c r="D17" s="112" t="s">
        <v>258</v>
      </c>
      <c r="F17" s="152"/>
      <c r="G17" s="114"/>
      <c r="H17" s="152"/>
      <c r="I17" s="152"/>
    </row>
    <row r="19" spans="1:9" x14ac:dyDescent="0.2">
      <c r="A19" s="135">
        <v>1</v>
      </c>
      <c r="B19" s="166" t="s">
        <v>505</v>
      </c>
    </row>
    <row r="20" spans="1:9" x14ac:dyDescent="0.2">
      <c r="A20" s="135">
        <v>2</v>
      </c>
      <c r="B20" s="167" t="s">
        <v>507</v>
      </c>
    </row>
    <row r="21" spans="1:9" x14ac:dyDescent="0.2">
      <c r="A21" s="135">
        <v>3</v>
      </c>
      <c r="B21" s="168" t="s">
        <v>335</v>
      </c>
    </row>
    <row r="22" spans="1:9" x14ac:dyDescent="0.2">
      <c r="A22" s="135">
        <v>4</v>
      </c>
      <c r="B22" s="146" t="s">
        <v>506</v>
      </c>
    </row>
    <row r="23" spans="1:9" x14ac:dyDescent="0.2">
      <c r="A23" s="135">
        <v>5</v>
      </c>
      <c r="B23" s="146" t="s">
        <v>508</v>
      </c>
    </row>
  </sheetData>
  <conditionalFormatting sqref="C7:G11">
    <cfRule type="cellIs" dxfId="17" priority="1" stopIfTrue="1" operator="equal">
      <formula>13</formula>
    </cfRule>
  </conditionalFormatting>
  <hyperlinks>
    <hyperlink ref="E1" location="Kalend!G1" display="Kalender"/>
    <hyperlink ref="G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&amp;R&amp;"Arial,Regular"&amp;9Page &amp;P of &amp;N</oddHeader>
  </headerFooter>
  <rowBreaks count="4" manualBreakCount="4">
    <brk id="43" max="16383" man="1"/>
    <brk id="81" max="16383" man="1"/>
    <brk id="119" max="16383" man="1"/>
    <brk id="1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showRowColHeaders="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28515625" style="143" customWidth="1"/>
    <col min="2" max="2" width="44" style="143" bestFit="1" customWidth="1"/>
    <col min="3" max="11" width="6.42578125" style="143" customWidth="1"/>
    <col min="12" max="16384" width="9.140625" style="143"/>
  </cols>
  <sheetData>
    <row r="1" spans="1:11" x14ac:dyDescent="0.2">
      <c r="A1" s="95" t="str">
        <f>UPPER((Kalend!D32)&amp;" - "&amp;(Kalend!C32)&amp;" - "&amp;(Kalend!E32))</f>
        <v>14 - IDA-VIRUMAA MV (K-NÕMMEL) - TRIO</v>
      </c>
      <c r="D1" s="572" t="str">
        <f>HYPERLINK("#Kalend!I1","Kalender")</f>
        <v>Kalender</v>
      </c>
      <c r="E1" s="43"/>
      <c r="F1" s="572" t="str">
        <f>HYPERLINK("#Reit!G1","Reiting")</f>
        <v>Reiting</v>
      </c>
      <c r="G1" s="43"/>
      <c r="H1" s="43"/>
    </row>
    <row r="2" spans="1:11" x14ac:dyDescent="0.2">
      <c r="A2" s="43" t="str">
        <f>"Toimumisaeg: "&amp;(Kalend!A32)&amp;" kell "&amp;(Kalend!B32)</f>
        <v>Toimumisaeg: P, 21.09.2014 kell 10:00</v>
      </c>
    </row>
    <row r="3" spans="1:11" x14ac:dyDescent="0.2">
      <c r="A3" s="43" t="str">
        <f>"Toimumiskoht: "&amp;(Kalend!F32)</f>
        <v>Toimumiskoht: K-Nõmme Kaevanduspark</v>
      </c>
    </row>
    <row r="4" spans="1:11" x14ac:dyDescent="0.2">
      <c r="A4" s="43" t="str">
        <f>"Korraldaja: "&amp;(Kalend!G32)</f>
        <v>Korraldaja: K-Järve SHK, K-Nõmme SK</v>
      </c>
    </row>
    <row r="6" spans="1:11" s="99" customFormat="1" x14ac:dyDescent="0.2">
      <c r="A6" s="97" t="s">
        <v>246</v>
      </c>
      <c r="B6" s="97"/>
      <c r="C6" s="98">
        <v>1</v>
      </c>
      <c r="D6" s="98">
        <v>2</v>
      </c>
      <c r="E6" s="98">
        <v>3</v>
      </c>
      <c r="F6" s="98">
        <v>4</v>
      </c>
      <c r="G6" s="98">
        <v>5</v>
      </c>
      <c r="H6" s="98">
        <v>6</v>
      </c>
      <c r="I6" s="98" t="s">
        <v>247</v>
      </c>
      <c r="J6" s="98" t="s">
        <v>248</v>
      </c>
    </row>
    <row r="7" spans="1:11" s="99" customFormat="1" x14ac:dyDescent="0.2">
      <c r="A7" s="97">
        <v>1</v>
      </c>
      <c r="B7" s="224" t="s">
        <v>509</v>
      </c>
      <c r="C7" s="100"/>
      <c r="D7" s="101">
        <v>13</v>
      </c>
      <c r="E7" s="101">
        <v>11</v>
      </c>
      <c r="F7" s="101">
        <v>6</v>
      </c>
      <c r="G7" s="101">
        <v>13</v>
      </c>
      <c r="H7" s="101">
        <v>12</v>
      </c>
      <c r="I7" s="102" t="s">
        <v>261</v>
      </c>
      <c r="J7" s="101" t="s">
        <v>259</v>
      </c>
      <c r="K7" s="109"/>
    </row>
    <row r="8" spans="1:11" s="99" customFormat="1" x14ac:dyDescent="0.2">
      <c r="A8" s="97">
        <v>2</v>
      </c>
      <c r="B8" s="107" t="s">
        <v>432</v>
      </c>
      <c r="C8" s="101">
        <v>6</v>
      </c>
      <c r="D8" s="100"/>
      <c r="E8" s="387">
        <v>8</v>
      </c>
      <c r="F8" s="101">
        <v>13</v>
      </c>
      <c r="G8" s="387">
        <v>13</v>
      </c>
      <c r="H8" s="387">
        <v>13</v>
      </c>
      <c r="I8" s="388" t="s">
        <v>251</v>
      </c>
      <c r="J8" s="101"/>
      <c r="K8" s="108"/>
    </row>
    <row r="9" spans="1:11" s="99" customFormat="1" x14ac:dyDescent="0.2">
      <c r="A9" s="97">
        <v>3</v>
      </c>
      <c r="B9" s="64" t="s">
        <v>510</v>
      </c>
      <c r="C9" s="101">
        <v>13</v>
      </c>
      <c r="D9" s="387">
        <v>13</v>
      </c>
      <c r="E9" s="100"/>
      <c r="F9" s="101">
        <v>13</v>
      </c>
      <c r="G9" s="387">
        <v>12</v>
      </c>
      <c r="H9" s="387">
        <v>9</v>
      </c>
      <c r="I9" s="388" t="s">
        <v>251</v>
      </c>
      <c r="J9" s="101"/>
      <c r="K9" s="108"/>
    </row>
    <row r="10" spans="1:11" s="103" customFormat="1" x14ac:dyDescent="0.2">
      <c r="A10" s="97">
        <v>4</v>
      </c>
      <c r="B10" s="224" t="s">
        <v>309</v>
      </c>
      <c r="C10" s="101">
        <v>13</v>
      </c>
      <c r="D10" s="101">
        <v>1</v>
      </c>
      <c r="E10" s="101">
        <v>11</v>
      </c>
      <c r="F10" s="100"/>
      <c r="G10" s="101">
        <v>8</v>
      </c>
      <c r="H10" s="101">
        <v>5</v>
      </c>
      <c r="I10" s="102" t="s">
        <v>258</v>
      </c>
      <c r="J10" s="101" t="s">
        <v>257</v>
      </c>
    </row>
    <row r="11" spans="1:11" s="103" customFormat="1" x14ac:dyDescent="0.2">
      <c r="A11" s="97">
        <v>5</v>
      </c>
      <c r="B11" s="224" t="s">
        <v>312</v>
      </c>
      <c r="C11" s="101">
        <v>10</v>
      </c>
      <c r="D11" s="387">
        <v>0</v>
      </c>
      <c r="E11" s="387">
        <v>13</v>
      </c>
      <c r="F11" s="104">
        <v>13</v>
      </c>
      <c r="G11" s="100"/>
      <c r="H11" s="387">
        <v>13</v>
      </c>
      <c r="I11" s="388" t="s">
        <v>251</v>
      </c>
      <c r="J11" s="101"/>
      <c r="K11" s="108"/>
    </row>
    <row r="12" spans="1:11" s="99" customFormat="1" x14ac:dyDescent="0.2">
      <c r="A12" s="97">
        <v>6</v>
      </c>
      <c r="B12" s="224" t="s">
        <v>421</v>
      </c>
      <c r="C12" s="101">
        <v>13</v>
      </c>
      <c r="D12" s="387">
        <v>8</v>
      </c>
      <c r="E12" s="387">
        <v>13</v>
      </c>
      <c r="F12" s="101">
        <v>13</v>
      </c>
      <c r="G12" s="387">
        <v>4</v>
      </c>
      <c r="H12" s="100"/>
      <c r="I12" s="388" t="s">
        <v>251</v>
      </c>
      <c r="J12" s="101"/>
      <c r="K12" s="108"/>
    </row>
    <row r="14" spans="1:11" s="43" customFormat="1" x14ac:dyDescent="0.2">
      <c r="A14" s="42"/>
      <c r="B14" s="111" t="s">
        <v>266</v>
      </c>
      <c r="C14" s="112" t="s">
        <v>267</v>
      </c>
      <c r="D14" s="112" t="s">
        <v>268</v>
      </c>
      <c r="E14" s="112" t="s">
        <v>269</v>
      </c>
      <c r="F14" s="113"/>
      <c r="G14" s="114"/>
      <c r="H14" s="114"/>
      <c r="I14" s="112"/>
      <c r="J14" s="113"/>
    </row>
    <row r="15" spans="1:11" s="43" customFormat="1" x14ac:dyDescent="0.2">
      <c r="A15" s="42"/>
      <c r="B15" s="111" t="s">
        <v>270</v>
      </c>
      <c r="C15" s="112" t="s">
        <v>271</v>
      </c>
      <c r="D15" s="112" t="s">
        <v>272</v>
      </c>
      <c r="E15" s="112" t="s">
        <v>273</v>
      </c>
      <c r="I15" s="112"/>
      <c r="J15" s="113"/>
    </row>
    <row r="16" spans="1:11" s="43" customFormat="1" x14ac:dyDescent="0.2">
      <c r="A16" s="42"/>
      <c r="B16" s="111" t="s">
        <v>274</v>
      </c>
      <c r="C16" s="112" t="s">
        <v>258</v>
      </c>
      <c r="D16" s="112" t="s">
        <v>261</v>
      </c>
      <c r="E16" s="112" t="s">
        <v>275</v>
      </c>
      <c r="I16" s="112"/>
      <c r="J16" s="115"/>
    </row>
    <row r="17" spans="1:11" s="43" customFormat="1" x14ac:dyDescent="0.2">
      <c r="A17" s="42"/>
      <c r="B17" s="111" t="s">
        <v>276</v>
      </c>
      <c r="C17" s="112" t="s">
        <v>277</v>
      </c>
      <c r="D17" s="112" t="s">
        <v>278</v>
      </c>
      <c r="E17" s="112" t="s">
        <v>279</v>
      </c>
      <c r="G17" s="114"/>
      <c r="H17" s="114"/>
      <c r="I17" s="112"/>
      <c r="J17" s="113"/>
    </row>
    <row r="18" spans="1:11" s="43" customFormat="1" x14ac:dyDescent="0.2">
      <c r="A18" s="42"/>
      <c r="B18" s="111" t="s">
        <v>280</v>
      </c>
      <c r="C18" s="112" t="s">
        <v>281</v>
      </c>
      <c r="D18" s="112" t="s">
        <v>282</v>
      </c>
      <c r="E18" s="112" t="s">
        <v>283</v>
      </c>
      <c r="I18" s="112"/>
      <c r="J18" s="113"/>
    </row>
    <row r="19" spans="1:11" s="43" customFormat="1" x14ac:dyDescent="0.2">
      <c r="A19" s="42"/>
      <c r="B19" s="111"/>
      <c r="C19" s="112"/>
      <c r="D19" s="112"/>
      <c r="E19" s="112"/>
      <c r="I19" s="112"/>
      <c r="J19" s="113"/>
    </row>
    <row r="20" spans="1:11" s="43" customFormat="1" x14ac:dyDescent="0.2">
      <c r="A20" s="389" t="s">
        <v>511</v>
      </c>
      <c r="B20" s="390"/>
      <c r="C20" s="391"/>
      <c r="D20" s="391"/>
      <c r="E20" s="391"/>
      <c r="F20" s="392"/>
      <c r="G20" s="392"/>
      <c r="H20" s="392"/>
      <c r="I20" s="112"/>
      <c r="J20" s="113"/>
    </row>
    <row r="21" spans="1:11" s="99" customFormat="1" x14ac:dyDescent="0.2">
      <c r="A21" s="393" t="s">
        <v>246</v>
      </c>
      <c r="B21" s="393"/>
      <c r="C21" s="394">
        <v>2</v>
      </c>
      <c r="D21" s="394">
        <v>3</v>
      </c>
      <c r="E21" s="394">
        <v>5</v>
      </c>
      <c r="F21" s="394">
        <v>6</v>
      </c>
      <c r="G21" s="394" t="s">
        <v>247</v>
      </c>
      <c r="H21" s="394" t="s">
        <v>248</v>
      </c>
    </row>
    <row r="22" spans="1:11" s="99" customFormat="1" x14ac:dyDescent="0.2">
      <c r="A22" s="393">
        <v>2</v>
      </c>
      <c r="B22" s="395" t="s">
        <v>432</v>
      </c>
      <c r="C22" s="396"/>
      <c r="D22" s="397">
        <v>8</v>
      </c>
      <c r="E22" s="397">
        <v>13</v>
      </c>
      <c r="F22" s="397">
        <v>13</v>
      </c>
      <c r="G22" s="398" t="s">
        <v>305</v>
      </c>
      <c r="H22" s="397" t="s">
        <v>253</v>
      </c>
      <c r="K22" s="108"/>
    </row>
    <row r="23" spans="1:11" s="99" customFormat="1" x14ac:dyDescent="0.2">
      <c r="A23" s="393">
        <v>3</v>
      </c>
      <c r="B23" s="399" t="s">
        <v>510</v>
      </c>
      <c r="C23" s="397">
        <v>13</v>
      </c>
      <c r="D23" s="396"/>
      <c r="E23" s="397">
        <v>12</v>
      </c>
      <c r="F23" s="397">
        <v>9</v>
      </c>
      <c r="G23" s="398" t="s">
        <v>281</v>
      </c>
      <c r="H23" s="397" t="s">
        <v>252</v>
      </c>
      <c r="K23" s="108"/>
    </row>
    <row r="24" spans="1:11" s="103" customFormat="1" x14ac:dyDescent="0.2">
      <c r="A24" s="393">
        <v>5</v>
      </c>
      <c r="B24" s="400" t="s">
        <v>312</v>
      </c>
      <c r="C24" s="397">
        <v>0</v>
      </c>
      <c r="D24" s="397">
        <v>13</v>
      </c>
      <c r="E24" s="396"/>
      <c r="F24" s="397">
        <v>13</v>
      </c>
      <c r="G24" s="398" t="s">
        <v>305</v>
      </c>
      <c r="H24" s="397" t="s">
        <v>250</v>
      </c>
      <c r="K24" s="108"/>
    </row>
    <row r="25" spans="1:11" s="99" customFormat="1" x14ac:dyDescent="0.2">
      <c r="A25" s="393">
        <v>6</v>
      </c>
      <c r="B25" s="400" t="s">
        <v>421</v>
      </c>
      <c r="C25" s="397">
        <v>8</v>
      </c>
      <c r="D25" s="397">
        <v>13</v>
      </c>
      <c r="E25" s="401">
        <v>4</v>
      </c>
      <c r="F25" s="396"/>
      <c r="G25" s="398" t="s">
        <v>281</v>
      </c>
      <c r="H25" s="397" t="s">
        <v>254</v>
      </c>
      <c r="K25" s="108"/>
    </row>
    <row r="26" spans="1:11" s="99" customFormat="1" x14ac:dyDescent="0.2">
      <c r="A26" s="402"/>
      <c r="B26" s="286"/>
      <c r="C26" s="403"/>
      <c r="D26" s="403"/>
      <c r="E26" s="404"/>
      <c r="F26" s="404"/>
      <c r="G26" s="405"/>
      <c r="H26" s="403"/>
      <c r="K26" s="108"/>
    </row>
    <row r="27" spans="1:11" s="408" customFormat="1" x14ac:dyDescent="0.2">
      <c r="A27" s="406"/>
      <c r="B27" s="288"/>
      <c r="C27" s="403"/>
      <c r="D27" s="403"/>
      <c r="E27" s="403"/>
      <c r="F27" s="403"/>
      <c r="G27" s="404"/>
      <c r="H27" s="404"/>
      <c r="I27" s="405"/>
      <c r="J27" s="403"/>
      <c r="K27" s="407"/>
    </row>
    <row r="28" spans="1:11" x14ac:dyDescent="0.2">
      <c r="A28" s="135">
        <v>1</v>
      </c>
      <c r="B28" s="136" t="s">
        <v>432</v>
      </c>
    </row>
    <row r="29" spans="1:11" x14ac:dyDescent="0.2">
      <c r="A29" s="135">
        <v>2</v>
      </c>
      <c r="B29" s="167" t="s">
        <v>312</v>
      </c>
    </row>
    <row r="30" spans="1:11" x14ac:dyDescent="0.2">
      <c r="A30" s="135">
        <v>3</v>
      </c>
      <c r="B30" s="168" t="s">
        <v>421</v>
      </c>
    </row>
    <row r="31" spans="1:11" x14ac:dyDescent="0.2">
      <c r="A31" s="135">
        <v>4</v>
      </c>
      <c r="B31" s="64" t="s">
        <v>510</v>
      </c>
    </row>
    <row r="32" spans="1:11" x14ac:dyDescent="0.2">
      <c r="A32" s="135">
        <v>5</v>
      </c>
      <c r="B32" s="146" t="s">
        <v>512</v>
      </c>
    </row>
    <row r="33" spans="1:2" x14ac:dyDescent="0.2">
      <c r="A33" s="135">
        <v>6</v>
      </c>
      <c r="B33" s="146" t="s">
        <v>309</v>
      </c>
    </row>
  </sheetData>
  <conditionalFormatting sqref="C7:H25">
    <cfRule type="cellIs" dxfId="16" priority="1" stopIfTrue="1" operator="equal">
      <formula>13</formula>
    </cfRule>
  </conditionalFormatting>
  <hyperlinks>
    <hyperlink ref="D1" location="Kalend!G1" display="Kalender"/>
    <hyperlink ref="F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showGridLines="0" showRowColHeaders="0" zoomScaleNormal="100" workbookViewId="0">
      <pane ySplit="7" topLeftCell="A8" activePane="bottomLeft" state="frozen"/>
      <selection activeCell="I1" sqref="I1"/>
      <selection pane="bottomLeft" activeCell="W1" sqref="W1"/>
    </sheetView>
  </sheetViews>
  <sheetFormatPr defaultRowHeight="12.75" x14ac:dyDescent="0.2"/>
  <cols>
    <col min="1" max="1" width="3" style="416" bestFit="1" customWidth="1"/>
    <col min="2" max="2" width="18.7109375" style="416" bestFit="1" customWidth="1"/>
    <col min="3" max="22" width="2.85546875" style="416" customWidth="1"/>
    <col min="23" max="23" width="3" style="416" bestFit="1" customWidth="1"/>
    <col min="24" max="24" width="10.5703125" style="416" customWidth="1"/>
    <col min="25" max="16384" width="9.140625" style="416"/>
  </cols>
  <sheetData>
    <row r="1" spans="1:24" s="143" customFormat="1" x14ac:dyDescent="0.2">
      <c r="A1" s="95" t="str">
        <f>UPPER((Kalend!D33)&amp;" - "&amp;(Kalend!C33)&amp;" - "&amp;(Kalend!E33))</f>
        <v>TUL - IVARI KARIKAS - TULISTAMINE</v>
      </c>
      <c r="M1" s="572" t="str">
        <f>HYPERLINK("#Kalend!I1","Kalender")</f>
        <v>Kalender</v>
      </c>
      <c r="N1" s="43"/>
      <c r="P1" s="43"/>
      <c r="R1" s="572" t="str">
        <f>HYPERLINK("#Reit!G1","Reiting")</f>
        <v>Reiting</v>
      </c>
      <c r="S1" s="96"/>
      <c r="T1" s="96"/>
    </row>
    <row r="2" spans="1:24" s="143" customFormat="1" x14ac:dyDescent="0.2">
      <c r="A2" s="43" t="str">
        <f>"Toimumisaeg: "&amp;(Kalend!A33)&amp;" kell "&amp;(Kalend!B33)</f>
        <v>Toimumisaeg: L, 27.09.2014 kell 10:00</v>
      </c>
    </row>
    <row r="3" spans="1:24" s="143" customFormat="1" x14ac:dyDescent="0.2">
      <c r="A3" s="43" t="str">
        <f>"Toimumiskoht: "&amp;(Kalend!F33)</f>
        <v>Toimumiskoht: K-Järve, Spordihoone</v>
      </c>
    </row>
    <row r="4" spans="1:24" s="143" customFormat="1" x14ac:dyDescent="0.2">
      <c r="A4" s="43" t="str">
        <f>"Korraldaja: "&amp;(Kalend!G33)</f>
        <v>Korraldaja: K-Järve SHK, Ivar Viljaste</v>
      </c>
    </row>
    <row r="5" spans="1:24" s="409" customFormat="1" ht="13.5" thickBot="1" x14ac:dyDescent="0.25"/>
    <row r="6" spans="1:24" ht="63.75" customHeight="1" thickBot="1" x14ac:dyDescent="0.25">
      <c r="A6" s="410"/>
      <c r="B6" s="411"/>
      <c r="C6" s="412"/>
      <c r="D6" s="412"/>
      <c r="E6" s="412"/>
      <c r="F6" s="412"/>
      <c r="G6" s="413"/>
      <c r="H6" s="412"/>
      <c r="I6" s="412"/>
      <c r="J6" s="414"/>
      <c r="K6" s="412"/>
      <c r="L6" s="412"/>
      <c r="M6" s="412"/>
      <c r="N6" s="412"/>
      <c r="O6" s="413"/>
      <c r="P6" s="412"/>
      <c r="Q6" s="412"/>
      <c r="R6" s="414"/>
      <c r="S6" s="412"/>
      <c r="T6" s="412"/>
      <c r="U6" s="412"/>
      <c r="V6" s="412"/>
      <c r="W6" s="415"/>
      <c r="X6" s="415"/>
    </row>
    <row r="7" spans="1:24" s="424" customFormat="1" ht="13.5" thickBot="1" x14ac:dyDescent="0.25">
      <c r="A7" s="417"/>
      <c r="B7" s="418"/>
      <c r="C7" s="419">
        <v>6</v>
      </c>
      <c r="D7" s="420">
        <v>7</v>
      </c>
      <c r="E7" s="420">
        <v>8</v>
      </c>
      <c r="F7" s="421">
        <v>9</v>
      </c>
      <c r="G7" s="419">
        <v>6</v>
      </c>
      <c r="H7" s="420">
        <v>7</v>
      </c>
      <c r="I7" s="420">
        <v>8</v>
      </c>
      <c r="J7" s="421">
        <v>9</v>
      </c>
      <c r="K7" s="419">
        <v>6</v>
      </c>
      <c r="L7" s="420">
        <v>7</v>
      </c>
      <c r="M7" s="420">
        <v>8</v>
      </c>
      <c r="N7" s="421">
        <v>9</v>
      </c>
      <c r="O7" s="419">
        <v>6</v>
      </c>
      <c r="P7" s="420">
        <v>7</v>
      </c>
      <c r="Q7" s="420">
        <v>8</v>
      </c>
      <c r="R7" s="421">
        <v>9</v>
      </c>
      <c r="S7" s="419">
        <v>6</v>
      </c>
      <c r="T7" s="420">
        <v>7</v>
      </c>
      <c r="U7" s="420">
        <v>8</v>
      </c>
      <c r="V7" s="421">
        <v>9</v>
      </c>
      <c r="W7" s="422" t="s">
        <v>162</v>
      </c>
      <c r="X7" s="423" t="s">
        <v>513</v>
      </c>
    </row>
    <row r="8" spans="1:24" s="431" customFormat="1" x14ac:dyDescent="0.2">
      <c r="A8" s="425"/>
      <c r="B8" s="426" t="s">
        <v>514</v>
      </c>
      <c r="C8" s="427"/>
      <c r="D8" s="428"/>
      <c r="E8" s="428"/>
      <c r="F8" s="429"/>
      <c r="G8" s="427"/>
      <c r="H8" s="428"/>
      <c r="I8" s="428"/>
      <c r="J8" s="429"/>
      <c r="K8" s="427"/>
      <c r="L8" s="428"/>
      <c r="M8" s="428"/>
      <c r="N8" s="429"/>
      <c r="O8" s="427"/>
      <c r="P8" s="428"/>
      <c r="Q8" s="428"/>
      <c r="R8" s="429"/>
      <c r="S8" s="427"/>
      <c r="T8" s="428"/>
      <c r="U8" s="428"/>
      <c r="V8" s="429"/>
      <c r="W8" s="425"/>
      <c r="X8" s="430"/>
    </row>
    <row r="9" spans="1:24" s="431" customFormat="1" x14ac:dyDescent="0.2">
      <c r="A9" s="432">
        <v>1</v>
      </c>
      <c r="B9" s="433" t="s">
        <v>169</v>
      </c>
      <c r="C9" s="434">
        <v>3</v>
      </c>
      <c r="D9" s="435">
        <v>0</v>
      </c>
      <c r="E9" s="435">
        <v>0</v>
      </c>
      <c r="F9" s="436">
        <v>0</v>
      </c>
      <c r="G9" s="434">
        <v>3</v>
      </c>
      <c r="H9" s="435">
        <v>3</v>
      </c>
      <c r="I9" s="435">
        <v>0</v>
      </c>
      <c r="J9" s="436">
        <v>0</v>
      </c>
      <c r="K9" s="434">
        <v>1</v>
      </c>
      <c r="L9" s="435">
        <v>0</v>
      </c>
      <c r="M9" s="435">
        <v>0</v>
      </c>
      <c r="N9" s="436">
        <v>0</v>
      </c>
      <c r="O9" s="434">
        <v>0</v>
      </c>
      <c r="P9" s="435">
        <v>0</v>
      </c>
      <c r="Q9" s="435">
        <v>0</v>
      </c>
      <c r="R9" s="436">
        <v>0</v>
      </c>
      <c r="S9" s="434">
        <v>0</v>
      </c>
      <c r="T9" s="435">
        <v>0</v>
      </c>
      <c r="U9" s="435">
        <v>0</v>
      </c>
      <c r="V9" s="436">
        <v>0</v>
      </c>
      <c r="W9" s="437">
        <f t="shared" ref="W9:W27" si="0">SUM(C9:V9)</f>
        <v>10</v>
      </c>
      <c r="X9" s="438" t="s">
        <v>515</v>
      </c>
    </row>
    <row r="10" spans="1:24" s="431" customFormat="1" x14ac:dyDescent="0.2">
      <c r="A10" s="432">
        <v>2</v>
      </c>
      <c r="B10" s="439" t="s">
        <v>183</v>
      </c>
      <c r="C10" s="434">
        <v>0</v>
      </c>
      <c r="D10" s="435">
        <v>0</v>
      </c>
      <c r="E10" s="435">
        <v>0</v>
      </c>
      <c r="F10" s="436">
        <v>0</v>
      </c>
      <c r="G10" s="434">
        <v>0</v>
      </c>
      <c r="H10" s="435">
        <v>5</v>
      </c>
      <c r="I10" s="435">
        <v>0</v>
      </c>
      <c r="J10" s="436">
        <v>0</v>
      </c>
      <c r="K10" s="434">
        <v>0</v>
      </c>
      <c r="L10" s="435">
        <v>0</v>
      </c>
      <c r="M10" s="435">
        <v>0</v>
      </c>
      <c r="N10" s="436">
        <v>3</v>
      </c>
      <c r="O10" s="434">
        <v>0</v>
      </c>
      <c r="P10" s="435">
        <v>0</v>
      </c>
      <c r="Q10" s="435">
        <v>3</v>
      </c>
      <c r="R10" s="436">
        <v>0</v>
      </c>
      <c r="S10" s="434">
        <v>0</v>
      </c>
      <c r="T10" s="435">
        <v>5</v>
      </c>
      <c r="U10" s="435">
        <v>5</v>
      </c>
      <c r="V10" s="436">
        <v>0</v>
      </c>
      <c r="W10" s="440">
        <f t="shared" si="0"/>
        <v>21</v>
      </c>
      <c r="X10" s="438" t="s">
        <v>516</v>
      </c>
    </row>
    <row r="11" spans="1:24" s="431" customFormat="1" x14ac:dyDescent="0.2">
      <c r="A11" s="441">
        <v>3</v>
      </c>
      <c r="B11" s="442" t="s">
        <v>180</v>
      </c>
      <c r="C11" s="443">
        <v>3</v>
      </c>
      <c r="D11" s="444">
        <v>0</v>
      </c>
      <c r="E11" s="444">
        <v>3</v>
      </c>
      <c r="F11" s="445">
        <v>0</v>
      </c>
      <c r="G11" s="443">
        <v>0</v>
      </c>
      <c r="H11" s="444">
        <v>0</v>
      </c>
      <c r="I11" s="444">
        <v>0</v>
      </c>
      <c r="J11" s="445">
        <v>0</v>
      </c>
      <c r="K11" s="443">
        <v>0</v>
      </c>
      <c r="L11" s="444">
        <v>0</v>
      </c>
      <c r="M11" s="444">
        <v>0</v>
      </c>
      <c r="N11" s="445">
        <v>0</v>
      </c>
      <c r="O11" s="443">
        <v>0</v>
      </c>
      <c r="P11" s="444">
        <v>3</v>
      </c>
      <c r="Q11" s="444">
        <v>0</v>
      </c>
      <c r="R11" s="445">
        <v>3</v>
      </c>
      <c r="S11" s="443">
        <v>0</v>
      </c>
      <c r="T11" s="444">
        <v>0</v>
      </c>
      <c r="U11" s="444">
        <v>0</v>
      </c>
      <c r="V11" s="445">
        <v>0</v>
      </c>
      <c r="W11" s="446">
        <f t="shared" si="0"/>
        <v>12</v>
      </c>
      <c r="X11" s="447" t="s">
        <v>517</v>
      </c>
    </row>
    <row r="12" spans="1:24" s="431" customFormat="1" x14ac:dyDescent="0.2">
      <c r="A12" s="441">
        <v>4</v>
      </c>
      <c r="B12" s="442" t="s">
        <v>185</v>
      </c>
      <c r="C12" s="443">
        <v>3</v>
      </c>
      <c r="D12" s="444">
        <v>0</v>
      </c>
      <c r="E12" s="444">
        <v>3</v>
      </c>
      <c r="F12" s="445">
        <v>3</v>
      </c>
      <c r="G12" s="443">
        <v>3</v>
      </c>
      <c r="H12" s="444">
        <v>3</v>
      </c>
      <c r="I12" s="444">
        <v>0</v>
      </c>
      <c r="J12" s="445">
        <v>3</v>
      </c>
      <c r="K12" s="443">
        <v>1</v>
      </c>
      <c r="L12" s="444">
        <v>0</v>
      </c>
      <c r="M12" s="444">
        <v>0</v>
      </c>
      <c r="N12" s="445">
        <v>0</v>
      </c>
      <c r="O12" s="443">
        <v>3</v>
      </c>
      <c r="P12" s="444">
        <v>0</v>
      </c>
      <c r="Q12" s="444">
        <v>0</v>
      </c>
      <c r="R12" s="445">
        <v>0</v>
      </c>
      <c r="S12" s="443">
        <v>0</v>
      </c>
      <c r="T12" s="444">
        <v>0</v>
      </c>
      <c r="U12" s="444">
        <v>5</v>
      </c>
      <c r="V12" s="445">
        <v>5</v>
      </c>
      <c r="W12" s="440">
        <f t="shared" si="0"/>
        <v>32</v>
      </c>
      <c r="X12" s="447" t="s">
        <v>518</v>
      </c>
    </row>
    <row r="13" spans="1:24" s="431" customFormat="1" x14ac:dyDescent="0.2">
      <c r="A13" s="432">
        <v>5</v>
      </c>
      <c r="B13" s="439" t="s">
        <v>168</v>
      </c>
      <c r="C13" s="434">
        <v>3</v>
      </c>
      <c r="D13" s="435">
        <v>3</v>
      </c>
      <c r="E13" s="435">
        <v>3</v>
      </c>
      <c r="F13" s="436">
        <v>3</v>
      </c>
      <c r="G13" s="434">
        <v>3</v>
      </c>
      <c r="H13" s="435">
        <v>0</v>
      </c>
      <c r="I13" s="435">
        <v>3</v>
      </c>
      <c r="J13" s="436">
        <v>0</v>
      </c>
      <c r="K13" s="434">
        <v>0</v>
      </c>
      <c r="L13" s="435">
        <v>1</v>
      </c>
      <c r="M13" s="435">
        <v>0</v>
      </c>
      <c r="N13" s="436">
        <v>0</v>
      </c>
      <c r="O13" s="434">
        <v>3</v>
      </c>
      <c r="P13" s="435">
        <v>0</v>
      </c>
      <c r="Q13" s="435">
        <v>3</v>
      </c>
      <c r="R13" s="436">
        <v>0</v>
      </c>
      <c r="S13" s="434">
        <v>0</v>
      </c>
      <c r="T13" s="435">
        <v>5</v>
      </c>
      <c r="U13" s="435">
        <v>0</v>
      </c>
      <c r="V13" s="436">
        <v>0</v>
      </c>
      <c r="W13" s="437">
        <f t="shared" si="0"/>
        <v>30</v>
      </c>
      <c r="X13" s="438" t="s">
        <v>519</v>
      </c>
    </row>
    <row r="14" spans="1:24" s="431" customFormat="1" x14ac:dyDescent="0.2">
      <c r="A14" s="432">
        <v>6</v>
      </c>
      <c r="B14" s="433" t="s">
        <v>166</v>
      </c>
      <c r="C14" s="434">
        <v>3</v>
      </c>
      <c r="D14" s="435">
        <v>0</v>
      </c>
      <c r="E14" s="435">
        <v>3</v>
      </c>
      <c r="F14" s="436">
        <v>3</v>
      </c>
      <c r="G14" s="434">
        <v>1</v>
      </c>
      <c r="H14" s="435">
        <v>3</v>
      </c>
      <c r="I14" s="435">
        <v>3</v>
      </c>
      <c r="J14" s="436">
        <v>0</v>
      </c>
      <c r="K14" s="434">
        <v>1</v>
      </c>
      <c r="L14" s="435">
        <v>5</v>
      </c>
      <c r="M14" s="435">
        <v>1</v>
      </c>
      <c r="N14" s="436">
        <v>0</v>
      </c>
      <c r="O14" s="434">
        <v>0</v>
      </c>
      <c r="P14" s="435">
        <v>3</v>
      </c>
      <c r="Q14" s="435">
        <v>3</v>
      </c>
      <c r="R14" s="436">
        <v>0</v>
      </c>
      <c r="S14" s="434">
        <v>0</v>
      </c>
      <c r="T14" s="435">
        <v>5</v>
      </c>
      <c r="U14" s="435">
        <v>0</v>
      </c>
      <c r="V14" s="436">
        <v>0</v>
      </c>
      <c r="W14" s="437">
        <f t="shared" si="0"/>
        <v>34</v>
      </c>
      <c r="X14" s="438" t="s">
        <v>520</v>
      </c>
    </row>
    <row r="15" spans="1:24" s="431" customFormat="1" x14ac:dyDescent="0.2">
      <c r="A15" s="441">
        <v>7</v>
      </c>
      <c r="B15" s="448" t="s">
        <v>187</v>
      </c>
      <c r="C15" s="443">
        <v>3</v>
      </c>
      <c r="D15" s="444">
        <v>0</v>
      </c>
      <c r="E15" s="444">
        <v>0</v>
      </c>
      <c r="F15" s="445">
        <v>0</v>
      </c>
      <c r="G15" s="443">
        <v>0</v>
      </c>
      <c r="H15" s="444">
        <v>0</v>
      </c>
      <c r="I15" s="444">
        <v>0</v>
      </c>
      <c r="J15" s="445">
        <v>0</v>
      </c>
      <c r="K15" s="443">
        <v>0</v>
      </c>
      <c r="L15" s="444">
        <v>0</v>
      </c>
      <c r="M15" s="444">
        <v>3</v>
      </c>
      <c r="N15" s="445">
        <v>0</v>
      </c>
      <c r="O15" s="443">
        <v>0</v>
      </c>
      <c r="P15" s="444">
        <v>0</v>
      </c>
      <c r="Q15" s="444">
        <v>0</v>
      </c>
      <c r="R15" s="445">
        <v>0</v>
      </c>
      <c r="S15" s="443">
        <v>0</v>
      </c>
      <c r="T15" s="444">
        <v>0</v>
      </c>
      <c r="U15" s="444">
        <v>0</v>
      </c>
      <c r="V15" s="445">
        <v>0</v>
      </c>
      <c r="W15" s="447">
        <f t="shared" si="0"/>
        <v>6</v>
      </c>
      <c r="X15" s="446">
        <v>14</v>
      </c>
    </row>
    <row r="16" spans="1:24" s="431" customFormat="1" x14ac:dyDescent="0.2">
      <c r="A16" s="441">
        <v>8</v>
      </c>
      <c r="B16" s="442" t="s">
        <v>190</v>
      </c>
      <c r="C16" s="443">
        <v>0</v>
      </c>
      <c r="D16" s="444">
        <v>0</v>
      </c>
      <c r="E16" s="444">
        <v>0</v>
      </c>
      <c r="F16" s="445">
        <v>3</v>
      </c>
      <c r="G16" s="443">
        <v>0</v>
      </c>
      <c r="H16" s="444">
        <v>0</v>
      </c>
      <c r="I16" s="444">
        <v>0</v>
      </c>
      <c r="J16" s="445">
        <v>0</v>
      </c>
      <c r="K16" s="443">
        <v>1</v>
      </c>
      <c r="L16" s="444">
        <v>1</v>
      </c>
      <c r="M16" s="444">
        <v>1</v>
      </c>
      <c r="N16" s="445">
        <v>0</v>
      </c>
      <c r="O16" s="443">
        <v>0</v>
      </c>
      <c r="P16" s="444">
        <v>0</v>
      </c>
      <c r="Q16" s="444">
        <v>0</v>
      </c>
      <c r="R16" s="445">
        <v>0</v>
      </c>
      <c r="S16" s="443">
        <v>0</v>
      </c>
      <c r="T16" s="444">
        <v>0</v>
      </c>
      <c r="U16" s="444">
        <v>0</v>
      </c>
      <c r="V16" s="445">
        <v>0</v>
      </c>
      <c r="W16" s="447">
        <f t="shared" si="0"/>
        <v>6</v>
      </c>
      <c r="X16" s="446">
        <v>15</v>
      </c>
    </row>
    <row r="17" spans="1:24" s="431" customFormat="1" x14ac:dyDescent="0.2">
      <c r="A17" s="432">
        <v>9</v>
      </c>
      <c r="B17" s="439" t="s">
        <v>176</v>
      </c>
      <c r="C17" s="434">
        <v>0</v>
      </c>
      <c r="D17" s="435">
        <v>0</v>
      </c>
      <c r="E17" s="435">
        <v>0</v>
      </c>
      <c r="F17" s="436">
        <v>0</v>
      </c>
      <c r="G17" s="434">
        <v>3</v>
      </c>
      <c r="H17" s="435">
        <v>0</v>
      </c>
      <c r="I17" s="435">
        <v>3</v>
      </c>
      <c r="J17" s="436">
        <v>0</v>
      </c>
      <c r="K17" s="434">
        <v>3</v>
      </c>
      <c r="L17" s="435">
        <v>0</v>
      </c>
      <c r="M17" s="435">
        <v>0</v>
      </c>
      <c r="N17" s="436">
        <v>0</v>
      </c>
      <c r="O17" s="434">
        <v>1</v>
      </c>
      <c r="P17" s="435">
        <v>3</v>
      </c>
      <c r="Q17" s="435">
        <v>3</v>
      </c>
      <c r="R17" s="436">
        <v>0</v>
      </c>
      <c r="S17" s="434">
        <v>0</v>
      </c>
      <c r="T17" s="435">
        <v>5</v>
      </c>
      <c r="U17" s="435">
        <v>0</v>
      </c>
      <c r="V17" s="436">
        <v>5</v>
      </c>
      <c r="W17" s="437">
        <f t="shared" si="0"/>
        <v>26</v>
      </c>
      <c r="X17" s="438" t="s">
        <v>521</v>
      </c>
    </row>
    <row r="18" spans="1:24" s="431" customFormat="1" x14ac:dyDescent="0.2">
      <c r="A18" s="432">
        <v>10</v>
      </c>
      <c r="B18" s="439" t="s">
        <v>174</v>
      </c>
      <c r="C18" s="434">
        <v>3</v>
      </c>
      <c r="D18" s="435">
        <v>0</v>
      </c>
      <c r="E18" s="435">
        <v>0</v>
      </c>
      <c r="F18" s="436">
        <v>0</v>
      </c>
      <c r="G18" s="434">
        <v>0</v>
      </c>
      <c r="H18" s="435">
        <v>3</v>
      </c>
      <c r="I18" s="435">
        <v>3</v>
      </c>
      <c r="J18" s="436">
        <v>0</v>
      </c>
      <c r="K18" s="434">
        <v>1</v>
      </c>
      <c r="L18" s="435">
        <v>0</v>
      </c>
      <c r="M18" s="435">
        <v>0</v>
      </c>
      <c r="N18" s="436">
        <v>1</v>
      </c>
      <c r="O18" s="434">
        <v>0</v>
      </c>
      <c r="P18" s="435">
        <v>0</v>
      </c>
      <c r="Q18" s="435">
        <v>0</v>
      </c>
      <c r="R18" s="436">
        <v>0</v>
      </c>
      <c r="S18" s="434">
        <v>5</v>
      </c>
      <c r="T18" s="435">
        <v>5</v>
      </c>
      <c r="U18" s="435">
        <v>0</v>
      </c>
      <c r="V18" s="436">
        <v>0</v>
      </c>
      <c r="W18" s="437">
        <f t="shared" si="0"/>
        <v>21</v>
      </c>
      <c r="X18" s="438" t="s">
        <v>522</v>
      </c>
    </row>
    <row r="19" spans="1:24" s="431" customFormat="1" x14ac:dyDescent="0.2">
      <c r="A19" s="441">
        <v>11</v>
      </c>
      <c r="B19" s="442" t="s">
        <v>177</v>
      </c>
      <c r="C19" s="443">
        <v>3</v>
      </c>
      <c r="D19" s="444">
        <v>3</v>
      </c>
      <c r="E19" s="444">
        <v>0</v>
      </c>
      <c r="F19" s="445">
        <v>1</v>
      </c>
      <c r="G19" s="443">
        <v>0</v>
      </c>
      <c r="H19" s="444">
        <v>0</v>
      </c>
      <c r="I19" s="444">
        <v>0</v>
      </c>
      <c r="J19" s="445">
        <v>0</v>
      </c>
      <c r="K19" s="443">
        <v>0</v>
      </c>
      <c r="L19" s="444">
        <v>0</v>
      </c>
      <c r="M19" s="444">
        <v>3</v>
      </c>
      <c r="N19" s="445">
        <v>0</v>
      </c>
      <c r="O19" s="443">
        <v>0</v>
      </c>
      <c r="P19" s="444">
        <v>0</v>
      </c>
      <c r="Q19" s="444">
        <v>0</v>
      </c>
      <c r="R19" s="445">
        <v>0</v>
      </c>
      <c r="S19" s="443">
        <v>0</v>
      </c>
      <c r="T19" s="444">
        <v>0</v>
      </c>
      <c r="U19" s="444">
        <v>0</v>
      </c>
      <c r="V19" s="445">
        <v>0</v>
      </c>
      <c r="W19" s="446">
        <f t="shared" si="0"/>
        <v>10</v>
      </c>
      <c r="X19" s="447" t="s">
        <v>515</v>
      </c>
    </row>
    <row r="20" spans="1:24" x14ac:dyDescent="0.2">
      <c r="A20" s="441">
        <v>12</v>
      </c>
      <c r="B20" s="442" t="s">
        <v>175</v>
      </c>
      <c r="C20" s="443">
        <v>3</v>
      </c>
      <c r="D20" s="444">
        <v>0</v>
      </c>
      <c r="E20" s="444">
        <v>3</v>
      </c>
      <c r="F20" s="445">
        <v>0</v>
      </c>
      <c r="G20" s="443">
        <v>0</v>
      </c>
      <c r="H20" s="444">
        <v>0</v>
      </c>
      <c r="I20" s="444">
        <v>0</v>
      </c>
      <c r="J20" s="445">
        <v>0</v>
      </c>
      <c r="K20" s="443">
        <v>3</v>
      </c>
      <c r="L20" s="444">
        <v>0</v>
      </c>
      <c r="M20" s="444">
        <v>0</v>
      </c>
      <c r="N20" s="445">
        <v>0</v>
      </c>
      <c r="O20" s="443">
        <v>0</v>
      </c>
      <c r="P20" s="444">
        <v>0</v>
      </c>
      <c r="Q20" s="444">
        <v>0</v>
      </c>
      <c r="R20" s="445">
        <v>0</v>
      </c>
      <c r="S20" s="443">
        <v>0</v>
      </c>
      <c r="T20" s="444">
        <v>0</v>
      </c>
      <c r="U20" s="444">
        <v>0</v>
      </c>
      <c r="V20" s="445">
        <v>0</v>
      </c>
      <c r="W20" s="447">
        <f t="shared" si="0"/>
        <v>9</v>
      </c>
      <c r="X20" s="446">
        <v>11</v>
      </c>
    </row>
    <row r="21" spans="1:24" x14ac:dyDescent="0.2">
      <c r="A21" s="432">
        <v>13</v>
      </c>
      <c r="B21" s="439" t="s">
        <v>184</v>
      </c>
      <c r="C21" s="434">
        <v>0</v>
      </c>
      <c r="D21" s="435">
        <v>0</v>
      </c>
      <c r="E21" s="435">
        <v>0</v>
      </c>
      <c r="F21" s="436">
        <v>0</v>
      </c>
      <c r="G21" s="434">
        <v>0</v>
      </c>
      <c r="H21" s="435">
        <v>0</v>
      </c>
      <c r="I21" s="435">
        <v>0</v>
      </c>
      <c r="J21" s="436">
        <v>3</v>
      </c>
      <c r="K21" s="434">
        <v>0</v>
      </c>
      <c r="L21" s="435">
        <v>1</v>
      </c>
      <c r="M21" s="435">
        <v>3</v>
      </c>
      <c r="N21" s="436">
        <v>3</v>
      </c>
      <c r="O21" s="434">
        <v>0</v>
      </c>
      <c r="P21" s="435">
        <v>0</v>
      </c>
      <c r="Q21" s="435">
        <v>0</v>
      </c>
      <c r="R21" s="436">
        <v>0</v>
      </c>
      <c r="S21" s="434">
        <v>0</v>
      </c>
      <c r="T21" s="435">
        <v>0</v>
      </c>
      <c r="U21" s="435">
        <v>0</v>
      </c>
      <c r="V21" s="436">
        <v>0</v>
      </c>
      <c r="W21" s="437">
        <f t="shared" si="0"/>
        <v>10</v>
      </c>
      <c r="X21" s="438" t="s">
        <v>515</v>
      </c>
    </row>
    <row r="22" spans="1:24" x14ac:dyDescent="0.2">
      <c r="A22" s="432">
        <v>14</v>
      </c>
      <c r="B22" s="439" t="s">
        <v>193</v>
      </c>
      <c r="C22" s="434">
        <v>0</v>
      </c>
      <c r="D22" s="435">
        <v>0</v>
      </c>
      <c r="E22" s="435">
        <v>3</v>
      </c>
      <c r="F22" s="436">
        <v>0</v>
      </c>
      <c r="G22" s="434">
        <v>0</v>
      </c>
      <c r="H22" s="435">
        <v>0</v>
      </c>
      <c r="I22" s="435">
        <v>0</v>
      </c>
      <c r="J22" s="436">
        <v>1</v>
      </c>
      <c r="K22" s="434">
        <v>3</v>
      </c>
      <c r="L22" s="435">
        <v>0</v>
      </c>
      <c r="M22" s="435">
        <v>0</v>
      </c>
      <c r="N22" s="436">
        <v>0</v>
      </c>
      <c r="O22" s="434">
        <v>0</v>
      </c>
      <c r="P22" s="435">
        <v>0</v>
      </c>
      <c r="Q22" s="435">
        <v>0</v>
      </c>
      <c r="R22" s="436">
        <v>0</v>
      </c>
      <c r="S22" s="434">
        <v>0</v>
      </c>
      <c r="T22" s="435">
        <v>0</v>
      </c>
      <c r="U22" s="435">
        <v>0</v>
      </c>
      <c r="V22" s="436">
        <v>0</v>
      </c>
      <c r="W22" s="438">
        <f t="shared" si="0"/>
        <v>7</v>
      </c>
      <c r="X22" s="449" t="s">
        <v>523</v>
      </c>
    </row>
    <row r="23" spans="1:24" ht="13.5" thickBot="1" x14ac:dyDescent="0.25">
      <c r="A23" s="450">
        <v>15</v>
      </c>
      <c r="B23" s="451" t="s">
        <v>192</v>
      </c>
      <c r="C23" s="452">
        <v>0</v>
      </c>
      <c r="D23" s="453">
        <v>0</v>
      </c>
      <c r="E23" s="453">
        <v>0</v>
      </c>
      <c r="F23" s="454">
        <v>0</v>
      </c>
      <c r="G23" s="452">
        <v>0</v>
      </c>
      <c r="H23" s="453">
        <v>0</v>
      </c>
      <c r="I23" s="453">
        <v>0</v>
      </c>
      <c r="J23" s="454">
        <v>3</v>
      </c>
      <c r="K23" s="452">
        <v>3</v>
      </c>
      <c r="L23" s="453">
        <v>0</v>
      </c>
      <c r="M23" s="453">
        <v>1</v>
      </c>
      <c r="N23" s="454">
        <v>0</v>
      </c>
      <c r="O23" s="452">
        <v>0</v>
      </c>
      <c r="P23" s="453">
        <v>0</v>
      </c>
      <c r="Q23" s="453">
        <v>0</v>
      </c>
      <c r="R23" s="454">
        <v>0</v>
      </c>
      <c r="S23" s="452">
        <v>0</v>
      </c>
      <c r="T23" s="453">
        <v>0</v>
      </c>
      <c r="U23" s="453">
        <v>0</v>
      </c>
      <c r="V23" s="454">
        <v>0</v>
      </c>
      <c r="W23" s="455">
        <f t="shared" si="0"/>
        <v>7</v>
      </c>
      <c r="X23" s="456" t="s">
        <v>523</v>
      </c>
    </row>
    <row r="24" spans="1:24" s="424" customFormat="1" x14ac:dyDescent="0.2">
      <c r="A24" s="425"/>
      <c r="B24" s="457" t="s">
        <v>524</v>
      </c>
      <c r="C24" s="458"/>
      <c r="D24" s="459"/>
      <c r="E24" s="459"/>
      <c r="F24" s="460"/>
      <c r="G24" s="458"/>
      <c r="H24" s="459"/>
      <c r="I24" s="459"/>
      <c r="J24" s="460"/>
      <c r="K24" s="458"/>
      <c r="L24" s="459"/>
      <c r="M24" s="459"/>
      <c r="N24" s="460"/>
      <c r="O24" s="458"/>
      <c r="P24" s="459"/>
      <c r="Q24" s="459"/>
      <c r="R24" s="460"/>
      <c r="S24" s="458"/>
      <c r="T24" s="459"/>
      <c r="U24" s="459"/>
      <c r="V24" s="460"/>
      <c r="W24" s="461"/>
      <c r="X24" s="461"/>
    </row>
    <row r="25" spans="1:24" s="424" customFormat="1" x14ac:dyDescent="0.2">
      <c r="A25" s="432"/>
      <c r="B25" s="433" t="s">
        <v>169</v>
      </c>
      <c r="C25" s="434"/>
      <c r="D25" s="435">
        <v>0</v>
      </c>
      <c r="E25" s="435"/>
      <c r="F25" s="436"/>
      <c r="G25" s="434"/>
      <c r="H25" s="435">
        <v>0</v>
      </c>
      <c r="I25" s="435"/>
      <c r="J25" s="436"/>
      <c r="K25" s="434"/>
      <c r="L25" s="435">
        <v>0</v>
      </c>
      <c r="M25" s="435"/>
      <c r="N25" s="436"/>
      <c r="O25" s="434"/>
      <c r="P25" s="435">
        <v>0</v>
      </c>
      <c r="Q25" s="435"/>
      <c r="R25" s="436"/>
      <c r="S25" s="434"/>
      <c r="T25" s="435">
        <v>0</v>
      </c>
      <c r="U25" s="435"/>
      <c r="V25" s="436"/>
      <c r="W25" s="438">
        <f t="shared" si="0"/>
        <v>0</v>
      </c>
      <c r="X25" s="437">
        <v>10</v>
      </c>
    </row>
    <row r="26" spans="1:24" s="424" customFormat="1" x14ac:dyDescent="0.2">
      <c r="A26" s="432"/>
      <c r="B26" s="439" t="s">
        <v>177</v>
      </c>
      <c r="C26" s="434"/>
      <c r="D26" s="435">
        <v>3</v>
      </c>
      <c r="E26" s="435"/>
      <c r="F26" s="436"/>
      <c r="G26" s="434"/>
      <c r="H26" s="435">
        <v>0</v>
      </c>
      <c r="I26" s="435"/>
      <c r="J26" s="436"/>
      <c r="K26" s="434"/>
      <c r="L26" s="435">
        <v>3</v>
      </c>
      <c r="M26" s="435"/>
      <c r="N26" s="436"/>
      <c r="O26" s="434"/>
      <c r="P26" s="435">
        <v>0</v>
      </c>
      <c r="Q26" s="435"/>
      <c r="R26" s="436"/>
      <c r="S26" s="434"/>
      <c r="T26" s="435">
        <v>0</v>
      </c>
      <c r="U26" s="435"/>
      <c r="V26" s="436"/>
      <c r="W26" s="437">
        <f t="shared" si="0"/>
        <v>6</v>
      </c>
      <c r="X26" s="438" t="s">
        <v>525</v>
      </c>
    </row>
    <row r="27" spans="1:24" s="424" customFormat="1" ht="13.5" thickBot="1" x14ac:dyDescent="0.25">
      <c r="A27" s="462"/>
      <c r="B27" s="463" t="s">
        <v>184</v>
      </c>
      <c r="C27" s="464"/>
      <c r="D27" s="465">
        <v>0</v>
      </c>
      <c r="E27" s="465"/>
      <c r="F27" s="466"/>
      <c r="G27" s="464"/>
      <c r="H27" s="465">
        <v>0</v>
      </c>
      <c r="I27" s="465"/>
      <c r="J27" s="466"/>
      <c r="K27" s="464"/>
      <c r="L27" s="465">
        <v>0</v>
      </c>
      <c r="M27" s="465"/>
      <c r="N27" s="466"/>
      <c r="O27" s="464"/>
      <c r="P27" s="465">
        <v>1</v>
      </c>
      <c r="Q27" s="465"/>
      <c r="R27" s="466"/>
      <c r="S27" s="464"/>
      <c r="T27" s="465">
        <v>0</v>
      </c>
      <c r="U27" s="465"/>
      <c r="V27" s="466"/>
      <c r="W27" s="467">
        <f t="shared" si="0"/>
        <v>1</v>
      </c>
      <c r="X27" s="468">
        <v>9</v>
      </c>
    </row>
    <row r="28" spans="1:24" x14ac:dyDescent="0.2">
      <c r="A28" s="469"/>
      <c r="B28" s="470" t="s">
        <v>526</v>
      </c>
      <c r="C28" s="471"/>
      <c r="D28" s="472"/>
      <c r="E28" s="472"/>
      <c r="F28" s="473"/>
      <c r="G28" s="471"/>
      <c r="H28" s="472"/>
      <c r="I28" s="472"/>
      <c r="J28" s="473"/>
      <c r="K28" s="471"/>
      <c r="L28" s="472"/>
      <c r="M28" s="472"/>
      <c r="N28" s="473"/>
      <c r="O28" s="471"/>
      <c r="P28" s="472"/>
      <c r="Q28" s="472"/>
      <c r="R28" s="473"/>
      <c r="S28" s="471"/>
      <c r="T28" s="472"/>
      <c r="U28" s="472"/>
      <c r="V28" s="473"/>
      <c r="W28" s="474"/>
      <c r="X28" s="475"/>
    </row>
    <row r="29" spans="1:24" x14ac:dyDescent="0.2">
      <c r="A29" s="476">
        <v>5</v>
      </c>
      <c r="B29" s="477" t="s">
        <v>183</v>
      </c>
      <c r="C29" s="478">
        <v>3</v>
      </c>
      <c r="D29" s="479">
        <v>0</v>
      </c>
      <c r="E29" s="479">
        <v>0</v>
      </c>
      <c r="F29" s="480">
        <v>0</v>
      </c>
      <c r="G29" s="478">
        <v>3</v>
      </c>
      <c r="H29" s="479">
        <v>0</v>
      </c>
      <c r="I29" s="479">
        <v>0</v>
      </c>
      <c r="J29" s="480">
        <v>0</v>
      </c>
      <c r="K29" s="478">
        <v>1</v>
      </c>
      <c r="L29" s="479">
        <v>1</v>
      </c>
      <c r="M29" s="479">
        <v>0</v>
      </c>
      <c r="N29" s="480">
        <v>0</v>
      </c>
      <c r="O29" s="478">
        <v>0</v>
      </c>
      <c r="P29" s="479">
        <v>0</v>
      </c>
      <c r="Q29" s="479">
        <v>0</v>
      </c>
      <c r="R29" s="480">
        <v>0</v>
      </c>
      <c r="S29" s="478">
        <v>0</v>
      </c>
      <c r="T29" s="479">
        <v>0</v>
      </c>
      <c r="U29" s="479">
        <v>0</v>
      </c>
      <c r="V29" s="480">
        <v>0</v>
      </c>
      <c r="W29" s="481">
        <f>SUM(C29:V29)</f>
        <v>8</v>
      </c>
      <c r="X29" s="482">
        <v>7</v>
      </c>
    </row>
    <row r="30" spans="1:24" x14ac:dyDescent="0.2">
      <c r="A30" s="476">
        <v>4</v>
      </c>
      <c r="B30" s="477" t="s">
        <v>176</v>
      </c>
      <c r="C30" s="478">
        <v>0</v>
      </c>
      <c r="D30" s="479">
        <v>0</v>
      </c>
      <c r="E30" s="479">
        <v>0</v>
      </c>
      <c r="F30" s="480">
        <v>0</v>
      </c>
      <c r="G30" s="478">
        <v>0</v>
      </c>
      <c r="H30" s="479">
        <v>1</v>
      </c>
      <c r="I30" s="479">
        <v>0</v>
      </c>
      <c r="J30" s="480">
        <v>0</v>
      </c>
      <c r="K30" s="478">
        <v>0</v>
      </c>
      <c r="L30" s="479">
        <v>1</v>
      </c>
      <c r="M30" s="479">
        <v>0</v>
      </c>
      <c r="N30" s="480">
        <v>1</v>
      </c>
      <c r="O30" s="478">
        <v>0</v>
      </c>
      <c r="P30" s="479">
        <v>3</v>
      </c>
      <c r="Q30" s="479">
        <v>0</v>
      </c>
      <c r="R30" s="480">
        <v>0</v>
      </c>
      <c r="S30" s="478">
        <v>0</v>
      </c>
      <c r="T30" s="479">
        <v>0</v>
      </c>
      <c r="U30" s="479">
        <v>5</v>
      </c>
      <c r="V30" s="480">
        <v>0</v>
      </c>
      <c r="W30" s="482">
        <f t="shared" ref="W30:W36" si="1">SUM(C30:V30)</f>
        <v>11</v>
      </c>
      <c r="X30" s="483" t="s">
        <v>521</v>
      </c>
    </row>
    <row r="31" spans="1:24" x14ac:dyDescent="0.2">
      <c r="A31" s="469">
        <v>6</v>
      </c>
      <c r="B31" s="484" t="s">
        <v>174</v>
      </c>
      <c r="C31" s="471">
        <v>0</v>
      </c>
      <c r="D31" s="472">
        <v>0</v>
      </c>
      <c r="E31" s="472">
        <v>3</v>
      </c>
      <c r="F31" s="473">
        <v>3</v>
      </c>
      <c r="G31" s="471">
        <v>0</v>
      </c>
      <c r="H31" s="472">
        <v>3</v>
      </c>
      <c r="I31" s="472">
        <v>3</v>
      </c>
      <c r="J31" s="473">
        <v>0</v>
      </c>
      <c r="K31" s="471">
        <v>3</v>
      </c>
      <c r="L31" s="472">
        <v>0</v>
      </c>
      <c r="M31" s="472">
        <v>0</v>
      </c>
      <c r="N31" s="473">
        <v>0</v>
      </c>
      <c r="O31" s="471">
        <v>0</v>
      </c>
      <c r="P31" s="472">
        <v>0</v>
      </c>
      <c r="Q31" s="472">
        <v>0</v>
      </c>
      <c r="R31" s="473">
        <v>0</v>
      </c>
      <c r="S31" s="471">
        <v>0</v>
      </c>
      <c r="T31" s="472">
        <v>0</v>
      </c>
      <c r="U31" s="472">
        <v>0</v>
      </c>
      <c r="V31" s="473">
        <v>0</v>
      </c>
      <c r="W31" s="475">
        <f t="shared" si="1"/>
        <v>15</v>
      </c>
      <c r="X31" s="485">
        <v>5</v>
      </c>
    </row>
    <row r="32" spans="1:24" x14ac:dyDescent="0.2">
      <c r="A32" s="469">
        <v>3</v>
      </c>
      <c r="B32" s="484" t="s">
        <v>168</v>
      </c>
      <c r="C32" s="471">
        <v>0</v>
      </c>
      <c r="D32" s="472">
        <v>0</v>
      </c>
      <c r="E32" s="472">
        <v>3</v>
      </c>
      <c r="F32" s="473">
        <v>0</v>
      </c>
      <c r="G32" s="471">
        <v>0</v>
      </c>
      <c r="H32" s="472">
        <v>5</v>
      </c>
      <c r="I32" s="472">
        <v>0</v>
      </c>
      <c r="J32" s="473">
        <v>3</v>
      </c>
      <c r="K32" s="471">
        <v>0</v>
      </c>
      <c r="L32" s="472">
        <v>1</v>
      </c>
      <c r="M32" s="472">
        <v>0</v>
      </c>
      <c r="N32" s="473">
        <v>0</v>
      </c>
      <c r="O32" s="471">
        <v>0</v>
      </c>
      <c r="P32" s="472">
        <v>0</v>
      </c>
      <c r="Q32" s="472">
        <v>1</v>
      </c>
      <c r="R32" s="473">
        <v>0</v>
      </c>
      <c r="S32" s="471">
        <v>5</v>
      </c>
      <c r="T32" s="472">
        <v>0</v>
      </c>
      <c r="U32" s="472">
        <v>0</v>
      </c>
      <c r="V32" s="473">
        <v>5</v>
      </c>
      <c r="W32" s="486">
        <f t="shared" si="1"/>
        <v>23</v>
      </c>
      <c r="X32" s="475" t="s">
        <v>518</v>
      </c>
    </row>
    <row r="33" spans="1:24" x14ac:dyDescent="0.2">
      <c r="A33" s="476">
        <v>7</v>
      </c>
      <c r="B33" s="477" t="s">
        <v>180</v>
      </c>
      <c r="C33" s="478">
        <v>0</v>
      </c>
      <c r="D33" s="479">
        <v>0</v>
      </c>
      <c r="E33" s="479">
        <v>0</v>
      </c>
      <c r="F33" s="480">
        <v>0</v>
      </c>
      <c r="G33" s="478">
        <v>0</v>
      </c>
      <c r="H33" s="479">
        <v>0</v>
      </c>
      <c r="I33" s="479">
        <v>3</v>
      </c>
      <c r="J33" s="480">
        <v>0</v>
      </c>
      <c r="K33" s="478">
        <v>1</v>
      </c>
      <c r="L33" s="479">
        <v>0</v>
      </c>
      <c r="M33" s="479">
        <v>0</v>
      </c>
      <c r="N33" s="480">
        <v>0</v>
      </c>
      <c r="O33" s="478">
        <v>0</v>
      </c>
      <c r="P33" s="479">
        <v>0</v>
      </c>
      <c r="Q33" s="479">
        <v>0</v>
      </c>
      <c r="R33" s="480">
        <v>0</v>
      </c>
      <c r="S33" s="478">
        <v>5</v>
      </c>
      <c r="T33" s="479">
        <v>0</v>
      </c>
      <c r="U33" s="479">
        <v>0</v>
      </c>
      <c r="V33" s="480">
        <v>0</v>
      </c>
      <c r="W33" s="483">
        <f t="shared" si="1"/>
        <v>9</v>
      </c>
      <c r="X33" s="482">
        <v>6</v>
      </c>
    </row>
    <row r="34" spans="1:24" x14ac:dyDescent="0.2">
      <c r="A34" s="476">
        <v>2</v>
      </c>
      <c r="B34" s="477" t="s">
        <v>185</v>
      </c>
      <c r="C34" s="478">
        <v>3</v>
      </c>
      <c r="D34" s="479">
        <v>0</v>
      </c>
      <c r="E34" s="479">
        <v>0</v>
      </c>
      <c r="F34" s="480">
        <v>0</v>
      </c>
      <c r="G34" s="478">
        <v>0</v>
      </c>
      <c r="H34" s="479">
        <v>0</v>
      </c>
      <c r="I34" s="479">
        <v>0</v>
      </c>
      <c r="J34" s="480">
        <v>0</v>
      </c>
      <c r="K34" s="478">
        <v>3</v>
      </c>
      <c r="L34" s="479">
        <v>3</v>
      </c>
      <c r="M34" s="479">
        <v>0</v>
      </c>
      <c r="N34" s="480">
        <v>1</v>
      </c>
      <c r="O34" s="478">
        <v>0</v>
      </c>
      <c r="P34" s="479">
        <v>0</v>
      </c>
      <c r="Q34" s="479">
        <v>3</v>
      </c>
      <c r="R34" s="480">
        <v>0</v>
      </c>
      <c r="S34" s="478">
        <v>0</v>
      </c>
      <c r="T34" s="479">
        <v>0</v>
      </c>
      <c r="U34" s="479">
        <v>0</v>
      </c>
      <c r="V34" s="480">
        <v>0</v>
      </c>
      <c r="W34" s="487">
        <f t="shared" si="1"/>
        <v>13</v>
      </c>
      <c r="X34" s="483" t="s">
        <v>519</v>
      </c>
    </row>
    <row r="35" spans="1:24" x14ac:dyDescent="0.2">
      <c r="A35" s="469">
        <v>1</v>
      </c>
      <c r="B35" s="488" t="s">
        <v>166</v>
      </c>
      <c r="C35" s="471">
        <v>3</v>
      </c>
      <c r="D35" s="472">
        <v>3</v>
      </c>
      <c r="E35" s="472">
        <v>3</v>
      </c>
      <c r="F35" s="473">
        <v>0</v>
      </c>
      <c r="G35" s="471">
        <v>3</v>
      </c>
      <c r="H35" s="472">
        <v>0</v>
      </c>
      <c r="I35" s="472">
        <v>0</v>
      </c>
      <c r="J35" s="473">
        <v>3</v>
      </c>
      <c r="K35" s="471">
        <v>0</v>
      </c>
      <c r="L35" s="472">
        <v>1</v>
      </c>
      <c r="M35" s="472">
        <v>1</v>
      </c>
      <c r="N35" s="473">
        <v>0</v>
      </c>
      <c r="O35" s="471">
        <v>0</v>
      </c>
      <c r="P35" s="472">
        <v>0</v>
      </c>
      <c r="Q35" s="472">
        <v>5</v>
      </c>
      <c r="R35" s="473">
        <v>3</v>
      </c>
      <c r="S35" s="471">
        <v>5</v>
      </c>
      <c r="T35" s="472">
        <v>5</v>
      </c>
      <c r="U35" s="472">
        <v>0</v>
      </c>
      <c r="V35" s="473">
        <v>0</v>
      </c>
      <c r="W35" s="489">
        <f t="shared" si="1"/>
        <v>35</v>
      </c>
      <c r="X35" s="475" t="s">
        <v>520</v>
      </c>
    </row>
    <row r="36" spans="1:24" ht="13.5" thickBot="1" x14ac:dyDescent="0.25">
      <c r="A36" s="490">
        <v>8</v>
      </c>
      <c r="B36" s="491" t="s">
        <v>177</v>
      </c>
      <c r="C36" s="492">
        <v>0</v>
      </c>
      <c r="D36" s="493">
        <v>0</v>
      </c>
      <c r="E36" s="493">
        <v>0</v>
      </c>
      <c r="F36" s="494">
        <v>0</v>
      </c>
      <c r="G36" s="492">
        <v>0</v>
      </c>
      <c r="H36" s="493">
        <v>0</v>
      </c>
      <c r="I36" s="493">
        <v>0</v>
      </c>
      <c r="J36" s="494">
        <v>0</v>
      </c>
      <c r="K36" s="492">
        <v>0</v>
      </c>
      <c r="L36" s="493">
        <v>1</v>
      </c>
      <c r="M36" s="493">
        <v>0</v>
      </c>
      <c r="N36" s="494">
        <v>0</v>
      </c>
      <c r="O36" s="492">
        <v>0</v>
      </c>
      <c r="P36" s="493">
        <v>0</v>
      </c>
      <c r="Q36" s="493">
        <v>0</v>
      </c>
      <c r="R36" s="494">
        <v>3</v>
      </c>
      <c r="S36" s="492">
        <v>0</v>
      </c>
      <c r="T36" s="493">
        <v>0</v>
      </c>
      <c r="U36" s="493">
        <v>0</v>
      </c>
      <c r="V36" s="494">
        <v>0</v>
      </c>
      <c r="W36" s="495">
        <f t="shared" si="1"/>
        <v>4</v>
      </c>
      <c r="X36" s="496">
        <v>8</v>
      </c>
    </row>
    <row r="37" spans="1:24" x14ac:dyDescent="0.2">
      <c r="A37" s="497"/>
      <c r="B37" s="426" t="s">
        <v>527</v>
      </c>
      <c r="C37" s="427"/>
      <c r="D37" s="428"/>
      <c r="E37" s="428"/>
      <c r="F37" s="429"/>
      <c r="G37" s="427"/>
      <c r="H37" s="428"/>
      <c r="I37" s="428"/>
      <c r="J37" s="429"/>
      <c r="K37" s="427"/>
      <c r="L37" s="428"/>
      <c r="M37" s="428"/>
      <c r="N37" s="429"/>
      <c r="O37" s="427"/>
      <c r="P37" s="428"/>
      <c r="Q37" s="428"/>
      <c r="R37" s="429"/>
      <c r="S37" s="427"/>
      <c r="T37" s="428"/>
      <c r="U37" s="428"/>
      <c r="V37" s="429"/>
      <c r="W37" s="498"/>
      <c r="X37" s="430"/>
    </row>
    <row r="38" spans="1:24" x14ac:dyDescent="0.2">
      <c r="A38" s="476">
        <v>2</v>
      </c>
      <c r="B38" s="499" t="s">
        <v>168</v>
      </c>
      <c r="C38" s="478">
        <v>3</v>
      </c>
      <c r="D38" s="479">
        <v>0</v>
      </c>
      <c r="E38" s="479">
        <v>3</v>
      </c>
      <c r="F38" s="480">
        <v>0</v>
      </c>
      <c r="G38" s="478">
        <v>3</v>
      </c>
      <c r="H38" s="479">
        <v>3</v>
      </c>
      <c r="I38" s="479">
        <v>0</v>
      </c>
      <c r="J38" s="480">
        <v>0</v>
      </c>
      <c r="K38" s="478">
        <v>1</v>
      </c>
      <c r="L38" s="479">
        <v>1</v>
      </c>
      <c r="M38" s="479">
        <v>1</v>
      </c>
      <c r="N38" s="480">
        <v>1</v>
      </c>
      <c r="O38" s="478">
        <v>0</v>
      </c>
      <c r="P38" s="479">
        <v>3</v>
      </c>
      <c r="Q38" s="479">
        <v>0</v>
      </c>
      <c r="R38" s="480">
        <v>3</v>
      </c>
      <c r="S38" s="478">
        <v>0</v>
      </c>
      <c r="T38" s="479">
        <v>0</v>
      </c>
      <c r="U38" s="479">
        <v>0</v>
      </c>
      <c r="V38" s="480">
        <v>5</v>
      </c>
      <c r="W38" s="487">
        <f>SUM(C38:V38)</f>
        <v>27</v>
      </c>
      <c r="X38" s="483" t="s">
        <v>528</v>
      </c>
    </row>
    <row r="39" spans="1:24" x14ac:dyDescent="0.2">
      <c r="A39" s="476">
        <v>3</v>
      </c>
      <c r="B39" s="477" t="s">
        <v>185</v>
      </c>
      <c r="C39" s="478">
        <v>0</v>
      </c>
      <c r="D39" s="479">
        <v>3</v>
      </c>
      <c r="E39" s="479">
        <v>0</v>
      </c>
      <c r="F39" s="480">
        <v>0</v>
      </c>
      <c r="G39" s="478">
        <v>0</v>
      </c>
      <c r="H39" s="479">
        <v>0</v>
      </c>
      <c r="I39" s="479">
        <v>0</v>
      </c>
      <c r="J39" s="480">
        <v>0</v>
      </c>
      <c r="K39" s="478">
        <v>0</v>
      </c>
      <c r="L39" s="479">
        <v>0</v>
      </c>
      <c r="M39" s="479">
        <v>0</v>
      </c>
      <c r="N39" s="480">
        <v>0</v>
      </c>
      <c r="O39" s="478">
        <v>0</v>
      </c>
      <c r="P39" s="479">
        <v>3</v>
      </c>
      <c r="Q39" s="479">
        <v>3</v>
      </c>
      <c r="R39" s="480">
        <v>0</v>
      </c>
      <c r="S39" s="478">
        <v>0</v>
      </c>
      <c r="T39" s="479">
        <v>5</v>
      </c>
      <c r="U39" s="479">
        <v>0</v>
      </c>
      <c r="V39" s="480">
        <v>0</v>
      </c>
      <c r="W39" s="481">
        <f>SUM(C39:V39)</f>
        <v>14</v>
      </c>
      <c r="X39" s="483" t="s">
        <v>529</v>
      </c>
    </row>
    <row r="40" spans="1:24" x14ac:dyDescent="0.2">
      <c r="A40" s="469">
        <v>4</v>
      </c>
      <c r="B40" s="488" t="s">
        <v>176</v>
      </c>
      <c r="C40" s="471">
        <v>3</v>
      </c>
      <c r="D40" s="472">
        <v>0</v>
      </c>
      <c r="E40" s="472">
        <v>0</v>
      </c>
      <c r="F40" s="473">
        <v>3</v>
      </c>
      <c r="G40" s="471">
        <v>0</v>
      </c>
      <c r="H40" s="472">
        <v>0</v>
      </c>
      <c r="I40" s="472">
        <v>0</v>
      </c>
      <c r="J40" s="473">
        <v>3</v>
      </c>
      <c r="K40" s="471">
        <v>0</v>
      </c>
      <c r="L40" s="472">
        <v>1</v>
      </c>
      <c r="M40" s="472">
        <v>0</v>
      </c>
      <c r="N40" s="473">
        <v>1</v>
      </c>
      <c r="O40" s="471">
        <v>0</v>
      </c>
      <c r="P40" s="472">
        <v>0</v>
      </c>
      <c r="Q40" s="472">
        <v>0</v>
      </c>
      <c r="R40" s="473">
        <v>0</v>
      </c>
      <c r="S40" s="471">
        <v>0</v>
      </c>
      <c r="T40" s="472">
        <v>0</v>
      </c>
      <c r="U40" s="472">
        <v>5</v>
      </c>
      <c r="V40" s="473">
        <v>0</v>
      </c>
      <c r="W40" s="474">
        <f>SUM(C40:V40)</f>
        <v>16</v>
      </c>
      <c r="X40" s="475" t="s">
        <v>529</v>
      </c>
    </row>
    <row r="41" spans="1:24" ht="13.5" thickBot="1" x14ac:dyDescent="0.25">
      <c r="A41" s="490">
        <v>1</v>
      </c>
      <c r="B41" s="491" t="s">
        <v>166</v>
      </c>
      <c r="C41" s="492">
        <v>0</v>
      </c>
      <c r="D41" s="493">
        <v>0</v>
      </c>
      <c r="E41" s="493">
        <v>3</v>
      </c>
      <c r="F41" s="494">
        <v>3</v>
      </c>
      <c r="G41" s="492">
        <v>3</v>
      </c>
      <c r="H41" s="493">
        <v>3</v>
      </c>
      <c r="I41" s="493">
        <v>5</v>
      </c>
      <c r="J41" s="494">
        <v>0</v>
      </c>
      <c r="K41" s="492">
        <v>0</v>
      </c>
      <c r="L41" s="493">
        <v>1</v>
      </c>
      <c r="M41" s="493">
        <v>0</v>
      </c>
      <c r="N41" s="494">
        <v>0</v>
      </c>
      <c r="O41" s="492">
        <v>0</v>
      </c>
      <c r="P41" s="493">
        <v>0</v>
      </c>
      <c r="Q41" s="493">
        <v>0</v>
      </c>
      <c r="R41" s="494">
        <v>0</v>
      </c>
      <c r="S41" s="492">
        <v>0</v>
      </c>
      <c r="T41" s="493">
        <v>5</v>
      </c>
      <c r="U41" s="493">
        <v>5</v>
      </c>
      <c r="V41" s="494">
        <v>0</v>
      </c>
      <c r="W41" s="500">
        <f>SUM(C41:V41)</f>
        <v>28</v>
      </c>
      <c r="X41" s="501" t="s">
        <v>528</v>
      </c>
    </row>
    <row r="42" spans="1:24" x14ac:dyDescent="0.2">
      <c r="A42" s="497"/>
      <c r="B42" s="502" t="s">
        <v>530</v>
      </c>
      <c r="C42" s="427"/>
      <c r="D42" s="428"/>
      <c r="E42" s="428"/>
      <c r="F42" s="429"/>
      <c r="G42" s="427"/>
      <c r="H42" s="428"/>
      <c r="I42" s="428"/>
      <c r="J42" s="429"/>
      <c r="K42" s="427"/>
      <c r="L42" s="428"/>
      <c r="M42" s="428"/>
      <c r="N42" s="429"/>
      <c r="O42" s="427"/>
      <c r="P42" s="428"/>
      <c r="Q42" s="428"/>
      <c r="R42" s="429"/>
      <c r="S42" s="427"/>
      <c r="T42" s="428"/>
      <c r="U42" s="428"/>
      <c r="V42" s="429"/>
      <c r="W42" s="498"/>
      <c r="X42" s="430"/>
    </row>
    <row r="43" spans="1:24" x14ac:dyDescent="0.2">
      <c r="A43" s="469"/>
      <c r="B43" s="503" t="s">
        <v>185</v>
      </c>
      <c r="C43" s="471">
        <v>5</v>
      </c>
      <c r="D43" s="472">
        <v>0</v>
      </c>
      <c r="E43" s="472">
        <v>0</v>
      </c>
      <c r="F43" s="473">
        <v>0</v>
      </c>
      <c r="G43" s="471">
        <v>3</v>
      </c>
      <c r="H43" s="472">
        <v>3</v>
      </c>
      <c r="I43" s="472">
        <v>0</v>
      </c>
      <c r="J43" s="473">
        <v>0</v>
      </c>
      <c r="K43" s="471">
        <v>1</v>
      </c>
      <c r="L43" s="472">
        <v>1</v>
      </c>
      <c r="M43" s="472">
        <v>0</v>
      </c>
      <c r="N43" s="473">
        <v>1</v>
      </c>
      <c r="O43" s="471">
        <v>0</v>
      </c>
      <c r="P43" s="472">
        <v>0</v>
      </c>
      <c r="Q43" s="472">
        <v>3</v>
      </c>
      <c r="R43" s="473">
        <v>0</v>
      </c>
      <c r="S43" s="471">
        <v>0</v>
      </c>
      <c r="T43" s="472">
        <v>0</v>
      </c>
      <c r="U43" s="472">
        <v>0</v>
      </c>
      <c r="V43" s="473">
        <v>0</v>
      </c>
      <c r="W43" s="504">
        <f>SUM(C43:V43)</f>
        <v>17</v>
      </c>
      <c r="X43" s="486">
        <v>3</v>
      </c>
    </row>
    <row r="44" spans="1:24" x14ac:dyDescent="0.2">
      <c r="A44" s="469"/>
      <c r="B44" s="505" t="s">
        <v>176</v>
      </c>
      <c r="C44" s="471">
        <v>0</v>
      </c>
      <c r="D44" s="472">
        <v>0</v>
      </c>
      <c r="E44" s="472">
        <v>0</v>
      </c>
      <c r="F44" s="473">
        <v>0</v>
      </c>
      <c r="G44" s="471">
        <v>0</v>
      </c>
      <c r="H44" s="472">
        <v>0</v>
      </c>
      <c r="I44" s="472">
        <v>0</v>
      </c>
      <c r="J44" s="473">
        <v>0</v>
      </c>
      <c r="K44" s="471">
        <v>1</v>
      </c>
      <c r="L44" s="472">
        <v>3</v>
      </c>
      <c r="M44" s="472">
        <v>0</v>
      </c>
      <c r="N44" s="473">
        <v>1</v>
      </c>
      <c r="O44" s="471">
        <v>0</v>
      </c>
      <c r="P44" s="472">
        <v>1</v>
      </c>
      <c r="Q44" s="472">
        <v>0</v>
      </c>
      <c r="R44" s="473">
        <v>0</v>
      </c>
      <c r="S44" s="471">
        <v>0</v>
      </c>
      <c r="T44" s="472">
        <v>5</v>
      </c>
      <c r="U44" s="472">
        <v>5</v>
      </c>
      <c r="V44" s="473">
        <v>0</v>
      </c>
      <c r="W44" s="474">
        <f>SUM(C44:V44)</f>
        <v>16</v>
      </c>
      <c r="X44" s="486">
        <v>4</v>
      </c>
    </row>
    <row r="45" spans="1:24" x14ac:dyDescent="0.2">
      <c r="A45" s="469"/>
      <c r="B45" s="506" t="s">
        <v>531</v>
      </c>
      <c r="C45" s="471"/>
      <c r="D45" s="472"/>
      <c r="E45" s="472"/>
      <c r="F45" s="473"/>
      <c r="G45" s="471"/>
      <c r="H45" s="472"/>
      <c r="I45" s="472"/>
      <c r="J45" s="473"/>
      <c r="K45" s="471"/>
      <c r="L45" s="472"/>
      <c r="M45" s="472"/>
      <c r="N45" s="473"/>
      <c r="O45" s="471"/>
      <c r="P45" s="472"/>
      <c r="Q45" s="472"/>
      <c r="R45" s="473"/>
      <c r="S45" s="471"/>
      <c r="T45" s="472"/>
      <c r="U45" s="472"/>
      <c r="V45" s="473"/>
      <c r="W45" s="474"/>
      <c r="X45" s="475"/>
    </row>
    <row r="46" spans="1:24" x14ac:dyDescent="0.2">
      <c r="A46" s="469"/>
      <c r="B46" s="503" t="s">
        <v>166</v>
      </c>
      <c r="C46" s="471">
        <v>3</v>
      </c>
      <c r="D46" s="472">
        <v>0</v>
      </c>
      <c r="E46" s="472">
        <v>3</v>
      </c>
      <c r="F46" s="473">
        <v>0</v>
      </c>
      <c r="G46" s="471">
        <v>3</v>
      </c>
      <c r="H46" s="472">
        <v>0</v>
      </c>
      <c r="I46" s="472">
        <v>0</v>
      </c>
      <c r="J46" s="473">
        <v>0</v>
      </c>
      <c r="K46" s="471">
        <v>1</v>
      </c>
      <c r="L46" s="472">
        <v>3</v>
      </c>
      <c r="M46" s="472">
        <v>0</v>
      </c>
      <c r="N46" s="473">
        <v>1</v>
      </c>
      <c r="O46" s="471">
        <v>0</v>
      </c>
      <c r="P46" s="472">
        <v>0</v>
      </c>
      <c r="Q46" s="472">
        <v>0</v>
      </c>
      <c r="R46" s="473">
        <v>3</v>
      </c>
      <c r="S46" s="471">
        <v>0</v>
      </c>
      <c r="T46" s="472">
        <v>5</v>
      </c>
      <c r="U46" s="472">
        <v>0</v>
      </c>
      <c r="V46" s="473">
        <v>0</v>
      </c>
      <c r="W46" s="504">
        <f>SUM(C46:V46)</f>
        <v>22</v>
      </c>
      <c r="X46" s="486">
        <v>1</v>
      </c>
    </row>
    <row r="47" spans="1:24" ht="13.5" thickBot="1" x14ac:dyDescent="0.25">
      <c r="A47" s="490"/>
      <c r="B47" s="507" t="s">
        <v>168</v>
      </c>
      <c r="C47" s="492">
        <v>0</v>
      </c>
      <c r="D47" s="493">
        <v>0</v>
      </c>
      <c r="E47" s="493">
        <v>0</v>
      </c>
      <c r="F47" s="494">
        <v>3</v>
      </c>
      <c r="G47" s="492">
        <v>3</v>
      </c>
      <c r="H47" s="493">
        <v>0</v>
      </c>
      <c r="I47" s="493">
        <v>0</v>
      </c>
      <c r="J47" s="494">
        <v>0</v>
      </c>
      <c r="K47" s="492">
        <v>1</v>
      </c>
      <c r="L47" s="493">
        <v>5</v>
      </c>
      <c r="M47" s="493">
        <v>1</v>
      </c>
      <c r="N47" s="494">
        <v>3</v>
      </c>
      <c r="O47" s="492">
        <v>0</v>
      </c>
      <c r="P47" s="493">
        <v>0</v>
      </c>
      <c r="Q47" s="493">
        <v>0</v>
      </c>
      <c r="R47" s="494">
        <v>0</v>
      </c>
      <c r="S47" s="492">
        <v>0</v>
      </c>
      <c r="T47" s="493">
        <v>0</v>
      </c>
      <c r="U47" s="493">
        <v>0</v>
      </c>
      <c r="V47" s="494">
        <v>0</v>
      </c>
      <c r="W47" s="495">
        <f>SUM(C47:V47)</f>
        <v>16</v>
      </c>
      <c r="X47" s="496">
        <v>2</v>
      </c>
    </row>
    <row r="49" spans="1:14" x14ac:dyDescent="0.2">
      <c r="A49" s="508">
        <v>1</v>
      </c>
      <c r="B49" s="509" t="s">
        <v>166</v>
      </c>
      <c r="G49" s="508">
        <v>10</v>
      </c>
      <c r="H49" s="510" t="s">
        <v>169</v>
      </c>
      <c r="I49" s="511"/>
      <c r="J49" s="511"/>
      <c r="K49" s="511"/>
      <c r="L49" s="511"/>
      <c r="M49" s="511"/>
      <c r="N49" s="512"/>
    </row>
    <row r="50" spans="1:14" x14ac:dyDescent="0.2">
      <c r="A50" s="508">
        <v>2</v>
      </c>
      <c r="B50" s="513" t="s">
        <v>168</v>
      </c>
      <c r="G50" s="508">
        <v>11</v>
      </c>
      <c r="H50" s="510" t="s">
        <v>175</v>
      </c>
      <c r="I50" s="511"/>
      <c r="J50" s="511"/>
      <c r="K50" s="511"/>
      <c r="L50" s="511"/>
      <c r="M50" s="511"/>
      <c r="N50" s="512"/>
    </row>
    <row r="51" spans="1:14" x14ac:dyDescent="0.2">
      <c r="A51" s="508">
        <v>3</v>
      </c>
      <c r="B51" s="514" t="s">
        <v>185</v>
      </c>
      <c r="G51" s="508">
        <v>12</v>
      </c>
      <c r="H51" s="510" t="s">
        <v>192</v>
      </c>
      <c r="I51" s="511"/>
      <c r="J51" s="511"/>
      <c r="K51" s="511"/>
      <c r="L51" s="511"/>
      <c r="M51" s="511"/>
      <c r="N51" s="512"/>
    </row>
    <row r="52" spans="1:14" x14ac:dyDescent="0.2">
      <c r="A52" s="508">
        <v>4</v>
      </c>
      <c r="B52" s="515" t="s">
        <v>176</v>
      </c>
      <c r="G52" s="508">
        <v>12</v>
      </c>
      <c r="H52" s="510" t="s">
        <v>193</v>
      </c>
      <c r="I52" s="511"/>
      <c r="J52" s="511"/>
      <c r="K52" s="511"/>
      <c r="L52" s="511"/>
      <c r="M52" s="511"/>
      <c r="N52" s="512"/>
    </row>
    <row r="53" spans="1:14" x14ac:dyDescent="0.2">
      <c r="A53" s="508">
        <v>5</v>
      </c>
      <c r="B53" s="515" t="s">
        <v>174</v>
      </c>
      <c r="G53" s="508">
        <v>14</v>
      </c>
      <c r="H53" s="510" t="s">
        <v>187</v>
      </c>
      <c r="I53" s="511"/>
      <c r="J53" s="511"/>
      <c r="K53" s="511"/>
      <c r="L53" s="511"/>
      <c r="M53" s="511"/>
      <c r="N53" s="512"/>
    </row>
    <row r="54" spans="1:14" x14ac:dyDescent="0.2">
      <c r="A54" s="508">
        <v>6</v>
      </c>
      <c r="B54" s="515" t="s">
        <v>180</v>
      </c>
      <c r="G54" s="508">
        <v>15</v>
      </c>
      <c r="H54" s="510" t="s">
        <v>190</v>
      </c>
      <c r="I54" s="511"/>
      <c r="J54" s="511"/>
      <c r="K54" s="511"/>
      <c r="L54" s="511"/>
      <c r="M54" s="511"/>
      <c r="N54" s="512"/>
    </row>
    <row r="55" spans="1:14" x14ac:dyDescent="0.2">
      <c r="A55" s="508">
        <v>7</v>
      </c>
      <c r="B55" s="515" t="s">
        <v>183</v>
      </c>
    </row>
    <row r="56" spans="1:14" x14ac:dyDescent="0.2">
      <c r="A56" s="508">
        <v>8</v>
      </c>
      <c r="B56" s="515" t="s">
        <v>177</v>
      </c>
    </row>
    <row r="57" spans="1:14" x14ac:dyDescent="0.2">
      <c r="A57" s="508">
        <v>9</v>
      </c>
      <c r="B57" s="515" t="s">
        <v>184</v>
      </c>
    </row>
  </sheetData>
  <hyperlinks>
    <hyperlink ref="M1" location="Kalend!G1" display="Kalender"/>
  </hyperlinks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92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7" style="143" customWidth="1"/>
    <col min="2" max="2" width="31.140625" style="143" bestFit="1" customWidth="1"/>
    <col min="3" max="3" width="7.28515625" style="143" bestFit="1" customWidth="1"/>
    <col min="4" max="4" width="7.42578125" style="143" bestFit="1" customWidth="1"/>
    <col min="5" max="5" width="9.140625" style="143"/>
    <col min="6" max="6" width="6.7109375" style="143" bestFit="1" customWidth="1"/>
    <col min="7" max="7" width="5.140625" style="143" bestFit="1" customWidth="1"/>
    <col min="8" max="16384" width="9.140625" style="143"/>
  </cols>
  <sheetData>
    <row r="1" spans="1:16" x14ac:dyDescent="0.2">
      <c r="A1" s="95" t="str">
        <f>UPPER((Kalend!D34)&amp;" - "&amp;(Kalend!C34)&amp;" - "&amp;(Kalend!E34))</f>
        <v>15 - K-JÄRVE 15. MV - DUO</v>
      </c>
      <c r="E1" s="572" t="str">
        <f>HYPERLINK("#Kalend!I1","Kalender")</f>
        <v>Kalender</v>
      </c>
      <c r="F1" s="43"/>
      <c r="G1" s="572" t="str">
        <f>HYPERLINK("#Reit!G1","Reiting")</f>
        <v>Reiting</v>
      </c>
      <c r="H1" s="43"/>
      <c r="I1" s="43"/>
    </row>
    <row r="2" spans="1:16" x14ac:dyDescent="0.2">
      <c r="A2" s="43" t="str">
        <f>"Toimumisaeg: "&amp;(Kalend!A34)&amp;" kell "&amp;(Kalend!B34)</f>
        <v>Toimumisaeg: P, 28.09.2014 kell 10:00</v>
      </c>
    </row>
    <row r="3" spans="1:16" x14ac:dyDescent="0.2">
      <c r="A3" s="43" t="str">
        <f>"Toimumiskoht: "&amp;(Kalend!F34)</f>
        <v>Toimumiskoht: K-Järve, Spordihoone</v>
      </c>
      <c r="G3" s="43"/>
    </row>
    <row r="4" spans="1:16" x14ac:dyDescent="0.2">
      <c r="A4" s="43" t="str">
        <f>"Korraldaja: "&amp;(Kalend!G34)</f>
        <v>Korraldaja: K-Järve SHK, Ivar Viljaste</v>
      </c>
      <c r="G4" s="43"/>
    </row>
    <row r="6" spans="1:16" s="178" customFormat="1" x14ac:dyDescent="0.2">
      <c r="A6" s="177" t="s">
        <v>324</v>
      </c>
      <c r="B6" s="177"/>
      <c r="C6" s="177" t="s">
        <v>325</v>
      </c>
      <c r="D6" s="177" t="s">
        <v>326</v>
      </c>
      <c r="E6" s="177" t="s">
        <v>327</v>
      </c>
      <c r="F6" s="177" t="s">
        <v>328</v>
      </c>
      <c r="G6" s="177" t="s">
        <v>248</v>
      </c>
      <c r="I6" s="174"/>
      <c r="J6" s="174"/>
      <c r="K6" s="174"/>
      <c r="L6" s="174"/>
      <c r="M6" s="174"/>
      <c r="N6" s="174"/>
      <c r="O6" s="174"/>
      <c r="P6" s="174"/>
    </row>
    <row r="7" spans="1:16" s="173" customFormat="1" x14ac:dyDescent="0.2">
      <c r="A7" s="179">
        <v>1</v>
      </c>
      <c r="B7" s="107" t="s">
        <v>329</v>
      </c>
      <c r="C7" s="180">
        <v>13</v>
      </c>
      <c r="D7" s="180">
        <v>5</v>
      </c>
      <c r="E7" s="181"/>
      <c r="F7" s="181">
        <v>11</v>
      </c>
      <c r="G7" s="182" t="s">
        <v>254</v>
      </c>
      <c r="I7" s="174"/>
      <c r="J7" s="174"/>
      <c r="K7" s="174"/>
      <c r="L7" s="175"/>
      <c r="M7" s="175"/>
      <c r="N7" s="175"/>
      <c r="O7" s="175"/>
      <c r="P7" s="170"/>
    </row>
    <row r="8" spans="1:16" s="173" customFormat="1" x14ac:dyDescent="0.2">
      <c r="A8" s="179">
        <v>2</v>
      </c>
      <c r="B8" s="189" t="s">
        <v>345</v>
      </c>
      <c r="C8" s="180">
        <v>13</v>
      </c>
      <c r="D8" s="181">
        <v>13</v>
      </c>
      <c r="E8" s="181"/>
      <c r="F8" s="181"/>
      <c r="G8" s="182" t="s">
        <v>253</v>
      </c>
      <c r="I8" s="174"/>
      <c r="J8" s="174"/>
      <c r="K8" s="174"/>
      <c r="L8" s="175"/>
      <c r="M8" s="175"/>
      <c r="N8" s="175"/>
      <c r="O8" s="175"/>
      <c r="P8" s="170"/>
    </row>
    <row r="9" spans="1:16" s="173" customFormat="1" x14ac:dyDescent="0.2">
      <c r="A9" s="179">
        <v>3</v>
      </c>
      <c r="B9" s="224" t="s">
        <v>469</v>
      </c>
      <c r="C9" s="180">
        <v>5</v>
      </c>
      <c r="D9" s="181"/>
      <c r="E9" s="181">
        <v>13</v>
      </c>
      <c r="F9" s="181">
        <v>13</v>
      </c>
      <c r="G9" s="182" t="s">
        <v>250</v>
      </c>
      <c r="I9" s="174"/>
      <c r="J9" s="174"/>
      <c r="K9" s="174"/>
      <c r="L9" s="175"/>
      <c r="M9" s="175"/>
      <c r="N9" s="175"/>
      <c r="O9" s="175"/>
      <c r="P9" s="170"/>
    </row>
    <row r="10" spans="1:16" s="173" customFormat="1" x14ac:dyDescent="0.2">
      <c r="A10" s="179">
        <v>4</v>
      </c>
      <c r="B10" s="184"/>
      <c r="C10" s="185">
        <v>0</v>
      </c>
      <c r="D10" s="181"/>
      <c r="E10" s="181">
        <v>0</v>
      </c>
      <c r="F10" s="181"/>
      <c r="G10" s="182"/>
      <c r="I10" s="174"/>
      <c r="J10" s="174"/>
      <c r="K10" s="175"/>
      <c r="L10" s="175"/>
      <c r="M10" s="175"/>
      <c r="N10" s="175"/>
      <c r="O10" s="175"/>
      <c r="P10" s="170"/>
    </row>
    <row r="11" spans="1:16" s="173" customFormat="1" x14ac:dyDescent="0.2">
      <c r="A11" s="169"/>
      <c r="B11" s="186"/>
      <c r="C11" s="187"/>
      <c r="D11" s="187"/>
      <c r="E11" s="187"/>
      <c r="F11" s="171"/>
      <c r="G11" s="188"/>
      <c r="I11" s="174"/>
      <c r="J11" s="174"/>
      <c r="K11" s="174"/>
      <c r="L11" s="174"/>
      <c r="M11" s="174"/>
      <c r="N11" s="174"/>
      <c r="O11" s="175"/>
      <c r="P11" s="367"/>
    </row>
    <row r="12" spans="1:16" s="178" customFormat="1" x14ac:dyDescent="0.2">
      <c r="A12" s="177" t="s">
        <v>333</v>
      </c>
      <c r="B12" s="177"/>
      <c r="C12" s="177" t="s">
        <v>325</v>
      </c>
      <c r="D12" s="177" t="s">
        <v>326</v>
      </c>
      <c r="E12" s="177" t="s">
        <v>327</v>
      </c>
      <c r="F12" s="177" t="s">
        <v>328</v>
      </c>
      <c r="G12" s="177" t="s">
        <v>248</v>
      </c>
      <c r="I12" s="174"/>
      <c r="J12" s="174"/>
      <c r="K12" s="174"/>
      <c r="L12" s="174"/>
      <c r="M12" s="174"/>
      <c r="N12" s="174"/>
      <c r="O12" s="174"/>
      <c r="P12" s="174"/>
    </row>
    <row r="13" spans="1:16" s="173" customFormat="1" x14ac:dyDescent="0.2">
      <c r="A13" s="179">
        <v>1</v>
      </c>
      <c r="B13" s="189" t="s">
        <v>339</v>
      </c>
      <c r="C13" s="181">
        <v>13</v>
      </c>
      <c r="D13" s="181">
        <v>6</v>
      </c>
      <c r="E13" s="181"/>
      <c r="F13" s="181">
        <v>13</v>
      </c>
      <c r="G13" s="182" t="s">
        <v>250</v>
      </c>
      <c r="I13" s="174"/>
      <c r="J13" s="174"/>
      <c r="K13" s="174"/>
      <c r="L13" s="175"/>
      <c r="M13" s="175"/>
      <c r="N13" s="175"/>
      <c r="O13" s="175"/>
      <c r="P13" s="170"/>
    </row>
    <row r="14" spans="1:16" s="173" customFormat="1" x14ac:dyDescent="0.2">
      <c r="A14" s="179">
        <v>2</v>
      </c>
      <c r="B14" s="189" t="s">
        <v>532</v>
      </c>
      <c r="C14" s="181">
        <v>13</v>
      </c>
      <c r="D14" s="181">
        <v>13</v>
      </c>
      <c r="E14" s="181"/>
      <c r="F14" s="181"/>
      <c r="G14" s="182" t="s">
        <v>253</v>
      </c>
      <c r="I14" s="174"/>
      <c r="J14" s="174"/>
      <c r="K14" s="174"/>
      <c r="L14" s="175"/>
      <c r="M14" s="175"/>
      <c r="N14" s="175"/>
      <c r="O14" s="368"/>
      <c r="P14" s="170"/>
    </row>
    <row r="15" spans="1:16" s="173" customFormat="1" x14ac:dyDescent="0.2">
      <c r="A15" s="179">
        <v>3</v>
      </c>
      <c r="B15" s="189" t="s">
        <v>533</v>
      </c>
      <c r="C15" s="181">
        <v>4</v>
      </c>
      <c r="D15" s="181"/>
      <c r="E15" s="181">
        <v>13</v>
      </c>
      <c r="F15" s="181">
        <v>1</v>
      </c>
      <c r="G15" s="182" t="s">
        <v>254</v>
      </c>
      <c r="I15" s="174"/>
      <c r="J15" s="174"/>
      <c r="K15" s="174"/>
      <c r="L15" s="175"/>
      <c r="M15" s="175"/>
      <c r="N15" s="175"/>
      <c r="O15" s="175"/>
      <c r="P15" s="170"/>
    </row>
    <row r="16" spans="1:16" s="173" customFormat="1" x14ac:dyDescent="0.2">
      <c r="A16" s="179">
        <v>4</v>
      </c>
      <c r="B16" s="184"/>
      <c r="C16" s="181">
        <v>0</v>
      </c>
      <c r="D16" s="181"/>
      <c r="E16" s="181">
        <v>0</v>
      </c>
      <c r="F16" s="181"/>
      <c r="G16" s="182"/>
      <c r="I16" s="174"/>
      <c r="J16" s="174"/>
      <c r="K16" s="170"/>
      <c r="L16" s="175"/>
      <c r="M16" s="175"/>
      <c r="N16" s="175"/>
      <c r="O16" s="175"/>
      <c r="P16" s="170"/>
    </row>
    <row r="17" spans="1:16" s="173" customFormat="1" x14ac:dyDescent="0.2">
      <c r="A17" s="169"/>
      <c r="B17" s="186"/>
      <c r="C17" s="187"/>
      <c r="D17" s="187"/>
      <c r="E17" s="187"/>
      <c r="F17" s="171"/>
      <c r="G17" s="188"/>
      <c r="I17" s="174"/>
      <c r="J17" s="174"/>
      <c r="K17" s="174"/>
      <c r="L17" s="174"/>
      <c r="M17" s="174"/>
      <c r="N17" s="174"/>
      <c r="O17" s="174"/>
      <c r="P17" s="174"/>
    </row>
    <row r="18" spans="1:16" s="178" customFormat="1" x14ac:dyDescent="0.2">
      <c r="A18" s="177" t="s">
        <v>338</v>
      </c>
      <c r="B18" s="177"/>
      <c r="C18" s="177" t="s">
        <v>325</v>
      </c>
      <c r="D18" s="177" t="s">
        <v>326</v>
      </c>
      <c r="E18" s="177" t="s">
        <v>327</v>
      </c>
      <c r="F18" s="177" t="s">
        <v>328</v>
      </c>
      <c r="G18" s="177" t="s">
        <v>248</v>
      </c>
      <c r="I18" s="174"/>
      <c r="J18" s="174"/>
      <c r="K18" s="174"/>
      <c r="L18" s="174"/>
      <c r="M18" s="174"/>
      <c r="N18" s="174"/>
      <c r="O18" s="174"/>
      <c r="P18" s="174"/>
    </row>
    <row r="19" spans="1:16" s="173" customFormat="1" x14ac:dyDescent="0.2">
      <c r="A19" s="179">
        <v>1</v>
      </c>
      <c r="B19" s="189" t="s">
        <v>335</v>
      </c>
      <c r="C19" s="181">
        <v>13</v>
      </c>
      <c r="D19" s="181">
        <v>13</v>
      </c>
      <c r="E19" s="181"/>
      <c r="F19" s="181"/>
      <c r="G19" s="182" t="s">
        <v>253</v>
      </c>
      <c r="I19" s="174"/>
      <c r="J19" s="174"/>
      <c r="K19" s="142"/>
      <c r="L19" s="175"/>
      <c r="M19" s="175"/>
      <c r="N19" s="175"/>
      <c r="O19" s="175"/>
      <c r="P19" s="170"/>
    </row>
    <row r="20" spans="1:16" s="173" customFormat="1" x14ac:dyDescent="0.2">
      <c r="A20" s="179">
        <v>2</v>
      </c>
      <c r="B20" s="189" t="s">
        <v>340</v>
      </c>
      <c r="C20" s="181">
        <v>9</v>
      </c>
      <c r="D20" s="181"/>
      <c r="E20" s="181">
        <v>13</v>
      </c>
      <c r="F20" s="181">
        <v>8</v>
      </c>
      <c r="G20" s="182" t="s">
        <v>254</v>
      </c>
      <c r="I20" s="174"/>
      <c r="J20" s="174"/>
      <c r="K20" s="142"/>
      <c r="L20" s="175"/>
      <c r="M20" s="175"/>
      <c r="N20" s="175"/>
      <c r="O20" s="175"/>
      <c r="P20" s="170"/>
    </row>
    <row r="21" spans="1:16" s="173" customFormat="1" x14ac:dyDescent="0.2">
      <c r="A21" s="179">
        <v>3</v>
      </c>
      <c r="B21" s="189" t="s">
        <v>468</v>
      </c>
      <c r="C21" s="181">
        <v>13</v>
      </c>
      <c r="D21" s="181">
        <v>3</v>
      </c>
      <c r="E21" s="181"/>
      <c r="F21" s="181">
        <v>13</v>
      </c>
      <c r="G21" s="182" t="s">
        <v>250</v>
      </c>
      <c r="I21" s="174"/>
      <c r="J21" s="174"/>
      <c r="K21" s="142"/>
      <c r="L21" s="175"/>
      <c r="M21" s="175"/>
      <c r="N21" s="175"/>
      <c r="O21" s="175"/>
      <c r="P21" s="170"/>
    </row>
    <row r="22" spans="1:16" s="173" customFormat="1" x14ac:dyDescent="0.2">
      <c r="A22" s="179">
        <v>4</v>
      </c>
      <c r="B22" s="184"/>
      <c r="C22" s="181">
        <v>0</v>
      </c>
      <c r="D22" s="181"/>
      <c r="E22" s="181">
        <v>0</v>
      </c>
      <c r="F22" s="181"/>
      <c r="G22" s="182"/>
      <c r="I22" s="174"/>
      <c r="J22" s="174"/>
      <c r="K22" s="175"/>
      <c r="L22" s="175"/>
      <c r="M22" s="175"/>
      <c r="N22" s="175"/>
      <c r="O22" s="175"/>
      <c r="P22" s="170"/>
    </row>
    <row r="23" spans="1:16" s="173" customFormat="1" x14ac:dyDescent="0.2">
      <c r="I23" s="174"/>
      <c r="J23" s="174"/>
      <c r="K23" s="174"/>
      <c r="L23" s="174"/>
      <c r="M23" s="174"/>
      <c r="N23" s="174"/>
      <c r="O23" s="175"/>
      <c r="P23" s="367"/>
    </row>
    <row r="24" spans="1:16" s="178" customFormat="1" x14ac:dyDescent="0.2">
      <c r="A24" s="177" t="s">
        <v>342</v>
      </c>
      <c r="B24" s="177"/>
      <c r="C24" s="177" t="s">
        <v>325</v>
      </c>
      <c r="D24" s="177" t="s">
        <v>326</v>
      </c>
      <c r="E24" s="177" t="s">
        <v>327</v>
      </c>
      <c r="F24" s="177" t="s">
        <v>328</v>
      </c>
      <c r="G24" s="177" t="s">
        <v>248</v>
      </c>
      <c r="I24" s="174"/>
      <c r="J24" s="174"/>
      <c r="K24" s="174"/>
      <c r="L24" s="174"/>
      <c r="M24" s="174"/>
      <c r="N24" s="174"/>
      <c r="O24" s="174"/>
      <c r="P24" s="174"/>
    </row>
    <row r="25" spans="1:16" s="173" customFormat="1" x14ac:dyDescent="0.2">
      <c r="A25" s="179">
        <v>1</v>
      </c>
      <c r="B25" s="184" t="s">
        <v>332</v>
      </c>
      <c r="C25" s="181">
        <v>13</v>
      </c>
      <c r="D25" s="181">
        <v>7</v>
      </c>
      <c r="E25" s="181"/>
      <c r="F25" s="181">
        <v>13</v>
      </c>
      <c r="G25" s="182" t="s">
        <v>250</v>
      </c>
      <c r="I25" s="174"/>
      <c r="J25" s="174"/>
      <c r="K25" s="142"/>
      <c r="L25" s="175"/>
      <c r="M25" s="175"/>
      <c r="N25" s="175"/>
      <c r="O25" s="175"/>
      <c r="P25" s="170"/>
    </row>
    <row r="26" spans="1:16" s="173" customFormat="1" x14ac:dyDescent="0.2">
      <c r="A26" s="179">
        <v>2</v>
      </c>
      <c r="B26" s="189" t="s">
        <v>534</v>
      </c>
      <c r="C26" s="181">
        <v>13</v>
      </c>
      <c r="D26" s="181">
        <v>13</v>
      </c>
      <c r="E26" s="181"/>
      <c r="F26" s="181"/>
      <c r="G26" s="182" t="s">
        <v>253</v>
      </c>
      <c r="I26" s="174"/>
      <c r="J26" s="174"/>
      <c r="K26" s="142"/>
      <c r="L26" s="175"/>
      <c r="M26" s="175"/>
      <c r="N26" s="175"/>
      <c r="O26" s="175"/>
      <c r="P26" s="170"/>
    </row>
    <row r="27" spans="1:16" s="173" customFormat="1" x14ac:dyDescent="0.2">
      <c r="A27" s="179">
        <v>3</v>
      </c>
      <c r="B27" s="189" t="s">
        <v>472</v>
      </c>
      <c r="C27" s="181">
        <v>5</v>
      </c>
      <c r="D27" s="181"/>
      <c r="E27" s="181">
        <v>13</v>
      </c>
      <c r="F27" s="181">
        <v>5</v>
      </c>
      <c r="G27" s="182" t="s">
        <v>254</v>
      </c>
      <c r="I27" s="174"/>
      <c r="J27" s="174"/>
      <c r="K27" s="191"/>
      <c r="L27" s="175"/>
      <c r="M27" s="175"/>
      <c r="N27" s="175"/>
      <c r="O27" s="175"/>
      <c r="P27" s="170"/>
    </row>
    <row r="28" spans="1:16" s="173" customFormat="1" x14ac:dyDescent="0.2">
      <c r="A28" s="179">
        <v>4</v>
      </c>
      <c r="B28" s="184"/>
      <c r="C28" s="181">
        <v>0</v>
      </c>
      <c r="D28" s="181"/>
      <c r="E28" s="181">
        <v>0</v>
      </c>
      <c r="F28" s="181"/>
      <c r="G28" s="182"/>
      <c r="I28" s="174"/>
      <c r="J28" s="174"/>
      <c r="K28" s="175"/>
      <c r="L28" s="175"/>
      <c r="M28" s="175"/>
      <c r="N28" s="175"/>
      <c r="O28" s="175"/>
      <c r="P28" s="170"/>
    </row>
    <row r="29" spans="1:16" s="192" customFormat="1" x14ac:dyDescent="0.2"/>
    <row r="30" spans="1:16" s="192" customFormat="1" x14ac:dyDescent="0.2">
      <c r="A30" s="193" t="s">
        <v>284</v>
      </c>
    </row>
    <row r="31" spans="1:16" s="192" customFormat="1" x14ac:dyDescent="0.2">
      <c r="A31" s="193"/>
    </row>
    <row r="32" spans="1:16" s="192" customFormat="1" x14ac:dyDescent="0.2">
      <c r="A32" s="194" t="s">
        <v>293</v>
      </c>
      <c r="B32" s="192" t="s">
        <v>345</v>
      </c>
      <c r="C32" s="196">
        <v>13</v>
      </c>
    </row>
    <row r="33" spans="1:11" s="192" customFormat="1" x14ac:dyDescent="0.2">
      <c r="A33" s="197"/>
      <c r="B33" s="198"/>
      <c r="C33" s="212" t="s">
        <v>345</v>
      </c>
      <c r="D33" s="200"/>
      <c r="F33" s="196">
        <v>7</v>
      </c>
    </row>
    <row r="34" spans="1:11" s="192" customFormat="1" x14ac:dyDescent="0.2">
      <c r="A34" s="194" t="s">
        <v>294</v>
      </c>
      <c r="B34" s="122" t="s">
        <v>332</v>
      </c>
      <c r="C34" s="201">
        <v>12</v>
      </c>
      <c r="E34" s="202"/>
    </row>
    <row r="35" spans="1:11" s="192" customFormat="1" x14ac:dyDescent="0.2">
      <c r="A35" s="197"/>
      <c r="D35" s="203"/>
      <c r="E35" s="204"/>
      <c r="F35" s="192" t="s">
        <v>532</v>
      </c>
      <c r="I35" s="196">
        <v>13</v>
      </c>
    </row>
    <row r="36" spans="1:11" s="192" customFormat="1" x14ac:dyDescent="0.2">
      <c r="A36" s="194" t="s">
        <v>287</v>
      </c>
      <c r="B36" s="126" t="s">
        <v>532</v>
      </c>
      <c r="C36" s="205">
        <v>13</v>
      </c>
      <c r="E36" s="204"/>
      <c r="F36" s="198"/>
      <c r="G36" s="198"/>
      <c r="H36" s="202"/>
    </row>
    <row r="37" spans="1:11" s="192" customFormat="1" x14ac:dyDescent="0.2">
      <c r="A37" s="197"/>
      <c r="B37" s="198"/>
      <c r="C37" s="206" t="s">
        <v>532</v>
      </c>
      <c r="E37" s="207"/>
      <c r="F37" s="205">
        <v>13</v>
      </c>
      <c r="G37" s="203"/>
      <c r="H37" s="204"/>
    </row>
    <row r="38" spans="1:11" s="192" customFormat="1" x14ac:dyDescent="0.2">
      <c r="A38" s="194" t="s">
        <v>288</v>
      </c>
      <c r="B38" s="122" t="s">
        <v>468</v>
      </c>
      <c r="C38" s="208">
        <v>0</v>
      </c>
      <c r="D38" s="198"/>
      <c r="F38" s="203"/>
      <c r="G38" s="203"/>
      <c r="H38" s="204"/>
    </row>
    <row r="39" spans="1:11" s="192" customFormat="1" ht="13.5" thickBot="1" x14ac:dyDescent="0.25">
      <c r="A39" s="197"/>
      <c r="F39" s="203"/>
      <c r="G39" s="203"/>
      <c r="H39" s="204"/>
      <c r="J39" s="192" t="s">
        <v>532</v>
      </c>
    </row>
    <row r="40" spans="1:11" s="192" customFormat="1" x14ac:dyDescent="0.2">
      <c r="A40" s="194" t="s">
        <v>289</v>
      </c>
      <c r="B40" s="192" t="s">
        <v>335</v>
      </c>
      <c r="C40" s="196">
        <v>11</v>
      </c>
      <c r="F40" s="203"/>
      <c r="G40" s="203"/>
      <c r="H40" s="204"/>
      <c r="I40" s="209"/>
      <c r="J40" s="210" t="s">
        <v>290</v>
      </c>
      <c r="K40" s="211"/>
    </row>
    <row r="41" spans="1:11" s="192" customFormat="1" x14ac:dyDescent="0.2">
      <c r="A41" s="197"/>
      <c r="B41" s="198"/>
      <c r="C41" s="212" t="s">
        <v>339</v>
      </c>
      <c r="D41" s="200"/>
      <c r="F41" s="205">
        <v>13</v>
      </c>
      <c r="G41" s="203"/>
      <c r="H41" s="204"/>
    </row>
    <row r="42" spans="1:11" s="192" customFormat="1" ht="13.5" thickBot="1" x14ac:dyDescent="0.25">
      <c r="A42" s="194" t="s">
        <v>291</v>
      </c>
      <c r="B42" s="200" t="s">
        <v>339</v>
      </c>
      <c r="C42" s="201">
        <v>13</v>
      </c>
      <c r="E42" s="202"/>
      <c r="F42" s="203"/>
      <c r="G42" s="203"/>
      <c r="H42" s="204"/>
      <c r="J42" s="214" t="s">
        <v>339</v>
      </c>
      <c r="K42" s="214"/>
    </row>
    <row r="43" spans="1:11" s="192" customFormat="1" x14ac:dyDescent="0.2">
      <c r="A43" s="197"/>
      <c r="D43" s="203"/>
      <c r="E43" s="204"/>
      <c r="F43" s="200" t="s">
        <v>339</v>
      </c>
      <c r="G43" s="200"/>
      <c r="H43" s="207"/>
      <c r="I43" s="196">
        <v>8</v>
      </c>
      <c r="J43" s="210" t="s">
        <v>292</v>
      </c>
    </row>
    <row r="44" spans="1:11" s="192" customFormat="1" x14ac:dyDescent="0.2">
      <c r="A44" s="194" t="s">
        <v>285</v>
      </c>
      <c r="B44" s="192" t="s">
        <v>534</v>
      </c>
      <c r="C44" s="205">
        <v>13</v>
      </c>
      <c r="E44" s="204"/>
    </row>
    <row r="45" spans="1:11" s="192" customFormat="1" x14ac:dyDescent="0.2">
      <c r="A45" s="197"/>
      <c r="B45" s="198"/>
      <c r="C45" s="206" t="s">
        <v>534</v>
      </c>
      <c r="E45" s="207"/>
      <c r="F45" s="196">
        <v>4</v>
      </c>
    </row>
    <row r="46" spans="1:11" s="192" customFormat="1" x14ac:dyDescent="0.2">
      <c r="A46" s="194" t="s">
        <v>286</v>
      </c>
      <c r="B46" s="200" t="s">
        <v>469</v>
      </c>
      <c r="C46" s="208">
        <v>9</v>
      </c>
      <c r="D46" s="198"/>
    </row>
    <row r="47" spans="1:11" s="192" customFormat="1" x14ac:dyDescent="0.2">
      <c r="A47" s="215"/>
      <c r="B47" s="203"/>
      <c r="C47" s="205"/>
      <c r="D47" s="203"/>
    </row>
    <row r="48" spans="1:11" s="192" customFormat="1" x14ac:dyDescent="0.2">
      <c r="F48" s="192" t="s">
        <v>345</v>
      </c>
      <c r="I48" s="205">
        <v>13</v>
      </c>
      <c r="J48" s="203"/>
      <c r="K48" s="203"/>
    </row>
    <row r="49" spans="3:11" s="192" customFormat="1" ht="13.5" thickBot="1" x14ac:dyDescent="0.25">
      <c r="F49" s="198"/>
      <c r="G49" s="198"/>
      <c r="H49" s="202"/>
      <c r="I49" s="214"/>
      <c r="J49" s="214" t="s">
        <v>345</v>
      </c>
      <c r="K49" s="214"/>
    </row>
    <row r="50" spans="3:11" s="192" customFormat="1" x14ac:dyDescent="0.2">
      <c r="F50" s="200" t="s">
        <v>534</v>
      </c>
      <c r="G50" s="200"/>
      <c r="H50" s="207"/>
      <c r="I50" s="196">
        <v>4</v>
      </c>
      <c r="J50" s="216" t="s">
        <v>295</v>
      </c>
      <c r="K50" s="203"/>
    </row>
    <row r="51" spans="3:11" s="192" customFormat="1" x14ac:dyDescent="0.2">
      <c r="J51" s="203"/>
      <c r="K51" s="203"/>
    </row>
    <row r="52" spans="3:11" s="192" customFormat="1" ht="13.5" thickBot="1" x14ac:dyDescent="0.25">
      <c r="G52" s="203"/>
      <c r="H52" s="203"/>
      <c r="J52" s="214" t="s">
        <v>534</v>
      </c>
      <c r="K52" s="214"/>
    </row>
    <row r="53" spans="3:11" s="192" customFormat="1" x14ac:dyDescent="0.2">
      <c r="G53" s="203"/>
      <c r="H53" s="203"/>
      <c r="J53" s="215" t="s">
        <v>296</v>
      </c>
    </row>
    <row r="54" spans="3:11" s="192" customFormat="1" x14ac:dyDescent="0.2">
      <c r="C54" s="192" t="s">
        <v>332</v>
      </c>
      <c r="F54" s="196">
        <v>13</v>
      </c>
    </row>
    <row r="55" spans="3:11" s="192" customFormat="1" x14ac:dyDescent="0.2">
      <c r="C55" s="198"/>
      <c r="D55" s="198"/>
      <c r="E55" s="202"/>
      <c r="F55" s="212" t="s">
        <v>332</v>
      </c>
      <c r="G55" s="200"/>
      <c r="H55" s="200"/>
      <c r="I55" s="196">
        <v>13</v>
      </c>
    </row>
    <row r="56" spans="3:11" s="192" customFormat="1" x14ac:dyDescent="0.2">
      <c r="C56" s="200" t="s">
        <v>468</v>
      </c>
      <c r="D56" s="200"/>
      <c r="E56" s="207"/>
      <c r="F56" s="201">
        <v>10</v>
      </c>
      <c r="H56" s="204"/>
    </row>
    <row r="57" spans="3:11" s="192" customFormat="1" ht="13.5" thickBot="1" x14ac:dyDescent="0.25">
      <c r="F57" s="203"/>
      <c r="H57" s="204"/>
      <c r="J57" s="192" t="s">
        <v>332</v>
      </c>
    </row>
    <row r="58" spans="3:11" s="192" customFormat="1" x14ac:dyDescent="0.2">
      <c r="C58" s="192" t="s">
        <v>335</v>
      </c>
      <c r="F58" s="205">
        <v>7</v>
      </c>
      <c r="H58" s="204"/>
      <c r="I58" s="209"/>
      <c r="J58" s="210" t="s">
        <v>298</v>
      </c>
      <c r="K58" s="211"/>
    </row>
    <row r="59" spans="3:11" s="192" customFormat="1" x14ac:dyDescent="0.2">
      <c r="C59" s="198"/>
      <c r="D59" s="198"/>
      <c r="E59" s="202"/>
      <c r="F59" s="206" t="s">
        <v>469</v>
      </c>
      <c r="H59" s="207"/>
      <c r="I59" s="205">
        <v>2</v>
      </c>
    </row>
    <row r="60" spans="3:11" s="192" customFormat="1" ht="13.5" thickBot="1" x14ac:dyDescent="0.25">
      <c r="C60" s="200" t="s">
        <v>469</v>
      </c>
      <c r="D60" s="200"/>
      <c r="E60" s="207"/>
      <c r="F60" s="208">
        <v>13</v>
      </c>
      <c r="G60" s="198"/>
      <c r="I60" s="203"/>
      <c r="J60" s="203" t="s">
        <v>469</v>
      </c>
      <c r="K60" s="214"/>
    </row>
    <row r="61" spans="3:11" s="192" customFormat="1" x14ac:dyDescent="0.2">
      <c r="I61" s="203"/>
      <c r="J61" s="210" t="s">
        <v>320</v>
      </c>
      <c r="K61" s="203"/>
    </row>
    <row r="62" spans="3:11" s="192" customFormat="1" x14ac:dyDescent="0.2">
      <c r="F62" s="192" t="s">
        <v>468</v>
      </c>
      <c r="I62" s="205">
        <v>0</v>
      </c>
      <c r="J62" s="203"/>
      <c r="K62" s="203"/>
    </row>
    <row r="63" spans="3:11" s="192" customFormat="1" ht="13.5" thickBot="1" x14ac:dyDescent="0.25">
      <c r="F63" s="198"/>
      <c r="G63" s="198"/>
      <c r="H63" s="202"/>
      <c r="I63" s="214"/>
      <c r="J63" s="214" t="s">
        <v>335</v>
      </c>
      <c r="K63" s="214"/>
    </row>
    <row r="64" spans="3:11" s="192" customFormat="1" x14ac:dyDescent="0.2">
      <c r="F64" s="200" t="s">
        <v>335</v>
      </c>
      <c r="G64" s="200"/>
      <c r="H64" s="207"/>
      <c r="I64" s="196">
        <v>13</v>
      </c>
      <c r="J64" s="216" t="s">
        <v>299</v>
      </c>
      <c r="K64" s="203"/>
    </row>
    <row r="65" spans="1:11" s="192" customFormat="1" x14ac:dyDescent="0.2">
      <c r="B65" s="143"/>
      <c r="J65" s="203"/>
      <c r="K65" s="203"/>
    </row>
    <row r="66" spans="1:11" s="192" customFormat="1" ht="13.5" thickBot="1" x14ac:dyDescent="0.25">
      <c r="G66" s="203"/>
      <c r="H66" s="203"/>
      <c r="J66" s="214" t="s">
        <v>468</v>
      </c>
      <c r="K66" s="214"/>
    </row>
    <row r="67" spans="1:11" s="192" customFormat="1" x14ac:dyDescent="0.2">
      <c r="G67" s="203"/>
      <c r="H67" s="203"/>
      <c r="J67" s="215" t="s">
        <v>300</v>
      </c>
    </row>
    <row r="68" spans="1:11" s="192" customFormat="1" x14ac:dyDescent="0.2">
      <c r="G68" s="203"/>
      <c r="H68" s="203"/>
      <c r="J68" s="215"/>
    </row>
    <row r="69" spans="1:11" s="192" customFormat="1" x14ac:dyDescent="0.2">
      <c r="A69" s="116" t="s">
        <v>454</v>
      </c>
      <c r="G69" s="203"/>
      <c r="H69" s="203"/>
      <c r="J69" s="215"/>
    </row>
    <row r="70" spans="1:11" s="192" customFormat="1" x14ac:dyDescent="0.2">
      <c r="G70" s="203"/>
      <c r="H70" s="203"/>
      <c r="J70" s="215"/>
    </row>
    <row r="71" spans="1:11" x14ac:dyDescent="0.2">
      <c r="A71" s="144" t="s">
        <v>246</v>
      </c>
      <c r="B71" s="144"/>
      <c r="C71" s="220">
        <v>1</v>
      </c>
      <c r="D71" s="220">
        <v>2</v>
      </c>
      <c r="E71" s="220">
        <v>3</v>
      </c>
      <c r="F71" s="220">
        <v>4</v>
      </c>
      <c r="G71" s="220" t="s">
        <v>247</v>
      </c>
      <c r="H71" s="220" t="s">
        <v>248</v>
      </c>
    </row>
    <row r="72" spans="1:11" x14ac:dyDescent="0.2">
      <c r="A72" s="144">
        <v>1</v>
      </c>
      <c r="B72" s="107" t="s">
        <v>329</v>
      </c>
      <c r="C72" s="221"/>
      <c r="D72" s="150">
        <v>13</v>
      </c>
      <c r="E72" s="150">
        <v>2</v>
      </c>
      <c r="F72" s="150">
        <v>13</v>
      </c>
      <c r="G72" s="222" t="s">
        <v>305</v>
      </c>
      <c r="H72" s="150" t="s">
        <v>250</v>
      </c>
      <c r="I72" s="279" t="s">
        <v>481</v>
      </c>
      <c r="J72" s="215" t="s">
        <v>350</v>
      </c>
    </row>
    <row r="73" spans="1:11" x14ac:dyDescent="0.2">
      <c r="A73" s="144">
        <v>2</v>
      </c>
      <c r="B73" s="189" t="s">
        <v>533</v>
      </c>
      <c r="C73" s="150">
        <v>0</v>
      </c>
      <c r="D73" s="221"/>
      <c r="E73" s="150">
        <v>2</v>
      </c>
      <c r="F73" s="150">
        <v>3</v>
      </c>
      <c r="G73" s="222" t="s">
        <v>308</v>
      </c>
      <c r="H73" s="150" t="s">
        <v>252</v>
      </c>
      <c r="J73" s="215" t="s">
        <v>383</v>
      </c>
    </row>
    <row r="74" spans="1:11" x14ac:dyDescent="0.2">
      <c r="A74" s="144">
        <v>3</v>
      </c>
      <c r="B74" s="189" t="s">
        <v>340</v>
      </c>
      <c r="C74" s="150">
        <v>13</v>
      </c>
      <c r="D74" s="150">
        <v>13</v>
      </c>
      <c r="E74" s="221"/>
      <c r="F74" s="150">
        <v>9</v>
      </c>
      <c r="G74" s="222" t="s">
        <v>305</v>
      </c>
      <c r="H74" s="150" t="s">
        <v>253</v>
      </c>
      <c r="I74" s="516" t="s">
        <v>535</v>
      </c>
      <c r="J74" s="215" t="s">
        <v>322</v>
      </c>
    </row>
    <row r="75" spans="1:11" x14ac:dyDescent="0.2">
      <c r="A75" s="144">
        <v>4</v>
      </c>
      <c r="B75" s="107" t="s">
        <v>472</v>
      </c>
      <c r="C75" s="150">
        <v>3</v>
      </c>
      <c r="D75" s="150">
        <v>13</v>
      </c>
      <c r="E75" s="150">
        <v>13</v>
      </c>
      <c r="F75" s="221"/>
      <c r="G75" s="222" t="s">
        <v>305</v>
      </c>
      <c r="H75" s="150" t="s">
        <v>254</v>
      </c>
      <c r="I75" s="279" t="s">
        <v>482</v>
      </c>
      <c r="J75" s="215" t="s">
        <v>352</v>
      </c>
    </row>
    <row r="77" spans="1:11" x14ac:dyDescent="0.2">
      <c r="B77" s="111" t="s">
        <v>266</v>
      </c>
      <c r="C77" s="112" t="s">
        <v>258</v>
      </c>
      <c r="D77" s="112" t="s">
        <v>261</v>
      </c>
    </row>
    <row r="78" spans="1:11" x14ac:dyDescent="0.2">
      <c r="B78" s="111" t="s">
        <v>270</v>
      </c>
      <c r="C78" s="112" t="s">
        <v>277</v>
      </c>
      <c r="D78" s="112" t="s">
        <v>272</v>
      </c>
    </row>
    <row r="79" spans="1:11" x14ac:dyDescent="0.2">
      <c r="B79" s="111" t="s">
        <v>274</v>
      </c>
      <c r="C79" s="112" t="s">
        <v>281</v>
      </c>
      <c r="D79" s="112" t="s">
        <v>269</v>
      </c>
    </row>
    <row r="81" spans="1:2" x14ac:dyDescent="0.2">
      <c r="A81" s="144">
        <v>1</v>
      </c>
      <c r="B81" s="166" t="s">
        <v>532</v>
      </c>
    </row>
    <row r="82" spans="1:2" x14ac:dyDescent="0.2">
      <c r="A82" s="144">
        <v>2</v>
      </c>
      <c r="B82" s="167" t="s">
        <v>339</v>
      </c>
    </row>
    <row r="83" spans="1:2" x14ac:dyDescent="0.2">
      <c r="A83" s="144">
        <v>3</v>
      </c>
      <c r="B83" s="168" t="s">
        <v>345</v>
      </c>
    </row>
    <row r="84" spans="1:2" x14ac:dyDescent="0.2">
      <c r="A84" s="144">
        <v>4</v>
      </c>
      <c r="B84" s="146" t="s">
        <v>534</v>
      </c>
    </row>
    <row r="85" spans="1:2" x14ac:dyDescent="0.2">
      <c r="A85" s="144">
        <v>5</v>
      </c>
      <c r="B85" s="146" t="s">
        <v>332</v>
      </c>
    </row>
    <row r="86" spans="1:2" x14ac:dyDescent="0.2">
      <c r="A86" s="144">
        <v>6</v>
      </c>
      <c r="B86" s="146" t="s">
        <v>469</v>
      </c>
    </row>
    <row r="87" spans="1:2" x14ac:dyDescent="0.2">
      <c r="A87" s="144">
        <v>7</v>
      </c>
      <c r="B87" s="146" t="s">
        <v>335</v>
      </c>
    </row>
    <row r="88" spans="1:2" x14ac:dyDescent="0.2">
      <c r="A88" s="144">
        <v>8</v>
      </c>
      <c r="B88" s="146" t="s">
        <v>468</v>
      </c>
    </row>
    <row r="89" spans="1:2" x14ac:dyDescent="0.2">
      <c r="A89" s="144">
        <v>9</v>
      </c>
      <c r="B89" s="189" t="s">
        <v>340</v>
      </c>
    </row>
    <row r="90" spans="1:2" x14ac:dyDescent="0.2">
      <c r="A90" s="144">
        <v>10</v>
      </c>
      <c r="B90" s="107" t="s">
        <v>329</v>
      </c>
    </row>
    <row r="91" spans="1:2" x14ac:dyDescent="0.2">
      <c r="A91" s="144">
        <v>11</v>
      </c>
      <c r="B91" s="107" t="s">
        <v>472</v>
      </c>
    </row>
    <row r="92" spans="1:2" x14ac:dyDescent="0.2">
      <c r="A92" s="144">
        <v>12</v>
      </c>
      <c r="B92" s="107" t="s">
        <v>533</v>
      </c>
    </row>
  </sheetData>
  <conditionalFormatting sqref="C7:I75">
    <cfRule type="cellIs" dxfId="15" priority="1" stopIfTrue="1" operator="equal">
      <formula>13</formula>
    </cfRule>
  </conditionalFormatting>
  <hyperlinks>
    <hyperlink ref="E1" location="Kalend!G1" display="Kalender"/>
    <hyperlink ref="G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2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showGridLines="0" showRowColHeaders="0" zoomScaleNormal="100" workbookViewId="0">
      <pane ySplit="6" topLeftCell="A7" activePane="bottomLeft" state="frozen"/>
      <selection activeCell="I1" sqref="I1"/>
      <selection pane="bottomLeft" activeCell="Y1" sqref="Y1"/>
    </sheetView>
  </sheetViews>
  <sheetFormatPr defaultColWidth="9.42578125" defaultRowHeight="12.75" x14ac:dyDescent="0.2"/>
  <cols>
    <col min="1" max="1" width="3.28515625" style="143" customWidth="1"/>
    <col min="2" max="2" width="18.7109375" style="143" bestFit="1" customWidth="1"/>
    <col min="3" max="3" width="5.5703125" style="143" bestFit="1" customWidth="1"/>
    <col min="4" max="4" width="6.5703125" style="143" bestFit="1" customWidth="1"/>
    <col min="5" max="24" width="3.42578125" style="143" customWidth="1"/>
    <col min="25" max="25" width="5.28515625" style="143" bestFit="1" customWidth="1"/>
    <col min="26" max="26" width="5.140625" style="143" bestFit="1" customWidth="1"/>
    <col min="27" max="29" width="4.42578125" style="143" customWidth="1"/>
    <col min="30" max="234" width="9.140625" style="143" customWidth="1"/>
    <col min="235" max="16384" width="9.42578125" style="143"/>
  </cols>
  <sheetData>
    <row r="1" spans="1:26" x14ac:dyDescent="0.2">
      <c r="A1" s="95" t="str">
        <f>UPPER((Kalend!D37)&amp;" - "&amp;(Kalend!C37)&amp;" - "&amp;(Kalend!E37))</f>
        <v>L - HOOAJA LÕPETAMINE (PLIKS-PLAKS) - ÜKSIK</v>
      </c>
      <c r="J1" s="572" t="str">
        <f>HYPERLINK("#Kalend!I1","Kalender")</f>
        <v>Kalender</v>
      </c>
      <c r="K1" s="43"/>
      <c r="M1" s="43"/>
      <c r="N1" s="572" t="str">
        <f>HYPERLINK("#Reit!G1","Reiting")</f>
        <v>Reiting</v>
      </c>
      <c r="O1" s="43"/>
      <c r="P1" s="96"/>
      <c r="T1" s="143" t="s">
        <v>536</v>
      </c>
    </row>
    <row r="2" spans="1:26" x14ac:dyDescent="0.2">
      <c r="A2" s="43" t="str">
        <f>"Toimumisaeg: "&amp;(Kalend!A37)&amp;" kell "&amp;(Kalend!B37)</f>
        <v>Toimumisaeg: R, 10.10.2014 kell 18:00</v>
      </c>
      <c r="T2" s="143" t="s">
        <v>537</v>
      </c>
    </row>
    <row r="3" spans="1:26" x14ac:dyDescent="0.2">
      <c r="A3" s="43" t="str">
        <f>"Toimumiskoht: "&amp;(Kalend!F37)</f>
        <v>Toimumiskoht: K-Järve, Spordihoone</v>
      </c>
      <c r="T3" s="143" t="s">
        <v>538</v>
      </c>
    </row>
    <row r="4" spans="1:26" x14ac:dyDescent="0.2">
      <c r="A4" s="43" t="str">
        <f>"Korraldaja: "&amp;(Kalend!G37)</f>
        <v>Korraldaja: K-Järve SHK, Ivar Viljaste</v>
      </c>
    </row>
    <row r="6" spans="1:26" x14ac:dyDescent="0.2">
      <c r="A6" s="145"/>
      <c r="B6" s="145" t="s">
        <v>161</v>
      </c>
      <c r="C6" s="145" t="s">
        <v>248</v>
      </c>
      <c r="D6" s="145" t="s">
        <v>539</v>
      </c>
      <c r="E6" s="145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 s="145">
        <v>9</v>
      </c>
      <c r="N6" s="145">
        <v>10</v>
      </c>
      <c r="O6" s="145">
        <v>11</v>
      </c>
      <c r="P6" s="145">
        <v>12</v>
      </c>
      <c r="Q6" s="145">
        <v>13</v>
      </c>
      <c r="R6" s="145">
        <v>14</v>
      </c>
      <c r="S6" s="145">
        <v>15</v>
      </c>
      <c r="T6" s="145">
        <v>16</v>
      </c>
      <c r="U6" s="145">
        <v>17</v>
      </c>
      <c r="V6" s="145">
        <v>18</v>
      </c>
      <c r="W6" s="145">
        <v>19</v>
      </c>
      <c r="X6" s="145">
        <v>20</v>
      </c>
      <c r="Y6" s="143" t="s">
        <v>143</v>
      </c>
      <c r="Z6" s="143" t="s">
        <v>540</v>
      </c>
    </row>
    <row r="7" spans="1:26" x14ac:dyDescent="0.2">
      <c r="A7" s="146">
        <v>1</v>
      </c>
      <c r="B7" s="146" t="s">
        <v>177</v>
      </c>
      <c r="C7" s="517" t="s">
        <v>541</v>
      </c>
      <c r="D7" s="226">
        <f t="shared" ref="D7:D26" si="0">SUM(E7:X7)</f>
        <v>22</v>
      </c>
      <c r="E7" s="147"/>
      <c r="F7" s="226">
        <v>1</v>
      </c>
      <c r="G7" s="148">
        <v>0</v>
      </c>
      <c r="H7" s="148">
        <v>2</v>
      </c>
      <c r="I7" s="148">
        <v>0</v>
      </c>
      <c r="J7" s="148">
        <v>2</v>
      </c>
      <c r="K7" s="148">
        <v>2</v>
      </c>
      <c r="L7" s="148">
        <v>1</v>
      </c>
      <c r="M7" s="148">
        <v>2</v>
      </c>
      <c r="N7" s="148">
        <v>2</v>
      </c>
      <c r="O7" s="148">
        <v>1</v>
      </c>
      <c r="P7" s="148">
        <v>1</v>
      </c>
      <c r="Q7" s="148">
        <v>2</v>
      </c>
      <c r="R7" s="148">
        <v>0</v>
      </c>
      <c r="S7" s="148">
        <v>0</v>
      </c>
      <c r="T7" s="148">
        <v>2</v>
      </c>
      <c r="U7" s="148">
        <v>0</v>
      </c>
      <c r="V7" s="148">
        <v>1</v>
      </c>
      <c r="W7" s="148">
        <v>1</v>
      </c>
      <c r="X7" s="148">
        <v>2</v>
      </c>
      <c r="Y7" s="306">
        <f>COUNTIF(E7:X7,"=2")</f>
        <v>8</v>
      </c>
      <c r="Z7" s="143">
        <f>COUNTIF(E7:X7,"=1")</f>
        <v>6</v>
      </c>
    </row>
    <row r="8" spans="1:26" x14ac:dyDescent="0.2">
      <c r="A8" s="146">
        <v>2</v>
      </c>
      <c r="B8" s="146" t="s">
        <v>185</v>
      </c>
      <c r="C8" s="518" t="s">
        <v>542</v>
      </c>
      <c r="D8" s="226">
        <f t="shared" si="0"/>
        <v>17</v>
      </c>
      <c r="E8" s="226">
        <v>1</v>
      </c>
      <c r="F8" s="147"/>
      <c r="G8" s="148">
        <v>0</v>
      </c>
      <c r="H8" s="148">
        <v>0</v>
      </c>
      <c r="I8" s="148">
        <v>2</v>
      </c>
      <c r="J8" s="148">
        <v>1</v>
      </c>
      <c r="K8" s="148">
        <v>0</v>
      </c>
      <c r="L8" s="148">
        <v>2</v>
      </c>
      <c r="M8" s="148">
        <v>0</v>
      </c>
      <c r="N8" s="148">
        <v>2</v>
      </c>
      <c r="O8" s="148">
        <v>2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2</v>
      </c>
      <c r="V8" s="148">
        <v>1</v>
      </c>
      <c r="W8" s="148">
        <v>2</v>
      </c>
      <c r="X8" s="148">
        <v>2</v>
      </c>
      <c r="Y8" s="306">
        <f t="shared" ref="Y8:Y26" si="1">COUNTIF(E8:X8,"=2")</f>
        <v>7</v>
      </c>
      <c r="Z8" s="143">
        <f t="shared" ref="Z8:Z26" si="2">COUNTIF(E8:X8,"=1")</f>
        <v>3</v>
      </c>
    </row>
    <row r="9" spans="1:26" x14ac:dyDescent="0.2">
      <c r="A9" s="146">
        <v>3</v>
      </c>
      <c r="B9" s="167" t="s">
        <v>172</v>
      </c>
      <c r="C9" s="517" t="s">
        <v>543</v>
      </c>
      <c r="D9" s="226">
        <f t="shared" si="0"/>
        <v>25</v>
      </c>
      <c r="E9" s="226">
        <v>2</v>
      </c>
      <c r="F9" s="148">
        <v>2</v>
      </c>
      <c r="G9" s="147"/>
      <c r="H9" s="148">
        <v>0</v>
      </c>
      <c r="I9" s="148">
        <v>1</v>
      </c>
      <c r="J9" s="148">
        <v>2</v>
      </c>
      <c r="K9" s="148">
        <v>2</v>
      </c>
      <c r="L9" s="148">
        <v>0</v>
      </c>
      <c r="M9" s="148">
        <v>2</v>
      </c>
      <c r="N9" s="148">
        <v>0</v>
      </c>
      <c r="O9" s="148">
        <v>2</v>
      </c>
      <c r="P9" s="148">
        <v>0</v>
      </c>
      <c r="Q9" s="148">
        <v>2</v>
      </c>
      <c r="R9" s="148">
        <v>2</v>
      </c>
      <c r="S9" s="148">
        <v>1</v>
      </c>
      <c r="T9" s="148">
        <v>0</v>
      </c>
      <c r="U9" s="148">
        <v>2</v>
      </c>
      <c r="V9" s="148">
        <v>2</v>
      </c>
      <c r="W9" s="148">
        <v>2</v>
      </c>
      <c r="X9" s="148">
        <v>1</v>
      </c>
      <c r="Y9" s="306">
        <f t="shared" si="1"/>
        <v>11</v>
      </c>
      <c r="Z9" s="143">
        <f t="shared" si="2"/>
        <v>3</v>
      </c>
    </row>
    <row r="10" spans="1:26" x14ac:dyDescent="0.2">
      <c r="A10" s="146">
        <v>4</v>
      </c>
      <c r="B10" s="168" t="s">
        <v>168</v>
      </c>
      <c r="C10" s="517" t="s">
        <v>544</v>
      </c>
      <c r="D10" s="226">
        <f t="shared" si="0"/>
        <v>23</v>
      </c>
      <c r="E10" s="226">
        <v>0</v>
      </c>
      <c r="F10" s="148">
        <v>2</v>
      </c>
      <c r="G10" s="148">
        <v>2</v>
      </c>
      <c r="H10" s="147"/>
      <c r="I10" s="148">
        <v>2</v>
      </c>
      <c r="J10" s="148">
        <v>2</v>
      </c>
      <c r="K10" s="148">
        <v>2</v>
      </c>
      <c r="L10" s="148">
        <v>2</v>
      </c>
      <c r="M10" s="148">
        <v>0</v>
      </c>
      <c r="N10" s="148">
        <v>0</v>
      </c>
      <c r="O10" s="148">
        <v>2</v>
      </c>
      <c r="P10" s="148">
        <v>0</v>
      </c>
      <c r="Q10" s="148">
        <v>0</v>
      </c>
      <c r="R10" s="148">
        <v>2</v>
      </c>
      <c r="S10" s="148">
        <v>0</v>
      </c>
      <c r="T10" s="148">
        <v>0</v>
      </c>
      <c r="U10" s="148">
        <v>1</v>
      </c>
      <c r="V10" s="148">
        <v>2</v>
      </c>
      <c r="W10" s="148">
        <v>2</v>
      </c>
      <c r="X10" s="148">
        <v>2</v>
      </c>
      <c r="Y10" s="306">
        <f t="shared" si="1"/>
        <v>11</v>
      </c>
      <c r="Z10" s="143">
        <f t="shared" si="2"/>
        <v>1</v>
      </c>
    </row>
    <row r="11" spans="1:26" x14ac:dyDescent="0.2">
      <c r="A11" s="146">
        <v>5</v>
      </c>
      <c r="B11" s="146" t="s">
        <v>184</v>
      </c>
      <c r="C11" s="518">
        <v>9</v>
      </c>
      <c r="D11" s="181">
        <f t="shared" si="0"/>
        <v>19</v>
      </c>
      <c r="E11" s="226">
        <v>2</v>
      </c>
      <c r="F11" s="148">
        <v>0</v>
      </c>
      <c r="G11" s="148">
        <v>1</v>
      </c>
      <c r="H11" s="148">
        <v>0</v>
      </c>
      <c r="I11" s="147"/>
      <c r="J11" s="226">
        <v>2</v>
      </c>
      <c r="K11" s="148">
        <v>2</v>
      </c>
      <c r="L11" s="148">
        <v>2</v>
      </c>
      <c r="M11" s="148">
        <v>1</v>
      </c>
      <c r="N11" s="148">
        <v>0</v>
      </c>
      <c r="O11" s="148">
        <v>2</v>
      </c>
      <c r="P11" s="148">
        <v>2</v>
      </c>
      <c r="Q11" s="148">
        <v>0</v>
      </c>
      <c r="R11" s="148">
        <v>1</v>
      </c>
      <c r="S11" s="148">
        <v>0</v>
      </c>
      <c r="T11" s="148">
        <v>0</v>
      </c>
      <c r="U11" s="148">
        <v>2</v>
      </c>
      <c r="V11" s="148">
        <v>0</v>
      </c>
      <c r="W11" s="148">
        <v>2</v>
      </c>
      <c r="X11" s="148">
        <v>0</v>
      </c>
      <c r="Y11" s="306">
        <f t="shared" si="1"/>
        <v>8</v>
      </c>
      <c r="Z11" s="143">
        <f t="shared" si="2"/>
        <v>3</v>
      </c>
    </row>
    <row r="12" spans="1:26" x14ac:dyDescent="0.2">
      <c r="A12" s="146">
        <v>6</v>
      </c>
      <c r="B12" s="146" t="s">
        <v>194</v>
      </c>
      <c r="C12" s="518" t="s">
        <v>545</v>
      </c>
      <c r="D12" s="226">
        <f t="shared" si="0"/>
        <v>12</v>
      </c>
      <c r="E12" s="226">
        <v>0</v>
      </c>
      <c r="F12" s="148">
        <v>1</v>
      </c>
      <c r="G12" s="148">
        <v>0</v>
      </c>
      <c r="H12" s="148">
        <v>0</v>
      </c>
      <c r="I12" s="148">
        <v>0</v>
      </c>
      <c r="J12" s="147"/>
      <c r="K12" s="148">
        <v>2</v>
      </c>
      <c r="L12" s="148">
        <v>1</v>
      </c>
      <c r="M12" s="148">
        <v>1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1</v>
      </c>
      <c r="T12" s="148">
        <v>0</v>
      </c>
      <c r="U12" s="148">
        <v>2</v>
      </c>
      <c r="V12" s="148">
        <v>0</v>
      </c>
      <c r="W12" s="148">
        <v>2</v>
      </c>
      <c r="X12" s="148">
        <v>2</v>
      </c>
      <c r="Y12" s="306">
        <f t="shared" si="1"/>
        <v>4</v>
      </c>
      <c r="Z12" s="143">
        <f t="shared" si="2"/>
        <v>4</v>
      </c>
    </row>
    <row r="13" spans="1:26" x14ac:dyDescent="0.2">
      <c r="A13" s="146">
        <v>7</v>
      </c>
      <c r="B13" s="146" t="s">
        <v>174</v>
      </c>
      <c r="C13" s="517" t="s">
        <v>546</v>
      </c>
      <c r="D13" s="226">
        <f t="shared" si="0"/>
        <v>11</v>
      </c>
      <c r="E13" s="226">
        <v>0</v>
      </c>
      <c r="F13" s="148">
        <v>2</v>
      </c>
      <c r="G13" s="148">
        <v>0</v>
      </c>
      <c r="H13" s="148">
        <v>0</v>
      </c>
      <c r="I13" s="148">
        <v>0</v>
      </c>
      <c r="J13" s="148">
        <v>0</v>
      </c>
      <c r="K13" s="147"/>
      <c r="L13" s="148">
        <v>1</v>
      </c>
      <c r="M13" s="148">
        <v>0</v>
      </c>
      <c r="N13" s="148">
        <v>2</v>
      </c>
      <c r="O13" s="148">
        <v>0</v>
      </c>
      <c r="P13" s="148">
        <v>1</v>
      </c>
      <c r="Q13" s="148">
        <v>0</v>
      </c>
      <c r="R13" s="148">
        <v>0</v>
      </c>
      <c r="S13" s="148">
        <v>1</v>
      </c>
      <c r="T13" s="148">
        <v>2</v>
      </c>
      <c r="U13" s="148">
        <v>0</v>
      </c>
      <c r="V13" s="148">
        <v>0</v>
      </c>
      <c r="W13" s="148">
        <v>2</v>
      </c>
      <c r="X13" s="148">
        <v>0</v>
      </c>
      <c r="Y13" s="306">
        <f t="shared" si="1"/>
        <v>4</v>
      </c>
      <c r="Z13" s="143">
        <f t="shared" si="2"/>
        <v>3</v>
      </c>
    </row>
    <row r="14" spans="1:26" x14ac:dyDescent="0.2">
      <c r="A14" s="146">
        <v>8</v>
      </c>
      <c r="B14" s="146" t="s">
        <v>179</v>
      </c>
      <c r="C14" s="518">
        <v>15</v>
      </c>
      <c r="D14" s="226">
        <f t="shared" si="0"/>
        <v>18</v>
      </c>
      <c r="E14" s="226">
        <v>1</v>
      </c>
      <c r="F14" s="148">
        <v>0</v>
      </c>
      <c r="G14" s="148">
        <v>2</v>
      </c>
      <c r="H14" s="148">
        <v>0</v>
      </c>
      <c r="I14" s="148">
        <v>0</v>
      </c>
      <c r="J14" s="148">
        <v>1</v>
      </c>
      <c r="K14" s="148">
        <v>1</v>
      </c>
      <c r="L14" s="147"/>
      <c r="M14" s="148">
        <v>1</v>
      </c>
      <c r="N14" s="148">
        <v>0</v>
      </c>
      <c r="O14" s="148">
        <v>0</v>
      </c>
      <c r="P14" s="148">
        <v>2</v>
      </c>
      <c r="Q14" s="148">
        <v>2</v>
      </c>
      <c r="R14" s="148">
        <v>1</v>
      </c>
      <c r="S14" s="148">
        <v>2</v>
      </c>
      <c r="T14" s="148">
        <v>0</v>
      </c>
      <c r="U14" s="148">
        <v>2</v>
      </c>
      <c r="V14" s="148">
        <v>1</v>
      </c>
      <c r="W14" s="148">
        <v>0</v>
      </c>
      <c r="X14" s="148">
        <v>2</v>
      </c>
      <c r="Y14" s="306">
        <f t="shared" si="1"/>
        <v>6</v>
      </c>
      <c r="Z14" s="143">
        <f t="shared" si="2"/>
        <v>6</v>
      </c>
    </row>
    <row r="15" spans="1:26" x14ac:dyDescent="0.2">
      <c r="A15" s="146">
        <v>9</v>
      </c>
      <c r="B15" s="146" t="s">
        <v>547</v>
      </c>
      <c r="C15" s="518">
        <v>14</v>
      </c>
      <c r="D15" s="226">
        <f t="shared" si="0"/>
        <v>18</v>
      </c>
      <c r="E15" s="226">
        <v>0</v>
      </c>
      <c r="F15" s="148">
        <v>2</v>
      </c>
      <c r="G15" s="148">
        <v>0</v>
      </c>
      <c r="H15" s="148">
        <v>2</v>
      </c>
      <c r="I15" s="148">
        <v>1</v>
      </c>
      <c r="J15" s="148">
        <v>1</v>
      </c>
      <c r="K15" s="148">
        <v>2</v>
      </c>
      <c r="L15" s="148">
        <v>1</v>
      </c>
      <c r="M15" s="147"/>
      <c r="N15" s="148">
        <v>1</v>
      </c>
      <c r="O15" s="148">
        <v>0</v>
      </c>
      <c r="P15" s="148">
        <v>2</v>
      </c>
      <c r="Q15" s="148">
        <v>0</v>
      </c>
      <c r="R15" s="148">
        <v>0</v>
      </c>
      <c r="S15" s="148">
        <v>0</v>
      </c>
      <c r="T15" s="148">
        <v>2</v>
      </c>
      <c r="U15" s="148">
        <v>2</v>
      </c>
      <c r="V15" s="148">
        <v>0</v>
      </c>
      <c r="W15" s="148">
        <v>2</v>
      </c>
      <c r="X15" s="148">
        <v>0</v>
      </c>
      <c r="Y15" s="306">
        <f t="shared" si="1"/>
        <v>7</v>
      </c>
      <c r="Z15" s="143">
        <f t="shared" si="2"/>
        <v>4</v>
      </c>
    </row>
    <row r="16" spans="1:26" x14ac:dyDescent="0.2">
      <c r="A16" s="146">
        <v>10</v>
      </c>
      <c r="B16" s="146" t="s">
        <v>176</v>
      </c>
      <c r="C16" s="517">
        <v>8</v>
      </c>
      <c r="D16" s="226">
        <f t="shared" si="0"/>
        <v>20</v>
      </c>
      <c r="E16" s="226">
        <v>0</v>
      </c>
      <c r="F16" s="148">
        <v>0</v>
      </c>
      <c r="G16" s="148">
        <v>2</v>
      </c>
      <c r="H16" s="148">
        <v>2</v>
      </c>
      <c r="I16" s="148">
        <v>2</v>
      </c>
      <c r="J16" s="148">
        <v>2</v>
      </c>
      <c r="K16" s="148">
        <v>0</v>
      </c>
      <c r="L16" s="148">
        <v>2</v>
      </c>
      <c r="M16" s="148">
        <v>1</v>
      </c>
      <c r="N16" s="147"/>
      <c r="O16" s="148">
        <v>2</v>
      </c>
      <c r="P16" s="148">
        <v>0</v>
      </c>
      <c r="Q16" s="148">
        <v>0</v>
      </c>
      <c r="R16" s="148">
        <v>2</v>
      </c>
      <c r="S16" s="148">
        <v>2</v>
      </c>
      <c r="T16" s="148">
        <v>0</v>
      </c>
      <c r="U16" s="148">
        <v>0</v>
      </c>
      <c r="V16" s="148">
        <v>1</v>
      </c>
      <c r="W16" s="148">
        <v>0</v>
      </c>
      <c r="X16" s="148">
        <v>2</v>
      </c>
      <c r="Y16" s="306">
        <f t="shared" si="1"/>
        <v>9</v>
      </c>
      <c r="Z16" s="143">
        <f t="shared" si="2"/>
        <v>2</v>
      </c>
    </row>
    <row r="17" spans="1:26" x14ac:dyDescent="0.2">
      <c r="A17" s="146">
        <v>11</v>
      </c>
      <c r="B17" s="146" t="s">
        <v>173</v>
      </c>
      <c r="C17" s="517">
        <v>17</v>
      </c>
      <c r="D17" s="226">
        <f t="shared" si="0"/>
        <v>17</v>
      </c>
      <c r="E17" s="226">
        <v>1</v>
      </c>
      <c r="F17" s="148">
        <v>0</v>
      </c>
      <c r="G17" s="148">
        <v>0</v>
      </c>
      <c r="H17" s="148">
        <v>0</v>
      </c>
      <c r="I17" s="148">
        <v>0</v>
      </c>
      <c r="J17" s="148">
        <v>2</v>
      </c>
      <c r="K17" s="148">
        <v>2</v>
      </c>
      <c r="L17" s="148">
        <v>2</v>
      </c>
      <c r="M17" s="148">
        <v>2</v>
      </c>
      <c r="N17" s="148">
        <v>0</v>
      </c>
      <c r="O17" s="147"/>
      <c r="P17" s="148">
        <v>0</v>
      </c>
      <c r="Q17" s="148">
        <v>1</v>
      </c>
      <c r="R17" s="148">
        <v>0</v>
      </c>
      <c r="S17" s="148">
        <v>2</v>
      </c>
      <c r="T17" s="148">
        <v>0</v>
      </c>
      <c r="U17" s="148">
        <v>0</v>
      </c>
      <c r="V17" s="148">
        <v>2</v>
      </c>
      <c r="W17" s="148">
        <v>1</v>
      </c>
      <c r="X17" s="148">
        <v>2</v>
      </c>
      <c r="Y17" s="306">
        <f t="shared" si="1"/>
        <v>7</v>
      </c>
      <c r="Z17" s="143">
        <f t="shared" si="2"/>
        <v>3</v>
      </c>
    </row>
    <row r="18" spans="1:26" x14ac:dyDescent="0.2">
      <c r="A18" s="146">
        <v>12</v>
      </c>
      <c r="B18" s="146" t="s">
        <v>186</v>
      </c>
      <c r="C18" s="517">
        <v>12</v>
      </c>
      <c r="D18" s="226">
        <f t="shared" si="0"/>
        <v>18</v>
      </c>
      <c r="E18" s="226">
        <v>1</v>
      </c>
      <c r="F18" s="148">
        <v>2</v>
      </c>
      <c r="G18" s="148">
        <v>2</v>
      </c>
      <c r="H18" s="148">
        <v>2</v>
      </c>
      <c r="I18" s="148">
        <v>0</v>
      </c>
      <c r="J18" s="148">
        <v>2</v>
      </c>
      <c r="K18" s="148">
        <v>1</v>
      </c>
      <c r="L18" s="148">
        <v>0</v>
      </c>
      <c r="M18" s="148">
        <v>0</v>
      </c>
      <c r="N18" s="148">
        <v>2</v>
      </c>
      <c r="O18" s="148">
        <v>2</v>
      </c>
      <c r="P18" s="147"/>
      <c r="Q18" s="148">
        <v>0</v>
      </c>
      <c r="R18" s="148">
        <v>0</v>
      </c>
      <c r="S18" s="148">
        <v>2</v>
      </c>
      <c r="T18" s="148">
        <v>2</v>
      </c>
      <c r="U18" s="148">
        <v>0</v>
      </c>
      <c r="V18" s="148">
        <v>0</v>
      </c>
      <c r="W18" s="148">
        <v>0</v>
      </c>
      <c r="X18" s="148">
        <v>0</v>
      </c>
      <c r="Y18" s="306">
        <f t="shared" si="1"/>
        <v>8</v>
      </c>
      <c r="Z18" s="143">
        <f t="shared" si="2"/>
        <v>2</v>
      </c>
    </row>
    <row r="19" spans="1:26" x14ac:dyDescent="0.2">
      <c r="A19" s="146">
        <v>13</v>
      </c>
      <c r="B19" s="519" t="s">
        <v>166</v>
      </c>
      <c r="C19" s="517">
        <v>1</v>
      </c>
      <c r="D19" s="226">
        <f t="shared" si="0"/>
        <v>29</v>
      </c>
      <c r="E19" s="226">
        <v>0</v>
      </c>
      <c r="F19" s="148">
        <v>2</v>
      </c>
      <c r="G19" s="148">
        <v>0</v>
      </c>
      <c r="H19" s="148">
        <v>2</v>
      </c>
      <c r="I19" s="148">
        <v>2</v>
      </c>
      <c r="J19" s="148">
        <v>2</v>
      </c>
      <c r="K19" s="148">
        <v>2</v>
      </c>
      <c r="L19" s="148">
        <v>0</v>
      </c>
      <c r="M19" s="148">
        <v>2</v>
      </c>
      <c r="N19" s="148">
        <v>2</v>
      </c>
      <c r="O19" s="148">
        <v>1</v>
      </c>
      <c r="P19" s="148">
        <v>2</v>
      </c>
      <c r="Q19" s="147"/>
      <c r="R19" s="148">
        <v>2</v>
      </c>
      <c r="S19" s="148">
        <v>2</v>
      </c>
      <c r="T19" s="148">
        <v>2</v>
      </c>
      <c r="U19" s="148">
        <v>1</v>
      </c>
      <c r="V19" s="148">
        <v>2</v>
      </c>
      <c r="W19" s="148">
        <v>1</v>
      </c>
      <c r="X19" s="148">
        <v>2</v>
      </c>
      <c r="Y19" s="306">
        <f t="shared" si="1"/>
        <v>13</v>
      </c>
      <c r="Z19" s="143">
        <f t="shared" si="2"/>
        <v>3</v>
      </c>
    </row>
    <row r="20" spans="1:26" x14ac:dyDescent="0.2">
      <c r="A20" s="146">
        <v>14</v>
      </c>
      <c r="B20" s="146" t="s">
        <v>170</v>
      </c>
      <c r="C20" s="517">
        <v>4</v>
      </c>
      <c r="D20" s="226">
        <f t="shared" si="0"/>
        <v>22</v>
      </c>
      <c r="E20" s="226">
        <v>2</v>
      </c>
      <c r="F20" s="148">
        <v>2</v>
      </c>
      <c r="G20" s="148">
        <v>0</v>
      </c>
      <c r="H20" s="148">
        <v>0</v>
      </c>
      <c r="I20" s="148">
        <v>1</v>
      </c>
      <c r="J20" s="148">
        <v>2</v>
      </c>
      <c r="K20" s="148">
        <v>2</v>
      </c>
      <c r="L20" s="148">
        <v>1</v>
      </c>
      <c r="M20" s="148">
        <v>2</v>
      </c>
      <c r="N20" s="148">
        <v>0</v>
      </c>
      <c r="O20" s="148">
        <v>2</v>
      </c>
      <c r="P20" s="148">
        <v>2</v>
      </c>
      <c r="Q20" s="148">
        <v>0</v>
      </c>
      <c r="R20" s="147"/>
      <c r="S20" s="148">
        <v>2</v>
      </c>
      <c r="T20" s="148">
        <v>0</v>
      </c>
      <c r="U20" s="148">
        <v>0</v>
      </c>
      <c r="V20" s="148">
        <v>2</v>
      </c>
      <c r="W20" s="148">
        <v>2</v>
      </c>
      <c r="X20" s="148">
        <v>0</v>
      </c>
      <c r="Y20" s="306">
        <f t="shared" si="1"/>
        <v>10</v>
      </c>
      <c r="Z20" s="143">
        <f t="shared" si="2"/>
        <v>2</v>
      </c>
    </row>
    <row r="21" spans="1:26" x14ac:dyDescent="0.2">
      <c r="A21" s="146">
        <v>15</v>
      </c>
      <c r="B21" s="146" t="s">
        <v>171</v>
      </c>
      <c r="C21" s="517">
        <v>13</v>
      </c>
      <c r="D21" s="226">
        <f t="shared" si="0"/>
        <v>18</v>
      </c>
      <c r="E21" s="226">
        <v>2</v>
      </c>
      <c r="F21" s="148">
        <v>2</v>
      </c>
      <c r="G21" s="148">
        <v>1</v>
      </c>
      <c r="H21" s="148">
        <v>2</v>
      </c>
      <c r="I21" s="148">
        <v>2</v>
      </c>
      <c r="J21" s="148">
        <v>1</v>
      </c>
      <c r="K21" s="148">
        <v>1</v>
      </c>
      <c r="L21" s="148">
        <v>0</v>
      </c>
      <c r="M21" s="148">
        <v>2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7"/>
      <c r="T21" s="148">
        <v>2</v>
      </c>
      <c r="U21" s="148">
        <v>0</v>
      </c>
      <c r="V21" s="148">
        <v>1</v>
      </c>
      <c r="W21" s="148">
        <v>2</v>
      </c>
      <c r="X21" s="148">
        <v>0</v>
      </c>
      <c r="Y21" s="306">
        <f t="shared" si="1"/>
        <v>7</v>
      </c>
      <c r="Z21" s="143">
        <f t="shared" si="2"/>
        <v>4</v>
      </c>
    </row>
    <row r="22" spans="1:26" x14ac:dyDescent="0.2">
      <c r="A22" s="146">
        <v>16</v>
      </c>
      <c r="B22" s="146" t="s">
        <v>169</v>
      </c>
      <c r="C22" s="517">
        <v>7</v>
      </c>
      <c r="D22" s="226">
        <f t="shared" si="0"/>
        <v>21</v>
      </c>
      <c r="E22" s="226">
        <v>0</v>
      </c>
      <c r="F22" s="148">
        <v>2</v>
      </c>
      <c r="G22" s="148">
        <v>2</v>
      </c>
      <c r="H22" s="148">
        <v>2</v>
      </c>
      <c r="I22" s="148">
        <v>2</v>
      </c>
      <c r="J22" s="148">
        <v>2</v>
      </c>
      <c r="K22" s="148">
        <v>0</v>
      </c>
      <c r="L22" s="148">
        <v>2</v>
      </c>
      <c r="M22" s="148">
        <v>0</v>
      </c>
      <c r="N22" s="148">
        <v>2</v>
      </c>
      <c r="O22" s="148">
        <v>2</v>
      </c>
      <c r="P22" s="148">
        <v>0</v>
      </c>
      <c r="Q22" s="148">
        <v>0</v>
      </c>
      <c r="R22" s="148">
        <v>2</v>
      </c>
      <c r="S22" s="148">
        <v>0</v>
      </c>
      <c r="T22" s="147"/>
      <c r="U22" s="148">
        <v>0</v>
      </c>
      <c r="V22" s="148">
        <v>2</v>
      </c>
      <c r="W22" s="148">
        <v>1</v>
      </c>
      <c r="X22" s="148">
        <v>0</v>
      </c>
      <c r="Y22" s="306">
        <f t="shared" si="1"/>
        <v>10</v>
      </c>
      <c r="Z22" s="143">
        <f t="shared" si="2"/>
        <v>1</v>
      </c>
    </row>
    <row r="23" spans="1:26" x14ac:dyDescent="0.2">
      <c r="A23" s="146">
        <v>17</v>
      </c>
      <c r="B23" s="146" t="s">
        <v>178</v>
      </c>
      <c r="C23" s="518">
        <v>11</v>
      </c>
      <c r="D23" s="226">
        <f t="shared" si="0"/>
        <v>18</v>
      </c>
      <c r="E23" s="226">
        <v>2</v>
      </c>
      <c r="F23" s="148">
        <v>0</v>
      </c>
      <c r="G23" s="148">
        <v>0</v>
      </c>
      <c r="H23" s="148">
        <v>1</v>
      </c>
      <c r="I23" s="148">
        <v>0</v>
      </c>
      <c r="J23" s="148">
        <v>0</v>
      </c>
      <c r="K23" s="148">
        <v>2</v>
      </c>
      <c r="L23" s="148">
        <v>0</v>
      </c>
      <c r="M23" s="148">
        <v>0</v>
      </c>
      <c r="N23" s="148">
        <v>2</v>
      </c>
      <c r="O23" s="148">
        <v>2</v>
      </c>
      <c r="P23" s="148">
        <v>2</v>
      </c>
      <c r="Q23" s="148">
        <v>1</v>
      </c>
      <c r="R23" s="148">
        <v>2</v>
      </c>
      <c r="S23" s="148">
        <v>2</v>
      </c>
      <c r="T23" s="148">
        <v>2</v>
      </c>
      <c r="U23" s="147"/>
      <c r="V23" s="148">
        <v>0</v>
      </c>
      <c r="W23" s="148">
        <v>0</v>
      </c>
      <c r="X23" s="148">
        <v>0</v>
      </c>
      <c r="Y23" s="306">
        <f t="shared" si="1"/>
        <v>8</v>
      </c>
      <c r="Z23" s="143">
        <f t="shared" si="2"/>
        <v>2</v>
      </c>
    </row>
    <row r="24" spans="1:26" x14ac:dyDescent="0.2">
      <c r="A24" s="146">
        <v>18</v>
      </c>
      <c r="B24" s="143" t="s">
        <v>189</v>
      </c>
      <c r="C24" s="518">
        <v>10</v>
      </c>
      <c r="D24" s="181">
        <f t="shared" si="0"/>
        <v>19</v>
      </c>
      <c r="E24" s="226">
        <v>1</v>
      </c>
      <c r="F24" s="148">
        <v>1</v>
      </c>
      <c r="G24" s="148">
        <v>0</v>
      </c>
      <c r="H24" s="148">
        <v>0</v>
      </c>
      <c r="I24" s="148">
        <v>2</v>
      </c>
      <c r="J24" s="148">
        <v>2</v>
      </c>
      <c r="K24" s="148">
        <v>2</v>
      </c>
      <c r="L24" s="148">
        <v>1</v>
      </c>
      <c r="M24" s="148">
        <v>2</v>
      </c>
      <c r="N24" s="148">
        <v>1</v>
      </c>
      <c r="O24" s="148">
        <v>0</v>
      </c>
      <c r="P24" s="148">
        <v>2</v>
      </c>
      <c r="Q24" s="148">
        <v>0</v>
      </c>
      <c r="R24" s="148">
        <v>0</v>
      </c>
      <c r="S24" s="148">
        <v>1</v>
      </c>
      <c r="T24" s="148">
        <v>0</v>
      </c>
      <c r="U24" s="148">
        <v>2</v>
      </c>
      <c r="V24" s="147"/>
      <c r="W24" s="148">
        <v>2</v>
      </c>
      <c r="X24" s="148">
        <v>0</v>
      </c>
      <c r="Y24" s="306">
        <f t="shared" si="1"/>
        <v>7</v>
      </c>
      <c r="Z24" s="143">
        <f t="shared" si="2"/>
        <v>5</v>
      </c>
    </row>
    <row r="25" spans="1:26" x14ac:dyDescent="0.2">
      <c r="A25" s="146">
        <v>19</v>
      </c>
      <c r="B25" s="64" t="s">
        <v>191</v>
      </c>
      <c r="C25" s="518" t="s">
        <v>548</v>
      </c>
      <c r="D25" s="226">
        <f t="shared" si="0"/>
        <v>12</v>
      </c>
      <c r="E25" s="226">
        <v>1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2</v>
      </c>
      <c r="M25" s="148">
        <v>0</v>
      </c>
      <c r="N25" s="148">
        <v>2</v>
      </c>
      <c r="O25" s="148">
        <v>1</v>
      </c>
      <c r="P25" s="148">
        <v>2</v>
      </c>
      <c r="Q25" s="148">
        <v>1</v>
      </c>
      <c r="R25" s="148">
        <v>0</v>
      </c>
      <c r="S25" s="148">
        <v>0</v>
      </c>
      <c r="T25" s="148">
        <v>1</v>
      </c>
      <c r="U25" s="148">
        <v>2</v>
      </c>
      <c r="V25" s="148">
        <v>0</v>
      </c>
      <c r="W25" s="147"/>
      <c r="X25" s="148">
        <v>0</v>
      </c>
      <c r="Y25" s="306">
        <f t="shared" si="1"/>
        <v>4</v>
      </c>
      <c r="Z25" s="143">
        <f t="shared" si="2"/>
        <v>4</v>
      </c>
    </row>
    <row r="26" spans="1:26" x14ac:dyDescent="0.2">
      <c r="A26" s="146">
        <v>20</v>
      </c>
      <c r="B26" s="146" t="s">
        <v>192</v>
      </c>
      <c r="C26" s="518" t="s">
        <v>549</v>
      </c>
      <c r="D26" s="226">
        <f t="shared" si="0"/>
        <v>21</v>
      </c>
      <c r="E26" s="226">
        <v>0</v>
      </c>
      <c r="F26" s="148">
        <v>0</v>
      </c>
      <c r="G26" s="148">
        <v>1</v>
      </c>
      <c r="H26" s="148">
        <v>0</v>
      </c>
      <c r="I26" s="148">
        <v>2</v>
      </c>
      <c r="J26" s="148">
        <v>0</v>
      </c>
      <c r="K26" s="148">
        <v>2</v>
      </c>
      <c r="L26" s="148">
        <v>0</v>
      </c>
      <c r="M26" s="148">
        <v>2</v>
      </c>
      <c r="N26" s="148">
        <v>0</v>
      </c>
      <c r="O26" s="148">
        <v>0</v>
      </c>
      <c r="P26" s="148">
        <v>2</v>
      </c>
      <c r="Q26" s="148">
        <v>0</v>
      </c>
      <c r="R26" s="148">
        <v>2</v>
      </c>
      <c r="S26" s="148">
        <v>2</v>
      </c>
      <c r="T26" s="148">
        <v>2</v>
      </c>
      <c r="U26" s="148">
        <v>2</v>
      </c>
      <c r="V26" s="148">
        <v>2</v>
      </c>
      <c r="W26" s="148">
        <v>2</v>
      </c>
      <c r="X26" s="147"/>
      <c r="Y26" s="306">
        <f t="shared" si="1"/>
        <v>10</v>
      </c>
      <c r="Z26" s="143">
        <f t="shared" si="2"/>
        <v>1</v>
      </c>
    </row>
    <row r="27" spans="1:26" x14ac:dyDescent="0.2">
      <c r="A27" s="145"/>
      <c r="B27" s="145"/>
      <c r="C27" s="145"/>
      <c r="D27" s="145"/>
      <c r="E27" s="145">
        <v>1</v>
      </c>
      <c r="F27" s="145">
        <v>2</v>
      </c>
      <c r="G27" s="145">
        <v>3</v>
      </c>
      <c r="H27" s="145">
        <v>4</v>
      </c>
      <c r="I27" s="145">
        <v>5</v>
      </c>
      <c r="J27" s="145">
        <v>6</v>
      </c>
      <c r="K27" s="145">
        <v>7</v>
      </c>
      <c r="L27" s="145">
        <v>8</v>
      </c>
      <c r="M27" s="145">
        <v>9</v>
      </c>
      <c r="N27" s="145">
        <v>10</v>
      </c>
      <c r="O27" s="145">
        <v>11</v>
      </c>
      <c r="P27" s="145">
        <v>12</v>
      </c>
      <c r="Q27" s="145">
        <v>13</v>
      </c>
      <c r="R27" s="145">
        <v>14</v>
      </c>
      <c r="S27" s="145">
        <v>15</v>
      </c>
      <c r="T27" s="145">
        <v>16</v>
      </c>
      <c r="U27" s="145">
        <v>17</v>
      </c>
      <c r="V27" s="145">
        <v>18</v>
      </c>
      <c r="W27" s="145">
        <v>19</v>
      </c>
      <c r="X27" s="145">
        <v>20</v>
      </c>
    </row>
    <row r="29" spans="1:26" x14ac:dyDescent="0.2">
      <c r="A29" s="143" t="s">
        <v>550</v>
      </c>
    </row>
    <row r="30" spans="1:26" x14ac:dyDescent="0.2">
      <c r="A30" s="143" t="s">
        <v>551</v>
      </c>
    </row>
  </sheetData>
  <conditionalFormatting sqref="Y7:Y26">
    <cfRule type="top10" dxfId="14" priority="1" rank="1"/>
  </conditionalFormatting>
  <hyperlinks>
    <hyperlink ref="J1" location="Kalend!G1" display="Kalender"/>
  </hyperlinks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2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O47"/>
  <sheetViews>
    <sheetView showGridLines="0" showRowColHeaders="0" zoomScaleNormal="100" zoomScaleSheetLayoutView="100" workbookViewId="0">
      <pane ySplit="6" topLeftCell="A7" activePane="bottomLeft" state="frozen"/>
      <selection activeCell="I1" sqref="I1"/>
      <selection pane="bottomLeft" activeCell="Q1" sqref="Q1"/>
    </sheetView>
  </sheetViews>
  <sheetFormatPr defaultColWidth="11.5703125" defaultRowHeight="12.75" x14ac:dyDescent="0.2"/>
  <cols>
    <col min="1" max="1" width="4" style="431" customWidth="1"/>
    <col min="2" max="5" width="3.28515625" style="431" customWidth="1"/>
    <col min="6" max="6" width="19.42578125" style="431" bestFit="1" customWidth="1"/>
    <col min="7" max="7" width="4" style="431" customWidth="1"/>
    <col min="8" max="12" width="6.140625" style="431" customWidth="1"/>
    <col min="13" max="15" width="3.28515625" style="431" customWidth="1"/>
    <col min="16" max="16384" width="11.5703125" style="431"/>
  </cols>
  <sheetData>
    <row r="1" spans="1:15" x14ac:dyDescent="0.2">
      <c r="A1" s="587"/>
      <c r="B1" s="587"/>
      <c r="C1" s="587" t="s">
        <v>604</v>
      </c>
      <c r="D1" s="520"/>
      <c r="E1" s="520"/>
      <c r="F1" s="520"/>
      <c r="G1" s="520"/>
      <c r="H1" s="520"/>
      <c r="I1" s="520"/>
      <c r="J1" s="520"/>
      <c r="K1" s="520"/>
      <c r="L1" s="52" t="s">
        <v>600</v>
      </c>
      <c r="M1" s="52"/>
      <c r="N1" s="238" t="s">
        <v>131</v>
      </c>
      <c r="O1" s="238"/>
    </row>
    <row r="2" spans="1:15" x14ac:dyDescent="0.2">
      <c r="A2" s="588"/>
      <c r="B2" s="588"/>
      <c r="C2" s="588" t="s">
        <v>603</v>
      </c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240" t="s">
        <v>133</v>
      </c>
      <c r="O2" s="240"/>
    </row>
    <row r="3" spans="1:15" x14ac:dyDescent="0.2">
      <c r="A3" s="589"/>
      <c r="B3" s="589"/>
      <c r="C3" s="589"/>
      <c r="D3" s="521"/>
      <c r="E3" s="521"/>
      <c r="F3" s="521"/>
      <c r="G3" s="521"/>
      <c r="H3" s="521"/>
      <c r="I3" s="521"/>
      <c r="J3" s="521"/>
      <c r="K3" s="521"/>
      <c r="L3" s="521"/>
      <c r="M3" s="520"/>
      <c r="N3" s="241" t="s">
        <v>135</v>
      </c>
      <c r="O3" s="241"/>
    </row>
    <row r="4" spans="1:15" ht="31.5" customHeight="1" x14ac:dyDescent="0.2">
      <c r="A4" s="522" t="s">
        <v>134</v>
      </c>
      <c r="B4" s="522"/>
      <c r="C4" s="522" t="s">
        <v>134</v>
      </c>
      <c r="D4" s="522" t="s">
        <v>134</v>
      </c>
      <c r="E4" s="522" t="s">
        <v>134</v>
      </c>
      <c r="F4" s="522" t="s">
        <v>134</v>
      </c>
      <c r="G4" s="472" t="s">
        <v>134</v>
      </c>
      <c r="H4" s="590" t="str">
        <f>MID(Kalend!A9,4,5)</f>
        <v>20.05</v>
      </c>
      <c r="I4" s="590" t="str">
        <f>MID(Kalend!A14,4,5)</f>
        <v>17.06</v>
      </c>
      <c r="J4" s="590" t="str">
        <f>MID(Kalend!A19,4,5)</f>
        <v>12.07</v>
      </c>
      <c r="K4" s="590" t="str">
        <f>MID(Kalend!A27,4,5)</f>
        <v>25.08</v>
      </c>
      <c r="L4" s="590" t="str">
        <f>MID(Kalend!A36,4,5)</f>
        <v>04.10</v>
      </c>
      <c r="M4" s="856" t="s">
        <v>602</v>
      </c>
      <c r="N4" s="854" t="s">
        <v>142</v>
      </c>
      <c r="O4" s="854" t="s">
        <v>143</v>
      </c>
    </row>
    <row r="5" spans="1:15" x14ac:dyDescent="0.2">
      <c r="A5" s="829" t="s">
        <v>601</v>
      </c>
      <c r="B5" s="843"/>
      <c r="C5" s="843"/>
      <c r="D5" s="844"/>
      <c r="E5" s="845"/>
      <c r="F5" s="522"/>
      <c r="G5" s="479"/>
      <c r="H5" s="585" t="str">
        <f>HYPERLINK("#M1!I1"," M1 ")</f>
        <v xml:space="preserve"> M1 </v>
      </c>
      <c r="I5" s="585" t="str">
        <f>HYPERLINK("#M2!H1"," M2 ")</f>
        <v xml:space="preserve"> M2 </v>
      </c>
      <c r="J5" s="585" t="str">
        <f>HYPERLINK("#M3!H1"," M3 ")</f>
        <v xml:space="preserve"> M3 </v>
      </c>
      <c r="K5" s="585" t="str">
        <f>HYPERLINK("#M4!H1"," M4 ")</f>
        <v xml:space="preserve"> M4 </v>
      </c>
      <c r="L5" s="585" t="str">
        <f>HYPERLINK("#M5!K1"," M5 ")</f>
        <v xml:space="preserve"> M5 </v>
      </c>
      <c r="M5" s="856"/>
      <c r="N5" s="854"/>
      <c r="O5" s="854"/>
    </row>
    <row r="6" spans="1:15" x14ac:dyDescent="0.2">
      <c r="A6" s="834" t="s">
        <v>698</v>
      </c>
      <c r="B6" s="846" t="s">
        <v>557</v>
      </c>
      <c r="C6" s="835" t="s">
        <v>159</v>
      </c>
      <c r="D6" s="836" t="s">
        <v>160</v>
      </c>
      <c r="E6" s="837" t="s">
        <v>162</v>
      </c>
      <c r="F6" s="523" t="s">
        <v>161</v>
      </c>
      <c r="G6" s="826" t="s">
        <v>162</v>
      </c>
      <c r="H6" s="814" t="s">
        <v>164</v>
      </c>
      <c r="I6" s="814" t="s">
        <v>163</v>
      </c>
      <c r="J6" s="814" t="s">
        <v>164</v>
      </c>
      <c r="K6" s="815" t="s">
        <v>163</v>
      </c>
      <c r="L6" s="815" t="s">
        <v>165</v>
      </c>
      <c r="M6" s="586"/>
    </row>
    <row r="7" spans="1:15" s="528" customFormat="1" x14ac:dyDescent="0.2">
      <c r="A7" s="828">
        <v>1</v>
      </c>
      <c r="B7" s="525">
        <v>1</v>
      </c>
      <c r="C7" s="526"/>
      <c r="D7" s="527"/>
      <c r="E7" s="69"/>
      <c r="F7" s="816" t="s">
        <v>168</v>
      </c>
      <c r="G7" s="826">
        <v>108</v>
      </c>
      <c r="H7" s="71">
        <v>40</v>
      </c>
      <c r="I7" s="71">
        <v>34</v>
      </c>
      <c r="J7" s="807">
        <v>26</v>
      </c>
      <c r="K7" s="808">
        <v>34</v>
      </c>
      <c r="L7" s="71">
        <v>34</v>
      </c>
      <c r="M7" s="50">
        <f>COUNTIF(H7:L7,"&gt;=0")</f>
        <v>5</v>
      </c>
      <c r="N7" s="72">
        <f t="shared" ref="N7:N43" si="0">COUNTIF(H7:L7,"&gt;=30")</f>
        <v>4</v>
      </c>
      <c r="O7" s="72">
        <f t="shared" ref="O7:O43" si="1">COUNTIF(H7:L7,"=40")</f>
        <v>1</v>
      </c>
    </row>
    <row r="8" spans="1:15" x14ac:dyDescent="0.2">
      <c r="A8" s="828">
        <v>2</v>
      </c>
      <c r="B8" s="525">
        <v>2</v>
      </c>
      <c r="C8" s="526"/>
      <c r="D8" s="527"/>
      <c r="E8" s="69"/>
      <c r="F8" s="73" t="s">
        <v>172</v>
      </c>
      <c r="G8" s="826">
        <v>104</v>
      </c>
      <c r="H8" s="808">
        <v>30</v>
      </c>
      <c r="I8" s="71">
        <v>30</v>
      </c>
      <c r="J8" s="71">
        <v>34</v>
      </c>
      <c r="K8" s="808">
        <v>30</v>
      </c>
      <c r="L8" s="71">
        <v>40</v>
      </c>
      <c r="M8" s="50">
        <f t="shared" ref="M8:M43" si="2">COUNTIF(H8:L8,"&gt;=0")</f>
        <v>5</v>
      </c>
      <c r="N8" s="72">
        <f t="shared" si="0"/>
        <v>5</v>
      </c>
      <c r="O8" s="72">
        <f t="shared" si="1"/>
        <v>1</v>
      </c>
    </row>
    <row r="9" spans="1:15" s="528" customFormat="1" x14ac:dyDescent="0.2">
      <c r="A9" s="828">
        <v>3</v>
      </c>
      <c r="B9" s="525">
        <v>3</v>
      </c>
      <c r="C9" s="526"/>
      <c r="D9" s="527"/>
      <c r="E9" s="69"/>
      <c r="F9" s="74" t="s">
        <v>169</v>
      </c>
      <c r="G9" s="826">
        <v>104</v>
      </c>
      <c r="H9" s="71">
        <v>40</v>
      </c>
      <c r="I9" s="71">
        <v>34</v>
      </c>
      <c r="J9" s="807">
        <v>26</v>
      </c>
      <c r="K9" s="807" t="s">
        <v>167</v>
      </c>
      <c r="L9" s="71">
        <v>30</v>
      </c>
      <c r="M9" s="50">
        <f t="shared" si="2"/>
        <v>4</v>
      </c>
      <c r="N9" s="72">
        <f t="shared" si="0"/>
        <v>3</v>
      </c>
      <c r="O9" s="72">
        <f t="shared" si="1"/>
        <v>1</v>
      </c>
    </row>
    <row r="10" spans="1:15" x14ac:dyDescent="0.2">
      <c r="A10" s="828">
        <v>4</v>
      </c>
      <c r="B10" s="525">
        <v>4</v>
      </c>
      <c r="C10" s="526"/>
      <c r="D10" s="527"/>
      <c r="E10" s="69"/>
      <c r="F10" s="64" t="s">
        <v>180</v>
      </c>
      <c r="G10" s="826">
        <v>88</v>
      </c>
      <c r="H10" s="808">
        <v>34</v>
      </c>
      <c r="I10" s="71">
        <v>22</v>
      </c>
      <c r="J10" s="71">
        <v>40</v>
      </c>
      <c r="K10" s="807" t="s">
        <v>167</v>
      </c>
      <c r="L10" s="71">
        <v>26</v>
      </c>
      <c r="M10" s="50">
        <f t="shared" si="2"/>
        <v>4</v>
      </c>
      <c r="N10" s="72">
        <f t="shared" si="0"/>
        <v>2</v>
      </c>
      <c r="O10" s="72">
        <f t="shared" si="1"/>
        <v>1</v>
      </c>
    </row>
    <row r="11" spans="1:15" x14ac:dyDescent="0.2">
      <c r="A11" s="828">
        <v>5</v>
      </c>
      <c r="B11" s="525">
        <v>5</v>
      </c>
      <c r="C11" s="526"/>
      <c r="D11" s="527"/>
      <c r="E11" s="69"/>
      <c r="F11" s="64" t="s">
        <v>178</v>
      </c>
      <c r="G11" s="826">
        <v>84</v>
      </c>
      <c r="H11" s="808">
        <v>10</v>
      </c>
      <c r="I11" s="808">
        <v>24</v>
      </c>
      <c r="J11" s="71">
        <v>20</v>
      </c>
      <c r="K11" s="71">
        <v>40</v>
      </c>
      <c r="L11" s="71">
        <v>24</v>
      </c>
      <c r="M11" s="50">
        <f t="shared" si="2"/>
        <v>5</v>
      </c>
      <c r="N11" s="72">
        <f t="shared" si="0"/>
        <v>1</v>
      </c>
      <c r="O11" s="72">
        <f t="shared" si="1"/>
        <v>1</v>
      </c>
    </row>
    <row r="12" spans="1:15" x14ac:dyDescent="0.2">
      <c r="A12" s="828">
        <v>6</v>
      </c>
      <c r="B12" s="525">
        <v>6</v>
      </c>
      <c r="C12" s="526"/>
      <c r="D12" s="527"/>
      <c r="E12" s="69"/>
      <c r="F12" s="64" t="s">
        <v>184</v>
      </c>
      <c r="G12" s="826">
        <v>80</v>
      </c>
      <c r="H12" s="71">
        <v>26</v>
      </c>
      <c r="I12" s="808">
        <v>20</v>
      </c>
      <c r="J12" s="808">
        <v>24</v>
      </c>
      <c r="K12" s="71">
        <v>34</v>
      </c>
      <c r="L12" s="71">
        <v>20</v>
      </c>
      <c r="M12" s="50">
        <f t="shared" si="2"/>
        <v>5</v>
      </c>
      <c r="N12" s="72">
        <f t="shared" si="0"/>
        <v>1</v>
      </c>
      <c r="O12" s="72">
        <f t="shared" si="1"/>
        <v>0</v>
      </c>
    </row>
    <row r="13" spans="1:15" x14ac:dyDescent="0.2">
      <c r="A13" s="828">
        <v>7</v>
      </c>
      <c r="B13" s="525">
        <v>7</v>
      </c>
      <c r="C13" s="526"/>
      <c r="D13" s="527"/>
      <c r="E13" s="69"/>
      <c r="F13" s="64" t="s">
        <v>191</v>
      </c>
      <c r="G13" s="826">
        <v>78</v>
      </c>
      <c r="H13" s="71">
        <v>16</v>
      </c>
      <c r="I13" s="808">
        <v>24</v>
      </c>
      <c r="J13" s="807" t="s">
        <v>167</v>
      </c>
      <c r="K13" s="71">
        <v>40</v>
      </c>
      <c r="L13" s="71">
        <v>22</v>
      </c>
      <c r="M13" s="50">
        <f t="shared" si="2"/>
        <v>4</v>
      </c>
      <c r="N13" s="72">
        <f t="shared" si="0"/>
        <v>1</v>
      </c>
      <c r="O13" s="72">
        <f t="shared" si="1"/>
        <v>1</v>
      </c>
    </row>
    <row r="14" spans="1:15" x14ac:dyDescent="0.2">
      <c r="A14" s="828">
        <v>8</v>
      </c>
      <c r="B14" s="525">
        <v>8</v>
      </c>
      <c r="C14" s="526"/>
      <c r="D14" s="527"/>
      <c r="E14" s="69"/>
      <c r="F14" s="64" t="s">
        <v>175</v>
      </c>
      <c r="G14" s="826">
        <v>76</v>
      </c>
      <c r="H14" s="808">
        <v>30</v>
      </c>
      <c r="I14" s="71">
        <v>30</v>
      </c>
      <c r="J14" s="71">
        <v>34</v>
      </c>
      <c r="K14" s="807" t="s">
        <v>167</v>
      </c>
      <c r="L14" s="71">
        <v>12</v>
      </c>
      <c r="M14" s="50">
        <f t="shared" si="2"/>
        <v>4</v>
      </c>
      <c r="N14" s="72">
        <f t="shared" si="0"/>
        <v>3</v>
      </c>
      <c r="O14" s="72">
        <f t="shared" si="1"/>
        <v>0</v>
      </c>
    </row>
    <row r="15" spans="1:15" x14ac:dyDescent="0.2">
      <c r="A15" s="828">
        <v>9</v>
      </c>
      <c r="B15" s="525">
        <v>9</v>
      </c>
      <c r="C15" s="526"/>
      <c r="D15" s="527"/>
      <c r="E15" s="69"/>
      <c r="F15" s="64" t="s">
        <v>176</v>
      </c>
      <c r="G15" s="826">
        <v>70</v>
      </c>
      <c r="H15" s="808">
        <v>18</v>
      </c>
      <c r="I15" s="71">
        <v>40</v>
      </c>
      <c r="J15" s="71">
        <v>30</v>
      </c>
      <c r="K15" s="807" t="s">
        <v>167</v>
      </c>
      <c r="L15" s="71"/>
      <c r="M15" s="50">
        <f t="shared" si="2"/>
        <v>3</v>
      </c>
      <c r="N15" s="72">
        <f t="shared" si="0"/>
        <v>2</v>
      </c>
      <c r="O15" s="72">
        <f t="shared" si="1"/>
        <v>1</v>
      </c>
    </row>
    <row r="16" spans="1:15" x14ac:dyDescent="0.2">
      <c r="A16" s="828">
        <v>10</v>
      </c>
      <c r="B16" s="525">
        <v>10</v>
      </c>
      <c r="C16" s="526"/>
      <c r="D16" s="527"/>
      <c r="E16" s="69"/>
      <c r="F16" s="64" t="s">
        <v>183</v>
      </c>
      <c r="G16" s="826">
        <v>66</v>
      </c>
      <c r="H16" s="71">
        <v>34</v>
      </c>
      <c r="I16" s="71">
        <v>22</v>
      </c>
      <c r="J16" s="807" t="s">
        <v>167</v>
      </c>
      <c r="K16" s="807" t="s">
        <v>167</v>
      </c>
      <c r="L16" s="71">
        <v>10</v>
      </c>
      <c r="M16" s="50">
        <f t="shared" si="2"/>
        <v>3</v>
      </c>
      <c r="N16" s="72">
        <f t="shared" si="0"/>
        <v>1</v>
      </c>
      <c r="O16" s="72">
        <f t="shared" si="1"/>
        <v>0</v>
      </c>
    </row>
    <row r="17" spans="1:15" x14ac:dyDescent="0.2">
      <c r="A17" s="828">
        <v>11</v>
      </c>
      <c r="B17" s="525"/>
      <c r="C17" s="526">
        <v>1</v>
      </c>
      <c r="D17" s="527"/>
      <c r="E17" s="69"/>
      <c r="F17" s="77" t="s">
        <v>179</v>
      </c>
      <c r="G17" s="826">
        <v>64</v>
      </c>
      <c r="H17" s="808">
        <v>14</v>
      </c>
      <c r="I17" s="71">
        <v>40</v>
      </c>
      <c r="J17" s="71">
        <v>24</v>
      </c>
      <c r="K17" s="807" t="s">
        <v>167</v>
      </c>
      <c r="L17" s="71"/>
      <c r="M17" s="50">
        <f t="shared" si="2"/>
        <v>3</v>
      </c>
      <c r="N17" s="72">
        <f t="shared" si="0"/>
        <v>1</v>
      </c>
      <c r="O17" s="72">
        <f t="shared" si="1"/>
        <v>1</v>
      </c>
    </row>
    <row r="18" spans="1:15" x14ac:dyDescent="0.2">
      <c r="A18" s="828">
        <v>12</v>
      </c>
      <c r="B18" s="525">
        <v>11</v>
      </c>
      <c r="C18" s="526"/>
      <c r="D18" s="527"/>
      <c r="E18" s="69"/>
      <c r="F18" s="64" t="s">
        <v>188</v>
      </c>
      <c r="G18" s="826">
        <v>62</v>
      </c>
      <c r="H18" s="807" t="s">
        <v>167</v>
      </c>
      <c r="I18" s="71">
        <v>22</v>
      </c>
      <c r="J18" s="71">
        <v>40</v>
      </c>
      <c r="K18" s="807" t="s">
        <v>167</v>
      </c>
      <c r="L18" s="71"/>
      <c r="M18" s="50">
        <f t="shared" si="2"/>
        <v>2</v>
      </c>
      <c r="N18" s="72">
        <f t="shared" si="0"/>
        <v>1</v>
      </c>
      <c r="O18" s="72">
        <f t="shared" si="1"/>
        <v>1</v>
      </c>
    </row>
    <row r="19" spans="1:15" x14ac:dyDescent="0.2">
      <c r="A19" s="828">
        <v>13</v>
      </c>
      <c r="B19" s="525">
        <v>12</v>
      </c>
      <c r="C19" s="526"/>
      <c r="D19" s="527"/>
      <c r="E19" s="69"/>
      <c r="F19" s="64" t="s">
        <v>189</v>
      </c>
      <c r="G19" s="826">
        <v>60</v>
      </c>
      <c r="H19" s="808">
        <v>10</v>
      </c>
      <c r="I19" s="808">
        <v>24</v>
      </c>
      <c r="J19" s="71">
        <v>20</v>
      </c>
      <c r="K19" s="71">
        <v>40</v>
      </c>
      <c r="L19" s="71"/>
      <c r="M19" s="50">
        <f t="shared" si="2"/>
        <v>4</v>
      </c>
      <c r="N19" s="72">
        <f t="shared" si="0"/>
        <v>1</v>
      </c>
      <c r="O19" s="72">
        <f t="shared" si="1"/>
        <v>1</v>
      </c>
    </row>
    <row r="20" spans="1:15" x14ac:dyDescent="0.2">
      <c r="A20" s="828">
        <v>14</v>
      </c>
      <c r="B20" s="525">
        <v>13</v>
      </c>
      <c r="C20" s="526"/>
      <c r="D20" s="527"/>
      <c r="E20" s="69"/>
      <c r="F20" s="64" t="s">
        <v>182</v>
      </c>
      <c r="G20" s="826">
        <v>52</v>
      </c>
      <c r="H20" s="71">
        <v>18</v>
      </c>
      <c r="I20" s="71">
        <v>30</v>
      </c>
      <c r="J20" s="807" t="s">
        <v>167</v>
      </c>
      <c r="K20" s="808">
        <v>30</v>
      </c>
      <c r="L20" s="71">
        <v>4</v>
      </c>
      <c r="M20" s="50">
        <f t="shared" si="2"/>
        <v>4</v>
      </c>
      <c r="N20" s="72">
        <f t="shared" si="0"/>
        <v>2</v>
      </c>
      <c r="O20" s="72">
        <f t="shared" si="1"/>
        <v>0</v>
      </c>
    </row>
    <row r="21" spans="1:15" x14ac:dyDescent="0.2">
      <c r="A21" s="828">
        <v>15</v>
      </c>
      <c r="B21" s="525">
        <v>14</v>
      </c>
      <c r="C21" s="526"/>
      <c r="D21" s="527"/>
      <c r="E21" s="69">
        <v>1</v>
      </c>
      <c r="F21" s="67" t="s">
        <v>177</v>
      </c>
      <c r="G21" s="826">
        <v>50</v>
      </c>
      <c r="H21" s="71">
        <v>20</v>
      </c>
      <c r="I21" s="71">
        <v>14</v>
      </c>
      <c r="J21" s="807" t="s">
        <v>167</v>
      </c>
      <c r="K21" s="807" t="s">
        <v>167</v>
      </c>
      <c r="L21" s="71">
        <v>16</v>
      </c>
      <c r="M21" s="50">
        <f t="shared" si="2"/>
        <v>3</v>
      </c>
      <c r="N21" s="72">
        <f t="shared" si="0"/>
        <v>0</v>
      </c>
      <c r="O21" s="72">
        <f t="shared" si="1"/>
        <v>0</v>
      </c>
    </row>
    <row r="22" spans="1:15" x14ac:dyDescent="0.2">
      <c r="A22" s="828">
        <v>16</v>
      </c>
      <c r="B22" s="525">
        <v>15</v>
      </c>
      <c r="C22" s="526"/>
      <c r="D22" s="527"/>
      <c r="E22" s="69"/>
      <c r="F22" s="64" t="s">
        <v>171</v>
      </c>
      <c r="G22" s="826">
        <v>48</v>
      </c>
      <c r="H22" s="71">
        <v>14</v>
      </c>
      <c r="I22" s="808">
        <v>18</v>
      </c>
      <c r="J22" s="807" t="s">
        <v>167</v>
      </c>
      <c r="K22" s="71">
        <v>34</v>
      </c>
      <c r="L22" s="71"/>
      <c r="M22" s="50">
        <f t="shared" si="2"/>
        <v>3</v>
      </c>
      <c r="N22" s="72">
        <f t="shared" si="0"/>
        <v>1</v>
      </c>
      <c r="O22" s="72">
        <f t="shared" si="1"/>
        <v>0</v>
      </c>
    </row>
    <row r="23" spans="1:15" x14ac:dyDescent="0.2">
      <c r="A23" s="828">
        <v>17</v>
      </c>
      <c r="B23" s="525">
        <v>16</v>
      </c>
      <c r="C23" s="526"/>
      <c r="D23" s="527"/>
      <c r="E23" s="69"/>
      <c r="F23" s="64" t="s">
        <v>173</v>
      </c>
      <c r="G23" s="826">
        <v>48</v>
      </c>
      <c r="H23" s="807" t="s">
        <v>167</v>
      </c>
      <c r="I23" s="807" t="s">
        <v>167</v>
      </c>
      <c r="J23" s="71">
        <v>30</v>
      </c>
      <c r="K23" s="71"/>
      <c r="L23" s="71">
        <v>18</v>
      </c>
      <c r="M23" s="50">
        <f t="shared" si="2"/>
        <v>2</v>
      </c>
      <c r="N23" s="72">
        <f t="shared" si="0"/>
        <v>1</v>
      </c>
      <c r="O23" s="72">
        <f t="shared" si="1"/>
        <v>0</v>
      </c>
    </row>
    <row r="24" spans="1:15" x14ac:dyDescent="0.2">
      <c r="A24" s="828">
        <v>18</v>
      </c>
      <c r="B24" s="525">
        <v>17</v>
      </c>
      <c r="C24" s="526"/>
      <c r="D24" s="527"/>
      <c r="E24" s="69"/>
      <c r="F24" s="64" t="s">
        <v>198</v>
      </c>
      <c r="G24" s="826">
        <v>48</v>
      </c>
      <c r="H24" s="71">
        <v>22</v>
      </c>
      <c r="I24" s="71">
        <v>26</v>
      </c>
      <c r="J24" s="807" t="s">
        <v>167</v>
      </c>
      <c r="K24" s="807" t="s">
        <v>167</v>
      </c>
      <c r="L24" s="71"/>
      <c r="M24" s="50">
        <f t="shared" si="2"/>
        <v>2</v>
      </c>
      <c r="N24" s="72">
        <f t="shared" si="0"/>
        <v>0</v>
      </c>
      <c r="O24" s="72">
        <f t="shared" si="1"/>
        <v>0</v>
      </c>
    </row>
    <row r="25" spans="1:15" x14ac:dyDescent="0.2">
      <c r="A25" s="828">
        <v>19</v>
      </c>
      <c r="B25" s="525">
        <v>18</v>
      </c>
      <c r="C25" s="526"/>
      <c r="D25" s="527"/>
      <c r="E25" s="69"/>
      <c r="F25" s="64" t="s">
        <v>174</v>
      </c>
      <c r="G25" s="826">
        <v>40</v>
      </c>
      <c r="H25" s="807" t="s">
        <v>167</v>
      </c>
      <c r="I25" s="71">
        <v>40</v>
      </c>
      <c r="J25" s="71"/>
      <c r="K25" s="807" t="s">
        <v>167</v>
      </c>
      <c r="L25" s="71"/>
      <c r="M25" s="50">
        <f t="shared" si="2"/>
        <v>1</v>
      </c>
      <c r="N25" s="72">
        <f t="shared" si="0"/>
        <v>1</v>
      </c>
      <c r="O25" s="72">
        <f t="shared" si="1"/>
        <v>1</v>
      </c>
    </row>
    <row r="26" spans="1:15" x14ac:dyDescent="0.2">
      <c r="A26" s="828">
        <v>20</v>
      </c>
      <c r="B26" s="525"/>
      <c r="C26" s="526">
        <v>2</v>
      </c>
      <c r="D26" s="527"/>
      <c r="E26" s="69"/>
      <c r="F26" s="77" t="s">
        <v>194</v>
      </c>
      <c r="G26" s="826">
        <v>40</v>
      </c>
      <c r="H26" s="71">
        <v>26</v>
      </c>
      <c r="I26" s="807" t="s">
        <v>167</v>
      </c>
      <c r="J26" s="807" t="s">
        <v>167</v>
      </c>
      <c r="K26" s="71"/>
      <c r="L26" s="71">
        <v>14</v>
      </c>
      <c r="M26" s="50">
        <f t="shared" si="2"/>
        <v>2</v>
      </c>
      <c r="N26" s="72">
        <f t="shared" si="0"/>
        <v>0</v>
      </c>
      <c r="O26" s="72">
        <f t="shared" si="1"/>
        <v>0</v>
      </c>
    </row>
    <row r="27" spans="1:15" x14ac:dyDescent="0.2">
      <c r="A27" s="828">
        <v>21</v>
      </c>
      <c r="B27" s="525">
        <v>19</v>
      </c>
      <c r="C27" s="526"/>
      <c r="D27" s="527"/>
      <c r="E27" s="69"/>
      <c r="F27" s="64" t="s">
        <v>192</v>
      </c>
      <c r="G27" s="826">
        <v>40</v>
      </c>
      <c r="H27" s="71">
        <v>24</v>
      </c>
      <c r="I27" s="71">
        <v>16</v>
      </c>
      <c r="J27" s="808">
        <v>22</v>
      </c>
      <c r="K27" s="807" t="s">
        <v>167</v>
      </c>
      <c r="L27" s="71"/>
      <c r="M27" s="50">
        <f t="shared" si="2"/>
        <v>3</v>
      </c>
      <c r="N27" s="72">
        <f t="shared" si="0"/>
        <v>0</v>
      </c>
      <c r="O27" s="72">
        <f t="shared" si="1"/>
        <v>0</v>
      </c>
    </row>
    <row r="28" spans="1:15" x14ac:dyDescent="0.2">
      <c r="A28" s="828">
        <v>21</v>
      </c>
      <c r="B28" s="525"/>
      <c r="C28" s="526">
        <v>3</v>
      </c>
      <c r="D28" s="527"/>
      <c r="E28" s="69"/>
      <c r="F28" s="77" t="s">
        <v>193</v>
      </c>
      <c r="G28" s="826">
        <v>40</v>
      </c>
      <c r="H28" s="71">
        <v>24</v>
      </c>
      <c r="I28" s="71">
        <v>16</v>
      </c>
      <c r="J28" s="808">
        <v>22</v>
      </c>
      <c r="K28" s="807" t="s">
        <v>167</v>
      </c>
      <c r="L28" s="71"/>
      <c r="M28" s="50">
        <f t="shared" si="2"/>
        <v>3</v>
      </c>
      <c r="N28" s="72">
        <f t="shared" si="0"/>
        <v>0</v>
      </c>
      <c r="O28" s="72">
        <f t="shared" si="1"/>
        <v>0</v>
      </c>
    </row>
    <row r="29" spans="1:15" x14ac:dyDescent="0.2">
      <c r="A29" s="828">
        <v>23</v>
      </c>
      <c r="B29" s="525"/>
      <c r="C29" s="526">
        <v>4</v>
      </c>
      <c r="D29" s="527"/>
      <c r="E29" s="69"/>
      <c r="F29" s="77" t="s">
        <v>186</v>
      </c>
      <c r="G29" s="826">
        <v>34</v>
      </c>
      <c r="H29" s="807" t="s">
        <v>167</v>
      </c>
      <c r="I29" s="71">
        <v>34</v>
      </c>
      <c r="J29" s="71"/>
      <c r="K29" s="807" t="s">
        <v>167</v>
      </c>
      <c r="L29" s="71"/>
      <c r="M29" s="50">
        <f t="shared" si="2"/>
        <v>1</v>
      </c>
      <c r="N29" s="72">
        <f t="shared" si="0"/>
        <v>1</v>
      </c>
      <c r="O29" s="72">
        <f t="shared" si="1"/>
        <v>0</v>
      </c>
    </row>
    <row r="30" spans="1:15" x14ac:dyDescent="0.2">
      <c r="A30" s="828">
        <v>24</v>
      </c>
      <c r="B30" s="525">
        <v>20</v>
      </c>
      <c r="C30" s="526"/>
      <c r="D30" s="527">
        <v>1</v>
      </c>
      <c r="E30" s="69">
        <v>2</v>
      </c>
      <c r="F30" s="81" t="s">
        <v>185</v>
      </c>
      <c r="G30" s="826">
        <v>34</v>
      </c>
      <c r="H30" s="71">
        <v>20</v>
      </c>
      <c r="I30" s="71">
        <v>14</v>
      </c>
      <c r="J30" s="807" t="s">
        <v>167</v>
      </c>
      <c r="K30" s="807" t="s">
        <v>167</v>
      </c>
      <c r="L30" s="71"/>
      <c r="M30" s="50">
        <f t="shared" si="2"/>
        <v>2</v>
      </c>
      <c r="N30" s="72">
        <f t="shared" si="0"/>
        <v>0</v>
      </c>
      <c r="O30" s="72">
        <f t="shared" si="1"/>
        <v>0</v>
      </c>
    </row>
    <row r="31" spans="1:15" x14ac:dyDescent="0.2">
      <c r="A31" s="828">
        <v>25</v>
      </c>
      <c r="B31" s="525">
        <v>21</v>
      </c>
      <c r="C31" s="526"/>
      <c r="D31" s="527"/>
      <c r="E31" s="69"/>
      <c r="F31" s="64" t="s">
        <v>187</v>
      </c>
      <c r="G31" s="826">
        <v>32</v>
      </c>
      <c r="H31" s="71">
        <v>12</v>
      </c>
      <c r="I31" s="71">
        <v>20</v>
      </c>
      <c r="J31" s="807" t="s">
        <v>167</v>
      </c>
      <c r="K31" s="807" t="s">
        <v>167</v>
      </c>
      <c r="L31" s="71"/>
      <c r="M31" s="50">
        <f t="shared" si="2"/>
        <v>2</v>
      </c>
      <c r="N31" s="72">
        <f t="shared" si="0"/>
        <v>0</v>
      </c>
      <c r="O31" s="72">
        <f t="shared" si="1"/>
        <v>0</v>
      </c>
    </row>
    <row r="32" spans="1:15" x14ac:dyDescent="0.2">
      <c r="A32" s="828">
        <v>26</v>
      </c>
      <c r="B32" s="525">
        <v>22</v>
      </c>
      <c r="C32" s="526"/>
      <c r="D32" s="527"/>
      <c r="E32" s="69"/>
      <c r="F32" s="64" t="s">
        <v>199</v>
      </c>
      <c r="G32" s="826">
        <v>32</v>
      </c>
      <c r="H32" s="71">
        <v>16</v>
      </c>
      <c r="I32" s="71">
        <v>16</v>
      </c>
      <c r="J32" s="807" t="s">
        <v>167</v>
      </c>
      <c r="K32" s="807" t="s">
        <v>167</v>
      </c>
      <c r="L32" s="71"/>
      <c r="M32" s="50">
        <f t="shared" si="2"/>
        <v>2</v>
      </c>
      <c r="N32" s="72">
        <f t="shared" si="0"/>
        <v>0</v>
      </c>
      <c r="O32" s="72">
        <f t="shared" si="1"/>
        <v>0</v>
      </c>
    </row>
    <row r="33" spans="1:15" x14ac:dyDescent="0.2">
      <c r="A33" s="828">
        <v>27</v>
      </c>
      <c r="B33" s="525">
        <v>23</v>
      </c>
      <c r="C33" s="526"/>
      <c r="D33" s="527"/>
      <c r="E33" s="69"/>
      <c r="F33" s="64" t="s">
        <v>181</v>
      </c>
      <c r="G33" s="826">
        <v>30</v>
      </c>
      <c r="H33" s="807" t="s">
        <v>167</v>
      </c>
      <c r="I33" s="807" t="s">
        <v>167</v>
      </c>
      <c r="J33" s="71"/>
      <c r="K33" s="71">
        <v>30</v>
      </c>
      <c r="L33" s="71"/>
      <c r="M33" s="50">
        <f t="shared" si="2"/>
        <v>1</v>
      </c>
      <c r="N33" s="72">
        <f t="shared" si="0"/>
        <v>1</v>
      </c>
      <c r="O33" s="72">
        <f t="shared" si="1"/>
        <v>0</v>
      </c>
    </row>
    <row r="34" spans="1:15" x14ac:dyDescent="0.2">
      <c r="A34" s="828">
        <v>28</v>
      </c>
      <c r="B34" s="525">
        <v>24</v>
      </c>
      <c r="C34" s="526"/>
      <c r="D34" s="527"/>
      <c r="E34" s="69"/>
      <c r="F34" s="64" t="s">
        <v>195</v>
      </c>
      <c r="G34" s="826">
        <v>26</v>
      </c>
      <c r="H34" s="807" t="s">
        <v>167</v>
      </c>
      <c r="I34" s="71">
        <v>26</v>
      </c>
      <c r="J34" s="71"/>
      <c r="K34" s="807" t="s">
        <v>167</v>
      </c>
      <c r="L34" s="71"/>
      <c r="M34" s="50">
        <f t="shared" si="2"/>
        <v>1</v>
      </c>
      <c r="N34" s="72">
        <f t="shared" si="0"/>
        <v>0</v>
      </c>
      <c r="O34" s="72">
        <f t="shared" si="1"/>
        <v>0</v>
      </c>
    </row>
    <row r="35" spans="1:15" x14ac:dyDescent="0.2">
      <c r="A35" s="828">
        <v>28</v>
      </c>
      <c r="B35" s="525">
        <v>25</v>
      </c>
      <c r="C35" s="526"/>
      <c r="D35" s="527"/>
      <c r="E35" s="69"/>
      <c r="F35" s="64" t="s">
        <v>202</v>
      </c>
      <c r="G35" s="826">
        <v>26</v>
      </c>
      <c r="H35" s="807" t="s">
        <v>167</v>
      </c>
      <c r="I35" s="71">
        <v>26</v>
      </c>
      <c r="J35" s="71"/>
      <c r="K35" s="807" t="s">
        <v>167</v>
      </c>
      <c r="L35" s="71"/>
      <c r="M35" s="50">
        <f t="shared" si="2"/>
        <v>1</v>
      </c>
      <c r="N35" s="72">
        <f t="shared" si="0"/>
        <v>0</v>
      </c>
      <c r="O35" s="72">
        <f t="shared" si="1"/>
        <v>0</v>
      </c>
    </row>
    <row r="36" spans="1:15" x14ac:dyDescent="0.2">
      <c r="A36" s="828">
        <v>30</v>
      </c>
      <c r="B36" s="525">
        <v>26</v>
      </c>
      <c r="C36" s="526"/>
      <c r="D36" s="527"/>
      <c r="E36" s="69"/>
      <c r="F36" s="64" t="s">
        <v>217</v>
      </c>
      <c r="G36" s="826">
        <v>22</v>
      </c>
      <c r="H36" s="71">
        <v>22</v>
      </c>
      <c r="I36" s="807" t="s">
        <v>167</v>
      </c>
      <c r="J36" s="807" t="s">
        <v>167</v>
      </c>
      <c r="K36" s="71"/>
      <c r="L36" s="71"/>
      <c r="M36" s="50">
        <f t="shared" si="2"/>
        <v>1</v>
      </c>
      <c r="N36" s="72">
        <f t="shared" si="0"/>
        <v>0</v>
      </c>
      <c r="O36" s="72">
        <f t="shared" si="1"/>
        <v>0</v>
      </c>
    </row>
    <row r="37" spans="1:15" x14ac:dyDescent="0.2">
      <c r="A37" s="828">
        <v>31</v>
      </c>
      <c r="B37" s="525">
        <v>27</v>
      </c>
      <c r="C37" s="526"/>
      <c r="D37" s="527"/>
      <c r="E37" s="69"/>
      <c r="F37" s="64" t="s">
        <v>190</v>
      </c>
      <c r="G37" s="826">
        <v>20</v>
      </c>
      <c r="H37" s="807" t="s">
        <v>167</v>
      </c>
      <c r="I37" s="71">
        <v>20</v>
      </c>
      <c r="J37" s="71"/>
      <c r="K37" s="807" t="s">
        <v>167</v>
      </c>
      <c r="L37" s="71"/>
      <c r="M37" s="50">
        <f t="shared" si="2"/>
        <v>1</v>
      </c>
      <c r="N37" s="72">
        <f t="shared" si="0"/>
        <v>0</v>
      </c>
      <c r="O37" s="72">
        <f t="shared" si="1"/>
        <v>0</v>
      </c>
    </row>
    <row r="38" spans="1:15" x14ac:dyDescent="0.2">
      <c r="A38" s="828">
        <v>32</v>
      </c>
      <c r="B38" s="525">
        <v>28</v>
      </c>
      <c r="C38" s="526"/>
      <c r="D38" s="527"/>
      <c r="E38" s="69"/>
      <c r="F38" s="64" t="s">
        <v>166</v>
      </c>
      <c r="G38" s="826">
        <v>18</v>
      </c>
      <c r="H38" s="807" t="s">
        <v>167</v>
      </c>
      <c r="I38" s="71">
        <v>18</v>
      </c>
      <c r="J38" s="71"/>
      <c r="K38" s="807" t="s">
        <v>167</v>
      </c>
      <c r="L38" s="71"/>
      <c r="M38" s="50">
        <f t="shared" si="2"/>
        <v>1</v>
      </c>
      <c r="N38" s="72">
        <f t="shared" si="0"/>
        <v>0</v>
      </c>
      <c r="O38" s="72">
        <f t="shared" si="1"/>
        <v>0</v>
      </c>
    </row>
    <row r="39" spans="1:15" x14ac:dyDescent="0.2">
      <c r="A39" s="828">
        <v>32</v>
      </c>
      <c r="B39" s="525">
        <v>29</v>
      </c>
      <c r="C39" s="526"/>
      <c r="D39" s="527"/>
      <c r="E39" s="69"/>
      <c r="F39" s="64" t="s">
        <v>170</v>
      </c>
      <c r="G39" s="826">
        <v>18</v>
      </c>
      <c r="H39" s="807" t="s">
        <v>167</v>
      </c>
      <c r="I39" s="71">
        <v>18</v>
      </c>
      <c r="J39" s="71"/>
      <c r="K39" s="807" t="s">
        <v>167</v>
      </c>
      <c r="L39" s="71"/>
      <c r="M39" s="50">
        <f t="shared" si="2"/>
        <v>1</v>
      </c>
      <c r="N39" s="72">
        <f t="shared" si="0"/>
        <v>0</v>
      </c>
      <c r="O39" s="72">
        <f t="shared" si="1"/>
        <v>0</v>
      </c>
    </row>
    <row r="40" spans="1:15" x14ac:dyDescent="0.2">
      <c r="A40" s="828">
        <v>34</v>
      </c>
      <c r="B40" s="525"/>
      <c r="C40" s="526">
        <v>5</v>
      </c>
      <c r="D40" s="527">
        <v>2</v>
      </c>
      <c r="E40" s="69">
        <v>3</v>
      </c>
      <c r="F40" s="83" t="s">
        <v>224</v>
      </c>
      <c r="G40" s="826">
        <v>14</v>
      </c>
      <c r="H40" s="807" t="s">
        <v>167</v>
      </c>
      <c r="I40" s="71">
        <v>14</v>
      </c>
      <c r="J40" s="71"/>
      <c r="K40" s="807" t="s">
        <v>167</v>
      </c>
      <c r="L40" s="71"/>
      <c r="M40" s="50">
        <f t="shared" si="2"/>
        <v>1</v>
      </c>
      <c r="N40" s="72">
        <f t="shared" si="0"/>
        <v>0</v>
      </c>
      <c r="O40" s="72">
        <f t="shared" si="1"/>
        <v>0</v>
      </c>
    </row>
    <row r="41" spans="1:15" x14ac:dyDescent="0.2">
      <c r="A41" s="828">
        <v>35</v>
      </c>
      <c r="B41" s="525">
        <v>30</v>
      </c>
      <c r="C41" s="526"/>
      <c r="D41" s="527"/>
      <c r="E41" s="69">
        <v>4</v>
      </c>
      <c r="F41" s="67" t="s">
        <v>200</v>
      </c>
      <c r="G41" s="826">
        <v>12</v>
      </c>
      <c r="H41" s="71">
        <v>12</v>
      </c>
      <c r="I41" s="807" t="s">
        <v>167</v>
      </c>
      <c r="J41" s="807" t="s">
        <v>167</v>
      </c>
      <c r="K41" s="71"/>
      <c r="L41" s="71"/>
      <c r="M41" s="50">
        <f t="shared" si="2"/>
        <v>1</v>
      </c>
      <c r="N41" s="72">
        <f t="shared" si="0"/>
        <v>0</v>
      </c>
      <c r="O41" s="72">
        <f t="shared" si="1"/>
        <v>0</v>
      </c>
    </row>
    <row r="42" spans="1:15" x14ac:dyDescent="0.2">
      <c r="A42" s="828">
        <v>36</v>
      </c>
      <c r="B42" s="525"/>
      <c r="C42" s="526">
        <v>6</v>
      </c>
      <c r="D42" s="527"/>
      <c r="E42" s="69"/>
      <c r="F42" s="77" t="s">
        <v>558</v>
      </c>
      <c r="G42" s="826">
        <v>8</v>
      </c>
      <c r="H42" s="807" t="s">
        <v>167</v>
      </c>
      <c r="I42" s="807" t="s">
        <v>167</v>
      </c>
      <c r="J42" s="71"/>
      <c r="K42" s="71"/>
      <c r="L42" s="71">
        <v>8</v>
      </c>
      <c r="M42" s="50">
        <f t="shared" si="2"/>
        <v>1</v>
      </c>
      <c r="N42" s="72">
        <f t="shared" si="0"/>
        <v>0</v>
      </c>
      <c r="O42" s="72">
        <f t="shared" si="1"/>
        <v>0</v>
      </c>
    </row>
    <row r="43" spans="1:15" x14ac:dyDescent="0.2">
      <c r="A43" s="828">
        <v>37</v>
      </c>
      <c r="B43" s="525"/>
      <c r="C43" s="526">
        <v>7</v>
      </c>
      <c r="D43" s="527">
        <v>3</v>
      </c>
      <c r="E43" s="69"/>
      <c r="F43" s="529" t="s">
        <v>559</v>
      </c>
      <c r="G43" s="826">
        <v>6</v>
      </c>
      <c r="H43" s="807" t="s">
        <v>167</v>
      </c>
      <c r="I43" s="807" t="s">
        <v>167</v>
      </c>
      <c r="J43" s="71"/>
      <c r="K43" s="71"/>
      <c r="L43" s="71">
        <v>6</v>
      </c>
      <c r="M43" s="50">
        <f t="shared" si="2"/>
        <v>1</v>
      </c>
      <c r="N43" s="72">
        <f t="shared" si="0"/>
        <v>0</v>
      </c>
      <c r="O43" s="72">
        <f t="shared" si="1"/>
        <v>0</v>
      </c>
    </row>
    <row r="44" spans="1:15" x14ac:dyDescent="0.2">
      <c r="A44" s="84">
        <f>COUNT(A7:A43)</f>
        <v>37</v>
      </c>
      <c r="B44" s="530">
        <f>COUNT(B7:B43)</f>
        <v>30</v>
      </c>
      <c r="C44" s="531">
        <f>COUNT(C7:C43)</f>
        <v>7</v>
      </c>
      <c r="D44" s="532">
        <f>COUNT(D7:D43)</f>
        <v>3</v>
      </c>
      <c r="E44" s="84">
        <f>COUNT(E7:E43)</f>
        <v>4</v>
      </c>
      <c r="F44" s="85" t="s">
        <v>234</v>
      </c>
      <c r="G44" s="240"/>
      <c r="H44" s="87">
        <f>COUNTIF(H7:H43,"&gt;=0")</f>
        <v>24</v>
      </c>
      <c r="I44" s="87">
        <f>COUNTIF(I7:I43,"&gt;=0")</f>
        <v>30</v>
      </c>
      <c r="J44" s="87">
        <f>COUNTIF(J7:J43,"&gt;=0")</f>
        <v>14</v>
      </c>
      <c r="K44" s="87">
        <f>COUNTIF(K7:K43,"&gt;=0")</f>
        <v>9</v>
      </c>
      <c r="L44" s="87">
        <f>COUNTIF(L7:L43,"&gt;=0")</f>
        <v>15</v>
      </c>
      <c r="M44" s="87"/>
      <c r="N44" s="533">
        <f>SUM(N7:N43)</f>
        <v>33</v>
      </c>
      <c r="O44" s="533">
        <f>SUM(O7:O43)</f>
        <v>11</v>
      </c>
    </row>
    <row r="45" spans="1:15" x14ac:dyDescent="0.2">
      <c r="A45" s="240"/>
      <c r="B45" s="240"/>
      <c r="C45" s="240"/>
      <c r="D45" s="240"/>
      <c r="E45" s="240"/>
      <c r="F45" s="85" t="s">
        <v>235</v>
      </c>
      <c r="G45" s="240"/>
      <c r="H45" s="89">
        <v>12</v>
      </c>
      <c r="I45" s="89">
        <v>10</v>
      </c>
      <c r="J45" s="89">
        <v>7</v>
      </c>
      <c r="K45" s="89">
        <v>3</v>
      </c>
      <c r="L45" s="89"/>
      <c r="M45" s="89"/>
      <c r="N45" s="240"/>
      <c r="O45" s="240"/>
    </row>
    <row r="46" spans="1:15" x14ac:dyDescent="0.2">
      <c r="C46" s="51"/>
      <c r="D46" s="91"/>
      <c r="E46" s="51"/>
      <c r="F46" s="68"/>
    </row>
    <row r="47" spans="1:15" x14ac:dyDescent="0.2">
      <c r="C47" s="51"/>
      <c r="D47" s="91"/>
      <c r="E47" s="51"/>
      <c r="F47" s="68"/>
    </row>
  </sheetData>
  <sheetProtection selectLockedCells="1" selectUnlockedCells="1"/>
  <autoFilter ref="M6:O6"/>
  <mergeCells count="3">
    <mergeCell ref="O4:O5"/>
    <mergeCell ref="N4:N5"/>
    <mergeCell ref="M4:M5"/>
  </mergeCells>
  <conditionalFormatting sqref="H7:M43">
    <cfRule type="cellIs" dxfId="13" priority="2" stopIfTrue="1" operator="equal">
      <formula>30</formula>
    </cfRule>
    <cfRule type="cellIs" dxfId="12" priority="3" stopIfTrue="1" operator="equal">
      <formula>34</formula>
    </cfRule>
    <cfRule type="cellIs" dxfId="11" priority="5" stopIfTrue="1" operator="equal">
      <formula>40</formula>
    </cfRule>
  </conditionalFormatting>
  <conditionalFormatting sqref="H44:M44">
    <cfRule type="top10" dxfId="10" priority="4" stopIfTrue="1" rank="1"/>
  </conditionalFormatting>
  <conditionalFormatting sqref="N7:N43">
    <cfRule type="top10" dxfId="9" priority="6" stopIfTrue="1" rank="1"/>
  </conditionalFormatting>
  <conditionalFormatting sqref="O7:O43">
    <cfRule type="top10" dxfId="8" priority="7" stopIfTrue="1" rank="1"/>
  </conditionalFormatting>
  <conditionalFormatting sqref="M7:M43">
    <cfRule type="top10" dxfId="7" priority="1" stopIfTrue="1" rank="1"/>
  </conditionalFormatting>
  <pageMargins left="0.78740157480314965" right="0.78740157480314965" top="0.78740157480314965" bottom="0.39370078740157483" header="0.59055118110236227" footer="0"/>
  <pageSetup paperSize="9" firstPageNumber="0" fitToHeight="0" orientation="portrait" horizontalDpi="300" verticalDpi="300" r:id="rId1"/>
  <headerFooter alignWithMargins="0">
    <oddHeader>&amp;R&amp;"Arial,Regular"&amp;9Page &amp;P of &amp;N</oddHeader>
  </headerFooter>
  <ignoredErrors>
    <ignoredError sqref="M7:O43" formulaRange="1"/>
  </ignoredErrors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P9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3.28515625" style="143" customWidth="1"/>
    <col min="2" max="2" width="32" style="143" bestFit="1" customWidth="1"/>
    <col min="3" max="11" width="8.28515625" style="143" customWidth="1"/>
    <col min="12" max="17" width="3.7109375" style="143" customWidth="1"/>
    <col min="18" max="16384" width="9.140625" style="143"/>
  </cols>
  <sheetData>
    <row r="1" spans="1:16" x14ac:dyDescent="0.2">
      <c r="A1" s="95" t="str">
        <f>UPPER((Kalend!D9)&amp;" - "&amp;(Kalend!C9)&amp;" - "&amp;(Kalend!E9))</f>
        <v>M1 - MÄETAGUSE 5. KV 1. ETAPP - DUO</v>
      </c>
      <c r="E1" s="572" t="str">
        <f>HYPERLINK("#Kalend!I1","Kalender")</f>
        <v>Kalender</v>
      </c>
      <c r="F1" s="43"/>
      <c r="G1" s="572" t="str">
        <f>HYPERLINK("#Reit!G1","Reiting")</f>
        <v>Reiting</v>
      </c>
      <c r="H1" s="43"/>
      <c r="I1" s="43"/>
    </row>
    <row r="2" spans="1:16" x14ac:dyDescent="0.2">
      <c r="A2" s="43" t="str">
        <f>"Toimumisaeg: "&amp;(Kalend!A9)&amp;" kell "&amp;(Kalend!B9)</f>
        <v>Toimumisaeg: T, 20.05.2014 kell 18:00</v>
      </c>
    </row>
    <row r="3" spans="1:16" x14ac:dyDescent="0.2">
      <c r="A3" s="43" t="str">
        <f>"Toimumiskoht: "&amp;(Kalend!F9)</f>
        <v>Toimumiskoht: Mäetaguse Põhikooli staadion</v>
      </c>
    </row>
    <row r="4" spans="1:16" x14ac:dyDescent="0.2">
      <c r="A4" s="43" t="str">
        <f>"Korraldaja: "&amp;(Kalend!G9)</f>
        <v>Korraldaja: Mäetaguse SK, Taavi Toomel</v>
      </c>
    </row>
    <row r="6" spans="1:16" s="173" customFormat="1" x14ac:dyDescent="0.2">
      <c r="A6" s="176" t="s">
        <v>560</v>
      </c>
      <c r="B6" s="170"/>
      <c r="C6" s="171"/>
      <c r="D6" s="171"/>
      <c r="E6" s="171"/>
      <c r="F6" s="171"/>
      <c r="G6" s="172"/>
      <c r="I6" s="174"/>
      <c r="J6" s="174"/>
      <c r="K6" s="175"/>
      <c r="L6" s="175"/>
      <c r="M6" s="175"/>
      <c r="N6" s="175"/>
      <c r="O6" s="175"/>
      <c r="P6" s="170"/>
    </row>
    <row r="7" spans="1:16" s="192" customFormat="1" x14ac:dyDescent="0.2"/>
    <row r="8" spans="1:16" x14ac:dyDescent="0.2">
      <c r="A8" s="144" t="s">
        <v>246</v>
      </c>
      <c r="B8" s="144"/>
      <c r="C8" s="145">
        <v>1</v>
      </c>
      <c r="D8" s="145">
        <v>2</v>
      </c>
      <c r="E8" s="145">
        <v>3</v>
      </c>
      <c r="F8" s="145" t="s">
        <v>247</v>
      </c>
      <c r="G8" s="145" t="s">
        <v>162</v>
      </c>
    </row>
    <row r="9" spans="1:16" x14ac:dyDescent="0.2">
      <c r="A9" s="144">
        <v>1</v>
      </c>
      <c r="B9" s="184" t="s">
        <v>337</v>
      </c>
      <c r="C9" s="147"/>
      <c r="D9" s="148">
        <v>13</v>
      </c>
      <c r="E9" s="148">
        <v>5</v>
      </c>
      <c r="F9" s="149" t="s">
        <v>401</v>
      </c>
      <c r="G9" s="148" t="s">
        <v>250</v>
      </c>
      <c r="H9" s="223" t="s">
        <v>481</v>
      </c>
    </row>
    <row r="10" spans="1:16" x14ac:dyDescent="0.2">
      <c r="A10" s="144">
        <v>2</v>
      </c>
      <c r="B10" s="146" t="s">
        <v>561</v>
      </c>
      <c r="C10" s="148">
        <v>6</v>
      </c>
      <c r="D10" s="147"/>
      <c r="E10" s="148">
        <v>13</v>
      </c>
      <c r="F10" s="149" t="s">
        <v>401</v>
      </c>
      <c r="G10" s="148" t="s">
        <v>254</v>
      </c>
      <c r="H10" s="223" t="s">
        <v>479</v>
      </c>
    </row>
    <row r="11" spans="1:16" x14ac:dyDescent="0.2">
      <c r="A11" s="144">
        <v>3</v>
      </c>
      <c r="B11" s="107" t="s">
        <v>329</v>
      </c>
      <c r="C11" s="148">
        <v>13</v>
      </c>
      <c r="D11" s="148">
        <v>10</v>
      </c>
      <c r="E11" s="147"/>
      <c r="F11" s="149" t="s">
        <v>401</v>
      </c>
      <c r="G11" s="148" t="s">
        <v>253</v>
      </c>
      <c r="H11" s="223" t="s">
        <v>562</v>
      </c>
    </row>
    <row r="12" spans="1:16" x14ac:dyDescent="0.2">
      <c r="A12" s="95"/>
      <c r="C12" s="276"/>
      <c r="D12" s="276"/>
      <c r="E12" s="276"/>
      <c r="F12" s="277"/>
      <c r="G12" s="276"/>
    </row>
    <row r="13" spans="1:16" x14ac:dyDescent="0.2">
      <c r="A13" s="144" t="s">
        <v>260</v>
      </c>
      <c r="B13" s="144"/>
      <c r="C13" s="145">
        <v>1</v>
      </c>
      <c r="D13" s="145">
        <v>2</v>
      </c>
      <c r="E13" s="145">
        <v>3</v>
      </c>
      <c r="F13" s="145" t="s">
        <v>247</v>
      </c>
      <c r="G13" s="145" t="s">
        <v>162</v>
      </c>
    </row>
    <row r="14" spans="1:16" x14ac:dyDescent="0.2">
      <c r="A14" s="144">
        <v>1</v>
      </c>
      <c r="B14" s="146" t="s">
        <v>468</v>
      </c>
      <c r="C14" s="147"/>
      <c r="D14" s="148">
        <v>13</v>
      </c>
      <c r="E14" s="148">
        <v>13</v>
      </c>
      <c r="F14" s="149" t="s">
        <v>400</v>
      </c>
      <c r="G14" s="148" t="s">
        <v>253</v>
      </c>
    </row>
    <row r="15" spans="1:16" x14ac:dyDescent="0.2">
      <c r="A15" s="144">
        <v>2</v>
      </c>
      <c r="B15" s="146" t="s">
        <v>407</v>
      </c>
      <c r="C15" s="148">
        <v>10</v>
      </c>
      <c r="D15" s="147"/>
      <c r="E15" s="148">
        <v>13</v>
      </c>
      <c r="F15" s="149" t="s">
        <v>401</v>
      </c>
      <c r="G15" s="148" t="s">
        <v>250</v>
      </c>
    </row>
    <row r="16" spans="1:16" x14ac:dyDescent="0.2">
      <c r="A16" s="144">
        <v>3</v>
      </c>
      <c r="B16" s="146" t="s">
        <v>563</v>
      </c>
      <c r="C16" s="148">
        <v>8</v>
      </c>
      <c r="D16" s="150">
        <v>11</v>
      </c>
      <c r="E16" s="147"/>
      <c r="F16" s="149" t="s">
        <v>402</v>
      </c>
      <c r="G16" s="150" t="s">
        <v>254</v>
      </c>
    </row>
    <row r="17" spans="1:8" x14ac:dyDescent="0.2">
      <c r="A17" s="95"/>
      <c r="C17" s="276"/>
      <c r="D17" s="276"/>
      <c r="E17" s="276"/>
      <c r="F17" s="277"/>
      <c r="G17" s="276"/>
    </row>
    <row r="18" spans="1:8" x14ac:dyDescent="0.2">
      <c r="A18" s="144" t="s">
        <v>264</v>
      </c>
      <c r="B18" s="144"/>
      <c r="C18" s="145">
        <v>1</v>
      </c>
      <c r="D18" s="145">
        <v>2</v>
      </c>
      <c r="E18" s="145">
        <v>3</v>
      </c>
      <c r="F18" s="145" t="s">
        <v>247</v>
      </c>
      <c r="G18" s="145" t="s">
        <v>162</v>
      </c>
    </row>
    <row r="19" spans="1:8" x14ac:dyDescent="0.2">
      <c r="A19" s="144">
        <v>1</v>
      </c>
      <c r="B19" s="189" t="s">
        <v>340</v>
      </c>
      <c r="C19" s="147"/>
      <c r="D19" s="148">
        <v>13</v>
      </c>
      <c r="E19" s="148">
        <v>13</v>
      </c>
      <c r="F19" s="149" t="s">
        <v>400</v>
      </c>
      <c r="G19" s="148" t="s">
        <v>253</v>
      </c>
    </row>
    <row r="20" spans="1:8" x14ac:dyDescent="0.2">
      <c r="A20" s="144">
        <v>2</v>
      </c>
      <c r="B20" s="146" t="s">
        <v>404</v>
      </c>
      <c r="C20" s="148">
        <v>8</v>
      </c>
      <c r="D20" s="147"/>
      <c r="E20" s="148">
        <v>8</v>
      </c>
      <c r="F20" s="149" t="s">
        <v>402</v>
      </c>
      <c r="G20" s="148" t="s">
        <v>254</v>
      </c>
    </row>
    <row r="21" spans="1:8" x14ac:dyDescent="0.2">
      <c r="A21" s="144">
        <v>3</v>
      </c>
      <c r="B21" s="107" t="s">
        <v>335</v>
      </c>
      <c r="C21" s="148">
        <v>12</v>
      </c>
      <c r="D21" s="150">
        <v>13</v>
      </c>
      <c r="E21" s="147"/>
      <c r="F21" s="149" t="s">
        <v>401</v>
      </c>
      <c r="G21" s="150" t="s">
        <v>250</v>
      </c>
    </row>
    <row r="22" spans="1:8" x14ac:dyDescent="0.2">
      <c r="A22" s="151"/>
      <c r="B22" s="152"/>
      <c r="C22" s="113"/>
      <c r="D22" s="115"/>
      <c r="E22" s="113"/>
      <c r="F22" s="114"/>
      <c r="G22" s="112"/>
      <c r="H22" s="113"/>
    </row>
    <row r="23" spans="1:8" x14ac:dyDescent="0.2">
      <c r="A23" s="144" t="s">
        <v>265</v>
      </c>
      <c r="B23" s="144"/>
      <c r="C23" s="145">
        <v>1</v>
      </c>
      <c r="D23" s="145">
        <v>2</v>
      </c>
      <c r="E23" s="145">
        <v>3</v>
      </c>
      <c r="F23" s="145" t="s">
        <v>247</v>
      </c>
      <c r="G23" s="145" t="s">
        <v>162</v>
      </c>
    </row>
    <row r="24" spans="1:8" x14ac:dyDescent="0.2">
      <c r="A24" s="144">
        <v>1</v>
      </c>
      <c r="B24" s="189" t="s">
        <v>345</v>
      </c>
      <c r="C24" s="147"/>
      <c r="D24" s="148">
        <v>13</v>
      </c>
      <c r="E24" s="148">
        <v>11</v>
      </c>
      <c r="F24" s="149" t="s">
        <v>401</v>
      </c>
      <c r="G24" s="148" t="s">
        <v>250</v>
      </c>
    </row>
    <row r="25" spans="1:8" x14ac:dyDescent="0.2">
      <c r="A25" s="144">
        <v>2</v>
      </c>
      <c r="B25" s="146" t="s">
        <v>564</v>
      </c>
      <c r="C25" s="148">
        <v>12</v>
      </c>
      <c r="D25" s="147"/>
      <c r="E25" s="148">
        <v>4</v>
      </c>
      <c r="F25" s="149" t="s">
        <v>402</v>
      </c>
      <c r="G25" s="148" t="s">
        <v>254</v>
      </c>
    </row>
    <row r="26" spans="1:8" x14ac:dyDescent="0.2">
      <c r="A26" s="144">
        <v>3</v>
      </c>
      <c r="B26" s="146" t="s">
        <v>565</v>
      </c>
      <c r="C26" s="148">
        <v>13</v>
      </c>
      <c r="D26" s="150">
        <v>13</v>
      </c>
      <c r="E26" s="147"/>
      <c r="F26" s="149" t="s">
        <v>400</v>
      </c>
      <c r="G26" s="150" t="s">
        <v>253</v>
      </c>
    </row>
    <row r="27" spans="1:8" x14ac:dyDescent="0.2">
      <c r="A27" s="151"/>
      <c r="B27" s="152"/>
      <c r="C27" s="113"/>
      <c r="D27" s="115"/>
      <c r="E27" s="113"/>
      <c r="F27" s="114"/>
      <c r="G27" s="112"/>
      <c r="H27" s="113"/>
    </row>
    <row r="28" spans="1:8" x14ac:dyDescent="0.2">
      <c r="A28" s="151"/>
      <c r="B28" s="111" t="s">
        <v>266</v>
      </c>
      <c r="C28" s="112" t="s">
        <v>277</v>
      </c>
      <c r="F28" s="114"/>
      <c r="G28" s="112"/>
      <c r="H28" s="113"/>
    </row>
    <row r="29" spans="1:8" x14ac:dyDescent="0.2">
      <c r="A29" s="151"/>
      <c r="B29" s="111" t="s">
        <v>270</v>
      </c>
      <c r="C29" s="112" t="s">
        <v>261</v>
      </c>
      <c r="E29" s="112"/>
      <c r="F29" s="114"/>
      <c r="G29" s="112"/>
      <c r="H29" s="113"/>
    </row>
    <row r="30" spans="1:8" x14ac:dyDescent="0.2">
      <c r="A30" s="151"/>
      <c r="B30" s="111" t="s">
        <v>274</v>
      </c>
      <c r="C30" s="112" t="s">
        <v>281</v>
      </c>
      <c r="E30" s="112"/>
      <c r="F30" s="114"/>
      <c r="G30" s="112"/>
      <c r="H30" s="113"/>
    </row>
    <row r="32" spans="1:8" s="192" customFormat="1" x14ac:dyDescent="0.2">
      <c r="A32" s="193" t="s">
        <v>284</v>
      </c>
    </row>
    <row r="33" spans="1:11" s="192" customFormat="1" x14ac:dyDescent="0.2">
      <c r="A33" s="193"/>
    </row>
    <row r="34" spans="1:11" s="192" customFormat="1" x14ac:dyDescent="0.2">
      <c r="A34" s="215" t="s">
        <v>293</v>
      </c>
      <c r="B34" s="192" t="s">
        <v>329</v>
      </c>
      <c r="C34" s="196">
        <v>13</v>
      </c>
    </row>
    <row r="35" spans="1:11" s="192" customFormat="1" x14ac:dyDescent="0.2">
      <c r="B35" s="198"/>
      <c r="C35" s="212" t="s">
        <v>329</v>
      </c>
      <c r="D35" s="200"/>
      <c r="F35" s="196">
        <v>13</v>
      </c>
    </row>
    <row r="36" spans="1:11" s="192" customFormat="1" x14ac:dyDescent="0.2">
      <c r="A36" s="215" t="s">
        <v>294</v>
      </c>
      <c r="B36" s="122" t="s">
        <v>345</v>
      </c>
      <c r="C36" s="201">
        <v>6</v>
      </c>
      <c r="E36" s="202"/>
    </row>
    <row r="37" spans="1:11" s="192" customFormat="1" x14ac:dyDescent="0.2">
      <c r="D37" s="203"/>
      <c r="E37" s="204"/>
      <c r="F37" s="192" t="s">
        <v>329</v>
      </c>
      <c r="I37" s="196">
        <v>13</v>
      </c>
    </row>
    <row r="38" spans="1:11" s="192" customFormat="1" x14ac:dyDescent="0.2">
      <c r="A38" s="215" t="s">
        <v>287</v>
      </c>
      <c r="B38" s="126" t="s">
        <v>468</v>
      </c>
      <c r="C38" s="205">
        <v>10</v>
      </c>
      <c r="E38" s="204"/>
      <c r="F38" s="198"/>
      <c r="G38" s="198"/>
      <c r="H38" s="202"/>
    </row>
    <row r="39" spans="1:11" s="192" customFormat="1" x14ac:dyDescent="0.2">
      <c r="B39" s="198"/>
      <c r="C39" s="206" t="s">
        <v>335</v>
      </c>
      <c r="E39" s="207"/>
      <c r="F39" s="205">
        <v>4</v>
      </c>
      <c r="G39" s="203"/>
      <c r="H39" s="204"/>
    </row>
    <row r="40" spans="1:11" s="192" customFormat="1" x14ac:dyDescent="0.2">
      <c r="A40" s="215" t="s">
        <v>288</v>
      </c>
      <c r="B40" s="122" t="s">
        <v>335</v>
      </c>
      <c r="C40" s="208">
        <v>13</v>
      </c>
      <c r="D40" s="198"/>
      <c r="F40" s="203"/>
      <c r="G40" s="203"/>
      <c r="H40" s="204"/>
    </row>
    <row r="41" spans="1:11" s="192" customFormat="1" ht="13.5" thickBot="1" x14ac:dyDescent="0.25">
      <c r="F41" s="203"/>
      <c r="G41" s="203"/>
      <c r="H41" s="204"/>
      <c r="J41" s="192" t="s">
        <v>329</v>
      </c>
    </row>
    <row r="42" spans="1:11" s="192" customFormat="1" x14ac:dyDescent="0.2">
      <c r="A42" s="215" t="s">
        <v>286</v>
      </c>
      <c r="B42" s="192" t="s">
        <v>337</v>
      </c>
      <c r="C42" s="196">
        <v>13</v>
      </c>
      <c r="F42" s="203"/>
      <c r="G42" s="203"/>
      <c r="H42" s="204"/>
      <c r="I42" s="209"/>
      <c r="J42" s="210" t="s">
        <v>290</v>
      </c>
      <c r="K42" s="211"/>
    </row>
    <row r="43" spans="1:11" s="192" customFormat="1" x14ac:dyDescent="0.2">
      <c r="B43" s="198"/>
      <c r="C43" s="212" t="s">
        <v>337</v>
      </c>
      <c r="D43" s="200"/>
      <c r="F43" s="205">
        <v>5</v>
      </c>
      <c r="G43" s="203"/>
      <c r="H43" s="204"/>
    </row>
    <row r="44" spans="1:11" s="192" customFormat="1" ht="13.5" thickBot="1" x14ac:dyDescent="0.25">
      <c r="A44" s="215" t="s">
        <v>285</v>
      </c>
      <c r="B44" s="200" t="s">
        <v>565</v>
      </c>
      <c r="C44" s="201">
        <v>9</v>
      </c>
      <c r="E44" s="202"/>
      <c r="F44" s="203"/>
      <c r="G44" s="203"/>
      <c r="H44" s="204"/>
      <c r="J44" s="214" t="s">
        <v>340</v>
      </c>
      <c r="K44" s="214"/>
    </row>
    <row r="45" spans="1:11" s="192" customFormat="1" x14ac:dyDescent="0.2">
      <c r="D45" s="203"/>
      <c r="E45" s="204"/>
      <c r="F45" s="200" t="s">
        <v>340</v>
      </c>
      <c r="G45" s="200"/>
      <c r="H45" s="207"/>
      <c r="I45" s="196">
        <v>5</v>
      </c>
      <c r="J45" s="210" t="s">
        <v>292</v>
      </c>
    </row>
    <row r="46" spans="1:11" s="192" customFormat="1" x14ac:dyDescent="0.2">
      <c r="A46" s="215" t="s">
        <v>291</v>
      </c>
      <c r="B46" s="192" t="s">
        <v>407</v>
      </c>
      <c r="C46" s="205">
        <v>5</v>
      </c>
      <c r="E46" s="204"/>
    </row>
    <row r="47" spans="1:11" s="192" customFormat="1" x14ac:dyDescent="0.2">
      <c r="B47" s="198"/>
      <c r="C47" s="206" t="s">
        <v>340</v>
      </c>
      <c r="E47" s="207"/>
      <c r="F47" s="196">
        <v>13</v>
      </c>
    </row>
    <row r="48" spans="1:11" s="192" customFormat="1" x14ac:dyDescent="0.2">
      <c r="A48" s="215" t="s">
        <v>289</v>
      </c>
      <c r="B48" s="200" t="s">
        <v>340</v>
      </c>
      <c r="C48" s="208">
        <v>13</v>
      </c>
      <c r="D48" s="198"/>
    </row>
    <row r="49" spans="3:11" s="192" customFormat="1" x14ac:dyDescent="0.2">
      <c r="F49" s="192" t="s">
        <v>335</v>
      </c>
      <c r="I49" s="205">
        <v>13</v>
      </c>
      <c r="J49" s="203"/>
      <c r="K49" s="203"/>
    </row>
    <row r="50" spans="3:11" s="192" customFormat="1" ht="13.5" thickBot="1" x14ac:dyDescent="0.25">
      <c r="F50" s="198"/>
      <c r="G50" s="198"/>
      <c r="H50" s="202"/>
      <c r="I50" s="214"/>
      <c r="J50" s="214" t="s">
        <v>335</v>
      </c>
      <c r="K50" s="214"/>
    </row>
    <row r="51" spans="3:11" s="192" customFormat="1" x14ac:dyDescent="0.2">
      <c r="F51" s="200" t="s">
        <v>337</v>
      </c>
      <c r="G51" s="200"/>
      <c r="H51" s="207"/>
      <c r="I51" s="196">
        <v>12</v>
      </c>
      <c r="J51" s="216" t="s">
        <v>295</v>
      </c>
      <c r="K51" s="203"/>
    </row>
    <row r="52" spans="3:11" s="192" customFormat="1" x14ac:dyDescent="0.2">
      <c r="J52" s="203"/>
      <c r="K52" s="203"/>
    </row>
    <row r="53" spans="3:11" s="192" customFormat="1" ht="13.5" thickBot="1" x14ac:dyDescent="0.25">
      <c r="G53" s="203"/>
      <c r="H53" s="203"/>
      <c r="J53" s="214" t="s">
        <v>337</v>
      </c>
      <c r="K53" s="214"/>
    </row>
    <row r="54" spans="3:11" s="192" customFormat="1" x14ac:dyDescent="0.2">
      <c r="G54" s="203"/>
      <c r="H54" s="203"/>
      <c r="J54" s="215" t="s">
        <v>296</v>
      </c>
    </row>
    <row r="55" spans="3:11" s="192" customFormat="1" x14ac:dyDescent="0.2">
      <c r="C55" s="192" t="s">
        <v>345</v>
      </c>
      <c r="F55" s="196">
        <v>8</v>
      </c>
    </row>
    <row r="56" spans="3:11" s="192" customFormat="1" x14ac:dyDescent="0.2">
      <c r="C56" s="198"/>
      <c r="D56" s="198"/>
      <c r="E56" s="202"/>
      <c r="F56" s="212" t="s">
        <v>468</v>
      </c>
      <c r="G56" s="200"/>
      <c r="H56" s="200"/>
      <c r="I56" s="196">
        <v>13</v>
      </c>
    </row>
    <row r="57" spans="3:11" s="192" customFormat="1" x14ac:dyDescent="0.2">
      <c r="C57" s="200" t="s">
        <v>468</v>
      </c>
      <c r="D57" s="200"/>
      <c r="E57" s="207"/>
      <c r="F57" s="201">
        <v>13</v>
      </c>
      <c r="H57" s="204"/>
    </row>
    <row r="58" spans="3:11" s="192" customFormat="1" ht="13.5" thickBot="1" x14ac:dyDescent="0.25">
      <c r="F58" s="203"/>
      <c r="H58" s="204"/>
      <c r="J58" s="192" t="s">
        <v>468</v>
      </c>
    </row>
    <row r="59" spans="3:11" s="192" customFormat="1" x14ac:dyDescent="0.2">
      <c r="C59" s="192" t="s">
        <v>565</v>
      </c>
      <c r="F59" s="205">
        <v>13</v>
      </c>
      <c r="H59" s="204"/>
      <c r="I59" s="209"/>
      <c r="J59" s="210" t="s">
        <v>298</v>
      </c>
      <c r="K59" s="211"/>
    </row>
    <row r="60" spans="3:11" s="192" customFormat="1" x14ac:dyDescent="0.2">
      <c r="C60" s="198"/>
      <c r="D60" s="198"/>
      <c r="E60" s="202"/>
      <c r="F60" s="206" t="s">
        <v>565</v>
      </c>
      <c r="H60" s="207"/>
      <c r="I60" s="205">
        <v>4</v>
      </c>
    </row>
    <row r="61" spans="3:11" s="192" customFormat="1" ht="13.5" thickBot="1" x14ac:dyDescent="0.25">
      <c r="C61" s="200" t="s">
        <v>407</v>
      </c>
      <c r="D61" s="200"/>
      <c r="E61" s="207"/>
      <c r="F61" s="208">
        <v>0</v>
      </c>
      <c r="G61" s="198"/>
      <c r="I61" s="203"/>
      <c r="J61" s="203" t="s">
        <v>565</v>
      </c>
      <c r="K61" s="214"/>
    </row>
    <row r="62" spans="3:11" s="192" customFormat="1" x14ac:dyDescent="0.2">
      <c r="I62" s="203"/>
      <c r="J62" s="210" t="s">
        <v>320</v>
      </c>
      <c r="K62" s="203"/>
    </row>
    <row r="63" spans="3:11" s="192" customFormat="1" x14ac:dyDescent="0.2">
      <c r="I63" s="203"/>
      <c r="J63" s="216"/>
      <c r="K63" s="203"/>
    </row>
    <row r="64" spans="3:11" s="192" customFormat="1" x14ac:dyDescent="0.2">
      <c r="F64" s="192" t="s">
        <v>345</v>
      </c>
      <c r="I64" s="205">
        <v>13</v>
      </c>
      <c r="J64" s="203"/>
      <c r="K64" s="203"/>
    </row>
    <row r="65" spans="1:11" s="192" customFormat="1" ht="13.5" thickBot="1" x14ac:dyDescent="0.25">
      <c r="F65" s="198"/>
      <c r="G65" s="198"/>
      <c r="H65" s="202"/>
      <c r="I65" s="214"/>
      <c r="J65" s="214" t="s">
        <v>345</v>
      </c>
      <c r="K65" s="214"/>
    </row>
    <row r="66" spans="1:11" s="192" customFormat="1" x14ac:dyDescent="0.2">
      <c r="F66" s="200" t="s">
        <v>407</v>
      </c>
      <c r="G66" s="200"/>
      <c r="H66" s="207"/>
      <c r="I66" s="196">
        <v>0</v>
      </c>
      <c r="J66" s="216" t="s">
        <v>299</v>
      </c>
      <c r="K66" s="203"/>
    </row>
    <row r="67" spans="1:11" s="192" customFormat="1" x14ac:dyDescent="0.2">
      <c r="J67" s="203"/>
      <c r="K67" s="203"/>
    </row>
    <row r="68" spans="1:11" s="192" customFormat="1" ht="13.5" thickBot="1" x14ac:dyDescent="0.25">
      <c r="G68" s="203"/>
      <c r="H68" s="203"/>
      <c r="J68" s="214" t="s">
        <v>407</v>
      </c>
      <c r="K68" s="214"/>
    </row>
    <row r="69" spans="1:11" s="192" customFormat="1" x14ac:dyDescent="0.2">
      <c r="G69" s="203"/>
      <c r="H69" s="203"/>
      <c r="J69" s="215" t="s">
        <v>300</v>
      </c>
    </row>
    <row r="70" spans="1:11" s="192" customFormat="1" x14ac:dyDescent="0.2">
      <c r="G70" s="203"/>
      <c r="H70" s="203"/>
      <c r="J70" s="215"/>
    </row>
    <row r="71" spans="1:11" s="192" customFormat="1" x14ac:dyDescent="0.2">
      <c r="A71" s="193" t="s">
        <v>454</v>
      </c>
    </row>
    <row r="72" spans="1:11" s="192" customFormat="1" x14ac:dyDescent="0.2">
      <c r="B72" s="194" t="s">
        <v>316</v>
      </c>
      <c r="C72" s="192" t="s">
        <v>561</v>
      </c>
      <c r="F72" s="196">
        <v>13</v>
      </c>
    </row>
    <row r="73" spans="1:11" s="192" customFormat="1" x14ac:dyDescent="0.2">
      <c r="C73" s="198"/>
      <c r="D73" s="198"/>
      <c r="E73" s="202"/>
      <c r="F73" s="212" t="s">
        <v>561</v>
      </c>
      <c r="G73" s="200"/>
      <c r="H73" s="200"/>
      <c r="I73" s="196">
        <v>10</v>
      </c>
    </row>
    <row r="74" spans="1:11" s="192" customFormat="1" x14ac:dyDescent="0.2">
      <c r="B74" s="194" t="s">
        <v>347</v>
      </c>
      <c r="C74" s="200" t="s">
        <v>564</v>
      </c>
      <c r="D74" s="200"/>
      <c r="E74" s="207"/>
      <c r="F74" s="201">
        <v>12</v>
      </c>
      <c r="H74" s="204"/>
    </row>
    <row r="75" spans="1:11" s="192" customFormat="1" ht="13.5" thickBot="1" x14ac:dyDescent="0.25">
      <c r="F75" s="203"/>
      <c r="H75" s="204"/>
      <c r="J75" s="192" t="s">
        <v>563</v>
      </c>
    </row>
    <row r="76" spans="1:11" s="192" customFormat="1" x14ac:dyDescent="0.2">
      <c r="B76" s="194" t="s">
        <v>318</v>
      </c>
      <c r="C76" s="192" t="s">
        <v>563</v>
      </c>
      <c r="F76" s="205">
        <v>13</v>
      </c>
      <c r="H76" s="204"/>
      <c r="I76" s="209"/>
      <c r="J76" s="210" t="s">
        <v>322</v>
      </c>
      <c r="K76" s="211"/>
    </row>
    <row r="77" spans="1:11" s="192" customFormat="1" x14ac:dyDescent="0.2">
      <c r="C77" s="198"/>
      <c r="D77" s="198"/>
      <c r="E77" s="202"/>
      <c r="F77" s="206" t="s">
        <v>563</v>
      </c>
      <c r="H77" s="207"/>
      <c r="I77" s="205">
        <v>13</v>
      </c>
    </row>
    <row r="78" spans="1:11" s="192" customFormat="1" ht="13.5" thickBot="1" x14ac:dyDescent="0.25">
      <c r="B78" s="194" t="s">
        <v>349</v>
      </c>
      <c r="C78" s="200" t="s">
        <v>404</v>
      </c>
      <c r="D78" s="200"/>
      <c r="E78" s="207"/>
      <c r="F78" s="208">
        <v>12</v>
      </c>
      <c r="G78" s="198"/>
      <c r="I78" s="203"/>
      <c r="J78" s="203" t="s">
        <v>561</v>
      </c>
      <c r="K78" s="214"/>
    </row>
    <row r="79" spans="1:11" s="192" customFormat="1" x14ac:dyDescent="0.2">
      <c r="I79" s="203"/>
      <c r="J79" s="210" t="s">
        <v>350</v>
      </c>
      <c r="K79" s="203"/>
    </row>
    <row r="80" spans="1:11" s="192" customFormat="1" x14ac:dyDescent="0.2">
      <c r="I80" s="203"/>
      <c r="J80" s="216"/>
      <c r="K80" s="203"/>
    </row>
    <row r="81" spans="1:11" s="192" customFormat="1" x14ac:dyDescent="0.2">
      <c r="F81" s="192" t="s">
        <v>564</v>
      </c>
      <c r="I81" s="205">
        <v>13</v>
      </c>
      <c r="J81" s="203"/>
      <c r="K81" s="203"/>
    </row>
    <row r="82" spans="1:11" s="192" customFormat="1" ht="13.5" thickBot="1" x14ac:dyDescent="0.25">
      <c r="F82" s="198"/>
      <c r="G82" s="198"/>
      <c r="H82" s="202"/>
      <c r="I82" s="214"/>
      <c r="J82" s="214" t="s">
        <v>564</v>
      </c>
      <c r="K82" s="214"/>
    </row>
    <row r="83" spans="1:11" s="192" customFormat="1" x14ac:dyDescent="0.2">
      <c r="F83" s="200" t="s">
        <v>404</v>
      </c>
      <c r="G83" s="200"/>
      <c r="H83" s="207"/>
      <c r="I83" s="196">
        <v>11</v>
      </c>
      <c r="J83" s="216" t="s">
        <v>352</v>
      </c>
      <c r="K83" s="203"/>
    </row>
    <row r="84" spans="1:11" s="192" customFormat="1" x14ac:dyDescent="0.2">
      <c r="J84" s="203"/>
      <c r="K84" s="203"/>
    </row>
    <row r="85" spans="1:11" s="192" customFormat="1" ht="13.5" thickBot="1" x14ac:dyDescent="0.25">
      <c r="G85" s="203"/>
      <c r="H85" s="203"/>
      <c r="J85" s="214" t="s">
        <v>404</v>
      </c>
      <c r="K85" s="214"/>
    </row>
    <row r="86" spans="1:11" s="192" customFormat="1" x14ac:dyDescent="0.2">
      <c r="G86" s="203"/>
      <c r="H86" s="203"/>
      <c r="J86" s="215" t="s">
        <v>383</v>
      </c>
    </row>
    <row r="87" spans="1:11" s="192" customFormat="1" x14ac:dyDescent="0.2"/>
    <row r="88" spans="1:11" s="192" customFormat="1" x14ac:dyDescent="0.2">
      <c r="A88" s="217">
        <v>1</v>
      </c>
      <c r="B88" s="218" t="s">
        <v>329</v>
      </c>
    </row>
    <row r="89" spans="1:11" s="192" customFormat="1" x14ac:dyDescent="0.2">
      <c r="A89" s="217">
        <v>2</v>
      </c>
      <c r="B89" s="73" t="s">
        <v>340</v>
      </c>
    </row>
    <row r="90" spans="1:11" s="192" customFormat="1" x14ac:dyDescent="0.2">
      <c r="A90" s="217">
        <v>3</v>
      </c>
      <c r="B90" s="74" t="s">
        <v>335</v>
      </c>
    </row>
    <row r="91" spans="1:11" s="192" customFormat="1" x14ac:dyDescent="0.2">
      <c r="A91" s="217">
        <v>4</v>
      </c>
      <c r="B91" s="69" t="s">
        <v>337</v>
      </c>
    </row>
    <row r="92" spans="1:11" s="192" customFormat="1" x14ac:dyDescent="0.2">
      <c r="A92" s="217">
        <v>5</v>
      </c>
      <c r="B92" s="69" t="s">
        <v>468</v>
      </c>
    </row>
    <row r="93" spans="1:11" s="192" customFormat="1" x14ac:dyDescent="0.2">
      <c r="A93" s="217">
        <v>6</v>
      </c>
      <c r="B93" s="69" t="s">
        <v>565</v>
      </c>
    </row>
    <row r="94" spans="1:11" s="192" customFormat="1" x14ac:dyDescent="0.2">
      <c r="A94" s="217">
        <v>7</v>
      </c>
      <c r="B94" s="69" t="s">
        <v>345</v>
      </c>
    </row>
    <row r="95" spans="1:11" s="192" customFormat="1" x14ac:dyDescent="0.2">
      <c r="A95" s="217">
        <v>8</v>
      </c>
      <c r="B95" s="69" t="s">
        <v>407</v>
      </c>
    </row>
    <row r="96" spans="1:11" s="192" customFormat="1" x14ac:dyDescent="0.2">
      <c r="A96" s="217">
        <v>9</v>
      </c>
      <c r="B96" s="64" t="s">
        <v>563</v>
      </c>
      <c r="D96" s="142"/>
    </row>
    <row r="97" spans="1:4" s="192" customFormat="1" x14ac:dyDescent="0.2">
      <c r="A97" s="217">
        <v>10</v>
      </c>
      <c r="B97" s="64" t="s">
        <v>561</v>
      </c>
      <c r="D97" s="142"/>
    </row>
    <row r="98" spans="1:4" s="192" customFormat="1" x14ac:dyDescent="0.2">
      <c r="A98" s="217">
        <v>11</v>
      </c>
      <c r="B98" s="64" t="s">
        <v>564</v>
      </c>
      <c r="D98" s="142"/>
    </row>
    <row r="99" spans="1:4" s="192" customFormat="1" x14ac:dyDescent="0.2">
      <c r="A99" s="217">
        <v>12</v>
      </c>
      <c r="B99" s="64" t="s">
        <v>404</v>
      </c>
      <c r="D99" s="142"/>
    </row>
  </sheetData>
  <conditionalFormatting sqref="C9:I83">
    <cfRule type="cellIs" dxfId="6" priority="1" stopIfTrue="1" operator="equal">
      <formula>13</formula>
    </cfRule>
  </conditionalFormatting>
  <hyperlinks>
    <hyperlink ref="E1" location="Kalend!G1" display="Kalender"/>
    <hyperlink ref="G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  <rowBreaks count="2" manualBreakCount="2">
    <brk id="30" max="16383" man="1"/>
    <brk id="69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P71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28515625" style="143" customWidth="1"/>
    <col min="2" max="2" width="43.140625" style="143" bestFit="1" customWidth="1"/>
    <col min="3" max="8" width="7.28515625" style="143" customWidth="1"/>
    <col min="9" max="10" width="6.7109375" style="143" customWidth="1"/>
    <col min="11" max="16" width="5.7109375" style="143" customWidth="1"/>
    <col min="17" max="16384" width="9.140625" style="143"/>
  </cols>
  <sheetData>
    <row r="1" spans="1:16" x14ac:dyDescent="0.2">
      <c r="A1" s="95" t="str">
        <f>UPPER((Kalend!D14)&amp;" - "&amp;(Kalend!C14)&amp;" - "&amp;(Kalend!E14))</f>
        <v>6,M2 - MÄETAGUSE 5. KV 2. ETAPP - TRIO</v>
      </c>
      <c r="D1" s="572" t="str">
        <f>HYPERLINK("#Kalend!I1","Kalender")</f>
        <v>Kalender</v>
      </c>
      <c r="E1" s="43"/>
      <c r="F1" s="572" t="str">
        <f>HYPERLINK("#Reit!G1","Reiting")</f>
        <v>Reiting</v>
      </c>
      <c r="G1" s="43"/>
      <c r="H1" s="43"/>
    </row>
    <row r="2" spans="1:16" x14ac:dyDescent="0.2">
      <c r="A2" s="43" t="str">
        <f>"Toimumisaeg: "&amp;(Kalend!A14)&amp;" kell "&amp;(Kalend!B14)</f>
        <v>Toimumisaeg: T, 17.06.2014 kell 18:00</v>
      </c>
    </row>
    <row r="3" spans="1:16" x14ac:dyDescent="0.2">
      <c r="A3" s="43" t="str">
        <f>"Toimumiskoht: "&amp;(Kalend!F14)</f>
        <v>Toimumiskoht: Mäetaguse Põhikooli staadion</v>
      </c>
    </row>
    <row r="4" spans="1:16" x14ac:dyDescent="0.2">
      <c r="A4" s="43" t="str">
        <f>"Korraldaja: "&amp;(Kalend!G14)</f>
        <v>Korraldaja: Mäetaguse SK, Taavi Toomel</v>
      </c>
    </row>
    <row r="6" spans="1:16" s="173" customFormat="1" x14ac:dyDescent="0.2">
      <c r="A6" s="176" t="s">
        <v>420</v>
      </c>
      <c r="B6" s="170"/>
      <c r="C6" s="171"/>
      <c r="D6" s="171"/>
      <c r="E6" s="171"/>
      <c r="F6" s="171"/>
      <c r="G6" s="172"/>
      <c r="I6" s="174"/>
      <c r="J6" s="174"/>
      <c r="K6" s="175"/>
      <c r="L6" s="175"/>
      <c r="M6" s="175"/>
      <c r="N6" s="175"/>
      <c r="O6" s="175"/>
      <c r="P6" s="170"/>
    </row>
    <row r="8" spans="1:16" x14ac:dyDescent="0.2">
      <c r="A8" s="144" t="s">
        <v>246</v>
      </c>
      <c r="B8" s="144"/>
      <c r="C8" s="145">
        <v>1</v>
      </c>
      <c r="D8" s="145">
        <v>2</v>
      </c>
      <c r="E8" s="145">
        <v>3</v>
      </c>
      <c r="F8" s="145" t="s">
        <v>247</v>
      </c>
      <c r="G8" s="145" t="s">
        <v>248</v>
      </c>
    </row>
    <row r="9" spans="1:16" x14ac:dyDescent="0.2">
      <c r="A9" s="144">
        <v>1</v>
      </c>
      <c r="B9" s="146" t="s">
        <v>303</v>
      </c>
      <c r="C9" s="147"/>
      <c r="D9" s="148">
        <v>13</v>
      </c>
      <c r="E9" s="148">
        <v>13</v>
      </c>
      <c r="F9" s="149" t="s">
        <v>400</v>
      </c>
      <c r="G9" s="148" t="s">
        <v>253</v>
      </c>
    </row>
    <row r="10" spans="1:16" x14ac:dyDescent="0.2">
      <c r="A10" s="144">
        <v>2</v>
      </c>
      <c r="B10" s="146" t="s">
        <v>421</v>
      </c>
      <c r="C10" s="148">
        <v>5</v>
      </c>
      <c r="D10" s="147"/>
      <c r="E10" s="145">
        <v>10</v>
      </c>
      <c r="F10" s="149" t="s">
        <v>401</v>
      </c>
      <c r="G10" s="148" t="s">
        <v>250</v>
      </c>
    </row>
    <row r="11" spans="1:16" x14ac:dyDescent="0.2">
      <c r="A11" s="144">
        <v>3</v>
      </c>
      <c r="B11" s="146" t="s">
        <v>422</v>
      </c>
      <c r="C11" s="148">
        <v>2</v>
      </c>
      <c r="D11" s="148">
        <v>5</v>
      </c>
      <c r="E11" s="147"/>
      <c r="F11" s="149" t="s">
        <v>402</v>
      </c>
      <c r="G11" s="148" t="s">
        <v>254</v>
      </c>
    </row>
    <row r="12" spans="1:16" x14ac:dyDescent="0.2">
      <c r="A12" s="95"/>
      <c r="C12" s="276"/>
      <c r="D12" s="276"/>
      <c r="E12" s="276"/>
      <c r="F12" s="277"/>
      <c r="G12" s="276"/>
    </row>
    <row r="13" spans="1:16" x14ac:dyDescent="0.2">
      <c r="A13" s="144" t="s">
        <v>260</v>
      </c>
      <c r="B13" s="144"/>
      <c r="C13" s="145">
        <v>1</v>
      </c>
      <c r="D13" s="145">
        <v>2</v>
      </c>
      <c r="E13" s="145">
        <v>3</v>
      </c>
      <c r="F13" s="145" t="s">
        <v>247</v>
      </c>
      <c r="G13" s="145" t="s">
        <v>248</v>
      </c>
    </row>
    <row r="14" spans="1:16" x14ac:dyDescent="0.2">
      <c r="A14" s="144">
        <v>1</v>
      </c>
      <c r="B14" s="146" t="s">
        <v>423</v>
      </c>
      <c r="C14" s="147"/>
      <c r="D14" s="148">
        <v>13</v>
      </c>
      <c r="E14" s="148">
        <v>13</v>
      </c>
      <c r="F14" s="149" t="s">
        <v>400</v>
      </c>
      <c r="G14" s="148" t="s">
        <v>253</v>
      </c>
    </row>
    <row r="15" spans="1:16" x14ac:dyDescent="0.2">
      <c r="A15" s="144">
        <v>2</v>
      </c>
      <c r="B15" s="146" t="s">
        <v>304</v>
      </c>
      <c r="C15" s="148">
        <v>9</v>
      </c>
      <c r="D15" s="147"/>
      <c r="E15" s="145">
        <v>8</v>
      </c>
      <c r="F15" s="149" t="s">
        <v>401</v>
      </c>
      <c r="G15" s="148" t="s">
        <v>250</v>
      </c>
    </row>
    <row r="16" spans="1:16" x14ac:dyDescent="0.2">
      <c r="A16" s="144">
        <v>3</v>
      </c>
      <c r="B16" s="146" t="s">
        <v>424</v>
      </c>
      <c r="C16" s="148">
        <v>3</v>
      </c>
      <c r="D16" s="150">
        <v>7</v>
      </c>
      <c r="E16" s="147"/>
      <c r="F16" s="149" t="s">
        <v>402</v>
      </c>
      <c r="G16" s="150" t="s">
        <v>254</v>
      </c>
    </row>
    <row r="17" spans="1:8" x14ac:dyDescent="0.2">
      <c r="A17" s="95"/>
      <c r="C17" s="276"/>
      <c r="D17" s="276"/>
      <c r="E17" s="276"/>
      <c r="F17" s="277"/>
      <c r="G17" s="276"/>
    </row>
    <row r="18" spans="1:8" x14ac:dyDescent="0.2">
      <c r="A18" s="144" t="s">
        <v>264</v>
      </c>
      <c r="B18" s="144"/>
      <c r="C18" s="145">
        <v>1</v>
      </c>
      <c r="D18" s="145">
        <v>2</v>
      </c>
      <c r="E18" s="145">
        <v>3</v>
      </c>
      <c r="F18" s="145">
        <v>4</v>
      </c>
      <c r="G18" s="145" t="s">
        <v>247</v>
      </c>
      <c r="H18" s="145" t="s">
        <v>248</v>
      </c>
    </row>
    <row r="19" spans="1:8" x14ac:dyDescent="0.2">
      <c r="A19" s="144">
        <v>1</v>
      </c>
      <c r="B19" s="146" t="s">
        <v>310</v>
      </c>
      <c r="C19" s="147"/>
      <c r="D19" s="148">
        <v>0</v>
      </c>
      <c r="E19" s="148">
        <v>3</v>
      </c>
      <c r="F19" s="148">
        <v>13</v>
      </c>
      <c r="G19" s="149" t="s">
        <v>281</v>
      </c>
      <c r="H19" s="148" t="s">
        <v>252</v>
      </c>
    </row>
    <row r="20" spans="1:8" x14ac:dyDescent="0.2">
      <c r="A20" s="144">
        <v>2</v>
      </c>
      <c r="B20" s="146" t="s">
        <v>425</v>
      </c>
      <c r="C20" s="148">
        <v>13</v>
      </c>
      <c r="D20" s="147"/>
      <c r="E20" s="148">
        <v>9</v>
      </c>
      <c r="F20" s="148">
        <v>4</v>
      </c>
      <c r="G20" s="149" t="s">
        <v>281</v>
      </c>
      <c r="H20" s="148" t="s">
        <v>254</v>
      </c>
    </row>
    <row r="21" spans="1:8" x14ac:dyDescent="0.2">
      <c r="A21" s="144">
        <v>3</v>
      </c>
      <c r="B21" s="146" t="s">
        <v>312</v>
      </c>
      <c r="C21" s="148">
        <v>13</v>
      </c>
      <c r="D21" s="220">
        <v>11</v>
      </c>
      <c r="E21" s="147"/>
      <c r="F21" s="148">
        <v>10</v>
      </c>
      <c r="G21" s="149" t="s">
        <v>305</v>
      </c>
      <c r="H21" s="150" t="s">
        <v>250</v>
      </c>
    </row>
    <row r="22" spans="1:8" x14ac:dyDescent="0.2">
      <c r="A22" s="144">
        <v>4</v>
      </c>
      <c r="B22" s="146" t="s">
        <v>426</v>
      </c>
      <c r="C22" s="148">
        <v>2</v>
      </c>
      <c r="D22" s="148">
        <v>13</v>
      </c>
      <c r="E22" s="148">
        <v>13</v>
      </c>
      <c r="F22" s="147"/>
      <c r="G22" s="149" t="s">
        <v>305</v>
      </c>
      <c r="H22" s="148" t="s">
        <v>253</v>
      </c>
    </row>
    <row r="24" spans="1:8" x14ac:dyDescent="0.2">
      <c r="B24" s="111" t="s">
        <v>266</v>
      </c>
      <c r="C24" s="112" t="s">
        <v>258</v>
      </c>
      <c r="D24" s="112" t="s">
        <v>261</v>
      </c>
    </row>
    <row r="25" spans="1:8" x14ac:dyDescent="0.2">
      <c r="B25" s="111" t="s">
        <v>270</v>
      </c>
      <c r="C25" s="112" t="s">
        <v>277</v>
      </c>
      <c r="D25" s="112" t="s">
        <v>272</v>
      </c>
    </row>
    <row r="26" spans="1:8" x14ac:dyDescent="0.2">
      <c r="B26" s="111" t="s">
        <v>274</v>
      </c>
      <c r="C26" s="112" t="s">
        <v>281</v>
      </c>
      <c r="D26" s="112" t="s">
        <v>269</v>
      </c>
    </row>
    <row r="27" spans="1:8" x14ac:dyDescent="0.2">
      <c r="A27" s="261" t="s">
        <v>412</v>
      </c>
    </row>
    <row r="29" spans="1:8" x14ac:dyDescent="0.2">
      <c r="A29" s="153" t="s">
        <v>293</v>
      </c>
      <c r="B29" s="143" t="s">
        <v>303</v>
      </c>
      <c r="C29" s="280">
        <v>8</v>
      </c>
    </row>
    <row r="30" spans="1:8" x14ac:dyDescent="0.2">
      <c r="A30" s="154"/>
      <c r="B30" s="155"/>
      <c r="C30" s="156" t="s">
        <v>303</v>
      </c>
      <c r="D30" s="157"/>
      <c r="F30" s="118">
        <v>6</v>
      </c>
    </row>
    <row r="31" spans="1:8" x14ac:dyDescent="0.2">
      <c r="A31" s="154" t="s">
        <v>289</v>
      </c>
      <c r="B31" s="157" t="s">
        <v>426</v>
      </c>
      <c r="C31" s="123">
        <v>4</v>
      </c>
      <c r="E31" s="158"/>
    </row>
    <row r="32" spans="1:8" ht="13.5" thickBot="1" x14ac:dyDescent="0.25">
      <c r="A32" s="154"/>
      <c r="D32" s="152"/>
      <c r="E32" s="159"/>
      <c r="G32" s="143" t="s">
        <v>312</v>
      </c>
    </row>
    <row r="33" spans="1:8" x14ac:dyDescent="0.2">
      <c r="A33" s="154" t="s">
        <v>287</v>
      </c>
      <c r="B33" s="143" t="s">
        <v>423</v>
      </c>
      <c r="C33" s="127">
        <v>7</v>
      </c>
      <c r="E33" s="159"/>
      <c r="F33" s="160"/>
      <c r="G33" s="161" t="s">
        <v>290</v>
      </c>
      <c r="H33" s="162"/>
    </row>
    <row r="34" spans="1:8" x14ac:dyDescent="0.2">
      <c r="A34" s="154"/>
      <c r="B34" s="155"/>
      <c r="C34" s="163" t="s">
        <v>312</v>
      </c>
      <c r="E34" s="164"/>
      <c r="F34" s="127">
        <v>13</v>
      </c>
    </row>
    <row r="35" spans="1:8" ht="13.5" thickBot="1" x14ac:dyDescent="0.25">
      <c r="A35" s="154" t="s">
        <v>288</v>
      </c>
      <c r="B35" s="157" t="s">
        <v>312</v>
      </c>
      <c r="C35" s="130">
        <v>13</v>
      </c>
      <c r="D35" s="155"/>
      <c r="F35" s="152"/>
      <c r="G35" s="152" t="s">
        <v>303</v>
      </c>
      <c r="H35" s="165"/>
    </row>
    <row r="36" spans="1:8" x14ac:dyDescent="0.2">
      <c r="A36" s="95"/>
      <c r="F36" s="152"/>
      <c r="G36" s="161" t="s">
        <v>292</v>
      </c>
      <c r="H36" s="152"/>
    </row>
    <row r="37" spans="1:8" x14ac:dyDescent="0.2">
      <c r="A37" s="95"/>
      <c r="C37" s="143" t="s">
        <v>426</v>
      </c>
      <c r="F37" s="127">
        <v>0</v>
      </c>
      <c r="G37" s="152"/>
      <c r="H37" s="152"/>
    </row>
    <row r="38" spans="1:8" ht="13.5" thickBot="1" x14ac:dyDescent="0.25">
      <c r="A38" s="95"/>
      <c r="C38" s="155"/>
      <c r="D38" s="155"/>
      <c r="E38" s="158"/>
      <c r="F38" s="165"/>
      <c r="G38" s="165" t="s">
        <v>423</v>
      </c>
      <c r="H38" s="165"/>
    </row>
    <row r="39" spans="1:8" x14ac:dyDescent="0.2">
      <c r="A39" s="95"/>
      <c r="C39" s="157" t="s">
        <v>423</v>
      </c>
      <c r="D39" s="157"/>
      <c r="E39" s="164"/>
      <c r="F39" s="118">
        <v>13</v>
      </c>
      <c r="G39" s="151" t="s">
        <v>295</v>
      </c>
      <c r="H39" s="152"/>
    </row>
    <row r="40" spans="1:8" x14ac:dyDescent="0.2">
      <c r="A40" s="95"/>
      <c r="G40" s="152"/>
      <c r="H40" s="152"/>
    </row>
    <row r="41" spans="1:8" ht="13.5" thickBot="1" x14ac:dyDescent="0.25">
      <c r="A41" s="95"/>
      <c r="D41" s="152"/>
      <c r="E41" s="152"/>
      <c r="G41" s="165" t="s">
        <v>426</v>
      </c>
      <c r="H41" s="165"/>
    </row>
    <row r="42" spans="1:8" x14ac:dyDescent="0.2">
      <c r="A42" s="95"/>
      <c r="D42" s="152"/>
      <c r="E42" s="152"/>
      <c r="G42" s="95" t="s">
        <v>296</v>
      </c>
    </row>
    <row r="44" spans="1:8" x14ac:dyDescent="0.2">
      <c r="A44" s="261" t="s">
        <v>427</v>
      </c>
    </row>
    <row r="46" spans="1:8" x14ac:dyDescent="0.2">
      <c r="A46" s="144" t="s">
        <v>246</v>
      </c>
      <c r="B46" s="144"/>
      <c r="C46" s="145">
        <v>1</v>
      </c>
      <c r="D46" s="145">
        <v>2</v>
      </c>
      <c r="E46" s="145">
        <v>3</v>
      </c>
      <c r="F46" s="145" t="s">
        <v>247</v>
      </c>
      <c r="G46" s="145" t="s">
        <v>248</v>
      </c>
    </row>
    <row r="47" spans="1:8" x14ac:dyDescent="0.2">
      <c r="A47" s="144">
        <v>1</v>
      </c>
      <c r="B47" s="146" t="s">
        <v>421</v>
      </c>
      <c r="C47" s="147"/>
      <c r="D47" s="148">
        <v>7</v>
      </c>
      <c r="E47" s="148">
        <v>4</v>
      </c>
      <c r="F47" s="149" t="s">
        <v>402</v>
      </c>
      <c r="G47" s="148">
        <v>7</v>
      </c>
    </row>
    <row r="48" spans="1:8" x14ac:dyDescent="0.2">
      <c r="A48" s="144">
        <v>2</v>
      </c>
      <c r="B48" s="146" t="s">
        <v>304</v>
      </c>
      <c r="C48" s="148">
        <v>13</v>
      </c>
      <c r="D48" s="147"/>
      <c r="E48" s="148">
        <v>13</v>
      </c>
      <c r="F48" s="149" t="s">
        <v>400</v>
      </c>
      <c r="G48" s="148">
        <v>5</v>
      </c>
    </row>
    <row r="49" spans="1:7" x14ac:dyDescent="0.2">
      <c r="A49" s="144">
        <v>3</v>
      </c>
      <c r="B49" s="146" t="s">
        <v>425</v>
      </c>
      <c r="C49" s="148">
        <v>13</v>
      </c>
      <c r="D49" s="148">
        <v>4</v>
      </c>
      <c r="E49" s="147"/>
      <c r="F49" s="149" t="s">
        <v>401</v>
      </c>
      <c r="G49" s="148">
        <v>6</v>
      </c>
    </row>
    <row r="50" spans="1:7" x14ac:dyDescent="0.2">
      <c r="A50" s="95"/>
      <c r="C50" s="276"/>
      <c r="D50" s="276"/>
      <c r="E50" s="276"/>
      <c r="F50" s="277"/>
      <c r="G50" s="276"/>
    </row>
    <row r="51" spans="1:7" x14ac:dyDescent="0.2">
      <c r="A51" s="261" t="s">
        <v>428</v>
      </c>
    </row>
    <row r="53" spans="1:7" x14ac:dyDescent="0.2">
      <c r="A53" s="144" t="s">
        <v>260</v>
      </c>
      <c r="B53" s="144"/>
      <c r="C53" s="145">
        <v>1</v>
      </c>
      <c r="D53" s="145">
        <v>2</v>
      </c>
      <c r="E53" s="145">
        <v>3</v>
      </c>
      <c r="F53" s="145" t="s">
        <v>247</v>
      </c>
      <c r="G53" s="145" t="s">
        <v>248</v>
      </c>
    </row>
    <row r="54" spans="1:7" x14ac:dyDescent="0.2">
      <c r="A54" s="144">
        <v>1</v>
      </c>
      <c r="B54" s="146" t="s">
        <v>422</v>
      </c>
      <c r="C54" s="147"/>
      <c r="D54" s="148">
        <v>13</v>
      </c>
      <c r="E54" s="148">
        <v>10</v>
      </c>
      <c r="F54" s="149" t="s">
        <v>401</v>
      </c>
      <c r="G54" s="148">
        <v>9</v>
      </c>
    </row>
    <row r="55" spans="1:7" x14ac:dyDescent="0.2">
      <c r="A55" s="144">
        <v>2</v>
      </c>
      <c r="B55" s="146" t="s">
        <v>424</v>
      </c>
      <c r="C55" s="148">
        <v>0</v>
      </c>
      <c r="D55" s="147"/>
      <c r="E55" s="148">
        <v>0</v>
      </c>
      <c r="F55" s="149" t="s">
        <v>402</v>
      </c>
      <c r="G55" s="148">
        <v>10</v>
      </c>
    </row>
    <row r="56" spans="1:7" x14ac:dyDescent="0.2">
      <c r="A56" s="144">
        <v>3</v>
      </c>
      <c r="B56" s="146" t="s">
        <v>310</v>
      </c>
      <c r="C56" s="148">
        <v>13</v>
      </c>
      <c r="D56" s="150">
        <v>13</v>
      </c>
      <c r="E56" s="147"/>
      <c r="F56" s="149" t="s">
        <v>400</v>
      </c>
      <c r="G56" s="150">
        <v>8</v>
      </c>
    </row>
    <row r="57" spans="1:7" x14ac:dyDescent="0.2">
      <c r="A57" s="95"/>
      <c r="C57" s="276"/>
      <c r="D57" s="276"/>
      <c r="E57" s="276"/>
      <c r="F57" s="277"/>
      <c r="G57" s="276"/>
    </row>
    <row r="58" spans="1:7" x14ac:dyDescent="0.2">
      <c r="A58" s="151"/>
      <c r="B58" s="111" t="s">
        <v>266</v>
      </c>
      <c r="C58" s="112" t="s">
        <v>261</v>
      </c>
      <c r="F58" s="114"/>
      <c r="G58" s="112"/>
    </row>
    <row r="59" spans="1:7" x14ac:dyDescent="0.2">
      <c r="A59" s="151"/>
      <c r="B59" s="111" t="s">
        <v>270</v>
      </c>
      <c r="C59" s="112" t="s">
        <v>277</v>
      </c>
      <c r="E59" s="112"/>
      <c r="F59" s="114"/>
      <c r="G59" s="112"/>
    </row>
    <row r="60" spans="1:7" x14ac:dyDescent="0.2">
      <c r="A60" s="151"/>
      <c r="B60" s="111" t="s">
        <v>274</v>
      </c>
      <c r="C60" s="112" t="s">
        <v>281</v>
      </c>
      <c r="E60" s="112"/>
      <c r="F60" s="114"/>
      <c r="G60" s="112"/>
    </row>
    <row r="62" spans="1:7" x14ac:dyDescent="0.2">
      <c r="A62" s="217">
        <v>1</v>
      </c>
      <c r="B62" s="218" t="s">
        <v>312</v>
      </c>
    </row>
    <row r="63" spans="1:7" x14ac:dyDescent="0.2">
      <c r="A63" s="217">
        <v>2</v>
      </c>
      <c r="B63" s="73" t="s">
        <v>303</v>
      </c>
    </row>
    <row r="64" spans="1:7" x14ac:dyDescent="0.2">
      <c r="A64" s="217">
        <v>3</v>
      </c>
      <c r="B64" s="74" t="s">
        <v>423</v>
      </c>
    </row>
    <row r="65" spans="1:2" x14ac:dyDescent="0.2">
      <c r="A65" s="217">
        <v>4</v>
      </c>
      <c r="B65" s="69" t="s">
        <v>426</v>
      </c>
    </row>
    <row r="66" spans="1:2" x14ac:dyDescent="0.2">
      <c r="A66" s="217">
        <v>5</v>
      </c>
      <c r="B66" s="146" t="s">
        <v>304</v>
      </c>
    </row>
    <row r="67" spans="1:2" x14ac:dyDescent="0.2">
      <c r="A67" s="217">
        <v>6</v>
      </c>
      <c r="B67" s="146" t="s">
        <v>425</v>
      </c>
    </row>
    <row r="68" spans="1:2" x14ac:dyDescent="0.2">
      <c r="A68" s="217">
        <v>7</v>
      </c>
      <c r="B68" s="146" t="s">
        <v>421</v>
      </c>
    </row>
    <row r="69" spans="1:2" x14ac:dyDescent="0.2">
      <c r="A69" s="217">
        <v>8</v>
      </c>
      <c r="B69" s="146" t="s">
        <v>310</v>
      </c>
    </row>
    <row r="70" spans="1:2" x14ac:dyDescent="0.2">
      <c r="A70" s="217">
        <v>9</v>
      </c>
      <c r="B70" s="146" t="s">
        <v>422</v>
      </c>
    </row>
    <row r="71" spans="1:2" x14ac:dyDescent="0.2">
      <c r="A71" s="217">
        <v>10</v>
      </c>
      <c r="B71" s="146" t="s">
        <v>424</v>
      </c>
    </row>
  </sheetData>
  <conditionalFormatting sqref="C9:F56">
    <cfRule type="cellIs" dxfId="5" priority="1" stopIfTrue="1" operator="equal">
      <formula>13</formula>
    </cfRule>
  </conditionalFormatting>
  <hyperlinks>
    <hyperlink ref="T1" location="'1'!A1" display="12.05"/>
    <hyperlink ref="D1" location="Kalend!G1" display="Kalender"/>
    <hyperlink ref="F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180" r:id="rId1"/>
  <headerFooter>
    <oddHeader>&amp;R&amp;"Arial,Regular"&amp;9Page &amp;P of 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H56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" style="143" customWidth="1"/>
    <col min="2" max="2" width="31.140625" style="143" bestFit="1" customWidth="1"/>
    <col min="3" max="4" width="12" style="143" customWidth="1"/>
    <col min="5" max="5" width="3" style="143" customWidth="1"/>
    <col min="6" max="6" width="12" style="143" customWidth="1"/>
    <col min="7" max="14" width="2.7109375" style="143" customWidth="1"/>
    <col min="15" max="16384" width="9.140625" style="143"/>
  </cols>
  <sheetData>
    <row r="1" spans="1:8" x14ac:dyDescent="0.2">
      <c r="A1" s="95" t="str">
        <f>UPPER((Kalend!D19)&amp;" - "&amp;(Kalend!C19)&amp;" - "&amp;(Kalend!E19))</f>
        <v>M3 - MÄETAGUSE 5. KV 3. ETAPP - DUO</v>
      </c>
      <c r="D1" s="572" t="str">
        <f>HYPERLINK("#Kalend!I1","Kalender")</f>
        <v>Kalender</v>
      </c>
      <c r="E1" s="43"/>
      <c r="F1" s="572" t="str">
        <f>HYPERLINK("#Reit!G1","Reiting")</f>
        <v>Reiting</v>
      </c>
      <c r="G1" s="43"/>
      <c r="H1" s="43"/>
    </row>
    <row r="2" spans="1:8" x14ac:dyDescent="0.2">
      <c r="A2" s="43" t="str">
        <f>"Toimumisaeg: "&amp;(Kalend!A19)&amp;" kell "&amp;(Kalend!B19)</f>
        <v>Toimumisaeg: L, 12.07.2014 kell 12:00</v>
      </c>
    </row>
    <row r="3" spans="1:8" x14ac:dyDescent="0.2">
      <c r="A3" s="43" t="str">
        <f>"Toimumiskoht: "&amp;(Kalend!F19)</f>
        <v>Toimumiskoht: Mäetaguse Põhikooli staadion</v>
      </c>
    </row>
    <row r="4" spans="1:8" x14ac:dyDescent="0.2">
      <c r="A4" s="43" t="str">
        <f>"Korraldaja: "&amp;(Kalend!G19)</f>
        <v>Korraldaja: Mäetaguse SK, Taavi Toomel</v>
      </c>
    </row>
    <row r="6" spans="1:8" s="304" customFormat="1" x14ac:dyDescent="0.2">
      <c r="A6" s="307" t="s">
        <v>440</v>
      </c>
      <c r="C6" s="153"/>
      <c r="E6" s="308"/>
    </row>
    <row r="7" spans="1:8" s="304" customFormat="1" x14ac:dyDescent="0.2">
      <c r="A7" s="307"/>
      <c r="C7" s="153"/>
      <c r="E7" s="308"/>
    </row>
    <row r="8" spans="1:8" s="304" customFormat="1" x14ac:dyDescent="0.2">
      <c r="A8" s="153">
        <v>1</v>
      </c>
      <c r="B8" s="304" t="s">
        <v>566</v>
      </c>
      <c r="C8" s="308">
        <v>13</v>
      </c>
    </row>
    <row r="9" spans="1:8" s="304" customFormat="1" x14ac:dyDescent="0.2">
      <c r="A9" s="309"/>
      <c r="B9" s="310">
        <v>-1</v>
      </c>
      <c r="C9" s="311" t="s">
        <v>566</v>
      </c>
      <c r="D9" s="308">
        <v>5</v>
      </c>
    </row>
    <row r="10" spans="1:8" s="304" customFormat="1" x14ac:dyDescent="0.2">
      <c r="A10" s="309">
        <v>8</v>
      </c>
      <c r="B10" s="312" t="s">
        <v>468</v>
      </c>
      <c r="C10" s="313">
        <v>8</v>
      </c>
    </row>
    <row r="11" spans="1:8" s="304" customFormat="1" x14ac:dyDescent="0.2">
      <c r="A11" s="309"/>
      <c r="C11" s="314">
        <v>-5</v>
      </c>
      <c r="D11" s="256" t="s">
        <v>567</v>
      </c>
      <c r="E11" s="308">
        <v>13</v>
      </c>
    </row>
    <row r="12" spans="1:8" s="304" customFormat="1" x14ac:dyDescent="0.2">
      <c r="A12" s="309">
        <v>5</v>
      </c>
      <c r="B12" s="304" t="s">
        <v>297</v>
      </c>
      <c r="C12" s="315"/>
      <c r="D12" s="316"/>
    </row>
    <row r="13" spans="1:8" s="304" customFormat="1" x14ac:dyDescent="0.2">
      <c r="A13" s="309"/>
      <c r="B13" s="310">
        <v>-2</v>
      </c>
      <c r="C13" s="317" t="s">
        <v>567</v>
      </c>
      <c r="D13" s="318">
        <v>13</v>
      </c>
    </row>
    <row r="14" spans="1:8" s="304" customFormat="1" x14ac:dyDescent="0.2">
      <c r="A14" s="309">
        <v>4</v>
      </c>
      <c r="B14" s="312" t="s">
        <v>567</v>
      </c>
      <c r="C14" s="319"/>
      <c r="D14" s="320"/>
    </row>
    <row r="15" spans="1:8" s="304" customFormat="1" ht="13.5" thickBot="1" x14ac:dyDescent="0.25">
      <c r="A15" s="321"/>
      <c r="D15" s="323"/>
      <c r="E15" s="256"/>
      <c r="F15" s="308" t="s">
        <v>567</v>
      </c>
    </row>
    <row r="16" spans="1:8" s="304" customFormat="1" x14ac:dyDescent="0.2">
      <c r="A16" s="153">
        <v>3</v>
      </c>
      <c r="B16" s="304" t="s">
        <v>332</v>
      </c>
      <c r="C16" s="308">
        <v>13</v>
      </c>
      <c r="D16" s="320"/>
      <c r="E16" s="366"/>
      <c r="F16" s="330" t="s">
        <v>290</v>
      </c>
    </row>
    <row r="17" spans="1:8" s="304" customFormat="1" x14ac:dyDescent="0.2">
      <c r="A17" s="309"/>
      <c r="B17" s="310">
        <v>-3</v>
      </c>
      <c r="C17" s="311" t="s">
        <v>332</v>
      </c>
      <c r="D17" s="318">
        <v>11</v>
      </c>
      <c r="E17" s="256"/>
      <c r="F17" s="256"/>
    </row>
    <row r="18" spans="1:8" s="304" customFormat="1" ht="13.5" thickBot="1" x14ac:dyDescent="0.25">
      <c r="A18" s="309">
        <v>6</v>
      </c>
      <c r="B18" s="312" t="s">
        <v>329</v>
      </c>
      <c r="C18" s="313"/>
      <c r="D18" s="320"/>
      <c r="E18" s="256"/>
      <c r="F18" s="328" t="s">
        <v>335</v>
      </c>
    </row>
    <row r="19" spans="1:8" s="304" customFormat="1" x14ac:dyDescent="0.2">
      <c r="A19" s="309"/>
      <c r="C19" s="314">
        <v>-6</v>
      </c>
      <c r="D19" s="322" t="s">
        <v>335</v>
      </c>
      <c r="E19" s="262">
        <v>8</v>
      </c>
      <c r="F19" s="321" t="s">
        <v>292</v>
      </c>
    </row>
    <row r="20" spans="1:8" s="304" customFormat="1" x14ac:dyDescent="0.2">
      <c r="A20" s="309">
        <v>7</v>
      </c>
      <c r="B20" s="304" t="s">
        <v>404</v>
      </c>
      <c r="C20" s="318" t="s">
        <v>134</v>
      </c>
      <c r="D20" s="256"/>
      <c r="E20" s="256"/>
    </row>
    <row r="21" spans="1:8" s="304" customFormat="1" x14ac:dyDescent="0.2">
      <c r="A21" s="309"/>
      <c r="B21" s="310">
        <v>-4</v>
      </c>
      <c r="C21" s="317" t="s">
        <v>335</v>
      </c>
      <c r="D21" s="262">
        <v>13</v>
      </c>
      <c r="E21" s="256"/>
    </row>
    <row r="22" spans="1:8" s="304" customFormat="1" x14ac:dyDescent="0.2">
      <c r="A22" s="309">
        <v>2</v>
      </c>
      <c r="B22" s="312" t="s">
        <v>335</v>
      </c>
      <c r="C22" s="319">
        <v>13</v>
      </c>
      <c r="D22" s="256"/>
      <c r="E22" s="256"/>
    </row>
    <row r="23" spans="1:8" s="304" customFormat="1" x14ac:dyDescent="0.2">
      <c r="E23" s="344"/>
      <c r="F23" s="256"/>
      <c r="H23" s="256"/>
    </row>
    <row r="24" spans="1:8" s="304" customFormat="1" x14ac:dyDescent="0.2">
      <c r="A24" s="334" t="s">
        <v>444</v>
      </c>
      <c r="B24" s="309"/>
      <c r="C24" s="256"/>
      <c r="D24" s="262"/>
      <c r="E24" s="256"/>
      <c r="F24" s="256"/>
    </row>
    <row r="25" spans="1:8" s="304" customFormat="1" x14ac:dyDescent="0.2">
      <c r="A25" s="153"/>
      <c r="E25" s="256"/>
      <c r="F25" s="256"/>
    </row>
    <row r="26" spans="1:8" s="304" customFormat="1" x14ac:dyDescent="0.2">
      <c r="B26" s="321">
        <v>-6</v>
      </c>
      <c r="C26" s="304" t="s">
        <v>332</v>
      </c>
      <c r="D26" s="308">
        <v>13</v>
      </c>
      <c r="E26" s="256"/>
      <c r="F26" s="256"/>
    </row>
    <row r="27" spans="1:8" s="304" customFormat="1" x14ac:dyDescent="0.2">
      <c r="B27" s="321"/>
      <c r="C27" s="316"/>
      <c r="D27" s="308"/>
      <c r="E27" s="344"/>
      <c r="F27" s="256"/>
    </row>
    <row r="28" spans="1:8" s="304" customFormat="1" x14ac:dyDescent="0.2">
      <c r="B28" s="321"/>
      <c r="C28" s="335">
        <v>8</v>
      </c>
      <c r="D28" s="308" t="s">
        <v>332</v>
      </c>
      <c r="E28" s="262">
        <v>13</v>
      </c>
      <c r="F28" s="256"/>
    </row>
    <row r="29" spans="1:8" s="304" customFormat="1" x14ac:dyDescent="0.2">
      <c r="A29" s="321">
        <v>-1</v>
      </c>
      <c r="B29" s="304" t="s">
        <v>468</v>
      </c>
      <c r="C29" s="318" t="s">
        <v>134</v>
      </c>
      <c r="D29" s="324"/>
      <c r="E29" s="256"/>
      <c r="F29" s="256"/>
    </row>
    <row r="30" spans="1:8" s="304" customFormat="1" x14ac:dyDescent="0.2">
      <c r="B30" s="350"/>
      <c r="C30" s="317" t="s">
        <v>468</v>
      </c>
      <c r="D30" s="341" t="s">
        <v>134</v>
      </c>
      <c r="E30" s="256"/>
      <c r="F30" s="256"/>
    </row>
    <row r="31" spans="1:8" s="304" customFormat="1" ht="13.5" thickBot="1" x14ac:dyDescent="0.25">
      <c r="A31" s="321">
        <v>-2</v>
      </c>
      <c r="B31" s="312" t="s">
        <v>297</v>
      </c>
      <c r="C31" s="319" t="s">
        <v>134</v>
      </c>
      <c r="E31" s="327"/>
      <c r="F31" s="328" t="s">
        <v>332</v>
      </c>
    </row>
    <row r="32" spans="1:8" s="304" customFormat="1" x14ac:dyDescent="0.2">
      <c r="A32" s="321"/>
      <c r="B32" s="256"/>
      <c r="C32" s="262"/>
      <c r="E32" s="329"/>
      <c r="F32" s="330" t="s">
        <v>295</v>
      </c>
    </row>
    <row r="33" spans="1:8" s="304" customFormat="1" x14ac:dyDescent="0.2">
      <c r="B33" s="321">
        <v>-5</v>
      </c>
      <c r="C33" s="304" t="s">
        <v>566</v>
      </c>
      <c r="D33" s="318">
        <v>5</v>
      </c>
      <c r="E33" s="329"/>
    </row>
    <row r="34" spans="1:8" s="304" customFormat="1" x14ac:dyDescent="0.2">
      <c r="B34" s="321"/>
      <c r="C34" s="338"/>
      <c r="D34" s="320"/>
      <c r="E34" s="256"/>
      <c r="F34" s="344"/>
    </row>
    <row r="35" spans="1:8" s="304" customFormat="1" x14ac:dyDescent="0.2">
      <c r="B35" s="321"/>
      <c r="C35" s="337">
        <v>7</v>
      </c>
      <c r="D35" s="320" t="s">
        <v>329</v>
      </c>
      <c r="E35" s="262">
        <v>9</v>
      </c>
      <c r="F35" s="256"/>
    </row>
    <row r="36" spans="1:8" s="304" customFormat="1" ht="13.5" thickBot="1" x14ac:dyDescent="0.25">
      <c r="A36" s="321">
        <v>-3</v>
      </c>
      <c r="B36" s="256" t="s">
        <v>329</v>
      </c>
      <c r="C36" s="318">
        <v>13</v>
      </c>
      <c r="D36" s="339"/>
      <c r="E36" s="256"/>
      <c r="F36" s="328" t="s">
        <v>329</v>
      </c>
      <c r="H36" s="256"/>
    </row>
    <row r="37" spans="1:8" s="304" customFormat="1" x14ac:dyDescent="0.2">
      <c r="B37" s="534" t="s">
        <v>158</v>
      </c>
      <c r="C37" s="317" t="s">
        <v>329</v>
      </c>
      <c r="D37" s="308">
        <v>13</v>
      </c>
      <c r="E37" s="256"/>
      <c r="F37" s="321" t="s">
        <v>296</v>
      </c>
    </row>
    <row r="38" spans="1:8" s="304" customFormat="1" x14ac:dyDescent="0.2">
      <c r="A38" s="321">
        <v>-4</v>
      </c>
      <c r="B38" s="312" t="s">
        <v>404</v>
      </c>
      <c r="C38" s="319">
        <v>6</v>
      </c>
      <c r="D38" s="46"/>
      <c r="E38" s="262"/>
      <c r="F38" s="262"/>
    </row>
    <row r="39" spans="1:8" s="304" customFormat="1" x14ac:dyDescent="0.2">
      <c r="B39" s="256"/>
      <c r="C39" s="262"/>
      <c r="E39" s="256"/>
      <c r="F39" s="256"/>
      <c r="H39" s="256"/>
    </row>
    <row r="40" spans="1:8" s="304" customFormat="1" x14ac:dyDescent="0.2">
      <c r="B40" s="256"/>
      <c r="C40" s="153">
        <v>7</v>
      </c>
      <c r="D40" s="304" t="s">
        <v>566</v>
      </c>
      <c r="E40" s="262">
        <v>13</v>
      </c>
      <c r="F40" s="256"/>
    </row>
    <row r="41" spans="1:8" s="304" customFormat="1" ht="13.5" thickBot="1" x14ac:dyDescent="0.25">
      <c r="D41" s="316"/>
      <c r="E41" s="328"/>
      <c r="F41" s="256" t="s">
        <v>566</v>
      </c>
    </row>
    <row r="42" spans="1:8" s="304" customFormat="1" x14ac:dyDescent="0.2">
      <c r="C42" s="309">
        <v>8</v>
      </c>
      <c r="D42" s="322" t="s">
        <v>468</v>
      </c>
      <c r="E42" s="308">
        <v>8</v>
      </c>
      <c r="F42" s="330" t="s">
        <v>298</v>
      </c>
    </row>
    <row r="43" spans="1:8" s="304" customFormat="1" x14ac:dyDescent="0.2">
      <c r="F43" s="256"/>
    </row>
    <row r="44" spans="1:8" s="304" customFormat="1" ht="13.5" thickBot="1" x14ac:dyDescent="0.25">
      <c r="D44" s="256"/>
      <c r="F44" s="328" t="s">
        <v>468</v>
      </c>
    </row>
    <row r="45" spans="1:8" s="304" customFormat="1" x14ac:dyDescent="0.2">
      <c r="E45" s="256"/>
      <c r="F45" s="344" t="s">
        <v>320</v>
      </c>
    </row>
    <row r="46" spans="1:8" s="304" customFormat="1" x14ac:dyDescent="0.2">
      <c r="D46" s="256"/>
      <c r="E46" s="262"/>
      <c r="F46" s="256"/>
    </row>
    <row r="47" spans="1:8" s="304" customFormat="1" ht="13.5" thickBot="1" x14ac:dyDescent="0.25">
      <c r="D47" s="256"/>
      <c r="E47" s="256"/>
      <c r="F47" s="256" t="s">
        <v>404</v>
      </c>
    </row>
    <row r="48" spans="1:8" s="304" customFormat="1" x14ac:dyDescent="0.2">
      <c r="D48" s="256"/>
      <c r="E48" s="308"/>
      <c r="F48" s="330" t="s">
        <v>299</v>
      </c>
    </row>
    <row r="49" spans="1:8" s="304" customFormat="1" x14ac:dyDescent="0.2">
      <c r="D49" s="321"/>
      <c r="G49" s="256"/>
      <c r="H49" s="256"/>
    </row>
    <row r="50" spans="1:8" x14ac:dyDescent="0.2">
      <c r="A50" s="144">
        <v>1</v>
      </c>
      <c r="B50" s="166" t="s">
        <v>567</v>
      </c>
    </row>
    <row r="51" spans="1:8" x14ac:dyDescent="0.2">
      <c r="A51" s="144">
        <v>2</v>
      </c>
      <c r="B51" s="167" t="s">
        <v>335</v>
      </c>
    </row>
    <row r="52" spans="1:8" x14ac:dyDescent="0.2">
      <c r="A52" s="144">
        <v>3</v>
      </c>
      <c r="B52" s="168" t="s">
        <v>332</v>
      </c>
    </row>
    <row r="53" spans="1:8" x14ac:dyDescent="0.2">
      <c r="A53" s="144">
        <v>4</v>
      </c>
      <c r="B53" s="146" t="s">
        <v>329</v>
      </c>
    </row>
    <row r="54" spans="1:8" x14ac:dyDescent="0.2">
      <c r="A54" s="144">
        <v>5</v>
      </c>
      <c r="B54" s="146" t="s">
        <v>566</v>
      </c>
    </row>
    <row r="55" spans="1:8" x14ac:dyDescent="0.2">
      <c r="A55" s="144">
        <v>6</v>
      </c>
      <c r="B55" s="146" t="s">
        <v>468</v>
      </c>
    </row>
    <row r="56" spans="1:8" x14ac:dyDescent="0.2">
      <c r="A56" s="144">
        <v>7</v>
      </c>
      <c r="B56" s="146" t="s">
        <v>404</v>
      </c>
    </row>
  </sheetData>
  <conditionalFormatting sqref="C8:E42">
    <cfRule type="cellIs" dxfId="4" priority="1" stopIfTrue="1" operator="equal">
      <formula>13</formula>
    </cfRule>
  </conditionalFormatting>
  <hyperlinks>
    <hyperlink ref="D1" location="Kalend!G1" display="Kalender"/>
    <hyperlink ref="F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&amp;R&amp;"Arial,Regular"&amp;9Page &amp;P of 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H17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28515625" style="143" customWidth="1"/>
    <col min="2" max="2" width="46.28515625" style="143" bestFit="1" customWidth="1"/>
    <col min="3" max="11" width="6.5703125" style="143" customWidth="1"/>
    <col min="12" max="23" width="4.7109375" style="143" customWidth="1"/>
    <col min="24" max="16384" width="9.140625" style="143"/>
  </cols>
  <sheetData>
    <row r="1" spans="1:8" x14ac:dyDescent="0.2">
      <c r="A1" s="95" t="str">
        <f>UPPER((Kalend!D27)&amp;" - "&amp;(Kalend!C27)&amp;" - "&amp;(Kalend!E27))</f>
        <v>M4 - MÄETAGUSE 5. KV 4. ETAPP - TRIO</v>
      </c>
      <c r="D1" s="572" t="str">
        <f>HYPERLINK("#Kalend!I1","Kalender")</f>
        <v>Kalender</v>
      </c>
      <c r="E1" s="43"/>
      <c r="F1" s="572" t="str">
        <f>HYPERLINK("#Reit!G1","Reiting")</f>
        <v>Reiting</v>
      </c>
      <c r="G1" s="43"/>
      <c r="H1" s="43"/>
    </row>
    <row r="2" spans="1:8" x14ac:dyDescent="0.2">
      <c r="A2" s="43" t="str">
        <f>"Toimumisaeg: "&amp;(Kalend!A27)&amp;" kell "&amp;(Kalend!B27)</f>
        <v>Toimumisaeg: E, 25.08.2014 kell 18:00</v>
      </c>
    </row>
    <row r="3" spans="1:8" x14ac:dyDescent="0.2">
      <c r="A3" s="43" t="str">
        <f>"Toimumiskoht: "&amp;(Kalend!F27)</f>
        <v>Toimumiskoht: Mäetaguse Põhikooli staadion</v>
      </c>
    </row>
    <row r="4" spans="1:8" x14ac:dyDescent="0.2">
      <c r="A4" s="43" t="str">
        <f>"Korraldaja: "&amp;(Kalend!G27)</f>
        <v>Korraldaja: Mäetaguse SK, Taavi Toomel</v>
      </c>
    </row>
    <row r="6" spans="1:8" x14ac:dyDescent="0.2">
      <c r="A6" s="144" t="s">
        <v>246</v>
      </c>
      <c r="B6" s="144"/>
      <c r="C6" s="145">
        <v>1</v>
      </c>
      <c r="D6" s="145">
        <v>2</v>
      </c>
      <c r="E6" s="145">
        <v>3</v>
      </c>
      <c r="F6" s="145" t="s">
        <v>247</v>
      </c>
      <c r="G6" s="145" t="s">
        <v>248</v>
      </c>
    </row>
    <row r="7" spans="1:8" x14ac:dyDescent="0.2">
      <c r="A7" s="144">
        <v>1</v>
      </c>
      <c r="B7" s="184" t="s">
        <v>568</v>
      </c>
      <c r="C7" s="147"/>
      <c r="D7" s="148">
        <v>0</v>
      </c>
      <c r="E7" s="148">
        <v>13</v>
      </c>
      <c r="F7" s="149" t="s">
        <v>401</v>
      </c>
      <c r="G7" s="148" t="s">
        <v>250</v>
      </c>
      <c r="H7" s="535" t="s">
        <v>479</v>
      </c>
    </row>
    <row r="8" spans="1:8" x14ac:dyDescent="0.2">
      <c r="A8" s="144">
        <v>2</v>
      </c>
      <c r="B8" s="146" t="s">
        <v>304</v>
      </c>
      <c r="C8" s="148">
        <v>13</v>
      </c>
      <c r="D8" s="147"/>
      <c r="E8" s="148">
        <v>9</v>
      </c>
      <c r="F8" s="149" t="s">
        <v>401</v>
      </c>
      <c r="G8" s="148" t="s">
        <v>253</v>
      </c>
      <c r="H8" s="535" t="s">
        <v>569</v>
      </c>
    </row>
    <row r="9" spans="1:8" x14ac:dyDescent="0.2">
      <c r="A9" s="144">
        <v>3</v>
      </c>
      <c r="B9" s="146" t="s">
        <v>493</v>
      </c>
      <c r="C9" s="148">
        <v>4</v>
      </c>
      <c r="D9" s="148">
        <v>13</v>
      </c>
      <c r="E9" s="147"/>
      <c r="F9" s="149" t="s">
        <v>401</v>
      </c>
      <c r="G9" s="148" t="s">
        <v>254</v>
      </c>
      <c r="H9" s="535" t="s">
        <v>570</v>
      </c>
    </row>
    <row r="11" spans="1:8" x14ac:dyDescent="0.2">
      <c r="B11" s="111" t="s">
        <v>266</v>
      </c>
      <c r="C11" s="112" t="s">
        <v>277</v>
      </c>
    </row>
    <row r="12" spans="1:8" x14ac:dyDescent="0.2">
      <c r="B12" s="111" t="s">
        <v>270</v>
      </c>
      <c r="C12" s="112" t="s">
        <v>261</v>
      </c>
    </row>
    <row r="13" spans="1:8" x14ac:dyDescent="0.2">
      <c r="B13" s="111" t="s">
        <v>274</v>
      </c>
      <c r="C13" s="112" t="s">
        <v>281</v>
      </c>
    </row>
    <row r="15" spans="1:8" x14ac:dyDescent="0.2">
      <c r="A15" s="217">
        <v>1</v>
      </c>
      <c r="B15" s="218" t="s">
        <v>304</v>
      </c>
    </row>
    <row r="16" spans="1:8" x14ac:dyDescent="0.2">
      <c r="A16" s="217">
        <v>2</v>
      </c>
      <c r="B16" s="73" t="s">
        <v>568</v>
      </c>
    </row>
    <row r="17" spans="1:2" x14ac:dyDescent="0.2">
      <c r="A17" s="217">
        <v>3</v>
      </c>
      <c r="B17" s="74" t="s">
        <v>493</v>
      </c>
    </row>
  </sheetData>
  <conditionalFormatting sqref="C7:E9">
    <cfRule type="cellIs" dxfId="3" priority="1" stopIfTrue="1" operator="equal">
      <formula>13</formula>
    </cfRule>
  </conditionalFormatting>
  <hyperlinks>
    <hyperlink ref="T1" location="'1'!A1" display="12.05"/>
    <hyperlink ref="D1" location="Kalend!G1" display="Kalender"/>
    <hyperlink ref="F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K107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K1" sqref="K1"/>
    </sheetView>
  </sheetViews>
  <sheetFormatPr defaultRowHeight="12.75" x14ac:dyDescent="0.2"/>
  <cols>
    <col min="1" max="1" width="3.28515625" style="143" customWidth="1"/>
    <col min="2" max="2" width="18.7109375" style="143" bestFit="1" customWidth="1"/>
    <col min="3" max="11" width="7.140625" style="143" customWidth="1"/>
    <col min="12" max="16" width="2.7109375" style="143" customWidth="1"/>
    <col min="17" max="16384" width="9.140625" style="143"/>
  </cols>
  <sheetData>
    <row r="1" spans="1:11" x14ac:dyDescent="0.2">
      <c r="A1" s="95" t="str">
        <f>UPPER((Kalend!D36)&amp;" - "&amp;(Kalend!C36)&amp;" - "&amp;(Kalend!E36))</f>
        <v>M5 - MÄETAGUSE 5. KV 5. ETAPP - ÜKSIK</v>
      </c>
      <c r="G1" s="572" t="str">
        <f>HYPERLINK("#Kalend!I1","Kalender")</f>
        <v>Kalender</v>
      </c>
      <c r="H1" s="43"/>
      <c r="I1" s="572" t="str">
        <f>HYPERLINK("#Reit!G1","Reiting")</f>
        <v>Reiting</v>
      </c>
      <c r="J1" s="43"/>
      <c r="K1" s="43"/>
    </row>
    <row r="2" spans="1:11" x14ac:dyDescent="0.2">
      <c r="A2" s="43" t="str">
        <f>"Toimumisaeg: "&amp;(Kalend!A36)&amp;" kell "&amp;(Kalend!B36)</f>
        <v>Toimumisaeg: L, 04.10.2014 kell 10:00</v>
      </c>
    </row>
    <row r="3" spans="1:11" x14ac:dyDescent="0.2">
      <c r="A3" s="43" t="str">
        <f>"Toimumiskoht: "&amp;(Kalend!F36)</f>
        <v>Toimumiskoht: Mäetaguse Põhikooli staadion</v>
      </c>
    </row>
    <row r="4" spans="1:11" x14ac:dyDescent="0.2">
      <c r="A4" s="43" t="str">
        <f>"Korraldaja: "&amp;(Kalend!G36)</f>
        <v>Korraldaja: Mäetaguse SK, Taavi Toomel</v>
      </c>
    </row>
    <row r="6" spans="1:11" x14ac:dyDescent="0.2">
      <c r="A6" s="144" t="s">
        <v>246</v>
      </c>
      <c r="B6" s="144"/>
      <c r="C6" s="145">
        <v>1</v>
      </c>
      <c r="D6" s="145">
        <v>2</v>
      </c>
      <c r="E6" s="145">
        <v>3</v>
      </c>
      <c r="F6" s="145">
        <v>4</v>
      </c>
      <c r="G6" s="145" t="s">
        <v>247</v>
      </c>
      <c r="H6" s="145" t="s">
        <v>248</v>
      </c>
    </row>
    <row r="7" spans="1:11" x14ac:dyDescent="0.2">
      <c r="A7" s="144">
        <v>1</v>
      </c>
      <c r="B7" s="146" t="s">
        <v>169</v>
      </c>
      <c r="C7" s="147"/>
      <c r="D7" s="148">
        <v>8</v>
      </c>
      <c r="E7" s="148">
        <v>13</v>
      </c>
      <c r="F7" s="148">
        <v>13</v>
      </c>
      <c r="G7" s="149" t="s">
        <v>305</v>
      </c>
      <c r="H7" s="148" t="s">
        <v>250</v>
      </c>
    </row>
    <row r="8" spans="1:11" x14ac:dyDescent="0.2">
      <c r="A8" s="144">
        <v>2</v>
      </c>
      <c r="B8" s="229" t="s">
        <v>180</v>
      </c>
      <c r="C8" s="148">
        <v>13</v>
      </c>
      <c r="D8" s="147"/>
      <c r="E8" s="148">
        <v>13</v>
      </c>
      <c r="F8" s="148">
        <v>13</v>
      </c>
      <c r="G8" s="149" t="s">
        <v>263</v>
      </c>
      <c r="H8" s="148" t="s">
        <v>253</v>
      </c>
    </row>
    <row r="9" spans="1:11" x14ac:dyDescent="0.2">
      <c r="A9" s="144">
        <v>3</v>
      </c>
      <c r="B9" s="229" t="s">
        <v>183</v>
      </c>
      <c r="C9" s="148">
        <v>11</v>
      </c>
      <c r="D9" s="150">
        <v>9</v>
      </c>
      <c r="E9" s="147"/>
      <c r="F9" s="148">
        <v>13</v>
      </c>
      <c r="G9" s="149" t="s">
        <v>281</v>
      </c>
      <c r="H9" s="150" t="s">
        <v>254</v>
      </c>
    </row>
    <row r="10" spans="1:11" x14ac:dyDescent="0.2">
      <c r="A10" s="144">
        <v>4</v>
      </c>
      <c r="B10" s="229" t="s">
        <v>559</v>
      </c>
      <c r="C10" s="148">
        <v>0</v>
      </c>
      <c r="D10" s="148">
        <v>2</v>
      </c>
      <c r="E10" s="148">
        <v>7</v>
      </c>
      <c r="F10" s="147"/>
      <c r="G10" s="149" t="s">
        <v>308</v>
      </c>
      <c r="H10" s="148" t="s">
        <v>252</v>
      </c>
    </row>
    <row r="12" spans="1:11" x14ac:dyDescent="0.2">
      <c r="A12" s="144" t="s">
        <v>260</v>
      </c>
      <c r="B12" s="144"/>
      <c r="C12" s="145">
        <v>1</v>
      </c>
      <c r="D12" s="145">
        <v>2</v>
      </c>
      <c r="E12" s="145">
        <v>3</v>
      </c>
      <c r="F12" s="145">
        <v>4</v>
      </c>
      <c r="G12" s="145" t="s">
        <v>247</v>
      </c>
      <c r="H12" s="145" t="s">
        <v>248</v>
      </c>
    </row>
    <row r="13" spans="1:11" x14ac:dyDescent="0.2">
      <c r="A13" s="144">
        <v>1</v>
      </c>
      <c r="B13" s="146" t="s">
        <v>168</v>
      </c>
      <c r="C13" s="147"/>
      <c r="D13" s="148">
        <v>13</v>
      </c>
      <c r="E13" s="148">
        <v>4</v>
      </c>
      <c r="F13" s="148">
        <v>13</v>
      </c>
      <c r="G13" s="149" t="s">
        <v>305</v>
      </c>
      <c r="H13" s="148" t="s">
        <v>253</v>
      </c>
    </row>
    <row r="14" spans="1:11" x14ac:dyDescent="0.2">
      <c r="A14" s="144">
        <v>2</v>
      </c>
      <c r="B14" s="229" t="s">
        <v>178</v>
      </c>
      <c r="C14" s="148">
        <v>2</v>
      </c>
      <c r="D14" s="147"/>
      <c r="E14" s="148">
        <v>13</v>
      </c>
      <c r="F14" s="148">
        <v>13</v>
      </c>
      <c r="G14" s="149" t="s">
        <v>305</v>
      </c>
      <c r="H14" s="148" t="s">
        <v>250</v>
      </c>
    </row>
    <row r="15" spans="1:11" x14ac:dyDescent="0.2">
      <c r="A15" s="144">
        <v>3</v>
      </c>
      <c r="B15" s="229" t="s">
        <v>182</v>
      </c>
      <c r="C15" s="148">
        <v>13</v>
      </c>
      <c r="D15" s="150">
        <v>7</v>
      </c>
      <c r="E15" s="147"/>
      <c r="F15" s="148">
        <v>10</v>
      </c>
      <c r="G15" s="149" t="s">
        <v>281</v>
      </c>
      <c r="H15" s="150" t="s">
        <v>252</v>
      </c>
    </row>
    <row r="16" spans="1:11" x14ac:dyDescent="0.2">
      <c r="A16" s="144">
        <v>4</v>
      </c>
      <c r="B16" s="229" t="s">
        <v>194</v>
      </c>
      <c r="C16" s="148">
        <v>1</v>
      </c>
      <c r="D16" s="148">
        <v>0</v>
      </c>
      <c r="E16" s="148">
        <v>13</v>
      </c>
      <c r="F16" s="147"/>
      <c r="G16" s="149" t="s">
        <v>281</v>
      </c>
      <c r="H16" s="148" t="s">
        <v>254</v>
      </c>
    </row>
    <row r="18" spans="1:8" x14ac:dyDescent="0.2">
      <c r="A18" s="144" t="s">
        <v>264</v>
      </c>
      <c r="B18" s="144"/>
      <c r="C18" s="145">
        <v>1</v>
      </c>
      <c r="D18" s="145">
        <v>2</v>
      </c>
      <c r="E18" s="145">
        <v>3</v>
      </c>
      <c r="F18" s="145">
        <v>4</v>
      </c>
      <c r="G18" s="145" t="s">
        <v>247</v>
      </c>
      <c r="H18" s="145" t="s">
        <v>248</v>
      </c>
    </row>
    <row r="19" spans="1:8" x14ac:dyDescent="0.2">
      <c r="A19" s="144">
        <v>1</v>
      </c>
      <c r="B19" s="146" t="s">
        <v>172</v>
      </c>
      <c r="C19" s="147"/>
      <c r="D19" s="148">
        <v>13</v>
      </c>
      <c r="E19" s="148">
        <v>13</v>
      </c>
      <c r="F19" s="148">
        <v>13</v>
      </c>
      <c r="G19" s="149" t="s">
        <v>263</v>
      </c>
      <c r="H19" s="148" t="s">
        <v>253</v>
      </c>
    </row>
    <row r="20" spans="1:8" x14ac:dyDescent="0.2">
      <c r="A20" s="144">
        <v>2</v>
      </c>
      <c r="B20" s="229" t="s">
        <v>184</v>
      </c>
      <c r="C20" s="148">
        <v>11</v>
      </c>
      <c r="D20" s="147"/>
      <c r="E20" s="148">
        <v>13</v>
      </c>
      <c r="F20" s="148">
        <v>13</v>
      </c>
      <c r="G20" s="149" t="s">
        <v>305</v>
      </c>
      <c r="H20" s="148" t="s">
        <v>250</v>
      </c>
    </row>
    <row r="21" spans="1:8" x14ac:dyDescent="0.2">
      <c r="A21" s="144">
        <v>3</v>
      </c>
      <c r="B21" s="229" t="s">
        <v>177</v>
      </c>
      <c r="C21" s="148">
        <v>4</v>
      </c>
      <c r="D21" s="150">
        <v>9</v>
      </c>
      <c r="E21" s="147"/>
      <c r="F21" s="148">
        <v>13</v>
      </c>
      <c r="G21" s="149" t="s">
        <v>281</v>
      </c>
      <c r="H21" s="150" t="s">
        <v>254</v>
      </c>
    </row>
    <row r="22" spans="1:8" x14ac:dyDescent="0.2">
      <c r="A22" s="144">
        <v>4</v>
      </c>
      <c r="B22" s="229" t="s">
        <v>558</v>
      </c>
      <c r="C22" s="148">
        <v>3</v>
      </c>
      <c r="D22" s="148">
        <v>1</v>
      </c>
      <c r="E22" s="148">
        <v>9</v>
      </c>
      <c r="F22" s="147"/>
      <c r="G22" s="149" t="s">
        <v>308</v>
      </c>
      <c r="H22" s="148" t="s">
        <v>252</v>
      </c>
    </row>
    <row r="24" spans="1:8" x14ac:dyDescent="0.2">
      <c r="A24" s="144" t="s">
        <v>265</v>
      </c>
      <c r="B24" s="144"/>
      <c r="C24" s="145">
        <v>1</v>
      </c>
      <c r="D24" s="145">
        <v>2</v>
      </c>
      <c r="E24" s="145">
        <v>3</v>
      </c>
      <c r="F24" s="145" t="s">
        <v>247</v>
      </c>
      <c r="G24" s="145" t="s">
        <v>248</v>
      </c>
    </row>
    <row r="25" spans="1:8" x14ac:dyDescent="0.2">
      <c r="A25" s="144">
        <v>1</v>
      </c>
      <c r="B25" s="229" t="s">
        <v>175</v>
      </c>
      <c r="C25" s="147"/>
      <c r="D25" s="148">
        <v>10</v>
      </c>
      <c r="E25" s="148">
        <v>11</v>
      </c>
      <c r="F25" s="149" t="s">
        <v>402</v>
      </c>
      <c r="G25" s="148" t="s">
        <v>254</v>
      </c>
    </row>
    <row r="26" spans="1:8" x14ac:dyDescent="0.2">
      <c r="A26" s="144">
        <v>2</v>
      </c>
      <c r="B26" s="229" t="s">
        <v>191</v>
      </c>
      <c r="C26" s="148">
        <v>13</v>
      </c>
      <c r="D26" s="147"/>
      <c r="E26" s="148">
        <v>7</v>
      </c>
      <c r="F26" s="149" t="s">
        <v>401</v>
      </c>
      <c r="G26" s="148" t="s">
        <v>250</v>
      </c>
    </row>
    <row r="27" spans="1:8" x14ac:dyDescent="0.2">
      <c r="A27" s="144">
        <v>3</v>
      </c>
      <c r="B27" s="229" t="s">
        <v>173</v>
      </c>
      <c r="C27" s="148">
        <v>13</v>
      </c>
      <c r="D27" s="150">
        <v>13</v>
      </c>
      <c r="E27" s="147"/>
      <c r="F27" s="149" t="s">
        <v>305</v>
      </c>
      <c r="G27" s="150" t="s">
        <v>253</v>
      </c>
    </row>
    <row r="28" spans="1:8" x14ac:dyDescent="0.2">
      <c r="A28" s="151"/>
      <c r="B28" s="174"/>
      <c r="C28" s="113"/>
      <c r="D28" s="187"/>
      <c r="E28" s="114"/>
      <c r="F28" s="112"/>
      <c r="G28" s="187"/>
    </row>
    <row r="29" spans="1:8" x14ac:dyDescent="0.2">
      <c r="B29" s="111" t="s">
        <v>266</v>
      </c>
      <c r="C29" s="112" t="s">
        <v>258</v>
      </c>
      <c r="D29" s="112" t="s">
        <v>261</v>
      </c>
    </row>
    <row r="30" spans="1:8" x14ac:dyDescent="0.2">
      <c r="B30" s="111" t="s">
        <v>270</v>
      </c>
      <c r="C30" s="112" t="s">
        <v>277</v>
      </c>
      <c r="D30" s="112" t="s">
        <v>272</v>
      </c>
    </row>
    <row r="31" spans="1:8" x14ac:dyDescent="0.2">
      <c r="B31" s="111" t="s">
        <v>274</v>
      </c>
      <c r="C31" s="112" t="s">
        <v>281</v>
      </c>
      <c r="D31" s="112" t="s">
        <v>269</v>
      </c>
    </row>
    <row r="33" spans="1:11" s="43" customFormat="1" x14ac:dyDescent="0.2">
      <c r="A33" s="116" t="s">
        <v>284</v>
      </c>
    </row>
    <row r="34" spans="1:11" s="43" customFormat="1" x14ac:dyDescent="0.2">
      <c r="A34" s="116"/>
    </row>
    <row r="35" spans="1:11" s="43" customFormat="1" x14ac:dyDescent="0.2">
      <c r="A35" s="117" t="s">
        <v>293</v>
      </c>
      <c r="B35" s="43" t="s">
        <v>180</v>
      </c>
      <c r="C35" s="118">
        <v>13</v>
      </c>
    </row>
    <row r="36" spans="1:11" s="43" customFormat="1" x14ac:dyDescent="0.2">
      <c r="B36" s="119"/>
      <c r="C36" s="120" t="s">
        <v>180</v>
      </c>
      <c r="D36" s="121"/>
      <c r="F36" s="118">
        <v>11</v>
      </c>
    </row>
    <row r="37" spans="1:11" s="43" customFormat="1" x14ac:dyDescent="0.2">
      <c r="A37" s="117" t="s">
        <v>294</v>
      </c>
      <c r="B37" s="122" t="s">
        <v>191</v>
      </c>
      <c r="C37" s="123">
        <v>8</v>
      </c>
      <c r="E37" s="124"/>
    </row>
    <row r="38" spans="1:11" s="43" customFormat="1" x14ac:dyDescent="0.2">
      <c r="D38" s="41"/>
      <c r="E38" s="125"/>
      <c r="F38" s="43" t="s">
        <v>168</v>
      </c>
      <c r="I38" s="118">
        <v>2</v>
      </c>
    </row>
    <row r="39" spans="1:11" s="43" customFormat="1" x14ac:dyDescent="0.2">
      <c r="A39" s="117" t="s">
        <v>287</v>
      </c>
      <c r="B39" s="126" t="s">
        <v>168</v>
      </c>
      <c r="C39" s="127">
        <v>13</v>
      </c>
      <c r="E39" s="125"/>
      <c r="F39" s="119"/>
      <c r="G39" s="119"/>
      <c r="H39" s="124"/>
    </row>
    <row r="40" spans="1:11" s="43" customFormat="1" x14ac:dyDescent="0.2">
      <c r="B40" s="119"/>
      <c r="C40" s="128" t="s">
        <v>168</v>
      </c>
      <c r="E40" s="129"/>
      <c r="F40" s="127">
        <v>13</v>
      </c>
      <c r="G40" s="41"/>
      <c r="H40" s="125"/>
    </row>
    <row r="41" spans="1:11" s="43" customFormat="1" x14ac:dyDescent="0.2">
      <c r="A41" s="117" t="s">
        <v>288</v>
      </c>
      <c r="B41" s="122" t="s">
        <v>184</v>
      </c>
      <c r="C41" s="130">
        <v>8</v>
      </c>
      <c r="D41" s="119"/>
      <c r="F41" s="41"/>
      <c r="G41" s="41"/>
      <c r="H41" s="125"/>
    </row>
    <row r="42" spans="1:11" s="43" customFormat="1" ht="13.5" thickBot="1" x14ac:dyDescent="0.25">
      <c r="F42" s="41"/>
      <c r="G42" s="41"/>
      <c r="H42" s="125"/>
      <c r="J42" s="43" t="s">
        <v>172</v>
      </c>
    </row>
    <row r="43" spans="1:11" s="43" customFormat="1" x14ac:dyDescent="0.2">
      <c r="A43" s="117" t="s">
        <v>289</v>
      </c>
      <c r="B43" s="43" t="s">
        <v>172</v>
      </c>
      <c r="C43" s="118">
        <v>13</v>
      </c>
      <c r="F43" s="41"/>
      <c r="G43" s="41"/>
      <c r="H43" s="125"/>
      <c r="I43" s="131"/>
      <c r="J43" s="132" t="s">
        <v>290</v>
      </c>
      <c r="K43" s="133"/>
    </row>
    <row r="44" spans="1:11" s="43" customFormat="1" x14ac:dyDescent="0.2">
      <c r="B44" s="119"/>
      <c r="C44" s="120" t="s">
        <v>172</v>
      </c>
      <c r="D44" s="121"/>
      <c r="F44" s="127">
        <v>13</v>
      </c>
      <c r="G44" s="41"/>
      <c r="H44" s="125"/>
    </row>
    <row r="45" spans="1:11" s="43" customFormat="1" ht="13.5" thickBot="1" x14ac:dyDescent="0.25">
      <c r="A45" s="117" t="s">
        <v>291</v>
      </c>
      <c r="B45" s="121" t="s">
        <v>178</v>
      </c>
      <c r="C45" s="123">
        <v>1</v>
      </c>
      <c r="E45" s="124"/>
      <c r="F45" s="41"/>
      <c r="G45" s="41"/>
      <c r="H45" s="125"/>
      <c r="J45" s="134" t="s">
        <v>168</v>
      </c>
      <c r="K45" s="134"/>
    </row>
    <row r="46" spans="1:11" s="43" customFormat="1" x14ac:dyDescent="0.2">
      <c r="D46" s="41"/>
      <c r="E46" s="125"/>
      <c r="F46" s="121" t="s">
        <v>172</v>
      </c>
      <c r="G46" s="121"/>
      <c r="H46" s="129"/>
      <c r="I46" s="118">
        <v>13</v>
      </c>
      <c r="J46" s="132" t="s">
        <v>292</v>
      </c>
    </row>
    <row r="47" spans="1:11" s="43" customFormat="1" x14ac:dyDescent="0.2">
      <c r="A47" s="117" t="s">
        <v>285</v>
      </c>
      <c r="B47" s="43" t="s">
        <v>173</v>
      </c>
      <c r="C47" s="127">
        <v>8</v>
      </c>
      <c r="E47" s="125"/>
    </row>
    <row r="48" spans="1:11" s="43" customFormat="1" x14ac:dyDescent="0.2">
      <c r="B48" s="119"/>
      <c r="C48" s="128" t="s">
        <v>169</v>
      </c>
      <c r="E48" s="129"/>
      <c r="F48" s="118">
        <v>3</v>
      </c>
    </row>
    <row r="49" spans="1:11" s="43" customFormat="1" x14ac:dyDescent="0.2">
      <c r="A49" s="117" t="s">
        <v>286</v>
      </c>
      <c r="B49" s="121" t="s">
        <v>169</v>
      </c>
      <c r="C49" s="130">
        <v>13</v>
      </c>
      <c r="D49" s="119"/>
    </row>
    <row r="50" spans="1:11" s="43" customFormat="1" x14ac:dyDescent="0.2">
      <c r="A50" s="117"/>
      <c r="B50" s="41"/>
      <c r="C50" s="127"/>
      <c r="D50" s="41"/>
    </row>
    <row r="51" spans="1:11" s="43" customFormat="1" x14ac:dyDescent="0.2">
      <c r="F51" s="43" t="s">
        <v>180</v>
      </c>
      <c r="I51" s="127">
        <v>2</v>
      </c>
      <c r="J51" s="41"/>
      <c r="K51" s="41"/>
    </row>
    <row r="52" spans="1:11" s="43" customFormat="1" ht="13.5" thickBot="1" x14ac:dyDescent="0.25">
      <c r="F52" s="119"/>
      <c r="G52" s="119"/>
      <c r="H52" s="124"/>
      <c r="I52" s="134"/>
      <c r="J52" s="134" t="s">
        <v>169</v>
      </c>
      <c r="K52" s="134"/>
    </row>
    <row r="53" spans="1:11" s="43" customFormat="1" x14ac:dyDescent="0.2">
      <c r="F53" s="121" t="s">
        <v>169</v>
      </c>
      <c r="G53" s="121"/>
      <c r="H53" s="129"/>
      <c r="I53" s="118">
        <v>13</v>
      </c>
      <c r="J53" s="42" t="s">
        <v>295</v>
      </c>
      <c r="K53" s="41"/>
    </row>
    <row r="54" spans="1:11" s="43" customFormat="1" x14ac:dyDescent="0.2">
      <c r="J54" s="41"/>
      <c r="K54" s="41"/>
    </row>
    <row r="55" spans="1:11" s="43" customFormat="1" ht="13.5" thickBot="1" x14ac:dyDescent="0.25">
      <c r="G55" s="41"/>
      <c r="H55" s="41"/>
      <c r="J55" s="134" t="s">
        <v>180</v>
      </c>
      <c r="K55" s="134"/>
    </row>
    <row r="56" spans="1:11" s="43" customFormat="1" x14ac:dyDescent="0.2">
      <c r="G56" s="41"/>
      <c r="H56" s="41"/>
      <c r="J56" s="117" t="s">
        <v>296</v>
      </c>
    </row>
    <row r="57" spans="1:11" s="43" customFormat="1" x14ac:dyDescent="0.2">
      <c r="G57" s="41"/>
      <c r="H57" s="41"/>
      <c r="J57" s="117"/>
    </row>
    <row r="58" spans="1:11" s="43" customFormat="1" x14ac:dyDescent="0.2">
      <c r="C58" s="43" t="s">
        <v>191</v>
      </c>
      <c r="F58" s="118">
        <v>13</v>
      </c>
    </row>
    <row r="59" spans="1:11" s="43" customFormat="1" x14ac:dyDescent="0.2">
      <c r="C59" s="119"/>
      <c r="D59" s="119"/>
      <c r="E59" s="124"/>
      <c r="F59" s="120" t="s">
        <v>191</v>
      </c>
      <c r="G59" s="121"/>
      <c r="H59" s="121"/>
      <c r="I59" s="118">
        <v>2</v>
      </c>
    </row>
    <row r="60" spans="1:11" s="43" customFormat="1" x14ac:dyDescent="0.2">
      <c r="C60" s="121" t="s">
        <v>184</v>
      </c>
      <c r="D60" s="121"/>
      <c r="E60" s="129"/>
      <c r="F60" s="123">
        <v>12</v>
      </c>
      <c r="H60" s="125"/>
    </row>
    <row r="61" spans="1:11" s="43" customFormat="1" ht="13.5" thickBot="1" x14ac:dyDescent="0.25">
      <c r="F61" s="41"/>
      <c r="H61" s="125"/>
      <c r="J61" s="43" t="s">
        <v>178</v>
      </c>
    </row>
    <row r="62" spans="1:11" s="43" customFormat="1" x14ac:dyDescent="0.2">
      <c r="C62" s="43" t="s">
        <v>178</v>
      </c>
      <c r="F62" s="127">
        <v>13</v>
      </c>
      <c r="H62" s="125"/>
      <c r="I62" s="131"/>
      <c r="J62" s="132" t="s">
        <v>298</v>
      </c>
      <c r="K62" s="133"/>
    </row>
    <row r="63" spans="1:11" s="43" customFormat="1" x14ac:dyDescent="0.2">
      <c r="C63" s="119"/>
      <c r="D63" s="119"/>
      <c r="E63" s="124"/>
      <c r="F63" s="128" t="s">
        <v>178</v>
      </c>
      <c r="H63" s="129"/>
      <c r="I63" s="127">
        <v>13</v>
      </c>
    </row>
    <row r="64" spans="1:11" s="43" customFormat="1" ht="13.5" thickBot="1" x14ac:dyDescent="0.25">
      <c r="C64" s="121" t="s">
        <v>173</v>
      </c>
      <c r="D64" s="121"/>
      <c r="E64" s="129"/>
      <c r="F64" s="130">
        <v>9</v>
      </c>
      <c r="G64" s="119"/>
      <c r="I64" s="41"/>
      <c r="J64" s="41" t="s">
        <v>191</v>
      </c>
      <c r="K64" s="134"/>
    </row>
    <row r="65" spans="1:11" s="43" customFormat="1" x14ac:dyDescent="0.2">
      <c r="I65" s="41"/>
      <c r="J65" s="132" t="s">
        <v>320</v>
      </c>
      <c r="K65" s="41"/>
    </row>
    <row r="66" spans="1:11" s="43" customFormat="1" x14ac:dyDescent="0.2">
      <c r="I66" s="41"/>
      <c r="J66" s="42"/>
      <c r="K66" s="41"/>
    </row>
    <row r="67" spans="1:11" s="43" customFormat="1" x14ac:dyDescent="0.2">
      <c r="F67" s="43" t="s">
        <v>184</v>
      </c>
      <c r="I67" s="127">
        <v>13</v>
      </c>
      <c r="J67" s="41"/>
      <c r="K67" s="41"/>
    </row>
    <row r="68" spans="1:11" s="43" customFormat="1" ht="13.5" thickBot="1" x14ac:dyDescent="0.25">
      <c r="F68" s="119"/>
      <c r="G68" s="119"/>
      <c r="H68" s="124"/>
      <c r="I68" s="134"/>
      <c r="J68" s="134" t="s">
        <v>184</v>
      </c>
      <c r="K68" s="134"/>
    </row>
    <row r="69" spans="1:11" s="43" customFormat="1" x14ac:dyDescent="0.2">
      <c r="F69" s="121" t="s">
        <v>173</v>
      </c>
      <c r="G69" s="121"/>
      <c r="H69" s="129"/>
      <c r="I69" s="118">
        <v>4</v>
      </c>
      <c r="J69" s="42" t="s">
        <v>299</v>
      </c>
      <c r="K69" s="41"/>
    </row>
    <row r="70" spans="1:11" s="43" customFormat="1" x14ac:dyDescent="0.2">
      <c r="J70" s="41"/>
      <c r="K70" s="41"/>
    </row>
    <row r="71" spans="1:11" s="43" customFormat="1" ht="13.5" thickBot="1" x14ac:dyDescent="0.25">
      <c r="G71" s="41"/>
      <c r="H71" s="41"/>
      <c r="J71" s="134" t="s">
        <v>173</v>
      </c>
      <c r="K71" s="134"/>
    </row>
    <row r="72" spans="1:11" s="43" customFormat="1" ht="13.5" customHeight="1" x14ac:dyDescent="0.2">
      <c r="G72" s="41"/>
      <c r="H72" s="41"/>
      <c r="J72" s="117" t="s">
        <v>300</v>
      </c>
    </row>
    <row r="73" spans="1:11" s="43" customFormat="1" ht="13.5" customHeight="1" x14ac:dyDescent="0.2">
      <c r="G73" s="41"/>
      <c r="H73" s="41"/>
      <c r="J73" s="117"/>
    </row>
    <row r="74" spans="1:11" s="43" customFormat="1" ht="13.5" customHeight="1" x14ac:dyDescent="0.2">
      <c r="A74" s="116" t="s">
        <v>454</v>
      </c>
      <c r="G74" s="41"/>
      <c r="H74" s="41"/>
      <c r="J74" s="117"/>
    </row>
    <row r="76" spans="1:11" x14ac:dyDescent="0.2">
      <c r="A76" s="144"/>
      <c r="B76" s="144"/>
      <c r="C76" s="145">
        <v>1</v>
      </c>
      <c r="D76" s="145">
        <v>2</v>
      </c>
      <c r="E76" s="145">
        <v>3</v>
      </c>
      <c r="F76" s="145">
        <v>4</v>
      </c>
      <c r="G76" s="145" t="s">
        <v>247</v>
      </c>
      <c r="H76" s="145" t="s">
        <v>248</v>
      </c>
    </row>
    <row r="77" spans="1:11" x14ac:dyDescent="0.2">
      <c r="A77" s="144">
        <v>1</v>
      </c>
      <c r="B77" s="146" t="s">
        <v>183</v>
      </c>
      <c r="C77" s="147"/>
      <c r="D77" s="148">
        <v>0</v>
      </c>
      <c r="E77" s="148">
        <v>0</v>
      </c>
      <c r="F77" s="148">
        <v>0</v>
      </c>
      <c r="G77" s="149" t="s">
        <v>308</v>
      </c>
      <c r="H77" s="148" t="s">
        <v>252</v>
      </c>
      <c r="J77" s="95" t="s">
        <v>383</v>
      </c>
    </row>
    <row r="78" spans="1:11" x14ac:dyDescent="0.2">
      <c r="A78" s="144">
        <v>2</v>
      </c>
      <c r="B78" s="229" t="s">
        <v>194</v>
      </c>
      <c r="C78" s="148">
        <v>13</v>
      </c>
      <c r="D78" s="147"/>
      <c r="E78" s="148">
        <v>3</v>
      </c>
      <c r="F78" s="148">
        <v>13</v>
      </c>
      <c r="G78" s="149" t="s">
        <v>305</v>
      </c>
      <c r="H78" s="148" t="s">
        <v>250</v>
      </c>
      <c r="J78" s="95" t="s">
        <v>350</v>
      </c>
    </row>
    <row r="79" spans="1:11" x14ac:dyDescent="0.2">
      <c r="A79" s="144">
        <v>3</v>
      </c>
      <c r="B79" s="229" t="s">
        <v>177</v>
      </c>
      <c r="C79" s="148">
        <v>13</v>
      </c>
      <c r="D79" s="150">
        <v>13</v>
      </c>
      <c r="E79" s="147"/>
      <c r="F79" s="148">
        <v>7</v>
      </c>
      <c r="G79" s="149" t="s">
        <v>305</v>
      </c>
      <c r="H79" s="150" t="s">
        <v>253</v>
      </c>
      <c r="J79" s="95" t="s">
        <v>571</v>
      </c>
    </row>
    <row r="80" spans="1:11" x14ac:dyDescent="0.2">
      <c r="A80" s="144">
        <v>4</v>
      </c>
      <c r="B80" s="229" t="s">
        <v>175</v>
      </c>
      <c r="C80" s="148">
        <v>13</v>
      </c>
      <c r="D80" s="148">
        <v>3</v>
      </c>
      <c r="E80" s="148">
        <v>13</v>
      </c>
      <c r="F80" s="147"/>
      <c r="G80" s="149" t="s">
        <v>305</v>
      </c>
      <c r="H80" s="148" t="s">
        <v>254</v>
      </c>
      <c r="J80" s="95" t="s">
        <v>352</v>
      </c>
    </row>
    <row r="81" spans="1:10" x14ac:dyDescent="0.2">
      <c r="A81" s="151"/>
      <c r="B81" s="255"/>
      <c r="C81" s="113"/>
      <c r="D81" s="113"/>
      <c r="E81" s="113"/>
      <c r="F81" s="114"/>
      <c r="G81" s="112"/>
      <c r="H81" s="113"/>
    </row>
    <row r="82" spans="1:10" x14ac:dyDescent="0.2">
      <c r="A82" s="116" t="s">
        <v>572</v>
      </c>
      <c r="B82" s="255"/>
      <c r="C82" s="113"/>
      <c r="D82" s="113"/>
      <c r="E82" s="113"/>
      <c r="F82" s="114"/>
      <c r="G82" s="112"/>
      <c r="H82" s="113"/>
    </row>
    <row r="83" spans="1:10" s="43" customFormat="1" ht="13.5" customHeight="1" x14ac:dyDescent="0.2">
      <c r="G83" s="41"/>
      <c r="H83" s="41"/>
      <c r="J83" s="117"/>
    </row>
    <row r="84" spans="1:10" x14ac:dyDescent="0.2">
      <c r="A84" s="144"/>
      <c r="B84" s="144"/>
      <c r="C84" s="145">
        <v>1</v>
      </c>
      <c r="D84" s="145">
        <v>2</v>
      </c>
      <c r="E84" s="145">
        <v>3</v>
      </c>
      <c r="F84" s="145" t="s">
        <v>247</v>
      </c>
      <c r="G84" s="145" t="s">
        <v>248</v>
      </c>
    </row>
    <row r="85" spans="1:10" x14ac:dyDescent="0.2">
      <c r="A85" s="144">
        <v>1</v>
      </c>
      <c r="B85" s="229" t="s">
        <v>559</v>
      </c>
      <c r="C85" s="147"/>
      <c r="D85" s="148">
        <v>13</v>
      </c>
      <c r="E85" s="148">
        <v>9</v>
      </c>
      <c r="F85" s="149" t="s">
        <v>401</v>
      </c>
      <c r="G85" s="148" t="s">
        <v>250</v>
      </c>
      <c r="J85" s="95" t="s">
        <v>354</v>
      </c>
    </row>
    <row r="86" spans="1:10" x14ac:dyDescent="0.2">
      <c r="A86" s="144">
        <v>2</v>
      </c>
      <c r="B86" s="229" t="s">
        <v>182</v>
      </c>
      <c r="C86" s="148">
        <v>0</v>
      </c>
      <c r="D86" s="147"/>
      <c r="E86" s="148">
        <v>0</v>
      </c>
      <c r="F86" s="149" t="s">
        <v>402</v>
      </c>
      <c r="G86" s="148" t="s">
        <v>254</v>
      </c>
      <c r="J86" s="95" t="s">
        <v>355</v>
      </c>
    </row>
    <row r="87" spans="1:10" x14ac:dyDescent="0.2">
      <c r="A87" s="144">
        <v>3</v>
      </c>
      <c r="B87" s="229" t="s">
        <v>558</v>
      </c>
      <c r="C87" s="148">
        <v>13</v>
      </c>
      <c r="D87" s="150">
        <v>13</v>
      </c>
      <c r="E87" s="147"/>
      <c r="F87" s="149" t="s">
        <v>400</v>
      </c>
      <c r="G87" s="150" t="s">
        <v>253</v>
      </c>
      <c r="J87" s="95" t="s">
        <v>353</v>
      </c>
    </row>
    <row r="88" spans="1:10" x14ac:dyDescent="0.2">
      <c r="A88" s="151"/>
      <c r="B88" s="174"/>
      <c r="C88" s="113"/>
      <c r="D88" s="187"/>
      <c r="E88" s="114"/>
      <c r="F88" s="112"/>
      <c r="G88" s="187"/>
    </row>
    <row r="89" spans="1:10" x14ac:dyDescent="0.2">
      <c r="B89" s="111" t="s">
        <v>266</v>
      </c>
      <c r="C89" s="112" t="s">
        <v>258</v>
      </c>
      <c r="D89" s="112" t="s">
        <v>261</v>
      </c>
    </row>
    <row r="90" spans="1:10" x14ac:dyDescent="0.2">
      <c r="B90" s="111" t="s">
        <v>270</v>
      </c>
      <c r="C90" s="112" t="s">
        <v>277</v>
      </c>
      <c r="D90" s="112" t="s">
        <v>272</v>
      </c>
    </row>
    <row r="91" spans="1:10" x14ac:dyDescent="0.2">
      <c r="B91" s="111" t="s">
        <v>274</v>
      </c>
      <c r="C91" s="112" t="s">
        <v>281</v>
      </c>
      <c r="D91" s="112" t="s">
        <v>269</v>
      </c>
    </row>
    <row r="92" spans="1:10" s="43" customFormat="1" x14ac:dyDescent="0.2"/>
    <row r="93" spans="1:10" s="43" customFormat="1" x14ac:dyDescent="0.2">
      <c r="A93" s="135">
        <v>1</v>
      </c>
      <c r="B93" s="136" t="s">
        <v>172</v>
      </c>
    </row>
    <row r="94" spans="1:10" s="43" customFormat="1" x14ac:dyDescent="0.2">
      <c r="A94" s="135">
        <v>2</v>
      </c>
      <c r="B94" s="137" t="s">
        <v>168</v>
      </c>
      <c r="C94" s="41"/>
    </row>
    <row r="95" spans="1:10" s="43" customFormat="1" x14ac:dyDescent="0.2">
      <c r="A95" s="135">
        <v>3</v>
      </c>
      <c r="B95" s="138" t="s">
        <v>169</v>
      </c>
      <c r="C95" s="41"/>
    </row>
    <row r="96" spans="1:10" s="43" customFormat="1" x14ac:dyDescent="0.2">
      <c r="A96" s="135">
        <v>4</v>
      </c>
      <c r="B96" s="139" t="s">
        <v>180</v>
      </c>
      <c r="C96" s="41"/>
    </row>
    <row r="97" spans="1:4" s="43" customFormat="1" x14ac:dyDescent="0.2">
      <c r="A97" s="135">
        <v>5</v>
      </c>
      <c r="B97" s="64" t="s">
        <v>178</v>
      </c>
      <c r="C97" s="41"/>
    </row>
    <row r="98" spans="1:4" s="43" customFormat="1" x14ac:dyDescent="0.2">
      <c r="A98" s="135">
        <v>6</v>
      </c>
      <c r="B98" s="139" t="s">
        <v>191</v>
      </c>
      <c r="C98" s="41"/>
    </row>
    <row r="99" spans="1:4" s="43" customFormat="1" x14ac:dyDescent="0.2">
      <c r="A99" s="135">
        <v>7</v>
      </c>
      <c r="B99" s="139" t="s">
        <v>184</v>
      </c>
      <c r="C99" s="41"/>
    </row>
    <row r="100" spans="1:4" s="43" customFormat="1" x14ac:dyDescent="0.2">
      <c r="A100" s="135">
        <v>8</v>
      </c>
      <c r="B100" s="139" t="s">
        <v>173</v>
      </c>
      <c r="C100" s="41"/>
    </row>
    <row r="101" spans="1:4" s="43" customFormat="1" x14ac:dyDescent="0.2">
      <c r="A101" s="135">
        <v>9</v>
      </c>
      <c r="B101" s="229" t="s">
        <v>177</v>
      </c>
      <c r="C101" s="142"/>
      <c r="D101" s="142"/>
    </row>
    <row r="102" spans="1:4" s="43" customFormat="1" x14ac:dyDescent="0.2">
      <c r="A102" s="135">
        <v>10</v>
      </c>
      <c r="B102" s="229" t="s">
        <v>194</v>
      </c>
      <c r="C102" s="142"/>
      <c r="D102" s="142"/>
    </row>
    <row r="103" spans="1:4" s="43" customFormat="1" x14ac:dyDescent="0.2">
      <c r="A103" s="135">
        <v>11</v>
      </c>
      <c r="B103" s="229" t="s">
        <v>175</v>
      </c>
      <c r="C103" s="142"/>
      <c r="D103" s="142"/>
    </row>
    <row r="104" spans="1:4" s="43" customFormat="1" x14ac:dyDescent="0.2">
      <c r="A104" s="135">
        <v>12</v>
      </c>
      <c r="B104" s="146" t="s">
        <v>183</v>
      </c>
      <c r="C104" s="142"/>
      <c r="D104" s="142"/>
    </row>
    <row r="105" spans="1:4" s="43" customFormat="1" x14ac:dyDescent="0.2">
      <c r="A105" s="135">
        <v>13</v>
      </c>
      <c r="B105" s="229" t="s">
        <v>558</v>
      </c>
      <c r="C105" s="41"/>
      <c r="D105" s="142"/>
    </row>
    <row r="106" spans="1:4" s="43" customFormat="1" x14ac:dyDescent="0.2">
      <c r="A106" s="135">
        <v>14</v>
      </c>
      <c r="B106" s="229" t="s">
        <v>559</v>
      </c>
      <c r="C106" s="41"/>
      <c r="D106" s="41"/>
    </row>
    <row r="107" spans="1:4" s="43" customFormat="1" x14ac:dyDescent="0.2">
      <c r="A107" s="135">
        <v>15</v>
      </c>
      <c r="B107" s="229" t="s">
        <v>182</v>
      </c>
      <c r="C107" s="142"/>
      <c r="D107" s="142"/>
    </row>
  </sheetData>
  <conditionalFormatting sqref="C7:I87">
    <cfRule type="cellIs" dxfId="2" priority="1" stopIfTrue="1" operator="equal">
      <formula>13</formula>
    </cfRule>
  </conditionalFormatting>
  <hyperlinks>
    <hyperlink ref="G1" location="Kalend!G1" display="Kalender"/>
    <hyperlink ref="I1" location="Reit!G1" display="Reiting"/>
  </hyperlinks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&amp;R&amp;"Arial,Regular"&amp;9Page &amp;P of &amp;N</oddHeader>
  </headerFooter>
  <rowBreaks count="1" manualBreakCount="1">
    <brk id="5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76"/>
  <sheetViews>
    <sheetView showGridLines="0" zoomScaleNormal="100" workbookViewId="0">
      <pane ySplit="7" topLeftCell="A8" activePane="bottomLeft" state="frozen"/>
      <selection activeCell="I1" sqref="I1"/>
      <selection pane="bottomLeft" activeCell="I1" sqref="I1"/>
    </sheetView>
  </sheetViews>
  <sheetFormatPr defaultColWidth="11.5703125" defaultRowHeight="12.75" x14ac:dyDescent="0.2"/>
  <cols>
    <col min="1" max="2" width="3.28515625" style="540" customWidth="1"/>
    <col min="3" max="3" width="3.28515625" style="91" customWidth="1"/>
    <col min="4" max="4" width="19.42578125" style="540" customWidth="1"/>
    <col min="5" max="5" width="4" style="68" customWidth="1"/>
    <col min="6" max="6" width="3.28515625" style="91" customWidth="1"/>
    <col min="7" max="7" width="3.28515625" style="92" customWidth="1"/>
    <col min="8" max="10" width="3.28515625" style="91" customWidth="1"/>
    <col min="11" max="12" width="3.28515625" style="92" customWidth="1"/>
    <col min="13" max="13" width="3.28515625" style="91" customWidth="1"/>
    <col min="14" max="14" width="3.28515625" style="92" customWidth="1"/>
    <col min="15" max="15" width="3.28515625" style="91" customWidth="1"/>
    <col min="16" max="16" width="3.28515625" style="92" customWidth="1"/>
    <col min="17" max="17" width="3.28515625" style="93" customWidth="1"/>
    <col min="18" max="20" width="3.28515625" style="540" customWidth="1"/>
    <col min="21" max="23" width="3.28515625" style="540" bestFit="1" customWidth="1"/>
    <col min="24" max="24" width="15.140625" style="540" customWidth="1"/>
    <col min="25" max="29" width="3.28515625" style="540" customWidth="1"/>
    <col min="30" max="30" width="3.28515625" style="91" customWidth="1"/>
    <col min="31" max="31" width="9.28515625" style="540" bestFit="1" customWidth="1"/>
    <col min="32" max="16384" width="11.5703125" style="540"/>
  </cols>
  <sheetData>
    <row r="1" spans="1:31" x14ac:dyDescent="0.2">
      <c r="A1" s="536" t="s">
        <v>130</v>
      </c>
      <c r="B1" s="255"/>
      <c r="C1" s="50"/>
      <c r="D1" s="255"/>
      <c r="E1" s="537"/>
      <c r="F1" s="50"/>
      <c r="G1" s="538"/>
      <c r="H1" s="50"/>
      <c r="I1" s="50"/>
      <c r="J1" s="50"/>
      <c r="K1" s="538"/>
      <c r="L1" s="538"/>
      <c r="N1" s="538"/>
      <c r="O1" s="50"/>
      <c r="P1" s="538"/>
      <c r="Q1" s="539"/>
      <c r="R1" s="36"/>
      <c r="T1" s="51"/>
      <c r="X1" s="143" t="s">
        <v>573</v>
      </c>
    </row>
    <row r="2" spans="1:31" x14ac:dyDescent="0.2">
      <c r="A2" s="541" t="s">
        <v>132</v>
      </c>
      <c r="B2" s="255"/>
      <c r="C2" s="50"/>
      <c r="D2" s="255"/>
      <c r="E2" s="537"/>
      <c r="F2" s="50"/>
      <c r="G2" s="538"/>
      <c r="H2" s="50"/>
      <c r="I2" s="50"/>
      <c r="J2" s="50"/>
      <c r="K2" s="538"/>
      <c r="L2" s="538"/>
      <c r="M2" s="50"/>
      <c r="N2" s="538"/>
      <c r="O2" s="50"/>
      <c r="P2" s="538"/>
      <c r="Q2" s="539"/>
      <c r="R2" s="255"/>
      <c r="S2" s="255"/>
      <c r="T2" s="255"/>
    </row>
    <row r="3" spans="1:31" ht="13.5" thickBot="1" x14ac:dyDescent="0.25">
      <c r="A3" s="542" t="s">
        <v>134</v>
      </c>
      <c r="B3" s="540" t="s">
        <v>134</v>
      </c>
      <c r="C3" s="91" t="s">
        <v>134</v>
      </c>
      <c r="D3" s="540" t="s">
        <v>134</v>
      </c>
      <c r="E3" s="68" t="s">
        <v>134</v>
      </c>
      <c r="F3" s="543" t="s">
        <v>574</v>
      </c>
    </row>
    <row r="4" spans="1:31" ht="96" customHeight="1" x14ac:dyDescent="0.2">
      <c r="A4" s="229" t="s">
        <v>134</v>
      </c>
      <c r="B4" s="229" t="s">
        <v>134</v>
      </c>
      <c r="C4" s="229" t="s">
        <v>134</v>
      </c>
      <c r="D4" s="229" t="s">
        <v>134</v>
      </c>
      <c r="E4" s="229" t="s">
        <v>134</v>
      </c>
      <c r="F4" s="544" t="s">
        <v>136</v>
      </c>
      <c r="G4" s="544" t="s">
        <v>137</v>
      </c>
      <c r="H4" s="544" t="s">
        <v>138</v>
      </c>
      <c r="I4" s="544" t="s">
        <v>575</v>
      </c>
      <c r="J4" s="544" t="s">
        <v>40</v>
      </c>
      <c r="K4" s="544" t="s">
        <v>45</v>
      </c>
      <c r="L4" s="544" t="s">
        <v>47</v>
      </c>
      <c r="M4" s="544" t="s">
        <v>576</v>
      </c>
      <c r="N4" s="544" t="s">
        <v>40</v>
      </c>
      <c r="O4" s="544" t="s">
        <v>575</v>
      </c>
      <c r="P4" s="544" t="s">
        <v>40</v>
      </c>
      <c r="Q4" s="544" t="s">
        <v>577</v>
      </c>
      <c r="R4" s="545" t="s">
        <v>577</v>
      </c>
      <c r="S4" s="546" t="s">
        <v>575</v>
      </c>
      <c r="T4" s="547" t="s">
        <v>577</v>
      </c>
      <c r="U4" s="861" t="s">
        <v>578</v>
      </c>
      <c r="V4" s="862"/>
      <c r="W4" s="862"/>
      <c r="X4" s="863"/>
      <c r="Y4" s="852" t="s">
        <v>579</v>
      </c>
      <c r="Z4" s="852" t="s">
        <v>580</v>
      </c>
      <c r="AA4" s="852" t="s">
        <v>581</v>
      </c>
      <c r="AB4" s="852" t="s">
        <v>582</v>
      </c>
      <c r="AC4" s="852" t="s">
        <v>583</v>
      </c>
      <c r="AD4" s="852" t="s">
        <v>584</v>
      </c>
      <c r="AE4" s="857" t="s">
        <v>585</v>
      </c>
    </row>
    <row r="5" spans="1:31" ht="31.5" customHeight="1" x14ac:dyDescent="0.2">
      <c r="A5" s="229" t="s">
        <v>134</v>
      </c>
      <c r="B5" s="229" t="s">
        <v>134</v>
      </c>
      <c r="C5" s="229" t="s">
        <v>134</v>
      </c>
      <c r="D5" s="229" t="s">
        <v>134</v>
      </c>
      <c r="E5" s="229" t="s">
        <v>134</v>
      </c>
      <c r="F5" s="548" t="s">
        <v>586</v>
      </c>
      <c r="G5" s="548" t="s">
        <v>144</v>
      </c>
      <c r="H5" s="548" t="s">
        <v>145</v>
      </c>
      <c r="I5" s="548" t="s">
        <v>146</v>
      </c>
      <c r="J5" s="548" t="s">
        <v>147</v>
      </c>
      <c r="K5" s="548" t="s">
        <v>148</v>
      </c>
      <c r="L5" s="548" t="s">
        <v>149</v>
      </c>
      <c r="M5" s="548" t="s">
        <v>150</v>
      </c>
      <c r="N5" s="548" t="s">
        <v>151</v>
      </c>
      <c r="O5" s="548" t="s">
        <v>152</v>
      </c>
      <c r="P5" s="548" t="s">
        <v>153</v>
      </c>
      <c r="Q5" s="548" t="s">
        <v>154</v>
      </c>
      <c r="R5" s="548" t="s">
        <v>587</v>
      </c>
      <c r="S5" s="549" t="s">
        <v>155</v>
      </c>
      <c r="T5" s="550" t="s">
        <v>156</v>
      </c>
      <c r="U5" s="864"/>
      <c r="V5" s="865"/>
      <c r="W5" s="865"/>
      <c r="X5" s="866"/>
      <c r="Y5" s="852"/>
      <c r="Z5" s="852"/>
      <c r="AA5" s="852"/>
      <c r="AB5" s="852"/>
      <c r="AC5" s="852"/>
      <c r="AD5" s="852"/>
      <c r="AE5" s="857"/>
    </row>
    <row r="6" spans="1:31" x14ac:dyDescent="0.2">
      <c r="A6" s="229" t="s">
        <v>134</v>
      </c>
      <c r="B6" s="229" t="s">
        <v>134</v>
      </c>
      <c r="C6" s="229" t="s">
        <v>134</v>
      </c>
      <c r="D6" s="229" t="s">
        <v>134</v>
      </c>
      <c r="E6" s="229" t="s">
        <v>134</v>
      </c>
      <c r="F6" s="551" t="s">
        <v>20</v>
      </c>
      <c r="G6" s="551" t="s">
        <v>24</v>
      </c>
      <c r="H6" s="551" t="s">
        <v>33</v>
      </c>
      <c r="I6" s="551" t="s">
        <v>36</v>
      </c>
      <c r="J6" s="551" t="s">
        <v>41</v>
      </c>
      <c r="K6" s="551" t="s">
        <v>157</v>
      </c>
      <c r="L6" s="551" t="s">
        <v>158</v>
      </c>
      <c r="M6" s="551" t="s">
        <v>53</v>
      </c>
      <c r="N6" s="551" t="s">
        <v>59</v>
      </c>
      <c r="O6" s="551" t="s">
        <v>61</v>
      </c>
      <c r="P6" s="551" t="s">
        <v>64</v>
      </c>
      <c r="Q6" s="551" t="s">
        <v>67</v>
      </c>
      <c r="R6" s="551" t="s">
        <v>78</v>
      </c>
      <c r="S6" s="551" t="s">
        <v>84</v>
      </c>
      <c r="T6" s="551" t="s">
        <v>88</v>
      </c>
      <c r="U6" s="864"/>
      <c r="V6" s="865"/>
      <c r="W6" s="865"/>
      <c r="X6" s="866"/>
    </row>
    <row r="7" spans="1:31" ht="13.5" thickBot="1" x14ac:dyDescent="0.25">
      <c r="A7" s="67" t="s">
        <v>134</v>
      </c>
      <c r="B7" s="66" t="s">
        <v>159</v>
      </c>
      <c r="C7" s="66" t="s">
        <v>160</v>
      </c>
      <c r="D7" s="71" t="s">
        <v>161</v>
      </c>
      <c r="E7" s="66" t="s">
        <v>162</v>
      </c>
      <c r="F7" s="66" t="s">
        <v>163</v>
      </c>
      <c r="G7" s="66" t="s">
        <v>164</v>
      </c>
      <c r="H7" s="66" t="s">
        <v>165</v>
      </c>
      <c r="I7" s="66" t="s">
        <v>164</v>
      </c>
      <c r="J7" s="66" t="s">
        <v>165</v>
      </c>
      <c r="K7" s="66" t="s">
        <v>163</v>
      </c>
      <c r="L7" s="66" t="s">
        <v>163</v>
      </c>
      <c r="M7" s="66" t="s">
        <v>164</v>
      </c>
      <c r="N7" s="66" t="s">
        <v>163</v>
      </c>
      <c r="O7" s="66" t="s">
        <v>165</v>
      </c>
      <c r="P7" s="66" t="s">
        <v>164</v>
      </c>
      <c r="Q7" s="66" t="s">
        <v>163</v>
      </c>
      <c r="R7" s="66" t="s">
        <v>165</v>
      </c>
      <c r="S7" s="66" t="s">
        <v>163</v>
      </c>
      <c r="T7" s="552" t="s">
        <v>164</v>
      </c>
      <c r="U7" s="867"/>
      <c r="V7" s="868"/>
      <c r="W7" s="868"/>
      <c r="X7" s="869"/>
      <c r="Y7" s="553" t="s">
        <v>15</v>
      </c>
      <c r="Z7" s="858" t="s">
        <v>588</v>
      </c>
      <c r="AA7" s="859"/>
      <c r="AB7" s="858" t="s">
        <v>589</v>
      </c>
      <c r="AC7" s="860"/>
      <c r="AD7" s="859"/>
      <c r="AE7" s="71" t="s">
        <v>590</v>
      </c>
    </row>
    <row r="8" spans="1:31" x14ac:dyDescent="0.2">
      <c r="A8" s="248">
        <v>1</v>
      </c>
      <c r="B8" s="64"/>
      <c r="C8" s="64"/>
      <c r="D8" s="64"/>
      <c r="E8" s="554">
        <f t="array" aca="1" ref="E8" ca="1">SUM(LARGE((H8,J8,O8,R8),ROW(INDIRECT("1:3"))))+SUM(LARGE((G8,I8,M8,P8,T8),ROW(INDIRECT("1:3"))))+SUM(LARGE((F8,K8,L8,N8,Q8,S8),ROW(INDIRECT("1:3"))))+AE8</f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555">
        <f t="shared" ref="U8:U72" si="0">COUNTIF(F8:T8,"&gt;0")</f>
        <v>0</v>
      </c>
      <c r="V8" s="555">
        <f>COUNTIF(F8:T8,"&gt;=30")</f>
        <v>0</v>
      </c>
      <c r="W8" s="555">
        <f>COUNTIF(F8:T8,"=40")</f>
        <v>0</v>
      </c>
      <c r="Y8" s="71">
        <f>LARGE((H8,J8,O8,R8),4)</f>
        <v>0</v>
      </c>
      <c r="Z8" s="71">
        <f>LARGE((G8,I8,M8,P8,T8),4)</f>
        <v>0</v>
      </c>
      <c r="AA8" s="71">
        <f>LARGE((G8,I8,M8,P8,T8),5)</f>
        <v>0</v>
      </c>
      <c r="AB8" s="71">
        <f>LARGE((F8,K8,L8,N8,Q8,S8),4)</f>
        <v>0</v>
      </c>
      <c r="AC8" s="71">
        <f>LARGE((F8,K8,L8,N8,Q8,S8),5)</f>
        <v>0</v>
      </c>
      <c r="AD8" s="71">
        <f>LARGE((F8,K8,L8,N8,Q8,S8),6)</f>
        <v>0</v>
      </c>
      <c r="AE8" s="66">
        <f t="array" aca="1" ref="AE8" ca="1">SUM(LARGE((Y8,Z8,AA8,AB8,AC8,AD8),ROW(INDIRECT("1:2"))))</f>
        <v>0</v>
      </c>
    </row>
    <row r="9" spans="1:31" x14ac:dyDescent="0.2">
      <c r="A9" s="248">
        <v>2</v>
      </c>
      <c r="B9" s="64"/>
      <c r="C9" s="64"/>
      <c r="D9" s="64"/>
      <c r="E9" s="554">
        <f t="array" aca="1" ref="E9" ca="1">SUM(LARGE((H9,J9,O9,R9),ROW(INDIRECT("1:3"))))+SUM(LARGE((G9,I9,M9,P9,T9),ROW(INDIRECT("1:3"))))+SUM(LARGE((F9,K9,L9,N9,Q9,S9),ROW(INDIRECT("1:3"))))+AE9</f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555">
        <f t="shared" si="0"/>
        <v>0</v>
      </c>
      <c r="V9" s="555">
        <f t="shared" ref="V9:V72" si="1">COUNTIF(F9:T9,"&gt;=30")</f>
        <v>0</v>
      </c>
      <c r="W9" s="555">
        <f t="shared" ref="W9:W72" si="2">COUNTIF(F9:T9,"=40")</f>
        <v>0</v>
      </c>
      <c r="Y9" s="71">
        <f>LARGE((H9,J9,O9,R9),4)</f>
        <v>0</v>
      </c>
      <c r="Z9" s="71">
        <f>LARGE((G9,I9,M9,P9,T9),4)</f>
        <v>0</v>
      </c>
      <c r="AA9" s="71">
        <f>LARGE((G9,I9,M9,P9,T9),5)</f>
        <v>0</v>
      </c>
      <c r="AB9" s="71">
        <f>LARGE((F9,K9,L9,N9,Q9,S9),4)</f>
        <v>0</v>
      </c>
      <c r="AC9" s="71">
        <f>LARGE((F9,K9,L9,N9,Q9,S9),5)</f>
        <v>0</v>
      </c>
      <c r="AD9" s="71">
        <f>LARGE((F9,K9,L9,N9,Q9,S9),6)</f>
        <v>0</v>
      </c>
      <c r="AE9" s="66">
        <f t="array" aca="1" ref="AE9" ca="1">SUM(LARGE((Y9,Z9,AA9,AB9,AC9,AD9),ROW(INDIRECT("1:2"))))</f>
        <v>0</v>
      </c>
    </row>
    <row r="10" spans="1:31" x14ac:dyDescent="0.2">
      <c r="A10" s="248">
        <v>3</v>
      </c>
      <c r="B10" s="64"/>
      <c r="C10" s="64"/>
      <c r="D10" s="64"/>
      <c r="E10" s="554">
        <f t="array" aca="1" ref="E10" ca="1">SUM(LARGE((H10,J10,O10,R10),ROW(INDIRECT("1:3"))))+SUM(LARGE((G10,I10,M10,P10,T10),ROW(INDIRECT("1:3"))))+SUM(LARGE((F10,K10,L10,N10,Q10,S10),ROW(INDIRECT("1:3"))))+AE10</f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555">
        <f t="shared" si="0"/>
        <v>0</v>
      </c>
      <c r="V10" s="555">
        <f t="shared" si="1"/>
        <v>0</v>
      </c>
      <c r="W10" s="555">
        <f t="shared" si="2"/>
        <v>0</v>
      </c>
      <c r="Y10" s="71">
        <f>LARGE((H10,J10,O10,R10),4)</f>
        <v>0</v>
      </c>
      <c r="Z10" s="71">
        <f>LARGE((G10,I10,M10,P10,T10),4)</f>
        <v>0</v>
      </c>
      <c r="AA10" s="71">
        <f>LARGE((G10,I10,M10,P10,T10),5)</f>
        <v>0</v>
      </c>
      <c r="AB10" s="71">
        <f>LARGE((F10,K10,L10,N10,Q10,S10),4)</f>
        <v>0</v>
      </c>
      <c r="AC10" s="71">
        <f>LARGE((F10,K10,L10,N10,Q10,S10),5)</f>
        <v>0</v>
      </c>
      <c r="AD10" s="71">
        <f>LARGE((F10,K10,L10,N10,Q10,S10),6)</f>
        <v>0</v>
      </c>
      <c r="AE10" s="66">
        <f t="array" aca="1" ref="AE10" ca="1">SUM(LARGE((Y10,Z10,AA10,AB10,AC10,AD10),ROW(INDIRECT("1:2"))))</f>
        <v>0</v>
      </c>
    </row>
    <row r="11" spans="1:31" x14ac:dyDescent="0.2">
      <c r="A11" s="248">
        <v>4</v>
      </c>
      <c r="B11" s="64"/>
      <c r="C11" s="64"/>
      <c r="D11" s="64"/>
      <c r="E11" s="554">
        <f t="array" aca="1" ref="E11" ca="1">SUM(LARGE((H11,J11,O11,R11),ROW(INDIRECT("1:3"))))+SUM(LARGE((G11,I11,M11,P11,T11),ROW(INDIRECT("1:3"))))+SUM(LARGE((F11,K11,L11,N11,Q11,S11),ROW(INDIRECT("1:3"))))+AE11</f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555">
        <f t="shared" si="0"/>
        <v>0</v>
      </c>
      <c r="V11" s="555">
        <f t="shared" si="1"/>
        <v>0</v>
      </c>
      <c r="W11" s="555">
        <f t="shared" si="2"/>
        <v>0</v>
      </c>
      <c r="Y11" s="71">
        <f>LARGE((H11,J11,O11,R11),4)</f>
        <v>0</v>
      </c>
      <c r="Z11" s="71">
        <f>LARGE((G11,I11,M11,P11,T11),4)</f>
        <v>0</v>
      </c>
      <c r="AA11" s="71">
        <f>LARGE((G11,I11,M11,P11,T11),5)</f>
        <v>0</v>
      </c>
      <c r="AB11" s="71">
        <f>LARGE((F11,K11,L11,N11,Q11,S11),4)</f>
        <v>0</v>
      </c>
      <c r="AC11" s="71">
        <f>LARGE((F11,K11,L11,N11,Q11,S11),5)</f>
        <v>0</v>
      </c>
      <c r="AD11" s="71">
        <f>LARGE((F11,K11,L11,N11,Q11,S11),6)</f>
        <v>0</v>
      </c>
      <c r="AE11" s="66">
        <f t="array" aca="1" ref="AE11" ca="1">SUM(LARGE((Y11,Z11,AA11,AB11,AC11,AD11),ROW(INDIRECT("1:2"))))</f>
        <v>0</v>
      </c>
    </row>
    <row r="12" spans="1:31" x14ac:dyDescent="0.2">
      <c r="A12" s="248">
        <v>5</v>
      </c>
      <c r="B12" s="64"/>
      <c r="C12" s="64"/>
      <c r="D12" s="64"/>
      <c r="E12" s="554">
        <f t="array" aca="1" ref="E12" ca="1">SUM(LARGE((H12,J12,O12,R12),ROW(INDIRECT("1:3"))))+SUM(LARGE((G12,I12,M12,P12,T12),ROW(INDIRECT("1:3"))))+SUM(LARGE((F12,K12,L12,N12,Q12,S12),ROW(INDIRECT("1:3"))))+AE12</f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555">
        <f t="shared" si="0"/>
        <v>0</v>
      </c>
      <c r="V12" s="555">
        <f t="shared" si="1"/>
        <v>0</v>
      </c>
      <c r="W12" s="555">
        <f t="shared" si="2"/>
        <v>0</v>
      </c>
      <c r="Y12" s="71">
        <f>LARGE((H12,J12,O12,R12),4)</f>
        <v>0</v>
      </c>
      <c r="Z12" s="71">
        <f>LARGE((G12,I12,M12,P12,T12),4)</f>
        <v>0</v>
      </c>
      <c r="AA12" s="71">
        <f>LARGE((G12,I12,M12,P12,T12),5)</f>
        <v>0</v>
      </c>
      <c r="AB12" s="71">
        <f>LARGE((F12,K12,L12,N12,Q12,S12),4)</f>
        <v>0</v>
      </c>
      <c r="AC12" s="71">
        <f>LARGE((F12,K12,L12,N12,Q12,S12),5)</f>
        <v>0</v>
      </c>
      <c r="AD12" s="71">
        <f>LARGE((F12,K12,L12,N12,Q12,S12),6)</f>
        <v>0</v>
      </c>
      <c r="AE12" s="66">
        <f t="array" aca="1" ref="AE12" ca="1">SUM(LARGE((Y12,Z12,AA12,AB12,AC12,AD12),ROW(INDIRECT("1:2"))))</f>
        <v>0</v>
      </c>
    </row>
    <row r="13" spans="1:31" x14ac:dyDescent="0.2">
      <c r="A13" s="248">
        <v>6</v>
      </c>
      <c r="B13" s="64"/>
      <c r="C13" s="64"/>
      <c r="D13" s="64"/>
      <c r="E13" s="554">
        <f t="array" aca="1" ref="E13" ca="1">SUM(LARGE((H13,J13,O13,R13),ROW(INDIRECT("1:3"))))+SUM(LARGE((G13,I13,M13,P13,T13),ROW(INDIRECT("1:3"))))+SUM(LARGE((F13,K13,L13,N13,Q13,S13),ROW(INDIRECT("1:3"))))+AE13</f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555">
        <f t="shared" si="0"/>
        <v>0</v>
      </c>
      <c r="V13" s="555">
        <f t="shared" si="1"/>
        <v>0</v>
      </c>
      <c r="W13" s="555">
        <f t="shared" si="2"/>
        <v>0</v>
      </c>
      <c r="Y13" s="71">
        <f>LARGE((H13,J13,O13,R13),4)</f>
        <v>0</v>
      </c>
      <c r="Z13" s="71">
        <f>LARGE((G13,I13,M13,P13,T13),4)</f>
        <v>0</v>
      </c>
      <c r="AA13" s="71">
        <f>LARGE((G13,I13,M13,P13,T13),5)</f>
        <v>0</v>
      </c>
      <c r="AB13" s="71">
        <f>LARGE((F13,K13,L13,N13,Q13,S13),4)</f>
        <v>0</v>
      </c>
      <c r="AC13" s="71">
        <f>LARGE((F13,K13,L13,N13,Q13,S13),5)</f>
        <v>0</v>
      </c>
      <c r="AD13" s="71">
        <f>LARGE((F13,K13,L13,N13,Q13,S13),6)</f>
        <v>0</v>
      </c>
      <c r="AE13" s="66">
        <f t="array" aca="1" ref="AE13" ca="1">SUM(LARGE((Y13,Z13,AA13,AB13,AC13,AD13),ROW(INDIRECT("1:2"))))</f>
        <v>0</v>
      </c>
    </row>
    <row r="14" spans="1:31" x14ac:dyDescent="0.2">
      <c r="A14" s="248">
        <v>7</v>
      </c>
      <c r="B14" s="64"/>
      <c r="C14" s="76"/>
      <c r="D14" s="64"/>
      <c r="E14" s="554">
        <f t="array" aca="1" ref="E14" ca="1">SUM(LARGE((H14,J14,O14,R14),ROW(INDIRECT("1:3"))))+SUM(LARGE((G14,I14,M14,P14,T14),ROW(INDIRECT("1:3"))))+SUM(LARGE((F14,K14,L14,N14,Q14,S14),ROW(INDIRECT("1:3"))))+AE14</f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555">
        <f t="shared" si="0"/>
        <v>0</v>
      </c>
      <c r="V14" s="555">
        <f t="shared" si="1"/>
        <v>0</v>
      </c>
      <c r="W14" s="555">
        <f t="shared" si="2"/>
        <v>0</v>
      </c>
      <c r="Y14" s="71">
        <f>LARGE((H14,J14,O14,R14),4)</f>
        <v>0</v>
      </c>
      <c r="Z14" s="71">
        <f>LARGE((G14,I14,M14,P14,T14),4)</f>
        <v>0</v>
      </c>
      <c r="AA14" s="71">
        <f>LARGE((G14,I14,M14,P14,T14),5)</f>
        <v>0</v>
      </c>
      <c r="AB14" s="71">
        <f>LARGE((F14,K14,L14,N14,Q14,S14),4)</f>
        <v>0</v>
      </c>
      <c r="AC14" s="71">
        <f>LARGE((F14,K14,L14,N14,Q14,S14),5)</f>
        <v>0</v>
      </c>
      <c r="AD14" s="71">
        <f>LARGE((F14,K14,L14,N14,Q14,S14),6)</f>
        <v>0</v>
      </c>
      <c r="AE14" s="66">
        <f t="array" aca="1" ref="AE14" ca="1">SUM(LARGE((Y14,Z14,AA14,AB14,AC14,AD14),ROW(INDIRECT("1:2"))))</f>
        <v>0</v>
      </c>
    </row>
    <row r="15" spans="1:31" x14ac:dyDescent="0.2">
      <c r="A15" s="248">
        <v>8</v>
      </c>
      <c r="B15" s="64"/>
      <c r="C15" s="64"/>
      <c r="D15" s="64"/>
      <c r="E15" s="554">
        <f t="array" aca="1" ref="E15" ca="1">SUM(LARGE((H15,J15,O15,R15),ROW(INDIRECT("1:3"))))+SUM(LARGE((G15,I15,M15,P15,T15),ROW(INDIRECT("1:3"))))+SUM(LARGE((F15,K15,L15,N15,Q15,S15),ROW(INDIRECT("1:3"))))+AE15</f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555">
        <f t="shared" si="0"/>
        <v>0</v>
      </c>
      <c r="V15" s="555">
        <f t="shared" si="1"/>
        <v>0</v>
      </c>
      <c r="W15" s="555">
        <f t="shared" si="2"/>
        <v>0</v>
      </c>
      <c r="Y15" s="71">
        <f>LARGE((H15,J15,O15,R15),4)</f>
        <v>0</v>
      </c>
      <c r="Z15" s="71">
        <f>LARGE((G15,I15,M15,P15,T15),4)</f>
        <v>0</v>
      </c>
      <c r="AA15" s="71">
        <f>LARGE((G15,I15,M15,P15,T15),5)</f>
        <v>0</v>
      </c>
      <c r="AB15" s="71">
        <f>LARGE((F15,K15,L15,N15,Q15,S15),4)</f>
        <v>0</v>
      </c>
      <c r="AC15" s="71">
        <f>LARGE((F15,K15,L15,N15,Q15,S15),5)</f>
        <v>0</v>
      </c>
      <c r="AD15" s="71">
        <f>LARGE((F15,K15,L15,N15,Q15,S15),6)</f>
        <v>0</v>
      </c>
      <c r="AE15" s="66">
        <f t="array" aca="1" ref="AE15" ca="1">SUM(LARGE((Y15,Z15,AA15,AB15,AC15,AD15),ROW(INDIRECT("1:2"))))</f>
        <v>0</v>
      </c>
    </row>
    <row r="16" spans="1:31" x14ac:dyDescent="0.2">
      <c r="A16" s="248">
        <v>9</v>
      </c>
      <c r="B16" s="64"/>
      <c r="C16" s="64"/>
      <c r="D16" s="64"/>
      <c r="E16" s="554">
        <f t="array" aca="1" ref="E16" ca="1">SUM(LARGE((H16,J16,O16,R16),ROW(INDIRECT("1:3"))))+SUM(LARGE((G16,I16,M16,P16,T16),ROW(INDIRECT("1:3"))))+SUM(LARGE((F16,K16,L16,N16,Q16,S16),ROW(INDIRECT("1:3"))))+AE16</f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555">
        <f t="shared" si="0"/>
        <v>0</v>
      </c>
      <c r="V16" s="555">
        <f t="shared" si="1"/>
        <v>0</v>
      </c>
      <c r="W16" s="555">
        <f t="shared" si="2"/>
        <v>0</v>
      </c>
      <c r="Y16" s="71">
        <f>LARGE((H16,J16,O16,R16),4)</f>
        <v>0</v>
      </c>
      <c r="Z16" s="71">
        <f>LARGE((G16,I16,M16,P16,T16),4)</f>
        <v>0</v>
      </c>
      <c r="AA16" s="71">
        <f>LARGE((G16,I16,M16,P16,T16),5)</f>
        <v>0</v>
      </c>
      <c r="AB16" s="71">
        <f>LARGE((F16,K16,L16,N16,Q16,S16),4)</f>
        <v>0</v>
      </c>
      <c r="AC16" s="71">
        <f>LARGE((F16,K16,L16,N16,Q16,S16),5)</f>
        <v>0</v>
      </c>
      <c r="AD16" s="71">
        <f>LARGE((F16,K16,L16,N16,Q16,S16),6)</f>
        <v>0</v>
      </c>
      <c r="AE16" s="66">
        <f t="array" aca="1" ref="AE16" ca="1">SUM(LARGE((Y16,Z16,AA16,AB16,AC16,AD16),ROW(INDIRECT("1:2"))))</f>
        <v>0</v>
      </c>
    </row>
    <row r="17" spans="1:31" x14ac:dyDescent="0.2">
      <c r="A17" s="248">
        <v>10</v>
      </c>
      <c r="B17" s="64"/>
      <c r="C17" s="64"/>
      <c r="D17" s="64"/>
      <c r="E17" s="554">
        <f t="array" aca="1" ref="E17" ca="1">SUM(LARGE((H17,J17,O17,R17),ROW(INDIRECT("1:3"))))+SUM(LARGE((G17,I17,M17,P17,T17),ROW(INDIRECT("1:3"))))+SUM(LARGE((F17,K17,L17,N17,Q17,S17),ROW(INDIRECT("1:3"))))+AE17</f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555">
        <f t="shared" si="0"/>
        <v>0</v>
      </c>
      <c r="V17" s="555">
        <f t="shared" si="1"/>
        <v>0</v>
      </c>
      <c r="W17" s="555">
        <f t="shared" si="2"/>
        <v>0</v>
      </c>
      <c r="Y17" s="71">
        <f>LARGE((H17,J17,O17,R17),4)</f>
        <v>0</v>
      </c>
      <c r="Z17" s="71">
        <f>LARGE((G17,I17,M17,P17,T17),4)</f>
        <v>0</v>
      </c>
      <c r="AA17" s="71">
        <f>LARGE((G17,I17,M17,P17,T17),5)</f>
        <v>0</v>
      </c>
      <c r="AB17" s="71">
        <f>LARGE((F17,K17,L17,N17,Q17,S17),4)</f>
        <v>0</v>
      </c>
      <c r="AC17" s="71">
        <f>LARGE((F17,K17,L17,N17,Q17,S17),5)</f>
        <v>0</v>
      </c>
      <c r="AD17" s="71">
        <f>LARGE((F17,K17,L17,N17,Q17,S17),6)</f>
        <v>0</v>
      </c>
      <c r="AE17" s="66">
        <f t="array" aca="1" ref="AE17" ca="1">SUM(LARGE((Y17,Z17,AA17,AB17,AC17,AD17),ROW(INDIRECT("1:2"))))</f>
        <v>0</v>
      </c>
    </row>
    <row r="18" spans="1:31" x14ac:dyDescent="0.2">
      <c r="A18" s="248">
        <v>11</v>
      </c>
      <c r="B18" s="64"/>
      <c r="C18" s="64"/>
      <c r="D18" s="232"/>
      <c r="E18" s="554">
        <f t="array" aca="1" ref="E18" ca="1">SUM(LARGE((H18,J18,O18,R18),ROW(INDIRECT("1:3"))))+SUM(LARGE((G18,I18,M18,P18,T18),ROW(INDIRECT("1:3"))))+SUM(LARGE((F18,K18,L18,N18,Q18,S18),ROW(INDIRECT("1:3"))))+AE18</f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555">
        <f t="shared" si="0"/>
        <v>0</v>
      </c>
      <c r="V18" s="555">
        <f t="shared" si="1"/>
        <v>0</v>
      </c>
      <c r="W18" s="555">
        <f t="shared" si="2"/>
        <v>0</v>
      </c>
      <c r="Y18" s="71">
        <f>LARGE((H18,J18,O18,R18),4)</f>
        <v>0</v>
      </c>
      <c r="Z18" s="71">
        <f>LARGE((G18,I18,M18,P18,T18),4)</f>
        <v>0</v>
      </c>
      <c r="AA18" s="71">
        <f>LARGE((G18,I18,M18,P18,T18),5)</f>
        <v>0</v>
      </c>
      <c r="AB18" s="71">
        <f>LARGE((F18,K18,L18,N18,Q18,S18),4)</f>
        <v>0</v>
      </c>
      <c r="AC18" s="71">
        <f>LARGE((F18,K18,L18,N18,Q18,S18),5)</f>
        <v>0</v>
      </c>
      <c r="AD18" s="71">
        <f>LARGE((F18,K18,L18,N18,Q18,S18),6)</f>
        <v>0</v>
      </c>
      <c r="AE18" s="66">
        <f t="array" aca="1" ref="AE18" ca="1">SUM(LARGE((Y18,Z18,AA18,AB18,AC18,AD18),ROW(INDIRECT("1:2"))))</f>
        <v>0</v>
      </c>
    </row>
    <row r="19" spans="1:31" x14ac:dyDescent="0.2">
      <c r="A19" s="248">
        <v>12</v>
      </c>
      <c r="B19" s="64"/>
      <c r="C19" s="64"/>
      <c r="D19" s="64"/>
      <c r="E19" s="554">
        <f t="array" aca="1" ref="E19" ca="1">SUM(LARGE((H19,J19,O19,R19),ROW(INDIRECT("1:3"))))+SUM(LARGE((G19,I19,M19,P19,T19),ROW(INDIRECT("1:3"))))+SUM(LARGE((F19,K19,L19,N19,Q19,S19),ROW(INDIRECT("1:3"))))+AE19</f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555">
        <f t="shared" si="0"/>
        <v>0</v>
      </c>
      <c r="V19" s="555">
        <f t="shared" si="1"/>
        <v>0</v>
      </c>
      <c r="W19" s="555">
        <f t="shared" si="2"/>
        <v>0</v>
      </c>
      <c r="Y19" s="71">
        <f>LARGE((H19,J19,O19,R19),4)</f>
        <v>0</v>
      </c>
      <c r="Z19" s="71">
        <f>LARGE((G19,I19,M19,P19,T19),4)</f>
        <v>0</v>
      </c>
      <c r="AA19" s="71">
        <f>LARGE((G19,I19,M19,P19,T19),5)</f>
        <v>0</v>
      </c>
      <c r="AB19" s="71">
        <f>LARGE((F19,K19,L19,N19,Q19,S19),4)</f>
        <v>0</v>
      </c>
      <c r="AC19" s="71">
        <f>LARGE((F19,K19,L19,N19,Q19,S19),5)</f>
        <v>0</v>
      </c>
      <c r="AD19" s="71">
        <f>LARGE((F19,K19,L19,N19,Q19,S19),6)</f>
        <v>0</v>
      </c>
      <c r="AE19" s="66">
        <f t="array" aca="1" ref="AE19" ca="1">SUM(LARGE((Y19,Z19,AA19,AB19,AC19,AD19),ROW(INDIRECT("1:2"))))</f>
        <v>0</v>
      </c>
    </row>
    <row r="20" spans="1:31" x14ac:dyDescent="0.2">
      <c r="A20" s="248">
        <v>13</v>
      </c>
      <c r="B20" s="64"/>
      <c r="C20" s="64"/>
      <c r="D20" s="64"/>
      <c r="E20" s="554">
        <f t="array" aca="1" ref="E20" ca="1">SUM(LARGE((H20,J20,O20,R20),ROW(INDIRECT("1:3"))))+SUM(LARGE((G20,I20,M20,P20,T20),ROW(INDIRECT("1:3"))))+SUM(LARGE((F20,K20,L20,N20,Q20,S20),ROW(INDIRECT("1:3"))))+AE20</f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555">
        <f t="shared" si="0"/>
        <v>0</v>
      </c>
      <c r="V20" s="555">
        <f t="shared" si="1"/>
        <v>0</v>
      </c>
      <c r="W20" s="555">
        <f t="shared" si="2"/>
        <v>0</v>
      </c>
      <c r="Y20" s="71">
        <f>LARGE((H20,J20,O20,R20),4)</f>
        <v>0</v>
      </c>
      <c r="Z20" s="71">
        <f>LARGE((G20,I20,M20,P20,T20),4)</f>
        <v>0</v>
      </c>
      <c r="AA20" s="71">
        <f>LARGE((G20,I20,M20,P20,T20),5)</f>
        <v>0</v>
      </c>
      <c r="AB20" s="71">
        <f>LARGE((F20,K20,L20,N20,Q20,S20),4)</f>
        <v>0</v>
      </c>
      <c r="AC20" s="71">
        <f>LARGE((F20,K20,L20,N20,Q20,S20),5)</f>
        <v>0</v>
      </c>
      <c r="AD20" s="71">
        <f>LARGE((F20,K20,L20,N20,Q20,S20),6)</f>
        <v>0</v>
      </c>
      <c r="AE20" s="66">
        <f t="array" aca="1" ref="AE20" ca="1">SUM(LARGE((Y20,Z20,AA20,AB20,AC20,AD20),ROW(INDIRECT("1:2"))))</f>
        <v>0</v>
      </c>
    </row>
    <row r="21" spans="1:31" x14ac:dyDescent="0.2">
      <c r="A21" s="248">
        <v>14</v>
      </c>
      <c r="B21" s="64"/>
      <c r="C21" s="64"/>
      <c r="D21" s="232"/>
      <c r="E21" s="554">
        <f t="array" aca="1" ref="E21" ca="1">SUM(LARGE((H21,J21,O21,R21),ROW(INDIRECT("1:3"))))+SUM(LARGE((G21,I21,M21,P21,T21),ROW(INDIRECT("1:3"))))+SUM(LARGE((F21,K21,L21,N21,Q21,S21),ROW(INDIRECT("1:3"))))+AE21</f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555">
        <f t="shared" si="0"/>
        <v>0</v>
      </c>
      <c r="V21" s="555">
        <f t="shared" si="1"/>
        <v>0</v>
      </c>
      <c r="W21" s="555">
        <f t="shared" si="2"/>
        <v>0</v>
      </c>
      <c r="Y21" s="71">
        <f>LARGE((H21,J21,O21,R21),4)</f>
        <v>0</v>
      </c>
      <c r="Z21" s="71">
        <f>LARGE((G21,I21,M21,P21,T21),4)</f>
        <v>0</v>
      </c>
      <c r="AA21" s="71">
        <f>LARGE((G21,I21,M21,P21,T21),5)</f>
        <v>0</v>
      </c>
      <c r="AB21" s="71">
        <f>LARGE((F21,K21,L21,N21,Q21,S21),4)</f>
        <v>0</v>
      </c>
      <c r="AC21" s="71">
        <f>LARGE((F21,K21,L21,N21,Q21,S21),5)</f>
        <v>0</v>
      </c>
      <c r="AD21" s="71">
        <f>LARGE((F21,K21,L21,N21,Q21,S21),6)</f>
        <v>0</v>
      </c>
      <c r="AE21" s="66">
        <f t="array" aca="1" ref="AE21" ca="1">SUM(LARGE((Y21,Z21,AA21,AB21,AC21,AD21),ROW(INDIRECT("1:2"))))</f>
        <v>0</v>
      </c>
    </row>
    <row r="22" spans="1:31" x14ac:dyDescent="0.2">
      <c r="A22" s="248">
        <v>15</v>
      </c>
      <c r="B22" s="64"/>
      <c r="C22" s="64"/>
      <c r="D22" s="64"/>
      <c r="E22" s="554">
        <f t="array" aca="1" ref="E22" ca="1">SUM(LARGE((H22,J22,O22,R22),ROW(INDIRECT("1:3"))))+SUM(LARGE((G22,I22,M22,P22,T22),ROW(INDIRECT("1:3"))))+SUM(LARGE((F22,K22,L22,N22,Q22,S22),ROW(INDIRECT("1:3"))))+AE22</f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555">
        <f t="shared" si="0"/>
        <v>0</v>
      </c>
      <c r="V22" s="555">
        <f t="shared" si="1"/>
        <v>0</v>
      </c>
      <c r="W22" s="555">
        <f t="shared" si="2"/>
        <v>0</v>
      </c>
      <c r="Y22" s="71">
        <f>LARGE((H22,J22,O22,R22),4)</f>
        <v>0</v>
      </c>
      <c r="Z22" s="71">
        <f>LARGE((G22,I22,M22,P22,T22),4)</f>
        <v>0</v>
      </c>
      <c r="AA22" s="71">
        <f>LARGE((G22,I22,M22,P22,T22),5)</f>
        <v>0</v>
      </c>
      <c r="AB22" s="71">
        <f>LARGE((F22,K22,L22,N22,Q22,S22),4)</f>
        <v>0</v>
      </c>
      <c r="AC22" s="71">
        <f>LARGE((F22,K22,L22,N22,Q22,S22),5)</f>
        <v>0</v>
      </c>
      <c r="AD22" s="71">
        <f>LARGE((F22,K22,L22,N22,Q22,S22),6)</f>
        <v>0</v>
      </c>
      <c r="AE22" s="66">
        <f t="array" aca="1" ref="AE22" ca="1">SUM(LARGE((Y22,Z22,AA22,AB22,AC22,AD22),ROW(INDIRECT("1:2"))))</f>
        <v>0</v>
      </c>
    </row>
    <row r="23" spans="1:31" s="68" customFormat="1" x14ac:dyDescent="0.2">
      <c r="A23" s="248">
        <v>16</v>
      </c>
      <c r="B23" s="64"/>
      <c r="C23" s="64"/>
      <c r="D23" s="64"/>
      <c r="E23" s="554">
        <f t="array" aca="1" ref="E23" ca="1">SUM(LARGE((H23,J23,O23,R23),ROW(INDIRECT("1:3"))))+SUM(LARGE((G23,I23,M23,P23,T23),ROW(INDIRECT("1:3"))))+SUM(LARGE((F23,K23,L23,N23,Q23,S23),ROW(INDIRECT("1:3"))))+AE23</f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555">
        <f t="shared" si="0"/>
        <v>0</v>
      </c>
      <c r="V23" s="555">
        <f t="shared" si="1"/>
        <v>0</v>
      </c>
      <c r="W23" s="555">
        <f t="shared" si="2"/>
        <v>0</v>
      </c>
      <c r="Y23" s="71">
        <f>LARGE((H23,J23,O23,R23),4)</f>
        <v>0</v>
      </c>
      <c r="Z23" s="71">
        <f>LARGE((G23,I23,M23,P23,T23),4)</f>
        <v>0</v>
      </c>
      <c r="AA23" s="71">
        <f>LARGE((G23,I23,M23,P23,T23),5)</f>
        <v>0</v>
      </c>
      <c r="AB23" s="71">
        <f>LARGE((F23,K23,L23,N23,Q23,S23),4)</f>
        <v>0</v>
      </c>
      <c r="AC23" s="71">
        <f>LARGE((F23,K23,L23,N23,Q23,S23),5)</f>
        <v>0</v>
      </c>
      <c r="AD23" s="71">
        <f>LARGE((F23,K23,L23,N23,Q23,S23),6)</f>
        <v>0</v>
      </c>
      <c r="AE23" s="66">
        <f t="array" aca="1" ref="AE23" ca="1">SUM(LARGE((Y23,Z23,AA23,AB23,AC23,AD23),ROW(INDIRECT("1:2"))))</f>
        <v>0</v>
      </c>
    </row>
    <row r="24" spans="1:31" s="68" customFormat="1" x14ac:dyDescent="0.2">
      <c r="A24" s="248">
        <v>17</v>
      </c>
      <c r="B24" s="64"/>
      <c r="C24" s="64"/>
      <c r="D24" s="64"/>
      <c r="E24" s="554">
        <f t="array" aca="1" ref="E24" ca="1">SUM(LARGE((H24,J24,O24,R24),ROW(INDIRECT("1:3"))))+SUM(LARGE((G24,I24,M24,P24,T24),ROW(INDIRECT("1:3"))))+SUM(LARGE((F24,K24,L24,N24,Q24,S24),ROW(INDIRECT("1:3"))))+AE24</f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555">
        <f t="shared" si="0"/>
        <v>0</v>
      </c>
      <c r="V24" s="555">
        <f t="shared" si="1"/>
        <v>0</v>
      </c>
      <c r="W24" s="555">
        <f t="shared" si="2"/>
        <v>0</v>
      </c>
      <c r="Y24" s="71">
        <f>LARGE((H24,J24,O24,R24),4)</f>
        <v>0</v>
      </c>
      <c r="Z24" s="71">
        <f>LARGE((G24,I24,M24,P24,T24),4)</f>
        <v>0</v>
      </c>
      <c r="AA24" s="71">
        <f>LARGE((G24,I24,M24,P24,T24),5)</f>
        <v>0</v>
      </c>
      <c r="AB24" s="71">
        <f>LARGE((F24,K24,L24,N24,Q24,S24),4)</f>
        <v>0</v>
      </c>
      <c r="AC24" s="71">
        <f>LARGE((F24,K24,L24,N24,Q24,S24),5)</f>
        <v>0</v>
      </c>
      <c r="AD24" s="71">
        <f>LARGE((F24,K24,L24,N24,Q24,S24),6)</f>
        <v>0</v>
      </c>
      <c r="AE24" s="66">
        <f t="array" aca="1" ref="AE24" ca="1">SUM(LARGE((Y24,Z24,AA24,AB24,AC24,AD24),ROW(INDIRECT("1:2"))))</f>
        <v>0</v>
      </c>
    </row>
    <row r="25" spans="1:31" x14ac:dyDescent="0.2">
      <c r="A25" s="248">
        <v>18</v>
      </c>
      <c r="B25" s="64"/>
      <c r="C25" s="64"/>
      <c r="D25" s="64"/>
      <c r="E25" s="554">
        <f t="array" aca="1" ref="E25" ca="1">SUM(LARGE((H25,J25,O25,R25),ROW(INDIRECT("1:3"))))+SUM(LARGE((G25,I25,M25,P25,T25),ROW(INDIRECT("1:3"))))+SUM(LARGE((F25,K25,L25,N25,Q25,S25),ROW(INDIRECT("1:3"))))+AE25</f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555">
        <f t="shared" si="0"/>
        <v>0</v>
      </c>
      <c r="V25" s="555">
        <f t="shared" si="1"/>
        <v>0</v>
      </c>
      <c r="W25" s="555">
        <f t="shared" si="2"/>
        <v>0</v>
      </c>
      <c r="Y25" s="71">
        <f>LARGE((H25,J25,O25,R25),4)</f>
        <v>0</v>
      </c>
      <c r="Z25" s="71">
        <f>LARGE((G25,I25,M25,P25,T25),4)</f>
        <v>0</v>
      </c>
      <c r="AA25" s="71">
        <f>LARGE((G25,I25,M25,P25,T25),5)</f>
        <v>0</v>
      </c>
      <c r="AB25" s="71">
        <f>LARGE((F25,K25,L25,N25,Q25,S25),4)</f>
        <v>0</v>
      </c>
      <c r="AC25" s="71">
        <f>LARGE((F25,K25,L25,N25,Q25,S25),5)</f>
        <v>0</v>
      </c>
      <c r="AD25" s="71">
        <f>LARGE((F25,K25,L25,N25,Q25,S25),6)</f>
        <v>0</v>
      </c>
      <c r="AE25" s="66">
        <f t="array" aca="1" ref="AE25" ca="1">SUM(LARGE((Y25,Z25,AA25,AB25,AC25,AD25),ROW(INDIRECT("1:2"))))</f>
        <v>0</v>
      </c>
    </row>
    <row r="26" spans="1:31" x14ac:dyDescent="0.2">
      <c r="A26" s="248">
        <v>19</v>
      </c>
      <c r="B26" s="64"/>
      <c r="C26" s="64"/>
      <c r="D26" s="64"/>
      <c r="E26" s="554">
        <f t="array" aca="1" ref="E26" ca="1">SUM(LARGE((H26,J26,O26,R26),ROW(INDIRECT("1:3"))))+SUM(LARGE((G26,I26,M26,P26,T26),ROW(INDIRECT("1:3"))))+SUM(LARGE((F26,K26,L26,N26,Q26,S26),ROW(INDIRECT("1:3"))))+AE26</f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555">
        <f t="shared" si="0"/>
        <v>0</v>
      </c>
      <c r="V26" s="555">
        <f t="shared" si="1"/>
        <v>0</v>
      </c>
      <c r="W26" s="555">
        <f t="shared" si="2"/>
        <v>0</v>
      </c>
      <c r="Y26" s="71">
        <f>LARGE((H26,J26,O26,R26),4)</f>
        <v>0</v>
      </c>
      <c r="Z26" s="71">
        <f>LARGE((G26,I26,M26,P26,T26),4)</f>
        <v>0</v>
      </c>
      <c r="AA26" s="71">
        <f>LARGE((G26,I26,M26,P26,T26),5)</f>
        <v>0</v>
      </c>
      <c r="AB26" s="71">
        <f>LARGE((F26,K26,L26,N26,Q26,S26),4)</f>
        <v>0</v>
      </c>
      <c r="AC26" s="71">
        <f>LARGE((F26,K26,L26,N26,Q26,S26),5)</f>
        <v>0</v>
      </c>
      <c r="AD26" s="71">
        <f>LARGE((F26,K26,L26,N26,Q26,S26),6)</f>
        <v>0</v>
      </c>
      <c r="AE26" s="66">
        <f t="array" aca="1" ref="AE26" ca="1">SUM(LARGE((Y26,Z26,AA26,AB26,AC26,AD26),ROW(INDIRECT("1:2"))))</f>
        <v>0</v>
      </c>
    </row>
    <row r="27" spans="1:31" x14ac:dyDescent="0.2">
      <c r="A27" s="248">
        <v>20</v>
      </c>
      <c r="B27" s="64"/>
      <c r="C27" s="64"/>
      <c r="D27" s="64"/>
      <c r="E27" s="554">
        <f t="array" aca="1" ref="E27" ca="1">SUM(LARGE((H27,J27,O27,R27),ROW(INDIRECT("1:3"))))+SUM(LARGE((G27,I27,M27,P27,T27),ROW(INDIRECT("1:3"))))+SUM(LARGE((F27,K27,L27,N27,Q27,S27),ROW(INDIRECT("1:3"))))+AE27</f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555">
        <f t="shared" si="0"/>
        <v>0</v>
      </c>
      <c r="V27" s="555">
        <f t="shared" si="1"/>
        <v>0</v>
      </c>
      <c r="W27" s="555">
        <f t="shared" si="2"/>
        <v>0</v>
      </c>
      <c r="Y27" s="71">
        <f>LARGE((H27,J27,O27,R27),4)</f>
        <v>0</v>
      </c>
      <c r="Z27" s="71">
        <f>LARGE((G27,I27,M27,P27,T27),4)</f>
        <v>0</v>
      </c>
      <c r="AA27" s="71">
        <f>LARGE((G27,I27,M27,P27,T27),5)</f>
        <v>0</v>
      </c>
      <c r="AB27" s="71">
        <f>LARGE((F27,K27,L27,N27,Q27,S27),4)</f>
        <v>0</v>
      </c>
      <c r="AC27" s="71">
        <f>LARGE((F27,K27,L27,N27,Q27,S27),5)</f>
        <v>0</v>
      </c>
      <c r="AD27" s="71">
        <f>LARGE((F27,K27,L27,N27,Q27,S27),6)</f>
        <v>0</v>
      </c>
      <c r="AE27" s="66">
        <f t="array" aca="1" ref="AE27" ca="1">SUM(LARGE((Y27,Z27,AA27,AB27,AC27,AD27),ROW(INDIRECT("1:2"))))</f>
        <v>0</v>
      </c>
    </row>
    <row r="28" spans="1:31" x14ac:dyDescent="0.2">
      <c r="A28" s="248">
        <v>21</v>
      </c>
      <c r="B28" s="64"/>
      <c r="C28" s="64"/>
      <c r="D28" s="64"/>
      <c r="E28" s="554">
        <f t="array" aca="1" ref="E28" ca="1">SUM(LARGE((H28,J28,O28,R28),ROW(INDIRECT("1:3"))))+SUM(LARGE((G28,I28,M28,P28,T28),ROW(INDIRECT("1:3"))))+SUM(LARGE((F28,K28,L28,N28,Q28,S28),ROW(INDIRECT("1:3"))))+AE28</f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555">
        <f t="shared" si="0"/>
        <v>0</v>
      </c>
      <c r="V28" s="555">
        <f t="shared" si="1"/>
        <v>0</v>
      </c>
      <c r="W28" s="555">
        <f t="shared" si="2"/>
        <v>0</v>
      </c>
      <c r="Y28" s="71">
        <f>LARGE((H28,J28,O28,R28),4)</f>
        <v>0</v>
      </c>
      <c r="Z28" s="71">
        <f>LARGE((G28,I28,M28,P28,T28),4)</f>
        <v>0</v>
      </c>
      <c r="AA28" s="71">
        <f>LARGE((G28,I28,M28,P28,T28),5)</f>
        <v>0</v>
      </c>
      <c r="AB28" s="71">
        <f>LARGE((F28,K28,L28,N28,Q28,S28),4)</f>
        <v>0</v>
      </c>
      <c r="AC28" s="71">
        <f>LARGE((F28,K28,L28,N28,Q28,S28),5)</f>
        <v>0</v>
      </c>
      <c r="AD28" s="71">
        <f>LARGE((F28,K28,L28,N28,Q28,S28),6)</f>
        <v>0</v>
      </c>
      <c r="AE28" s="66">
        <f t="array" aca="1" ref="AE28" ca="1">SUM(LARGE((Y28,Z28,AA28,AB28,AC28,AD28),ROW(INDIRECT("1:2"))))</f>
        <v>0</v>
      </c>
    </row>
    <row r="29" spans="1:31" s="68" customFormat="1" x14ac:dyDescent="0.2">
      <c r="A29" s="248">
        <v>22</v>
      </c>
      <c r="B29" s="64"/>
      <c r="C29" s="64"/>
      <c r="D29" s="232"/>
      <c r="E29" s="554">
        <f t="array" aca="1" ref="E29" ca="1">SUM(LARGE((H29,J29,O29,R29),ROW(INDIRECT("1:3"))))+SUM(LARGE((G29,I29,M29,P29,T29),ROW(INDIRECT("1:3"))))+SUM(LARGE((F29,K29,L29,N29,Q29,S29),ROW(INDIRECT("1:3"))))+AE29</f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555">
        <f t="shared" si="0"/>
        <v>0</v>
      </c>
      <c r="V29" s="555">
        <f t="shared" si="1"/>
        <v>0</v>
      </c>
      <c r="W29" s="555">
        <f t="shared" si="2"/>
        <v>0</v>
      </c>
      <c r="Y29" s="71">
        <f>LARGE((H29,J29,O29,R29),4)</f>
        <v>0</v>
      </c>
      <c r="Z29" s="71">
        <f>LARGE((G29,I29,M29,P29,T29),4)</f>
        <v>0</v>
      </c>
      <c r="AA29" s="71">
        <f>LARGE((G29,I29,M29,P29,T29),5)</f>
        <v>0</v>
      </c>
      <c r="AB29" s="71">
        <f>LARGE((F29,K29,L29,N29,Q29,S29),4)</f>
        <v>0</v>
      </c>
      <c r="AC29" s="71">
        <f>LARGE((F29,K29,L29,N29,Q29,S29),5)</f>
        <v>0</v>
      </c>
      <c r="AD29" s="71">
        <f>LARGE((F29,K29,L29,N29,Q29,S29),6)</f>
        <v>0</v>
      </c>
      <c r="AE29" s="66">
        <f t="array" aca="1" ref="AE29" ca="1">SUM(LARGE((Y29,Z29,AA29,AB29,AC29,AD29),ROW(INDIRECT("1:2"))))</f>
        <v>0</v>
      </c>
    </row>
    <row r="30" spans="1:31" x14ac:dyDescent="0.2">
      <c r="A30" s="248">
        <v>23</v>
      </c>
      <c r="B30" s="64"/>
      <c r="C30" s="64"/>
      <c r="D30" s="232"/>
      <c r="E30" s="554">
        <f t="array" aca="1" ref="E30" ca="1">SUM(LARGE((H30,J30,O30,R30),ROW(INDIRECT("1:3"))))+SUM(LARGE((G30,I30,M30,P30,T30),ROW(INDIRECT("1:3"))))+SUM(LARGE((F30,K30,L30,N30,Q30,S30),ROW(INDIRECT("1:3"))))+AE30</f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555">
        <f t="shared" si="0"/>
        <v>0</v>
      </c>
      <c r="V30" s="555">
        <f t="shared" si="1"/>
        <v>0</v>
      </c>
      <c r="W30" s="555">
        <f t="shared" si="2"/>
        <v>0</v>
      </c>
      <c r="Y30" s="71">
        <f>LARGE((H30,J30,O30,R30),4)</f>
        <v>0</v>
      </c>
      <c r="Z30" s="71">
        <f>LARGE((G30,I30,M30,P30,T30),4)</f>
        <v>0</v>
      </c>
      <c r="AA30" s="71">
        <f>LARGE((G30,I30,M30,P30,T30),5)</f>
        <v>0</v>
      </c>
      <c r="AB30" s="71">
        <f>LARGE((F30,K30,L30,N30,Q30,S30),4)</f>
        <v>0</v>
      </c>
      <c r="AC30" s="71">
        <f>LARGE((F30,K30,L30,N30,Q30,S30),5)</f>
        <v>0</v>
      </c>
      <c r="AD30" s="71">
        <f>LARGE((F30,K30,L30,N30,Q30,S30),6)</f>
        <v>0</v>
      </c>
      <c r="AE30" s="66">
        <f t="array" aca="1" ref="AE30" ca="1">SUM(LARGE((Y30,Z30,AA30,AB30,AC30,AD30),ROW(INDIRECT("1:2"))))</f>
        <v>0</v>
      </c>
    </row>
    <row r="31" spans="1:31" s="68" customFormat="1" x14ac:dyDescent="0.2">
      <c r="A31" s="248">
        <v>24</v>
      </c>
      <c r="B31" s="64"/>
      <c r="C31" s="64"/>
      <c r="D31" s="64"/>
      <c r="E31" s="554">
        <f t="array" aca="1" ref="E31" ca="1">SUM(LARGE((H31,J31,O31,R31),ROW(INDIRECT("1:3"))))+SUM(LARGE((G31,I31,M31,P31,T31),ROW(INDIRECT("1:3"))))+SUM(LARGE((F31,K31,L31,N31,Q31,S31),ROW(INDIRECT("1:3"))))+AE31</f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555">
        <f t="shared" si="0"/>
        <v>0</v>
      </c>
      <c r="V31" s="555">
        <f t="shared" si="1"/>
        <v>0</v>
      </c>
      <c r="W31" s="555">
        <f t="shared" si="2"/>
        <v>0</v>
      </c>
      <c r="Y31" s="71">
        <f>LARGE((H31,J31,O31,R31),4)</f>
        <v>0</v>
      </c>
      <c r="Z31" s="71">
        <f>LARGE((G31,I31,M31,P31,T31),4)</f>
        <v>0</v>
      </c>
      <c r="AA31" s="71">
        <f>LARGE((G31,I31,M31,P31,T31),5)</f>
        <v>0</v>
      </c>
      <c r="AB31" s="71">
        <f>LARGE((F31,K31,L31,N31,Q31,S31),4)</f>
        <v>0</v>
      </c>
      <c r="AC31" s="71">
        <f>LARGE((F31,K31,L31,N31,Q31,S31),5)</f>
        <v>0</v>
      </c>
      <c r="AD31" s="71">
        <f>LARGE((F31,K31,L31,N31,Q31,S31),6)</f>
        <v>0</v>
      </c>
      <c r="AE31" s="66">
        <f t="array" aca="1" ref="AE31" ca="1">SUM(LARGE((Y31,Z31,AA31,AB31,AC31,AD31),ROW(INDIRECT("1:2"))))</f>
        <v>0</v>
      </c>
    </row>
    <row r="32" spans="1:31" s="68" customFormat="1" x14ac:dyDescent="0.2">
      <c r="A32" s="248">
        <v>25</v>
      </c>
      <c r="B32" s="64"/>
      <c r="C32" s="64"/>
      <c r="D32" s="64"/>
      <c r="E32" s="554">
        <f t="array" aca="1" ref="E32" ca="1">SUM(LARGE((H32,J32,O32,R32),ROW(INDIRECT("1:3"))))+SUM(LARGE((G32,I32,M32,P32,T32),ROW(INDIRECT("1:3"))))+SUM(LARGE((F32,K32,L32,N32,Q32,S32),ROW(INDIRECT("1:3"))))+AE32</f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555">
        <f t="shared" si="0"/>
        <v>0</v>
      </c>
      <c r="V32" s="555">
        <f t="shared" si="1"/>
        <v>0</v>
      </c>
      <c r="W32" s="555">
        <f t="shared" si="2"/>
        <v>0</v>
      </c>
      <c r="Y32" s="71">
        <f>LARGE((H32,J32,O32,R32),4)</f>
        <v>0</v>
      </c>
      <c r="Z32" s="71">
        <f>LARGE((G32,I32,M32,P32,T32),4)</f>
        <v>0</v>
      </c>
      <c r="AA32" s="71">
        <f>LARGE((G32,I32,M32,P32,T32),5)</f>
        <v>0</v>
      </c>
      <c r="AB32" s="71">
        <f>LARGE((F32,K32,L32,N32,Q32,S32),4)</f>
        <v>0</v>
      </c>
      <c r="AC32" s="71">
        <f>LARGE((F32,K32,L32,N32,Q32,S32),5)</f>
        <v>0</v>
      </c>
      <c r="AD32" s="71">
        <f>LARGE((F32,K32,L32,N32,Q32,S32),6)</f>
        <v>0</v>
      </c>
      <c r="AE32" s="66">
        <f t="array" aca="1" ref="AE32" ca="1">SUM(LARGE((Y32,Z32,AA32,AB32,AC32,AD32),ROW(INDIRECT("1:2"))))</f>
        <v>0</v>
      </c>
    </row>
    <row r="33" spans="1:31" x14ac:dyDescent="0.2">
      <c r="A33" s="248">
        <v>26</v>
      </c>
      <c r="B33" s="64"/>
      <c r="C33" s="64"/>
      <c r="D33" s="64"/>
      <c r="E33" s="554">
        <f t="array" aca="1" ref="E33" ca="1">SUM(LARGE((H33,J33,O33,R33),ROW(INDIRECT("1:3"))))+SUM(LARGE((G33,I33,M33,P33,T33),ROW(INDIRECT("1:3"))))+SUM(LARGE((F33,K33,L33,N33,Q33,S33),ROW(INDIRECT("1:3"))))+AE33</f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555">
        <f t="shared" si="0"/>
        <v>0</v>
      </c>
      <c r="V33" s="555">
        <f t="shared" si="1"/>
        <v>0</v>
      </c>
      <c r="W33" s="555">
        <f t="shared" si="2"/>
        <v>0</v>
      </c>
      <c r="Y33" s="71">
        <f>LARGE((H33,J33,O33,R33),4)</f>
        <v>0</v>
      </c>
      <c r="Z33" s="71">
        <f>LARGE((G33,I33,M33,P33,T33),4)</f>
        <v>0</v>
      </c>
      <c r="AA33" s="71">
        <f>LARGE((G33,I33,M33,P33,T33),5)</f>
        <v>0</v>
      </c>
      <c r="AB33" s="71">
        <f>LARGE((F33,K33,L33,N33,Q33,S33),4)</f>
        <v>0</v>
      </c>
      <c r="AC33" s="71">
        <f>LARGE((F33,K33,L33,N33,Q33,S33),5)</f>
        <v>0</v>
      </c>
      <c r="AD33" s="71">
        <f>LARGE((F33,K33,L33,N33,Q33,S33),6)</f>
        <v>0</v>
      </c>
      <c r="AE33" s="66">
        <f t="array" aca="1" ref="AE33" ca="1">SUM(LARGE((Y33,Z33,AA33,AB33,AC33,AD33),ROW(INDIRECT("1:2"))))</f>
        <v>0</v>
      </c>
    </row>
    <row r="34" spans="1:31" s="68" customFormat="1" x14ac:dyDescent="0.2">
      <c r="A34" s="248">
        <v>27</v>
      </c>
      <c r="B34" s="64"/>
      <c r="C34" s="64"/>
      <c r="D34" s="64"/>
      <c r="E34" s="554">
        <f t="array" aca="1" ref="E34" ca="1">SUM(LARGE((H34,J34,O34,R34),ROW(INDIRECT("1:3"))))+SUM(LARGE((G34,I34,M34,P34,T34),ROW(INDIRECT("1:3"))))+SUM(LARGE((F34,K34,L34,N34,Q34,S34),ROW(INDIRECT("1:3"))))+AE34</f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555">
        <f t="shared" si="0"/>
        <v>0</v>
      </c>
      <c r="V34" s="555">
        <f t="shared" si="1"/>
        <v>0</v>
      </c>
      <c r="W34" s="555">
        <f t="shared" si="2"/>
        <v>0</v>
      </c>
      <c r="Y34" s="71">
        <f>LARGE((H34,J34,O34,R34),4)</f>
        <v>0</v>
      </c>
      <c r="Z34" s="71">
        <f>LARGE((G34,I34,M34,P34,T34),4)</f>
        <v>0</v>
      </c>
      <c r="AA34" s="71">
        <f>LARGE((G34,I34,M34,P34,T34),5)</f>
        <v>0</v>
      </c>
      <c r="AB34" s="71">
        <f>LARGE((F34,K34,L34,N34,Q34,S34),4)</f>
        <v>0</v>
      </c>
      <c r="AC34" s="71">
        <f>LARGE((F34,K34,L34,N34,Q34,S34),5)</f>
        <v>0</v>
      </c>
      <c r="AD34" s="71">
        <f>LARGE((F34,K34,L34,N34,Q34,S34),6)</f>
        <v>0</v>
      </c>
      <c r="AE34" s="66">
        <f t="array" aca="1" ref="AE34" ca="1">SUM(LARGE((Y34,Z34,AA34,AB34,AC34,AD34),ROW(INDIRECT("1:2"))))</f>
        <v>0</v>
      </c>
    </row>
    <row r="35" spans="1:31" x14ac:dyDescent="0.2">
      <c r="A35" s="248">
        <v>28</v>
      </c>
      <c r="B35" s="64"/>
      <c r="C35" s="64"/>
      <c r="D35" s="64"/>
      <c r="E35" s="554">
        <f t="array" aca="1" ref="E35" ca="1">SUM(LARGE((H35,J35,O35,R35),ROW(INDIRECT("1:3"))))+SUM(LARGE((G35,I35,M35,P35,T35),ROW(INDIRECT("1:3"))))+SUM(LARGE((F35,K35,L35,N35,Q35,S35),ROW(INDIRECT("1:3"))))+AE35</f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555">
        <f t="shared" si="0"/>
        <v>0</v>
      </c>
      <c r="V35" s="555">
        <f t="shared" si="1"/>
        <v>0</v>
      </c>
      <c r="W35" s="555">
        <f t="shared" si="2"/>
        <v>0</v>
      </c>
      <c r="Y35" s="71">
        <f>LARGE((H35,J35,O35,R35),4)</f>
        <v>0</v>
      </c>
      <c r="Z35" s="71">
        <f>LARGE((G35,I35,M35,P35,T35),4)</f>
        <v>0</v>
      </c>
      <c r="AA35" s="71">
        <f>LARGE((G35,I35,M35,P35,T35),5)</f>
        <v>0</v>
      </c>
      <c r="AB35" s="71">
        <f>LARGE((F35,K35,L35,N35,Q35,S35),4)</f>
        <v>0</v>
      </c>
      <c r="AC35" s="71">
        <f>LARGE((F35,K35,L35,N35,Q35,S35),5)</f>
        <v>0</v>
      </c>
      <c r="AD35" s="71">
        <f>LARGE((F35,K35,L35,N35,Q35,S35),6)</f>
        <v>0</v>
      </c>
      <c r="AE35" s="66">
        <f t="array" aca="1" ref="AE35" ca="1">SUM(LARGE((Y35,Z35,AA35,AB35,AC35,AD35),ROW(INDIRECT("1:2"))))</f>
        <v>0</v>
      </c>
    </row>
    <row r="36" spans="1:31" x14ac:dyDescent="0.2">
      <c r="A36" s="248">
        <v>29</v>
      </c>
      <c r="B36" s="64"/>
      <c r="C36" s="64"/>
      <c r="D36" s="232"/>
      <c r="E36" s="554">
        <f t="array" aca="1" ref="E36" ca="1">SUM(LARGE((H36,J36,O36,R36),ROW(INDIRECT("1:3"))))+SUM(LARGE((G36,I36,M36,P36,T36),ROW(INDIRECT("1:3"))))+SUM(LARGE((F36,K36,L36,N36,Q36,S36),ROW(INDIRECT("1:3"))))+AE36</f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555">
        <f t="shared" si="0"/>
        <v>0</v>
      </c>
      <c r="V36" s="555">
        <f t="shared" si="1"/>
        <v>0</v>
      </c>
      <c r="W36" s="555">
        <f t="shared" si="2"/>
        <v>0</v>
      </c>
      <c r="Y36" s="71">
        <f>LARGE((H36,J36,O36,R36),4)</f>
        <v>0</v>
      </c>
      <c r="Z36" s="71">
        <f>LARGE((G36,I36,M36,P36,T36),4)</f>
        <v>0</v>
      </c>
      <c r="AA36" s="71">
        <f>LARGE((G36,I36,M36,P36,T36),5)</f>
        <v>0</v>
      </c>
      <c r="AB36" s="71">
        <f>LARGE((F36,K36,L36,N36,Q36,S36),4)</f>
        <v>0</v>
      </c>
      <c r="AC36" s="71">
        <f>LARGE((F36,K36,L36,N36,Q36,S36),5)</f>
        <v>0</v>
      </c>
      <c r="AD36" s="71">
        <f>LARGE((F36,K36,L36,N36,Q36,S36),6)</f>
        <v>0</v>
      </c>
      <c r="AE36" s="66">
        <f t="array" aca="1" ref="AE36" ca="1">SUM(LARGE((Y36,Z36,AA36,AB36,AC36,AD36),ROW(INDIRECT("1:2"))))</f>
        <v>0</v>
      </c>
    </row>
    <row r="37" spans="1:31" x14ac:dyDescent="0.2">
      <c r="A37" s="248">
        <v>30</v>
      </c>
      <c r="B37" s="64"/>
      <c r="C37" s="64"/>
      <c r="D37" s="64"/>
      <c r="E37" s="554">
        <f t="array" aca="1" ref="E37" ca="1">SUM(LARGE((H37,J37,O37,R37),ROW(INDIRECT("1:3"))))+SUM(LARGE((G37,I37,M37,P37,T37),ROW(INDIRECT("1:3"))))+SUM(LARGE((F37,K37,L37,N37,Q37,S37),ROW(INDIRECT("1:3"))))+AE37</f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555">
        <f t="shared" si="0"/>
        <v>0</v>
      </c>
      <c r="V37" s="555">
        <f t="shared" si="1"/>
        <v>0</v>
      </c>
      <c r="W37" s="555">
        <f t="shared" si="2"/>
        <v>0</v>
      </c>
      <c r="Y37" s="71">
        <f>LARGE((H37,J37,O37,R37),4)</f>
        <v>0</v>
      </c>
      <c r="Z37" s="71">
        <f>LARGE((G37,I37,M37,P37,T37),4)</f>
        <v>0</v>
      </c>
      <c r="AA37" s="71">
        <f>LARGE((G37,I37,M37,P37,T37),5)</f>
        <v>0</v>
      </c>
      <c r="AB37" s="71">
        <f>LARGE((F37,K37,L37,N37,Q37,S37),4)</f>
        <v>0</v>
      </c>
      <c r="AC37" s="71">
        <f>LARGE((F37,K37,L37,N37,Q37,S37),5)</f>
        <v>0</v>
      </c>
      <c r="AD37" s="71">
        <f>LARGE((F37,K37,L37,N37,Q37,S37),6)</f>
        <v>0</v>
      </c>
      <c r="AE37" s="66">
        <f t="array" aca="1" ref="AE37" ca="1">SUM(LARGE((Y37,Z37,AA37,AB37,AC37,AD37),ROW(INDIRECT("1:2"))))</f>
        <v>0</v>
      </c>
    </row>
    <row r="38" spans="1:31" x14ac:dyDescent="0.2">
      <c r="A38" s="248">
        <v>31</v>
      </c>
      <c r="B38" s="64"/>
      <c r="C38" s="64"/>
      <c r="D38" s="232"/>
      <c r="E38" s="554">
        <f t="array" aca="1" ref="E38" ca="1">SUM(LARGE((H38,J38,O38,R38),ROW(INDIRECT("1:3"))))+SUM(LARGE((G38,I38,M38,P38,T38),ROW(INDIRECT("1:3"))))+SUM(LARGE((F38,K38,L38,N38,Q38,S38),ROW(INDIRECT("1:3"))))+AE38</f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555">
        <f t="shared" si="0"/>
        <v>0</v>
      </c>
      <c r="V38" s="555">
        <f t="shared" si="1"/>
        <v>0</v>
      </c>
      <c r="W38" s="555">
        <f t="shared" si="2"/>
        <v>0</v>
      </c>
      <c r="Y38" s="71">
        <f>LARGE((H38,J38,O38,R38),4)</f>
        <v>0</v>
      </c>
      <c r="Z38" s="71">
        <f>LARGE((G38,I38,M38,P38,T38),4)</f>
        <v>0</v>
      </c>
      <c r="AA38" s="71">
        <f>LARGE((G38,I38,M38,P38,T38),5)</f>
        <v>0</v>
      </c>
      <c r="AB38" s="71">
        <f>LARGE((F38,K38,L38,N38,Q38,S38),4)</f>
        <v>0</v>
      </c>
      <c r="AC38" s="71">
        <f>LARGE((F38,K38,L38,N38,Q38,S38),5)</f>
        <v>0</v>
      </c>
      <c r="AD38" s="71">
        <f>LARGE((F38,K38,L38,N38,Q38,S38),6)</f>
        <v>0</v>
      </c>
      <c r="AE38" s="66">
        <f t="array" aca="1" ref="AE38" ca="1">SUM(LARGE((Y38,Z38,AA38,AB38,AC38,AD38),ROW(INDIRECT("1:2"))))</f>
        <v>0</v>
      </c>
    </row>
    <row r="39" spans="1:31" x14ac:dyDescent="0.2">
      <c r="A39" s="248">
        <v>32</v>
      </c>
      <c r="B39" s="64"/>
      <c r="C39" s="64"/>
      <c r="D39" s="64"/>
      <c r="E39" s="554">
        <f t="array" aca="1" ref="E39" ca="1">SUM(LARGE((H39,J39,O39,R39),ROW(INDIRECT("1:3"))))+SUM(LARGE((G39,I39,M39,P39,T39),ROW(INDIRECT("1:3"))))+SUM(LARGE((F39,K39,L39,N39,Q39,S39),ROW(INDIRECT("1:3"))))+AE39</f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555">
        <f t="shared" si="0"/>
        <v>0</v>
      </c>
      <c r="V39" s="555">
        <f t="shared" si="1"/>
        <v>0</v>
      </c>
      <c r="W39" s="555">
        <f t="shared" si="2"/>
        <v>0</v>
      </c>
      <c r="Y39" s="71">
        <f>LARGE((H39,J39,O39,R39),4)</f>
        <v>0</v>
      </c>
      <c r="Z39" s="71">
        <f>LARGE((G39,I39,M39,P39,T39),4)</f>
        <v>0</v>
      </c>
      <c r="AA39" s="71">
        <f>LARGE((G39,I39,M39,P39,T39),5)</f>
        <v>0</v>
      </c>
      <c r="AB39" s="71">
        <f>LARGE((F39,K39,L39,N39,Q39,S39),4)</f>
        <v>0</v>
      </c>
      <c r="AC39" s="71">
        <f>LARGE((F39,K39,L39,N39,Q39,S39),5)</f>
        <v>0</v>
      </c>
      <c r="AD39" s="71">
        <f>LARGE((F39,K39,L39,N39,Q39,S39),6)</f>
        <v>0</v>
      </c>
      <c r="AE39" s="66">
        <f t="array" aca="1" ref="AE39" ca="1">SUM(LARGE((Y39,Z39,AA39,AB39,AC39,AD39),ROW(INDIRECT("1:2"))))</f>
        <v>0</v>
      </c>
    </row>
    <row r="40" spans="1:31" x14ac:dyDescent="0.2">
      <c r="A40" s="248">
        <v>33</v>
      </c>
      <c r="B40" s="64"/>
      <c r="C40" s="64"/>
      <c r="D40" s="64"/>
      <c r="E40" s="554">
        <f t="array" aca="1" ref="E40" ca="1">SUM(LARGE((H40,J40,O40,R40),ROW(INDIRECT("1:3"))))+SUM(LARGE((G40,I40,M40,P40,T40),ROW(INDIRECT("1:3"))))+SUM(LARGE((F40,K40,L40,N40,Q40,S40),ROW(INDIRECT("1:3"))))+AE40</f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555">
        <f t="shared" si="0"/>
        <v>0</v>
      </c>
      <c r="V40" s="555">
        <f t="shared" si="1"/>
        <v>0</v>
      </c>
      <c r="W40" s="555">
        <f t="shared" si="2"/>
        <v>0</v>
      </c>
      <c r="Y40" s="71">
        <f>LARGE((H40,J40,O40,R40),4)</f>
        <v>0</v>
      </c>
      <c r="Z40" s="71">
        <f>LARGE((G40,I40,M40,P40,T40),4)</f>
        <v>0</v>
      </c>
      <c r="AA40" s="71">
        <f>LARGE((G40,I40,M40,P40,T40),5)</f>
        <v>0</v>
      </c>
      <c r="AB40" s="71">
        <f>LARGE((F40,K40,L40,N40,Q40,S40),4)</f>
        <v>0</v>
      </c>
      <c r="AC40" s="71">
        <f>LARGE((F40,K40,L40,N40,Q40,S40),5)</f>
        <v>0</v>
      </c>
      <c r="AD40" s="71">
        <f>LARGE((F40,K40,L40,N40,Q40,S40),6)</f>
        <v>0</v>
      </c>
      <c r="AE40" s="66">
        <f t="array" aca="1" ref="AE40" ca="1">SUM(LARGE((Y40,Z40,AA40,AB40,AC40,AD40),ROW(INDIRECT("1:2"))))</f>
        <v>0</v>
      </c>
    </row>
    <row r="41" spans="1:31" x14ac:dyDescent="0.2">
      <c r="A41" s="248">
        <v>34</v>
      </c>
      <c r="B41" s="64"/>
      <c r="C41" s="64"/>
      <c r="D41" s="64"/>
      <c r="E41" s="554">
        <f t="array" aca="1" ref="E41" ca="1">SUM(LARGE((H41,J41,O41,R41),ROW(INDIRECT("1:3"))))+SUM(LARGE((G41,I41,M41,P41,T41),ROW(INDIRECT("1:3"))))+SUM(LARGE((F41,K41,L41,N41,Q41,S41),ROW(INDIRECT("1:3"))))+AE41</f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555">
        <f t="shared" si="0"/>
        <v>0</v>
      </c>
      <c r="V41" s="555">
        <f t="shared" si="1"/>
        <v>0</v>
      </c>
      <c r="W41" s="555">
        <f t="shared" si="2"/>
        <v>0</v>
      </c>
      <c r="Y41" s="71">
        <f>LARGE((H41,J41,O41,R41),4)</f>
        <v>0</v>
      </c>
      <c r="Z41" s="71">
        <f>LARGE((G41,I41,M41,P41,T41),4)</f>
        <v>0</v>
      </c>
      <c r="AA41" s="71">
        <f>LARGE((G41,I41,M41,P41,T41),5)</f>
        <v>0</v>
      </c>
      <c r="AB41" s="71">
        <f>LARGE((F41,K41,L41,N41,Q41,S41),4)</f>
        <v>0</v>
      </c>
      <c r="AC41" s="71">
        <f>LARGE((F41,K41,L41,N41,Q41,S41),5)</f>
        <v>0</v>
      </c>
      <c r="AD41" s="71">
        <f>LARGE((F41,K41,L41,N41,Q41,S41),6)</f>
        <v>0</v>
      </c>
      <c r="AE41" s="66">
        <f t="array" aca="1" ref="AE41" ca="1">SUM(LARGE((Y41,Z41,AA41,AB41,AC41,AD41),ROW(INDIRECT("1:2"))))</f>
        <v>0</v>
      </c>
    </row>
    <row r="42" spans="1:31" x14ac:dyDescent="0.2">
      <c r="A42" s="248">
        <v>35</v>
      </c>
      <c r="B42" s="64"/>
      <c r="C42" s="64"/>
      <c r="D42" s="64"/>
      <c r="E42" s="554">
        <f t="array" aca="1" ref="E42" ca="1">SUM(LARGE((H42,J42,O42,R42),ROW(INDIRECT("1:3"))))+SUM(LARGE((G42,I42,M42,P42,T42),ROW(INDIRECT("1:3"))))+SUM(LARGE((F42,K42,L42,N42,Q42,S42),ROW(INDIRECT("1:3"))))+AE42</f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555">
        <f t="shared" si="0"/>
        <v>0</v>
      </c>
      <c r="V42" s="555">
        <f t="shared" si="1"/>
        <v>0</v>
      </c>
      <c r="W42" s="555">
        <f t="shared" si="2"/>
        <v>0</v>
      </c>
      <c r="Y42" s="71">
        <f>LARGE((H42,J42,O42,R42),4)</f>
        <v>0</v>
      </c>
      <c r="Z42" s="71">
        <f>LARGE((G42,I42,M42,P42,T42),4)</f>
        <v>0</v>
      </c>
      <c r="AA42" s="71">
        <f>LARGE((G42,I42,M42,P42,T42),5)</f>
        <v>0</v>
      </c>
      <c r="AB42" s="71">
        <f>LARGE((F42,K42,L42,N42,Q42,S42),4)</f>
        <v>0</v>
      </c>
      <c r="AC42" s="71">
        <f>LARGE((F42,K42,L42,N42,Q42,S42),5)</f>
        <v>0</v>
      </c>
      <c r="AD42" s="71">
        <f>LARGE((F42,K42,L42,N42,Q42,S42),6)</f>
        <v>0</v>
      </c>
      <c r="AE42" s="66">
        <f t="array" aca="1" ref="AE42" ca="1">SUM(LARGE((Y42,Z42,AA42,AB42,AC42,AD42),ROW(INDIRECT("1:2"))))</f>
        <v>0</v>
      </c>
    </row>
    <row r="43" spans="1:31" x14ac:dyDescent="0.2">
      <c r="A43" s="248">
        <v>36</v>
      </c>
      <c r="B43" s="64"/>
      <c r="C43" s="64"/>
      <c r="D43" s="232"/>
      <c r="E43" s="554">
        <f t="array" aca="1" ref="E43" ca="1">SUM(LARGE((H43,J43,O43,R43),ROW(INDIRECT("1:3"))))+SUM(LARGE((G43,I43,M43,P43,T43),ROW(INDIRECT("1:3"))))+SUM(LARGE((F43,K43,L43,N43,Q43,S43),ROW(INDIRECT("1:3"))))+AE43</f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555">
        <f t="shared" si="0"/>
        <v>0</v>
      </c>
      <c r="V43" s="555">
        <f t="shared" si="1"/>
        <v>0</v>
      </c>
      <c r="W43" s="555">
        <f t="shared" si="2"/>
        <v>0</v>
      </c>
      <c r="Y43" s="71">
        <f>LARGE((H43,J43,O43,R43),4)</f>
        <v>0</v>
      </c>
      <c r="Z43" s="71">
        <f>LARGE((G43,I43,M43,P43,T43),4)</f>
        <v>0</v>
      </c>
      <c r="AA43" s="71">
        <f>LARGE((G43,I43,M43,P43,T43),5)</f>
        <v>0</v>
      </c>
      <c r="AB43" s="71">
        <f>LARGE((F43,K43,L43,N43,Q43,S43),4)</f>
        <v>0</v>
      </c>
      <c r="AC43" s="71">
        <f>LARGE((F43,K43,L43,N43,Q43,S43),5)</f>
        <v>0</v>
      </c>
      <c r="AD43" s="71">
        <f>LARGE((F43,K43,L43,N43,Q43,S43),6)</f>
        <v>0</v>
      </c>
      <c r="AE43" s="66">
        <f t="array" aca="1" ref="AE43" ca="1">SUM(LARGE((Y43,Z43,AA43,AB43,AC43,AD43),ROW(INDIRECT("1:2"))))</f>
        <v>0</v>
      </c>
    </row>
    <row r="44" spans="1:31" x14ac:dyDescent="0.2">
      <c r="A44" s="248">
        <v>37</v>
      </c>
      <c r="B44" s="64"/>
      <c r="C44" s="64"/>
      <c r="D44" s="64"/>
      <c r="E44" s="554">
        <f t="array" aca="1" ref="E44" ca="1">SUM(LARGE((H44,J44,O44,R44),ROW(INDIRECT("1:3"))))+SUM(LARGE((G44,I44,M44,P44,T44),ROW(INDIRECT("1:3"))))+SUM(LARGE((F44,K44,L44,N44,Q44,S44),ROW(INDIRECT("1:3"))))+AE44</f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555">
        <f t="shared" si="0"/>
        <v>0</v>
      </c>
      <c r="V44" s="555">
        <f t="shared" si="1"/>
        <v>0</v>
      </c>
      <c r="W44" s="555">
        <f t="shared" si="2"/>
        <v>0</v>
      </c>
      <c r="Y44" s="71">
        <f>LARGE((H44,J44,O44,R44),4)</f>
        <v>0</v>
      </c>
      <c r="Z44" s="71">
        <f>LARGE((G44,I44,M44,P44,T44),4)</f>
        <v>0</v>
      </c>
      <c r="AA44" s="71">
        <f>LARGE((G44,I44,M44,P44,T44),5)</f>
        <v>0</v>
      </c>
      <c r="AB44" s="71">
        <f>LARGE((F44,K44,L44,N44,Q44,S44),4)</f>
        <v>0</v>
      </c>
      <c r="AC44" s="71">
        <f>LARGE((F44,K44,L44,N44,Q44,S44),5)</f>
        <v>0</v>
      </c>
      <c r="AD44" s="71">
        <f>LARGE((F44,K44,L44,N44,Q44,S44),6)</f>
        <v>0</v>
      </c>
      <c r="AE44" s="66">
        <f t="array" aca="1" ref="AE44" ca="1">SUM(LARGE((Y44,Z44,AA44,AB44,AC44,AD44),ROW(INDIRECT("1:2"))))</f>
        <v>0</v>
      </c>
    </row>
    <row r="45" spans="1:31" x14ac:dyDescent="0.2">
      <c r="A45" s="248">
        <v>38</v>
      </c>
      <c r="B45" s="64"/>
      <c r="C45" s="64"/>
      <c r="D45" s="64"/>
      <c r="E45" s="554">
        <f t="array" aca="1" ref="E45" ca="1">SUM(LARGE((H45,J45,O45,R45),ROW(INDIRECT("1:3"))))+SUM(LARGE((G45,I45,M45,P45,T45),ROW(INDIRECT("1:3"))))+SUM(LARGE((F45,K45,L45,N45,Q45,S45),ROW(INDIRECT("1:3"))))+AE45</f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555">
        <f t="shared" si="0"/>
        <v>0</v>
      </c>
      <c r="V45" s="555">
        <f t="shared" si="1"/>
        <v>0</v>
      </c>
      <c r="W45" s="555">
        <f t="shared" si="2"/>
        <v>0</v>
      </c>
      <c r="Y45" s="71">
        <f>LARGE((H45,J45,O45,R45),4)</f>
        <v>0</v>
      </c>
      <c r="Z45" s="71">
        <f>LARGE((G45,I45,M45,P45,T45),4)</f>
        <v>0</v>
      </c>
      <c r="AA45" s="71">
        <f>LARGE((G45,I45,M45,P45,T45),5)</f>
        <v>0</v>
      </c>
      <c r="AB45" s="71">
        <f>LARGE((F45,K45,L45,N45,Q45,S45),4)</f>
        <v>0</v>
      </c>
      <c r="AC45" s="71">
        <f>LARGE((F45,K45,L45,N45,Q45,S45),5)</f>
        <v>0</v>
      </c>
      <c r="AD45" s="71">
        <f>LARGE((F45,K45,L45,N45,Q45,S45),6)</f>
        <v>0</v>
      </c>
      <c r="AE45" s="66">
        <f t="array" aca="1" ref="AE45" ca="1">SUM(LARGE((Y45,Z45,AA45,AB45,AC45,AD45),ROW(INDIRECT("1:2"))))</f>
        <v>0</v>
      </c>
    </row>
    <row r="46" spans="1:31" x14ac:dyDescent="0.2">
      <c r="A46" s="248">
        <v>39</v>
      </c>
      <c r="B46" s="64"/>
      <c r="C46" s="64"/>
      <c r="D46" s="64"/>
      <c r="E46" s="554">
        <f t="array" aca="1" ref="E46" ca="1">SUM(LARGE((H46,J46,O46,R46),ROW(INDIRECT("1:3"))))+SUM(LARGE((G46,I46,M46,P46,T46),ROW(INDIRECT("1:3"))))+SUM(LARGE((F46,K46,L46,N46,Q46,S46),ROW(INDIRECT("1:3"))))+AE46</f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555">
        <f t="shared" si="0"/>
        <v>0</v>
      </c>
      <c r="V46" s="555">
        <f t="shared" si="1"/>
        <v>0</v>
      </c>
      <c r="W46" s="555">
        <f t="shared" si="2"/>
        <v>0</v>
      </c>
      <c r="Y46" s="71">
        <f>LARGE((H46,J46,O46,R46),4)</f>
        <v>0</v>
      </c>
      <c r="Z46" s="71">
        <f>LARGE((G46,I46,M46,P46,T46),4)</f>
        <v>0</v>
      </c>
      <c r="AA46" s="71">
        <f>LARGE((G46,I46,M46,P46,T46),5)</f>
        <v>0</v>
      </c>
      <c r="AB46" s="71">
        <f>LARGE((F46,K46,L46,N46,Q46,S46),4)</f>
        <v>0</v>
      </c>
      <c r="AC46" s="71">
        <f>LARGE((F46,K46,L46,N46,Q46,S46),5)</f>
        <v>0</v>
      </c>
      <c r="AD46" s="71">
        <f>LARGE((F46,K46,L46,N46,Q46,S46),6)</f>
        <v>0</v>
      </c>
      <c r="AE46" s="66">
        <f t="array" aca="1" ref="AE46" ca="1">SUM(LARGE((Y46,Z46,AA46,AB46,AC46,AD46),ROW(INDIRECT("1:2"))))</f>
        <v>0</v>
      </c>
    </row>
    <row r="47" spans="1:31" x14ac:dyDescent="0.2">
      <c r="A47" s="248">
        <v>40</v>
      </c>
      <c r="B47" s="64"/>
      <c r="C47" s="64"/>
      <c r="D47" s="64"/>
      <c r="E47" s="554">
        <f t="array" aca="1" ref="E47" ca="1">SUM(LARGE((H47,J47,O47,R47),ROW(INDIRECT("1:3"))))+SUM(LARGE((G47,I47,M47,P47,T47),ROW(INDIRECT("1:3"))))+SUM(LARGE((F47,K47,L47,N47,Q47,S47),ROW(INDIRECT("1:3"))))+AE47</f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555">
        <f t="shared" si="0"/>
        <v>0</v>
      </c>
      <c r="V47" s="555">
        <f t="shared" si="1"/>
        <v>0</v>
      </c>
      <c r="W47" s="555">
        <f t="shared" si="2"/>
        <v>0</v>
      </c>
      <c r="Y47" s="71">
        <f>LARGE((H47,J47,O47,R47),4)</f>
        <v>0</v>
      </c>
      <c r="Z47" s="71">
        <f>LARGE((G47,I47,M47,P47,T47),4)</f>
        <v>0</v>
      </c>
      <c r="AA47" s="71">
        <f>LARGE((G47,I47,M47,P47,T47),5)</f>
        <v>0</v>
      </c>
      <c r="AB47" s="71">
        <f>LARGE((F47,K47,L47,N47,Q47,S47),4)</f>
        <v>0</v>
      </c>
      <c r="AC47" s="71">
        <f>LARGE((F47,K47,L47,N47,Q47,S47),5)</f>
        <v>0</v>
      </c>
      <c r="AD47" s="71">
        <f>LARGE((F47,K47,L47,N47,Q47,S47),6)</f>
        <v>0</v>
      </c>
      <c r="AE47" s="66">
        <f t="array" aca="1" ref="AE47" ca="1">SUM(LARGE((Y47,Z47,AA47,AB47,AC47,AD47),ROW(INDIRECT("1:2"))))</f>
        <v>0</v>
      </c>
    </row>
    <row r="48" spans="1:31" x14ac:dyDescent="0.2">
      <c r="A48" s="248">
        <v>41</v>
      </c>
      <c r="B48" s="64"/>
      <c r="C48" s="64"/>
      <c r="D48" s="64"/>
      <c r="E48" s="554">
        <f t="array" aca="1" ref="E48" ca="1">SUM(LARGE((H48,J48,O48,R48),ROW(INDIRECT("1:3"))))+SUM(LARGE((G48,I48,M48,P48,T48),ROW(INDIRECT("1:3"))))+SUM(LARGE((F48,K48,L48,N48,Q48,S48),ROW(INDIRECT("1:3"))))+AE48</f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71">
        <v>0</v>
      </c>
      <c r="U48" s="555">
        <f t="shared" si="0"/>
        <v>0</v>
      </c>
      <c r="V48" s="555">
        <f t="shared" si="1"/>
        <v>0</v>
      </c>
      <c r="W48" s="555">
        <f t="shared" si="2"/>
        <v>0</v>
      </c>
      <c r="Y48" s="71">
        <f>LARGE((H48,J48,O48,R48),4)</f>
        <v>0</v>
      </c>
      <c r="Z48" s="71">
        <f>LARGE((G48,I48,M48,P48,T48),4)</f>
        <v>0</v>
      </c>
      <c r="AA48" s="71">
        <f>LARGE((G48,I48,M48,P48,T48),5)</f>
        <v>0</v>
      </c>
      <c r="AB48" s="71">
        <f>LARGE((F48,K48,L48,N48,Q48,S48),4)</f>
        <v>0</v>
      </c>
      <c r="AC48" s="71">
        <f>LARGE((F48,K48,L48,N48,Q48,S48),5)</f>
        <v>0</v>
      </c>
      <c r="AD48" s="71">
        <f>LARGE((F48,K48,L48,N48,Q48,S48),6)</f>
        <v>0</v>
      </c>
      <c r="AE48" s="66">
        <f t="array" aca="1" ref="AE48" ca="1">SUM(LARGE((Y48,Z48,AA48,AB48,AC48,AD48),ROW(INDIRECT("1:2"))))</f>
        <v>0</v>
      </c>
    </row>
    <row r="49" spans="1:31" x14ac:dyDescent="0.2">
      <c r="A49" s="248">
        <v>42</v>
      </c>
      <c r="B49" s="64"/>
      <c r="C49" s="64"/>
      <c r="D49" s="232"/>
      <c r="E49" s="554">
        <f t="array" aca="1" ref="E49" ca="1">SUM(LARGE((H49,J49,O49,R49),ROW(INDIRECT("1:3"))))+SUM(LARGE((G49,I49,M49,P49,T49),ROW(INDIRECT("1:3"))))+SUM(LARGE((F49,K49,L49,N49,Q49,S49),ROW(INDIRECT("1:3"))))+AE49</f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555">
        <f t="shared" si="0"/>
        <v>0</v>
      </c>
      <c r="V49" s="555">
        <f t="shared" si="1"/>
        <v>0</v>
      </c>
      <c r="W49" s="555">
        <f t="shared" si="2"/>
        <v>0</v>
      </c>
      <c r="Y49" s="71">
        <f>LARGE((H49,J49,O49,R49),4)</f>
        <v>0</v>
      </c>
      <c r="Z49" s="71">
        <f>LARGE((G49,I49,M49,P49,T49),4)</f>
        <v>0</v>
      </c>
      <c r="AA49" s="71">
        <f>LARGE((G49,I49,M49,P49,T49),5)</f>
        <v>0</v>
      </c>
      <c r="AB49" s="71">
        <f>LARGE((F49,K49,L49,N49,Q49,S49),4)</f>
        <v>0</v>
      </c>
      <c r="AC49" s="71">
        <f>LARGE((F49,K49,L49,N49,Q49,S49),5)</f>
        <v>0</v>
      </c>
      <c r="AD49" s="71">
        <f>LARGE((F49,K49,L49,N49,Q49,S49),6)</f>
        <v>0</v>
      </c>
      <c r="AE49" s="66">
        <f t="array" aca="1" ref="AE49" ca="1">SUM(LARGE((Y49,Z49,AA49,AB49,AC49,AD49),ROW(INDIRECT("1:2"))))</f>
        <v>0</v>
      </c>
    </row>
    <row r="50" spans="1:31" x14ac:dyDescent="0.2">
      <c r="A50" s="248">
        <v>43</v>
      </c>
      <c r="B50" s="64"/>
      <c r="C50" s="64"/>
      <c r="D50" s="556"/>
      <c r="E50" s="554">
        <f t="array" aca="1" ref="E50" ca="1">SUM(LARGE((H50,J50,O50,R50),ROW(INDIRECT("1:3"))))+SUM(LARGE((G50,I50,M50,P50,T50),ROW(INDIRECT("1:3"))))+SUM(LARGE((F50,K50,L50,N50,Q50,S50),ROW(INDIRECT("1:3"))))+AE50</f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555">
        <f t="shared" si="0"/>
        <v>0</v>
      </c>
      <c r="V50" s="555">
        <f t="shared" si="1"/>
        <v>0</v>
      </c>
      <c r="W50" s="555">
        <f t="shared" si="2"/>
        <v>0</v>
      </c>
      <c r="Y50" s="71">
        <f>LARGE((H50,J50,O50,R50),4)</f>
        <v>0</v>
      </c>
      <c r="Z50" s="71">
        <f>LARGE((G50,I50,M50,P50,T50),4)</f>
        <v>0</v>
      </c>
      <c r="AA50" s="71">
        <f>LARGE((G50,I50,M50,P50,T50),5)</f>
        <v>0</v>
      </c>
      <c r="AB50" s="71">
        <f>LARGE((F50,K50,L50,N50,Q50,S50),4)</f>
        <v>0</v>
      </c>
      <c r="AC50" s="71">
        <f>LARGE((F50,K50,L50,N50,Q50,S50),5)</f>
        <v>0</v>
      </c>
      <c r="AD50" s="71">
        <f>LARGE((F50,K50,L50,N50,Q50,S50),6)</f>
        <v>0</v>
      </c>
      <c r="AE50" s="66">
        <f t="array" aca="1" ref="AE50" ca="1">SUM(LARGE((Y50,Z50,AA50,AB50,AC50,AD50),ROW(INDIRECT("1:2"))))</f>
        <v>0</v>
      </c>
    </row>
    <row r="51" spans="1:31" x14ac:dyDescent="0.2">
      <c r="A51" s="248">
        <v>44</v>
      </c>
      <c r="B51" s="64"/>
      <c r="C51" s="64"/>
      <c r="D51" s="64"/>
      <c r="E51" s="554">
        <f t="array" aca="1" ref="E51" ca="1">SUM(LARGE((H51,J51,O51,R51),ROW(INDIRECT("1:3"))))+SUM(LARGE((G51,I51,M51,P51,T51),ROW(INDIRECT("1:3"))))+SUM(LARGE((F51,K51,L51,N51,Q51,S51),ROW(INDIRECT("1:3"))))+AE51</f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1">
        <v>0</v>
      </c>
      <c r="Q51" s="71">
        <v>0</v>
      </c>
      <c r="R51" s="71">
        <v>0</v>
      </c>
      <c r="S51" s="71">
        <v>0</v>
      </c>
      <c r="T51" s="71">
        <v>0</v>
      </c>
      <c r="U51" s="555">
        <f t="shared" si="0"/>
        <v>0</v>
      </c>
      <c r="V51" s="555">
        <f t="shared" si="1"/>
        <v>0</v>
      </c>
      <c r="W51" s="555">
        <f t="shared" si="2"/>
        <v>0</v>
      </c>
      <c r="Y51" s="71">
        <f>LARGE((H51,J51,O51,R51),4)</f>
        <v>0</v>
      </c>
      <c r="Z51" s="71">
        <f>LARGE((G51,I51,M51,P51,T51),4)</f>
        <v>0</v>
      </c>
      <c r="AA51" s="71">
        <f>LARGE((G51,I51,M51,P51,T51),5)</f>
        <v>0</v>
      </c>
      <c r="AB51" s="71">
        <f>LARGE((F51,K51,L51,N51,Q51,S51),4)</f>
        <v>0</v>
      </c>
      <c r="AC51" s="71">
        <f>LARGE((F51,K51,L51,N51,Q51,S51),5)</f>
        <v>0</v>
      </c>
      <c r="AD51" s="71">
        <f>LARGE((F51,K51,L51,N51,Q51,S51),6)</f>
        <v>0</v>
      </c>
      <c r="AE51" s="66">
        <f t="array" aca="1" ref="AE51" ca="1">SUM(LARGE((Y51,Z51,AA51,AB51,AC51,AD51),ROW(INDIRECT("1:2"))))</f>
        <v>0</v>
      </c>
    </row>
    <row r="52" spans="1:31" x14ac:dyDescent="0.2">
      <c r="A52" s="248">
        <v>45</v>
      </c>
      <c r="B52" s="64"/>
      <c r="C52" s="64"/>
      <c r="D52" s="64"/>
      <c r="E52" s="554">
        <f t="array" aca="1" ref="E52" ca="1">SUM(LARGE((H52,J52,O52,R52),ROW(INDIRECT("1:3"))))+SUM(LARGE((G52,I52,M52,P52,T52),ROW(INDIRECT("1:3"))))+SUM(LARGE((F52,K52,L52,N52,Q52,S52),ROW(INDIRECT("1:3"))))+AE52</f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0</v>
      </c>
      <c r="U52" s="555">
        <f t="shared" si="0"/>
        <v>0</v>
      </c>
      <c r="V52" s="555">
        <f t="shared" si="1"/>
        <v>0</v>
      </c>
      <c r="W52" s="555">
        <f t="shared" si="2"/>
        <v>0</v>
      </c>
      <c r="Y52" s="71">
        <f>LARGE((H52,J52,O52,R52),4)</f>
        <v>0</v>
      </c>
      <c r="Z52" s="71">
        <f>LARGE((G52,I52,M52,P52,T52),4)</f>
        <v>0</v>
      </c>
      <c r="AA52" s="71">
        <f>LARGE((G52,I52,M52,P52,T52),5)</f>
        <v>0</v>
      </c>
      <c r="AB52" s="71">
        <f>LARGE((F52,K52,L52,N52,Q52,S52),4)</f>
        <v>0</v>
      </c>
      <c r="AC52" s="71">
        <f>LARGE((F52,K52,L52,N52,Q52,S52),5)</f>
        <v>0</v>
      </c>
      <c r="AD52" s="71">
        <f>LARGE((F52,K52,L52,N52,Q52,S52),6)</f>
        <v>0</v>
      </c>
      <c r="AE52" s="66">
        <f t="array" aca="1" ref="AE52" ca="1">SUM(LARGE((Y52,Z52,AA52,AB52,AC52,AD52),ROW(INDIRECT("1:2"))))</f>
        <v>0</v>
      </c>
    </row>
    <row r="53" spans="1:31" x14ac:dyDescent="0.2">
      <c r="A53" s="248">
        <v>46</v>
      </c>
      <c r="B53" s="64"/>
      <c r="C53" s="64"/>
      <c r="D53" s="64"/>
      <c r="E53" s="554">
        <f t="array" aca="1" ref="E53" ca="1">SUM(LARGE((H53,J53,O53,R53),ROW(INDIRECT("1:3"))))+SUM(LARGE((G53,I53,M53,P53,T53),ROW(INDIRECT("1:3"))))+SUM(LARGE((F53,K53,L53,N53,Q53,S53),ROW(INDIRECT("1:3"))))+AE53</f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555">
        <f t="shared" si="0"/>
        <v>0</v>
      </c>
      <c r="V53" s="555">
        <f t="shared" si="1"/>
        <v>0</v>
      </c>
      <c r="W53" s="555">
        <f t="shared" si="2"/>
        <v>0</v>
      </c>
      <c r="Y53" s="71">
        <f>LARGE((H53,J53,O53,R53),4)</f>
        <v>0</v>
      </c>
      <c r="Z53" s="71">
        <f>LARGE((G53,I53,M53,P53,T53),4)</f>
        <v>0</v>
      </c>
      <c r="AA53" s="71">
        <f>LARGE((G53,I53,M53,P53,T53),5)</f>
        <v>0</v>
      </c>
      <c r="AB53" s="71">
        <f>LARGE((F53,K53,L53,N53,Q53,S53),4)</f>
        <v>0</v>
      </c>
      <c r="AC53" s="71">
        <f>LARGE((F53,K53,L53,N53,Q53,S53),5)</f>
        <v>0</v>
      </c>
      <c r="AD53" s="71">
        <f>LARGE((F53,K53,L53,N53,Q53,S53),6)</f>
        <v>0</v>
      </c>
      <c r="AE53" s="66">
        <f t="array" aca="1" ref="AE53" ca="1">SUM(LARGE((Y53,Z53,AA53,AB53,AC53,AD53),ROW(INDIRECT("1:2"))))</f>
        <v>0</v>
      </c>
    </row>
    <row r="54" spans="1:31" x14ac:dyDescent="0.2">
      <c r="A54" s="248">
        <v>47</v>
      </c>
      <c r="B54" s="64"/>
      <c r="C54" s="64"/>
      <c r="D54" s="64"/>
      <c r="E54" s="554">
        <f t="array" aca="1" ref="E54" ca="1">SUM(LARGE((H54,J54,O54,R54),ROW(INDIRECT("1:3"))))+SUM(LARGE((G54,I54,M54,P54,T54),ROW(INDIRECT("1:3"))))+SUM(LARGE((F54,K54,L54,N54,Q54,S54),ROW(INDIRECT("1:3"))))+AE54</f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555">
        <f t="shared" si="0"/>
        <v>0</v>
      </c>
      <c r="V54" s="555">
        <f t="shared" si="1"/>
        <v>0</v>
      </c>
      <c r="W54" s="555">
        <f t="shared" si="2"/>
        <v>0</v>
      </c>
      <c r="Y54" s="71">
        <f>LARGE((H54,J54,O54,R54),4)</f>
        <v>0</v>
      </c>
      <c r="Z54" s="71">
        <f>LARGE((G54,I54,M54,P54,T54),4)</f>
        <v>0</v>
      </c>
      <c r="AA54" s="71">
        <f>LARGE((G54,I54,M54,P54,T54),5)</f>
        <v>0</v>
      </c>
      <c r="AB54" s="71">
        <f>LARGE((F54,K54,L54,N54,Q54,S54),4)</f>
        <v>0</v>
      </c>
      <c r="AC54" s="71">
        <f>LARGE((F54,K54,L54,N54,Q54,S54),5)</f>
        <v>0</v>
      </c>
      <c r="AD54" s="71">
        <f>LARGE((F54,K54,L54,N54,Q54,S54),6)</f>
        <v>0</v>
      </c>
      <c r="AE54" s="66">
        <f t="array" aca="1" ref="AE54" ca="1">SUM(LARGE((Y54,Z54,AA54,AB54,AC54,AD54),ROW(INDIRECT("1:2"))))</f>
        <v>0</v>
      </c>
    </row>
    <row r="55" spans="1:31" x14ac:dyDescent="0.2">
      <c r="A55" s="248">
        <v>48</v>
      </c>
      <c r="B55" s="64"/>
      <c r="C55" s="64"/>
      <c r="D55" s="64"/>
      <c r="E55" s="554">
        <f t="array" aca="1" ref="E55" ca="1">SUM(LARGE((H55,J55,O55,R55),ROW(INDIRECT("1:3"))))+SUM(LARGE((G55,I55,M55,P55,T55),ROW(INDIRECT("1:3"))))+SUM(LARGE((F55,K55,L55,N55,Q55,S55),ROW(INDIRECT("1:3"))))+AE55</f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71">
        <v>0</v>
      </c>
      <c r="Q55" s="71">
        <v>0</v>
      </c>
      <c r="R55" s="71">
        <v>0</v>
      </c>
      <c r="S55" s="71">
        <v>0</v>
      </c>
      <c r="T55" s="71">
        <v>0</v>
      </c>
      <c r="U55" s="555">
        <f t="shared" si="0"/>
        <v>0</v>
      </c>
      <c r="V55" s="555">
        <f t="shared" si="1"/>
        <v>0</v>
      </c>
      <c r="W55" s="555">
        <f t="shared" si="2"/>
        <v>0</v>
      </c>
      <c r="Y55" s="71">
        <f>LARGE((H55,J55,O55,R55),4)</f>
        <v>0</v>
      </c>
      <c r="Z55" s="71">
        <f>LARGE((G55,I55,M55,P55,T55),4)</f>
        <v>0</v>
      </c>
      <c r="AA55" s="71">
        <f>LARGE((G55,I55,M55,P55,T55),5)</f>
        <v>0</v>
      </c>
      <c r="AB55" s="71">
        <f>LARGE((F55,K55,L55,N55,Q55,S55),4)</f>
        <v>0</v>
      </c>
      <c r="AC55" s="71">
        <f>LARGE((F55,K55,L55,N55,Q55,S55),5)</f>
        <v>0</v>
      </c>
      <c r="AD55" s="71">
        <f>LARGE((F55,K55,L55,N55,Q55,S55),6)</f>
        <v>0</v>
      </c>
      <c r="AE55" s="66">
        <f t="array" aca="1" ref="AE55" ca="1">SUM(LARGE((Y55,Z55,AA55,AB55,AC55,AD55),ROW(INDIRECT("1:2"))))</f>
        <v>0</v>
      </c>
    </row>
    <row r="56" spans="1:31" x14ac:dyDescent="0.2">
      <c r="A56" s="248">
        <v>49</v>
      </c>
      <c r="B56" s="64"/>
      <c r="C56" s="64"/>
      <c r="D56" s="64"/>
      <c r="E56" s="554">
        <f t="array" aca="1" ref="E56" ca="1">SUM(LARGE((H56,J56,O56,R56),ROW(INDIRECT("1:3"))))+SUM(LARGE((G56,I56,M56,P56,T56),ROW(INDIRECT("1:3"))))+SUM(LARGE((F56,K56,L56,N56,Q56,S56),ROW(INDIRECT("1:3"))))+AE56</f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>
        <v>0</v>
      </c>
      <c r="R56" s="71">
        <v>0</v>
      </c>
      <c r="S56" s="71">
        <v>0</v>
      </c>
      <c r="T56" s="71">
        <v>0</v>
      </c>
      <c r="U56" s="555">
        <f t="shared" si="0"/>
        <v>0</v>
      </c>
      <c r="V56" s="555">
        <f t="shared" si="1"/>
        <v>0</v>
      </c>
      <c r="W56" s="555">
        <f t="shared" si="2"/>
        <v>0</v>
      </c>
      <c r="Y56" s="71">
        <f>LARGE((H56,J56,O56,R56),4)</f>
        <v>0</v>
      </c>
      <c r="Z56" s="71">
        <f>LARGE((G56,I56,M56,P56,T56),4)</f>
        <v>0</v>
      </c>
      <c r="AA56" s="71">
        <f>LARGE((G56,I56,M56,P56,T56),5)</f>
        <v>0</v>
      </c>
      <c r="AB56" s="71">
        <f>LARGE((F56,K56,L56,N56,Q56,S56),4)</f>
        <v>0</v>
      </c>
      <c r="AC56" s="71">
        <f>LARGE((F56,K56,L56,N56,Q56,S56),5)</f>
        <v>0</v>
      </c>
      <c r="AD56" s="71">
        <f>LARGE((F56,K56,L56,N56,Q56,S56),6)</f>
        <v>0</v>
      </c>
      <c r="AE56" s="66">
        <f t="array" aca="1" ref="AE56" ca="1">SUM(LARGE((Y56,Z56,AA56,AB56,AC56,AD56),ROW(INDIRECT("1:2"))))</f>
        <v>0</v>
      </c>
    </row>
    <row r="57" spans="1:31" x14ac:dyDescent="0.2">
      <c r="A57" s="248">
        <v>50</v>
      </c>
      <c r="B57" s="64"/>
      <c r="C57" s="64"/>
      <c r="D57" s="64"/>
      <c r="E57" s="554">
        <f t="array" aca="1" ref="E57" ca="1">SUM(LARGE((H57,J57,O57,R57),ROW(INDIRECT("1:3"))))+SUM(LARGE((G57,I57,M57,P57,T57),ROW(INDIRECT("1:3"))))+SUM(LARGE((F57,K57,L57,N57,Q57,S57),ROW(INDIRECT("1:3"))))+AE57</f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555">
        <f t="shared" si="0"/>
        <v>0</v>
      </c>
      <c r="V57" s="555">
        <f t="shared" si="1"/>
        <v>0</v>
      </c>
      <c r="W57" s="555">
        <f t="shared" si="2"/>
        <v>0</v>
      </c>
      <c r="Y57" s="71">
        <f>LARGE((H57,J57,O57,R57),4)</f>
        <v>0</v>
      </c>
      <c r="Z57" s="71">
        <f>LARGE((G57,I57,M57,P57,T57),4)</f>
        <v>0</v>
      </c>
      <c r="AA57" s="71">
        <f>LARGE((G57,I57,M57,P57,T57),5)</f>
        <v>0</v>
      </c>
      <c r="AB57" s="71">
        <f>LARGE((F57,K57,L57,N57,Q57,S57),4)</f>
        <v>0</v>
      </c>
      <c r="AC57" s="71">
        <f>LARGE((F57,K57,L57,N57,Q57,S57),5)</f>
        <v>0</v>
      </c>
      <c r="AD57" s="71">
        <f>LARGE((F57,K57,L57,N57,Q57,S57),6)</f>
        <v>0</v>
      </c>
      <c r="AE57" s="66">
        <f t="array" aca="1" ref="AE57" ca="1">SUM(LARGE((Y57,Z57,AA57,AB57,AC57,AD57),ROW(INDIRECT("1:2"))))</f>
        <v>0</v>
      </c>
    </row>
    <row r="58" spans="1:31" x14ac:dyDescent="0.2">
      <c r="A58" s="248">
        <v>51</v>
      </c>
      <c r="B58" s="64"/>
      <c r="C58" s="64"/>
      <c r="D58" s="64"/>
      <c r="E58" s="554">
        <f t="array" aca="1" ref="E58" ca="1">SUM(LARGE((H58,J58,O58,R58),ROW(INDIRECT("1:3"))))+SUM(LARGE((G58,I58,M58,P58,T58),ROW(INDIRECT("1:3"))))+SUM(LARGE((F58,K58,L58,N58,Q58,S58),ROW(INDIRECT("1:3"))))+AE58</f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555">
        <f t="shared" si="0"/>
        <v>0</v>
      </c>
      <c r="V58" s="555">
        <f t="shared" si="1"/>
        <v>0</v>
      </c>
      <c r="W58" s="555">
        <f t="shared" si="2"/>
        <v>0</v>
      </c>
      <c r="Y58" s="71">
        <f>LARGE((H58,J58,O58,R58),4)</f>
        <v>0</v>
      </c>
      <c r="Z58" s="71">
        <f>LARGE((G58,I58,M58,P58,T58),4)</f>
        <v>0</v>
      </c>
      <c r="AA58" s="71">
        <f>LARGE((G58,I58,M58,P58,T58),5)</f>
        <v>0</v>
      </c>
      <c r="AB58" s="71">
        <f>LARGE((F58,K58,L58,N58,Q58,S58),4)</f>
        <v>0</v>
      </c>
      <c r="AC58" s="71">
        <f>LARGE((F58,K58,L58,N58,Q58,S58),5)</f>
        <v>0</v>
      </c>
      <c r="AD58" s="71">
        <f>LARGE((F58,K58,L58,N58,Q58,S58),6)</f>
        <v>0</v>
      </c>
      <c r="AE58" s="66">
        <f t="array" aca="1" ref="AE58" ca="1">SUM(LARGE((Y58,Z58,AA58,AB58,AC58,AD58),ROW(INDIRECT("1:2"))))</f>
        <v>0</v>
      </c>
    </row>
    <row r="59" spans="1:31" x14ac:dyDescent="0.2">
      <c r="A59" s="248">
        <v>52</v>
      </c>
      <c r="B59" s="64"/>
      <c r="C59" s="64"/>
      <c r="D59" s="64"/>
      <c r="E59" s="554">
        <f t="array" aca="1" ref="E59" ca="1">SUM(LARGE((H59,J59,O59,R59),ROW(INDIRECT("1:3"))))+SUM(LARGE((G59,I59,M59,P59,T59),ROW(INDIRECT("1:3"))))+SUM(LARGE((F59,K59,L59,N59,Q59,S59),ROW(INDIRECT("1:3"))))+AE59</f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0</v>
      </c>
      <c r="U59" s="555">
        <f t="shared" si="0"/>
        <v>0</v>
      </c>
      <c r="V59" s="555">
        <f t="shared" si="1"/>
        <v>0</v>
      </c>
      <c r="W59" s="555">
        <f t="shared" si="2"/>
        <v>0</v>
      </c>
      <c r="Y59" s="71">
        <f>LARGE((H59,J59,O59,R59),4)</f>
        <v>0</v>
      </c>
      <c r="Z59" s="71">
        <f>LARGE((G59,I59,M59,P59,T59),4)</f>
        <v>0</v>
      </c>
      <c r="AA59" s="71">
        <f>LARGE((G59,I59,M59,P59,T59),5)</f>
        <v>0</v>
      </c>
      <c r="AB59" s="71">
        <f>LARGE((F59,K59,L59,N59,Q59,S59),4)</f>
        <v>0</v>
      </c>
      <c r="AC59" s="71">
        <f>LARGE((F59,K59,L59,N59,Q59,S59),5)</f>
        <v>0</v>
      </c>
      <c r="AD59" s="71">
        <f>LARGE((F59,K59,L59,N59,Q59,S59),6)</f>
        <v>0</v>
      </c>
      <c r="AE59" s="66">
        <f t="array" aca="1" ref="AE59" ca="1">SUM(LARGE((Y59,Z59,AA59,AB59,AC59,AD59),ROW(INDIRECT("1:2"))))</f>
        <v>0</v>
      </c>
    </row>
    <row r="60" spans="1:31" x14ac:dyDescent="0.2">
      <c r="A60" s="248">
        <v>53</v>
      </c>
      <c r="B60" s="64"/>
      <c r="C60" s="64"/>
      <c r="D60" s="64"/>
      <c r="E60" s="554">
        <f t="array" aca="1" ref="E60" ca="1">SUM(LARGE((H60,J60,O60,R60),ROW(INDIRECT("1:3"))))+SUM(LARGE((G60,I60,M60,P60,T60),ROW(INDIRECT("1:3"))))+SUM(LARGE((F60,K60,L60,N60,Q60,S60),ROW(INDIRECT("1:3"))))+AE60</f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555">
        <f t="shared" si="0"/>
        <v>0</v>
      </c>
      <c r="V60" s="555">
        <f t="shared" si="1"/>
        <v>0</v>
      </c>
      <c r="W60" s="555">
        <f t="shared" si="2"/>
        <v>0</v>
      </c>
      <c r="Y60" s="71">
        <f>LARGE((H60,J60,O60,R60),4)</f>
        <v>0</v>
      </c>
      <c r="Z60" s="71">
        <f>LARGE((G60,I60,M60,P60,T60),4)</f>
        <v>0</v>
      </c>
      <c r="AA60" s="71">
        <f>LARGE((G60,I60,M60,P60,T60),5)</f>
        <v>0</v>
      </c>
      <c r="AB60" s="71">
        <f>LARGE((F60,K60,L60,N60,Q60,S60),4)</f>
        <v>0</v>
      </c>
      <c r="AC60" s="71">
        <f>LARGE((F60,K60,L60,N60,Q60,S60),5)</f>
        <v>0</v>
      </c>
      <c r="AD60" s="71">
        <f>LARGE((F60,K60,L60,N60,Q60,S60),6)</f>
        <v>0</v>
      </c>
      <c r="AE60" s="66">
        <f t="array" aca="1" ref="AE60" ca="1">SUM(LARGE((Y60,Z60,AA60,AB60,AC60,AD60),ROW(INDIRECT("1:2"))))</f>
        <v>0</v>
      </c>
    </row>
    <row r="61" spans="1:31" x14ac:dyDescent="0.2">
      <c r="A61" s="248">
        <v>54</v>
      </c>
      <c r="B61" s="64"/>
      <c r="C61" s="64"/>
      <c r="D61" s="64"/>
      <c r="E61" s="554">
        <f t="array" aca="1" ref="E61" ca="1">SUM(LARGE((H61,J61,O61,R61),ROW(INDIRECT("1:3"))))+SUM(LARGE((G61,I61,M61,P61,T61),ROW(INDIRECT("1:3"))))+SUM(LARGE((F61,K61,L61,N61,Q61,S61),ROW(INDIRECT("1:3"))))+AE61</f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>
        <v>0</v>
      </c>
      <c r="R61" s="71">
        <v>0</v>
      </c>
      <c r="S61" s="71">
        <v>0</v>
      </c>
      <c r="T61" s="71">
        <v>0</v>
      </c>
      <c r="U61" s="555">
        <f t="shared" si="0"/>
        <v>0</v>
      </c>
      <c r="V61" s="555">
        <f t="shared" si="1"/>
        <v>0</v>
      </c>
      <c r="W61" s="555">
        <f t="shared" si="2"/>
        <v>0</v>
      </c>
      <c r="Y61" s="71">
        <f>LARGE((H61,J61,O61,R61),4)</f>
        <v>0</v>
      </c>
      <c r="Z61" s="71">
        <f>LARGE((G61,I61,M61,P61,T61),4)</f>
        <v>0</v>
      </c>
      <c r="AA61" s="71">
        <f>LARGE((G61,I61,M61,P61,T61),5)</f>
        <v>0</v>
      </c>
      <c r="AB61" s="71">
        <f>LARGE((F61,K61,L61,N61,Q61,S61),4)</f>
        <v>0</v>
      </c>
      <c r="AC61" s="71">
        <f>LARGE((F61,K61,L61,N61,Q61,S61),5)</f>
        <v>0</v>
      </c>
      <c r="AD61" s="71">
        <f>LARGE((F61,K61,L61,N61,Q61,S61),6)</f>
        <v>0</v>
      </c>
      <c r="AE61" s="66">
        <f t="array" aca="1" ref="AE61" ca="1">SUM(LARGE((Y61,Z61,AA61,AB61,AC61,AD61),ROW(INDIRECT("1:2"))))</f>
        <v>0</v>
      </c>
    </row>
    <row r="62" spans="1:31" x14ac:dyDescent="0.2">
      <c r="A62" s="248">
        <v>55</v>
      </c>
      <c r="B62" s="64"/>
      <c r="C62" s="64"/>
      <c r="D62" s="232"/>
      <c r="E62" s="554">
        <f t="array" aca="1" ref="E62" ca="1">SUM(LARGE((H62,J62,O62,R62),ROW(INDIRECT("1:3"))))+SUM(LARGE((G62,I62,M62,P62,T62),ROW(INDIRECT("1:3"))))+SUM(LARGE((F62,K62,L62,N62,Q62,S62),ROW(INDIRECT("1:3"))))+AE62</f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0</v>
      </c>
      <c r="S62" s="71">
        <v>0</v>
      </c>
      <c r="T62" s="71">
        <v>0</v>
      </c>
      <c r="U62" s="555">
        <f t="shared" si="0"/>
        <v>0</v>
      </c>
      <c r="V62" s="555">
        <f t="shared" si="1"/>
        <v>0</v>
      </c>
      <c r="W62" s="555">
        <f t="shared" si="2"/>
        <v>0</v>
      </c>
      <c r="Y62" s="71">
        <f>LARGE((H62,J62,O62,R62),4)</f>
        <v>0</v>
      </c>
      <c r="Z62" s="71">
        <f>LARGE((G62,I62,M62,P62,T62),4)</f>
        <v>0</v>
      </c>
      <c r="AA62" s="71">
        <f>LARGE((G62,I62,M62,P62,T62),5)</f>
        <v>0</v>
      </c>
      <c r="AB62" s="71">
        <f>LARGE((F62,K62,L62,N62,Q62,S62),4)</f>
        <v>0</v>
      </c>
      <c r="AC62" s="71">
        <f>LARGE((F62,K62,L62,N62,Q62,S62),5)</f>
        <v>0</v>
      </c>
      <c r="AD62" s="71">
        <f>LARGE((F62,K62,L62,N62,Q62,S62),6)</f>
        <v>0</v>
      </c>
      <c r="AE62" s="66">
        <f t="array" aca="1" ref="AE62" ca="1">SUM(LARGE((Y62,Z62,AA62,AB62,AC62,AD62),ROW(INDIRECT("1:2"))))</f>
        <v>0</v>
      </c>
    </row>
    <row r="63" spans="1:31" x14ac:dyDescent="0.2">
      <c r="A63" s="248">
        <v>56</v>
      </c>
      <c r="B63" s="64"/>
      <c r="C63" s="64"/>
      <c r="D63" s="64"/>
      <c r="E63" s="554">
        <f t="array" aca="1" ref="E63" ca="1">SUM(LARGE((H63,J63,O63,R63),ROW(INDIRECT("1:3"))))+SUM(LARGE((G63,I63,M63,P63,T63),ROW(INDIRECT("1:3"))))+SUM(LARGE((F63,K63,L63,N63,Q63,S63),ROW(INDIRECT("1:3"))))+AE63</f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>
        <v>0</v>
      </c>
      <c r="R63" s="71">
        <v>0</v>
      </c>
      <c r="S63" s="71">
        <v>0</v>
      </c>
      <c r="T63" s="71">
        <v>0</v>
      </c>
      <c r="U63" s="555">
        <f t="shared" si="0"/>
        <v>0</v>
      </c>
      <c r="V63" s="555">
        <f t="shared" si="1"/>
        <v>0</v>
      </c>
      <c r="W63" s="555">
        <f t="shared" si="2"/>
        <v>0</v>
      </c>
      <c r="Y63" s="71">
        <f>LARGE((H63,J63,O63,R63),4)</f>
        <v>0</v>
      </c>
      <c r="Z63" s="71">
        <f>LARGE((G63,I63,M63,P63,T63),4)</f>
        <v>0</v>
      </c>
      <c r="AA63" s="71">
        <f>LARGE((G63,I63,M63,P63,T63),5)</f>
        <v>0</v>
      </c>
      <c r="AB63" s="71">
        <f>LARGE((F63,K63,L63,N63,Q63,S63),4)</f>
        <v>0</v>
      </c>
      <c r="AC63" s="71">
        <f>LARGE((F63,K63,L63,N63,Q63,S63),5)</f>
        <v>0</v>
      </c>
      <c r="AD63" s="71">
        <f>LARGE((F63,K63,L63,N63,Q63,S63),6)</f>
        <v>0</v>
      </c>
      <c r="AE63" s="66">
        <f t="array" aca="1" ref="AE63" ca="1">SUM(LARGE((Y63,Z63,AA63,AB63,AC63,AD63),ROW(INDIRECT("1:2"))))</f>
        <v>0</v>
      </c>
    </row>
    <row r="64" spans="1:31" x14ac:dyDescent="0.2">
      <c r="A64" s="248">
        <v>57</v>
      </c>
      <c r="B64" s="64"/>
      <c r="C64" s="64"/>
      <c r="D64" s="64"/>
      <c r="E64" s="554">
        <f t="array" aca="1" ref="E64" ca="1">SUM(LARGE((H64,J64,O64,R64),ROW(INDIRECT("1:3"))))+SUM(LARGE((G64,I64,M64,P64,T64),ROW(INDIRECT("1:3"))))+SUM(LARGE((F64,K64,L64,N64,Q64,S64),ROW(INDIRECT("1:3"))))+AE64</f>
        <v>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555">
        <f t="shared" si="0"/>
        <v>0</v>
      </c>
      <c r="V64" s="555">
        <f t="shared" si="1"/>
        <v>0</v>
      </c>
      <c r="W64" s="555">
        <f t="shared" si="2"/>
        <v>0</v>
      </c>
      <c r="Y64" s="71">
        <f>LARGE((H64,J64,O64,R64),4)</f>
        <v>0</v>
      </c>
      <c r="Z64" s="71">
        <f>LARGE((G64,I64,M64,P64,T64),4)</f>
        <v>0</v>
      </c>
      <c r="AA64" s="71">
        <f>LARGE((G64,I64,M64,P64,T64),5)</f>
        <v>0</v>
      </c>
      <c r="AB64" s="71">
        <f>LARGE((F64,K64,L64,N64,Q64,S64),4)</f>
        <v>0</v>
      </c>
      <c r="AC64" s="71">
        <f>LARGE((F64,K64,L64,N64,Q64,S64),5)</f>
        <v>0</v>
      </c>
      <c r="AD64" s="71">
        <f>LARGE((F64,K64,L64,N64,Q64,S64),6)</f>
        <v>0</v>
      </c>
      <c r="AE64" s="66">
        <f t="array" aca="1" ref="AE64" ca="1">SUM(LARGE((Y64,Z64,AA64,AB64,AC64,AD64),ROW(INDIRECT("1:2"))))</f>
        <v>0</v>
      </c>
    </row>
    <row r="65" spans="1:31" x14ac:dyDescent="0.2">
      <c r="A65" s="248">
        <v>58</v>
      </c>
      <c r="B65" s="64"/>
      <c r="C65" s="64"/>
      <c r="D65" s="64"/>
      <c r="E65" s="554">
        <f t="array" aca="1" ref="E65" ca="1">SUM(LARGE((H65,J65,O65,R65),ROW(INDIRECT("1:3"))))+SUM(LARGE((G65,I65,M65,P65,T65),ROW(INDIRECT("1:3"))))+SUM(LARGE((F65,K65,L65,N65,Q65,S65),ROW(INDIRECT("1:3"))))+AE65</f>
        <v>0</v>
      </c>
      <c r="F65" s="71">
        <v>0</v>
      </c>
      <c r="G65" s="71">
        <v>0</v>
      </c>
      <c r="H65" s="71">
        <v>0</v>
      </c>
      <c r="I65" s="71">
        <v>0</v>
      </c>
      <c r="J65" s="71">
        <v>0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71">
        <v>0</v>
      </c>
      <c r="S65" s="71">
        <v>0</v>
      </c>
      <c r="T65" s="71">
        <v>0</v>
      </c>
      <c r="U65" s="555">
        <f t="shared" si="0"/>
        <v>0</v>
      </c>
      <c r="V65" s="555">
        <f t="shared" si="1"/>
        <v>0</v>
      </c>
      <c r="W65" s="555">
        <f t="shared" si="2"/>
        <v>0</v>
      </c>
      <c r="Y65" s="71">
        <f>LARGE((H65,J65,O65,R65),4)</f>
        <v>0</v>
      </c>
      <c r="Z65" s="71">
        <f>LARGE((G65,I65,M65,P65,T65),4)</f>
        <v>0</v>
      </c>
      <c r="AA65" s="71">
        <f>LARGE((G65,I65,M65,P65,T65),5)</f>
        <v>0</v>
      </c>
      <c r="AB65" s="71">
        <f>LARGE((F65,K65,L65,N65,Q65,S65),4)</f>
        <v>0</v>
      </c>
      <c r="AC65" s="71">
        <f>LARGE((F65,K65,L65,N65,Q65,S65),5)</f>
        <v>0</v>
      </c>
      <c r="AD65" s="71">
        <f>LARGE((F65,K65,L65,N65,Q65,S65),6)</f>
        <v>0</v>
      </c>
      <c r="AE65" s="66">
        <f t="array" aca="1" ref="AE65" ca="1">SUM(LARGE((Y65,Z65,AA65,AB65,AC65,AD65),ROW(INDIRECT("1:2"))))</f>
        <v>0</v>
      </c>
    </row>
    <row r="66" spans="1:31" x14ac:dyDescent="0.2">
      <c r="A66" s="248">
        <v>59</v>
      </c>
      <c r="B66" s="64"/>
      <c r="C66" s="64"/>
      <c r="D66" s="64"/>
      <c r="E66" s="554">
        <f t="array" aca="1" ref="E66" ca="1">SUM(LARGE((H66,J66,O66,R66),ROW(INDIRECT("1:3"))))+SUM(LARGE((G66,I66,M66,P66,T66),ROW(INDIRECT("1:3"))))+SUM(LARGE((F66,K66,L66,N66,Q66,S66),ROW(INDIRECT("1:3"))))+AE66</f>
        <v>0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555">
        <f t="shared" si="0"/>
        <v>0</v>
      </c>
      <c r="V66" s="555">
        <f t="shared" si="1"/>
        <v>0</v>
      </c>
      <c r="W66" s="555">
        <f t="shared" si="2"/>
        <v>0</v>
      </c>
      <c r="Y66" s="71">
        <f>LARGE((H66,J66,O66,R66),4)</f>
        <v>0</v>
      </c>
      <c r="Z66" s="71">
        <f>LARGE((G66,I66,M66,P66,T66),4)</f>
        <v>0</v>
      </c>
      <c r="AA66" s="71">
        <f>LARGE((G66,I66,M66,P66,T66),5)</f>
        <v>0</v>
      </c>
      <c r="AB66" s="71">
        <f>LARGE((F66,K66,L66,N66,Q66,S66),4)</f>
        <v>0</v>
      </c>
      <c r="AC66" s="71">
        <f>LARGE((F66,K66,L66,N66,Q66,S66),5)</f>
        <v>0</v>
      </c>
      <c r="AD66" s="71">
        <f>LARGE((F66,K66,L66,N66,Q66,S66),6)</f>
        <v>0</v>
      </c>
      <c r="AE66" s="66">
        <f t="array" aca="1" ref="AE66" ca="1">SUM(LARGE((Y66,Z66,AA66,AB66,AC66,AD66),ROW(INDIRECT("1:2"))))</f>
        <v>0</v>
      </c>
    </row>
    <row r="67" spans="1:31" x14ac:dyDescent="0.2">
      <c r="A67" s="248">
        <v>60</v>
      </c>
      <c r="B67" s="64"/>
      <c r="C67" s="64"/>
      <c r="D67" s="64"/>
      <c r="E67" s="554">
        <f t="array" aca="1" ref="E67" ca="1">SUM(LARGE((H67,J67,O67,R67),ROW(INDIRECT("1:3"))))+SUM(LARGE((G67,I67,M67,P67,T67),ROW(INDIRECT("1:3"))))+SUM(LARGE((F67,K67,L67,N67,Q67,S67),ROW(INDIRECT("1:3"))))+AE67</f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555">
        <f t="shared" si="0"/>
        <v>0</v>
      </c>
      <c r="V67" s="555">
        <f t="shared" si="1"/>
        <v>0</v>
      </c>
      <c r="W67" s="555">
        <f t="shared" si="2"/>
        <v>0</v>
      </c>
      <c r="Y67" s="71">
        <f>LARGE((H67,J67,O67,R67),4)</f>
        <v>0</v>
      </c>
      <c r="Z67" s="71">
        <f>LARGE((G67,I67,M67,P67,T67),4)</f>
        <v>0</v>
      </c>
      <c r="AA67" s="71">
        <f>LARGE((G67,I67,M67,P67,T67),5)</f>
        <v>0</v>
      </c>
      <c r="AB67" s="71">
        <f>LARGE((F67,K67,L67,N67,Q67,S67),4)</f>
        <v>0</v>
      </c>
      <c r="AC67" s="71">
        <f>LARGE((F67,K67,L67,N67,Q67,S67),5)</f>
        <v>0</v>
      </c>
      <c r="AD67" s="71">
        <f>LARGE((F67,K67,L67,N67,Q67,S67),6)</f>
        <v>0</v>
      </c>
      <c r="AE67" s="66">
        <f t="array" aca="1" ref="AE67" ca="1">SUM(LARGE((Y67,Z67,AA67,AB67,AC67,AD67),ROW(INDIRECT("1:2"))))</f>
        <v>0</v>
      </c>
    </row>
    <row r="68" spans="1:31" x14ac:dyDescent="0.2">
      <c r="A68" s="248">
        <v>61</v>
      </c>
      <c r="B68" s="64"/>
      <c r="C68" s="64"/>
      <c r="D68" s="64"/>
      <c r="E68" s="554">
        <f t="array" aca="1" ref="E68" ca="1">SUM(LARGE((H68,J68,O68,R68),ROW(INDIRECT("1:3"))))+SUM(LARGE((G68,I68,M68,P68,T68),ROW(INDIRECT("1:3"))))+SUM(LARGE((F68,K68,L68,N68,Q68,S68),ROW(INDIRECT("1:3"))))+AE68</f>
        <v>0</v>
      </c>
      <c r="F68" s="71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555">
        <f t="shared" si="0"/>
        <v>0</v>
      </c>
      <c r="V68" s="555">
        <f t="shared" si="1"/>
        <v>0</v>
      </c>
      <c r="W68" s="555">
        <f t="shared" si="2"/>
        <v>0</v>
      </c>
      <c r="Y68" s="71">
        <f>LARGE((H68,J68,O68,R68),4)</f>
        <v>0</v>
      </c>
      <c r="Z68" s="71">
        <f>LARGE((G68,I68,M68,P68,T68),4)</f>
        <v>0</v>
      </c>
      <c r="AA68" s="71">
        <f>LARGE((G68,I68,M68,P68,T68),5)</f>
        <v>0</v>
      </c>
      <c r="AB68" s="71">
        <f>LARGE((F68,K68,L68,N68,Q68,S68),4)</f>
        <v>0</v>
      </c>
      <c r="AC68" s="71">
        <f>LARGE((F68,K68,L68,N68,Q68,S68),5)</f>
        <v>0</v>
      </c>
      <c r="AD68" s="71">
        <f>LARGE((F68,K68,L68,N68,Q68,S68),6)</f>
        <v>0</v>
      </c>
      <c r="AE68" s="66">
        <f t="array" aca="1" ref="AE68" ca="1">SUM(LARGE((Y68,Z68,AA68,AB68,AC68,AD68),ROW(INDIRECT("1:2"))))</f>
        <v>0</v>
      </c>
    </row>
    <row r="69" spans="1:31" x14ac:dyDescent="0.2">
      <c r="A69" s="248">
        <v>62</v>
      </c>
      <c r="B69" s="64"/>
      <c r="C69" s="64"/>
      <c r="D69" s="64"/>
      <c r="E69" s="554">
        <f t="array" aca="1" ref="E69" ca="1">SUM(LARGE((H69,J69,O69,R69),ROW(INDIRECT("1:3"))))+SUM(LARGE((G69,I69,M69,P69,T69),ROW(INDIRECT("1:3"))))+SUM(LARGE((F69,K69,L69,N69,Q69,S69),ROW(INDIRECT("1:3"))))+AE69</f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555">
        <f t="shared" si="0"/>
        <v>0</v>
      </c>
      <c r="V69" s="555">
        <f t="shared" si="1"/>
        <v>0</v>
      </c>
      <c r="W69" s="555">
        <f t="shared" si="2"/>
        <v>0</v>
      </c>
      <c r="Y69" s="71">
        <f>LARGE((H69,J69,O69,R69),4)</f>
        <v>0</v>
      </c>
      <c r="Z69" s="71">
        <f>LARGE((G69,I69,M69,P69,T69),4)</f>
        <v>0</v>
      </c>
      <c r="AA69" s="71">
        <f>LARGE((G69,I69,M69,P69,T69),5)</f>
        <v>0</v>
      </c>
      <c r="AB69" s="71">
        <f>LARGE((F69,K69,L69,N69,Q69,S69),4)</f>
        <v>0</v>
      </c>
      <c r="AC69" s="71">
        <f>LARGE((F69,K69,L69,N69,Q69,S69),5)</f>
        <v>0</v>
      </c>
      <c r="AD69" s="71">
        <f>LARGE((F69,K69,L69,N69,Q69,S69),6)</f>
        <v>0</v>
      </c>
      <c r="AE69" s="66">
        <f t="array" aca="1" ref="AE69" ca="1">SUM(LARGE((Y69,Z69,AA69,AB69,AC69,AD69),ROW(INDIRECT("1:2"))))</f>
        <v>0</v>
      </c>
    </row>
    <row r="70" spans="1:31" x14ac:dyDescent="0.2">
      <c r="A70" s="248">
        <v>63</v>
      </c>
      <c r="B70" s="64"/>
      <c r="C70" s="64"/>
      <c r="D70" s="64"/>
      <c r="E70" s="554">
        <f t="array" aca="1" ref="E70" ca="1">SUM(LARGE((H70,J70,O70,R70),ROW(INDIRECT("1:3"))))+SUM(LARGE((G70,I70,M70,P70,T70),ROW(INDIRECT("1:3"))))+SUM(LARGE((F70,K70,L70,N70,Q70,S70),ROW(INDIRECT("1:3"))))+AE70</f>
        <v>0</v>
      </c>
      <c r="F70" s="71">
        <v>0</v>
      </c>
      <c r="G70" s="71">
        <v>0</v>
      </c>
      <c r="H70" s="71">
        <v>0</v>
      </c>
      <c r="I70" s="71">
        <v>0</v>
      </c>
      <c r="J70" s="71">
        <v>0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555">
        <f t="shared" si="0"/>
        <v>0</v>
      </c>
      <c r="V70" s="555">
        <f t="shared" si="1"/>
        <v>0</v>
      </c>
      <c r="W70" s="555">
        <f t="shared" si="2"/>
        <v>0</v>
      </c>
      <c r="Y70" s="71">
        <f>LARGE((H70,J70,O70,R70),4)</f>
        <v>0</v>
      </c>
      <c r="Z70" s="71">
        <f>LARGE((G70,I70,M70,P70,T70),4)</f>
        <v>0</v>
      </c>
      <c r="AA70" s="71">
        <f>LARGE((G70,I70,M70,P70,T70),5)</f>
        <v>0</v>
      </c>
      <c r="AB70" s="71">
        <f>LARGE((F70,K70,L70,N70,Q70,S70),4)</f>
        <v>0</v>
      </c>
      <c r="AC70" s="71">
        <f>LARGE((F70,K70,L70,N70,Q70,S70),5)</f>
        <v>0</v>
      </c>
      <c r="AD70" s="71">
        <f>LARGE((F70,K70,L70,N70,Q70,S70),6)</f>
        <v>0</v>
      </c>
      <c r="AE70" s="66">
        <f t="array" aca="1" ref="AE70" ca="1">SUM(LARGE((Y70,Z70,AA70,AB70,AC70,AD70),ROW(INDIRECT("1:2"))))</f>
        <v>0</v>
      </c>
    </row>
    <row r="71" spans="1:31" x14ac:dyDescent="0.2">
      <c r="A71" s="248">
        <v>64</v>
      </c>
      <c r="B71" s="64"/>
      <c r="C71" s="64"/>
      <c r="D71" s="64"/>
      <c r="E71" s="554">
        <f t="array" aca="1" ref="E71" ca="1">SUM(LARGE((H71,J71,O71,R71),ROW(INDIRECT("1:3"))))+SUM(LARGE((G71,I71,M71,P71,T71),ROW(INDIRECT("1:3"))))+SUM(LARGE((F71,K71,L71,N71,Q71,S71),ROW(INDIRECT("1:3"))))+AE71</f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555">
        <f t="shared" si="0"/>
        <v>0</v>
      </c>
      <c r="V71" s="555">
        <f t="shared" si="1"/>
        <v>0</v>
      </c>
      <c r="W71" s="555">
        <f t="shared" si="2"/>
        <v>0</v>
      </c>
      <c r="Y71" s="71">
        <f>LARGE((H71,J71,O71,R71),4)</f>
        <v>0</v>
      </c>
      <c r="Z71" s="71">
        <f>LARGE((G71,I71,M71,P71,T71),4)</f>
        <v>0</v>
      </c>
      <c r="AA71" s="71">
        <f>LARGE((G71,I71,M71,P71,T71),5)</f>
        <v>0</v>
      </c>
      <c r="AB71" s="71">
        <f>LARGE((F71,K71,L71,N71,Q71,S71),4)</f>
        <v>0</v>
      </c>
      <c r="AC71" s="71">
        <f>LARGE((F71,K71,L71,N71,Q71,S71),5)</f>
        <v>0</v>
      </c>
      <c r="AD71" s="71">
        <f>LARGE((F71,K71,L71,N71,Q71,S71),6)</f>
        <v>0</v>
      </c>
      <c r="AE71" s="66">
        <f t="array" aca="1" ref="AE71" ca="1">SUM(LARGE((Y71,Z71,AA71,AB71,AC71,AD71),ROW(INDIRECT("1:2"))))</f>
        <v>0</v>
      </c>
    </row>
    <row r="72" spans="1:31" x14ac:dyDescent="0.2">
      <c r="A72" s="248">
        <v>65</v>
      </c>
      <c r="B72" s="64"/>
      <c r="C72" s="64"/>
      <c r="D72" s="64"/>
      <c r="E72" s="554">
        <f t="array" aca="1" ref="E72" ca="1">SUM(LARGE((H72,J72,O72,R72),ROW(INDIRECT("1:3"))))+SUM(LARGE((G72,I72,M72,P72,T72),ROW(INDIRECT("1:3"))))+SUM(LARGE((F72,K72,L72,N72,Q72,S72),ROW(INDIRECT("1:3"))))+AE72</f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555">
        <f t="shared" si="0"/>
        <v>0</v>
      </c>
      <c r="V72" s="555">
        <f t="shared" si="1"/>
        <v>0</v>
      </c>
      <c r="W72" s="555">
        <f t="shared" si="2"/>
        <v>0</v>
      </c>
      <c r="Y72" s="71">
        <f>LARGE((H72,J72,O72,R72),4)</f>
        <v>0</v>
      </c>
      <c r="Z72" s="71">
        <f>LARGE((G72,I72,M72,P72,T72),4)</f>
        <v>0</v>
      </c>
      <c r="AA72" s="71">
        <f>LARGE((G72,I72,M72,P72,T72),5)</f>
        <v>0</v>
      </c>
      <c r="AB72" s="71">
        <f>LARGE((F72,K72,L72,N72,Q72,S72),4)</f>
        <v>0</v>
      </c>
      <c r="AC72" s="71">
        <f>LARGE((F72,K72,L72,N72,Q72,S72),5)</f>
        <v>0</v>
      </c>
      <c r="AD72" s="71">
        <f>LARGE((F72,K72,L72,N72,Q72,S72),6)</f>
        <v>0</v>
      </c>
      <c r="AE72" s="66">
        <f t="array" aca="1" ref="AE72" ca="1">SUM(LARGE((Y72,Z72,AA72,AB72,AC72,AD72),ROW(INDIRECT("1:2"))))</f>
        <v>0</v>
      </c>
    </row>
    <row r="73" spans="1:31" x14ac:dyDescent="0.2">
      <c r="A73" s="248">
        <v>66</v>
      </c>
      <c r="B73" s="64"/>
      <c r="C73" s="64"/>
      <c r="D73" s="64"/>
      <c r="E73" s="554">
        <f t="array" aca="1" ref="E73" ca="1">SUM(LARGE((H73,J73,O73,R73),ROW(INDIRECT("1:3"))))+SUM(LARGE((G73,I73,M73,P73,T73),ROW(INDIRECT("1:3"))))+SUM(LARGE((F73,K73,L73,N73,Q73,S73),ROW(INDIRECT("1:3"))))+AE73</f>
        <v>0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P73" s="71">
        <v>0</v>
      </c>
      <c r="Q73" s="71">
        <v>0</v>
      </c>
      <c r="R73" s="71">
        <v>0</v>
      </c>
      <c r="S73" s="71">
        <v>0</v>
      </c>
      <c r="T73" s="71">
        <v>0</v>
      </c>
      <c r="U73" s="555">
        <f t="shared" ref="U73:U106" si="3">COUNTIF(F73:T73,"&gt;0")</f>
        <v>0</v>
      </c>
      <c r="V73" s="555">
        <f t="shared" ref="V73:V87" si="4">COUNTIF(F73:T73,"&gt;=30")</f>
        <v>0</v>
      </c>
      <c r="W73" s="555">
        <f t="shared" ref="W73:W87" si="5">COUNTIF(F73:T73,"=40")</f>
        <v>0</v>
      </c>
      <c r="Y73" s="71">
        <f>LARGE((H73,J73,O73,R73),4)</f>
        <v>0</v>
      </c>
      <c r="Z73" s="71">
        <f>LARGE((G73,I73,M73,P73,T73),4)</f>
        <v>0</v>
      </c>
      <c r="AA73" s="71">
        <f>LARGE((G73,I73,M73,P73,T73),5)</f>
        <v>0</v>
      </c>
      <c r="AB73" s="71">
        <f>LARGE((F73,K73,L73,N73,Q73,S73),4)</f>
        <v>0</v>
      </c>
      <c r="AC73" s="71">
        <f>LARGE((F73,K73,L73,N73,Q73,S73),5)</f>
        <v>0</v>
      </c>
      <c r="AD73" s="71">
        <f>LARGE((F73,K73,L73,N73,Q73,S73),6)</f>
        <v>0</v>
      </c>
      <c r="AE73" s="66">
        <f t="array" aca="1" ref="AE73" ca="1">SUM(LARGE((Y73,Z73,AA73,AB73,AC73,AD73),ROW(INDIRECT("1:2"))))</f>
        <v>0</v>
      </c>
    </row>
    <row r="74" spans="1:31" x14ac:dyDescent="0.2">
      <c r="A74" s="248">
        <v>67</v>
      </c>
      <c r="B74" s="64"/>
      <c r="C74" s="64"/>
      <c r="D74" s="64"/>
      <c r="E74" s="554">
        <f t="array" aca="1" ref="E74" ca="1">SUM(LARGE((H74,J74,O74,R74),ROW(INDIRECT("1:3"))))+SUM(LARGE((G74,I74,M74,P74,T74),ROW(INDIRECT("1:3"))))+SUM(LARGE((F74,K74,L74,N74,Q74,S74),ROW(INDIRECT("1:3"))))+AE74</f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0</v>
      </c>
      <c r="T74" s="71">
        <v>0</v>
      </c>
      <c r="U74" s="555">
        <f t="shared" si="3"/>
        <v>0</v>
      </c>
      <c r="V74" s="555">
        <f t="shared" si="4"/>
        <v>0</v>
      </c>
      <c r="W74" s="555">
        <f t="shared" si="5"/>
        <v>0</v>
      </c>
      <c r="Y74" s="71">
        <f>LARGE((H74,J74,O74,R74),4)</f>
        <v>0</v>
      </c>
      <c r="Z74" s="71">
        <f>LARGE((G74,I74,M74,P74,T74),4)</f>
        <v>0</v>
      </c>
      <c r="AA74" s="71">
        <f>LARGE((G74,I74,M74,P74,T74),5)</f>
        <v>0</v>
      </c>
      <c r="AB74" s="71">
        <f>LARGE((F74,K74,L74,N74,Q74,S74),4)</f>
        <v>0</v>
      </c>
      <c r="AC74" s="71">
        <f>LARGE((F74,K74,L74,N74,Q74,S74),5)</f>
        <v>0</v>
      </c>
      <c r="AD74" s="71">
        <f>LARGE((F74,K74,L74,N74,Q74,S74),6)</f>
        <v>0</v>
      </c>
      <c r="AE74" s="66">
        <f t="array" aca="1" ref="AE74" ca="1">SUM(LARGE((Y74,Z74,AA74,AB74,AC74,AD74),ROW(INDIRECT("1:2"))))</f>
        <v>0</v>
      </c>
    </row>
    <row r="75" spans="1:31" x14ac:dyDescent="0.2">
      <c r="A75" s="248">
        <v>68</v>
      </c>
      <c r="B75" s="64"/>
      <c r="C75" s="64"/>
      <c r="D75" s="64"/>
      <c r="E75" s="554">
        <f t="array" aca="1" ref="E75" ca="1">SUM(LARGE((H75,J75,O75,R75),ROW(INDIRECT("1:3"))))+SUM(LARGE((G75,I75,M75,P75,T75),ROW(INDIRECT("1:3"))))+SUM(LARGE((F75,K75,L75,N75,Q75,S75),ROW(INDIRECT("1:3"))))+AE75</f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71">
        <v>0</v>
      </c>
      <c r="P75" s="71">
        <v>0</v>
      </c>
      <c r="Q75" s="71">
        <v>0</v>
      </c>
      <c r="R75" s="71">
        <v>0</v>
      </c>
      <c r="S75" s="71">
        <v>0</v>
      </c>
      <c r="T75" s="71">
        <v>0</v>
      </c>
      <c r="U75" s="555">
        <f t="shared" si="3"/>
        <v>0</v>
      </c>
      <c r="V75" s="555">
        <f t="shared" si="4"/>
        <v>0</v>
      </c>
      <c r="W75" s="555">
        <f t="shared" si="5"/>
        <v>0</v>
      </c>
      <c r="Y75" s="71">
        <f>LARGE((H75,J75,O75,R75),4)</f>
        <v>0</v>
      </c>
      <c r="Z75" s="71">
        <f>LARGE((G75,I75,M75,P75,T75),4)</f>
        <v>0</v>
      </c>
      <c r="AA75" s="71">
        <f>LARGE((G75,I75,M75,P75,T75),5)</f>
        <v>0</v>
      </c>
      <c r="AB75" s="71">
        <f>LARGE((F75,K75,L75,N75,Q75,S75),4)</f>
        <v>0</v>
      </c>
      <c r="AC75" s="71">
        <f>LARGE((F75,K75,L75,N75,Q75,S75),5)</f>
        <v>0</v>
      </c>
      <c r="AD75" s="71">
        <f>LARGE((F75,K75,L75,N75,Q75,S75),6)</f>
        <v>0</v>
      </c>
      <c r="AE75" s="66">
        <f t="array" aca="1" ref="AE75" ca="1">SUM(LARGE((Y75,Z75,AA75,AB75,AC75,AD75),ROW(INDIRECT("1:2"))))</f>
        <v>0</v>
      </c>
    </row>
    <row r="76" spans="1:31" x14ac:dyDescent="0.2">
      <c r="A76" s="248">
        <v>69</v>
      </c>
      <c r="B76" s="64"/>
      <c r="C76" s="64"/>
      <c r="D76" s="64"/>
      <c r="E76" s="554">
        <f t="array" aca="1" ref="E76" ca="1">SUM(LARGE((H76,J76,O76,R76),ROW(INDIRECT("1:3"))))+SUM(LARGE((G76,I76,M76,P76,T76),ROW(INDIRECT("1:3"))))+SUM(LARGE((F76,K76,L76,N76,Q76,S76),ROW(INDIRECT("1:3"))))+AE76</f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71">
        <v>0</v>
      </c>
      <c r="O76" s="71">
        <v>0</v>
      </c>
      <c r="P76" s="71">
        <v>0</v>
      </c>
      <c r="Q76" s="71">
        <v>0</v>
      </c>
      <c r="R76" s="71">
        <v>0</v>
      </c>
      <c r="S76" s="71">
        <v>0</v>
      </c>
      <c r="T76" s="71">
        <v>0</v>
      </c>
      <c r="U76" s="555">
        <f t="shared" si="3"/>
        <v>0</v>
      </c>
      <c r="V76" s="555">
        <f t="shared" si="4"/>
        <v>0</v>
      </c>
      <c r="W76" s="555">
        <f t="shared" si="5"/>
        <v>0</v>
      </c>
      <c r="Y76" s="71">
        <f>LARGE((H76,J76,O76,R76),4)</f>
        <v>0</v>
      </c>
      <c r="Z76" s="71">
        <f>LARGE((G76,I76,M76,P76,T76),4)</f>
        <v>0</v>
      </c>
      <c r="AA76" s="71">
        <f>LARGE((G76,I76,M76,P76,T76),5)</f>
        <v>0</v>
      </c>
      <c r="AB76" s="71">
        <f>LARGE((F76,K76,L76,N76,Q76,S76),4)</f>
        <v>0</v>
      </c>
      <c r="AC76" s="71">
        <f>LARGE((F76,K76,L76,N76,Q76,S76),5)</f>
        <v>0</v>
      </c>
      <c r="AD76" s="71">
        <f>LARGE((F76,K76,L76,N76,Q76,S76),6)</f>
        <v>0</v>
      </c>
      <c r="AE76" s="66">
        <f t="array" aca="1" ref="AE76" ca="1">SUM(LARGE((Y76,Z76,AA76,AB76,AC76,AD76),ROW(INDIRECT("1:2"))))</f>
        <v>0</v>
      </c>
    </row>
    <row r="77" spans="1:31" x14ac:dyDescent="0.2">
      <c r="A77" s="248">
        <v>70</v>
      </c>
      <c r="B77" s="64"/>
      <c r="C77" s="64"/>
      <c r="D77" s="64"/>
      <c r="E77" s="554">
        <f t="array" aca="1" ref="E77" ca="1">SUM(LARGE((H77,J77,O77,R77),ROW(INDIRECT("1:3"))))+SUM(LARGE((G77,I77,M77,P77,T77),ROW(INDIRECT("1:3"))))+SUM(LARGE((F77,K77,L77,N77,Q77,S77),ROW(INDIRECT("1:3"))))+AE77</f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71">
        <v>0</v>
      </c>
      <c r="Q77" s="71">
        <v>0</v>
      </c>
      <c r="R77" s="71">
        <v>0</v>
      </c>
      <c r="S77" s="71">
        <v>0</v>
      </c>
      <c r="T77" s="71">
        <v>0</v>
      </c>
      <c r="U77" s="555">
        <f t="shared" si="3"/>
        <v>0</v>
      </c>
      <c r="V77" s="555">
        <f t="shared" si="4"/>
        <v>0</v>
      </c>
      <c r="W77" s="555">
        <f t="shared" si="5"/>
        <v>0</v>
      </c>
      <c r="Y77" s="71">
        <f>LARGE((H77,J77,O77,R77),4)</f>
        <v>0</v>
      </c>
      <c r="Z77" s="71">
        <f>LARGE((G77,I77,M77,P77,T77),4)</f>
        <v>0</v>
      </c>
      <c r="AA77" s="71">
        <f>LARGE((G77,I77,M77,P77,T77),5)</f>
        <v>0</v>
      </c>
      <c r="AB77" s="71">
        <f>LARGE((F77,K77,L77,N77,Q77,S77),4)</f>
        <v>0</v>
      </c>
      <c r="AC77" s="71">
        <f>LARGE((F77,K77,L77,N77,Q77,S77),5)</f>
        <v>0</v>
      </c>
      <c r="AD77" s="71">
        <f>LARGE((F77,K77,L77,N77,Q77,S77),6)</f>
        <v>0</v>
      </c>
      <c r="AE77" s="66">
        <f t="array" aca="1" ref="AE77" ca="1">SUM(LARGE((Y77,Z77,AA77,AB77,AC77,AD77),ROW(INDIRECT("1:2"))))</f>
        <v>0</v>
      </c>
    </row>
    <row r="78" spans="1:31" x14ac:dyDescent="0.2">
      <c r="A78" s="248">
        <v>71</v>
      </c>
      <c r="B78" s="64"/>
      <c r="C78" s="64"/>
      <c r="D78" s="64"/>
      <c r="E78" s="554">
        <f t="array" aca="1" ref="E78" ca="1">SUM(LARGE((H78,J78,O78,R78),ROW(INDIRECT("1:3"))))+SUM(LARGE((G78,I78,M78,P78,T78),ROW(INDIRECT("1:3"))))+SUM(LARGE((F78,K78,L78,N78,Q78,S78),ROW(INDIRECT("1:3"))))+AE78</f>
        <v>0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71">
        <v>0</v>
      </c>
      <c r="O78" s="71">
        <v>0</v>
      </c>
      <c r="P78" s="71">
        <v>0</v>
      </c>
      <c r="Q78" s="71">
        <v>0</v>
      </c>
      <c r="R78" s="71">
        <v>0</v>
      </c>
      <c r="S78" s="71">
        <v>0</v>
      </c>
      <c r="T78" s="71">
        <v>0</v>
      </c>
      <c r="U78" s="555">
        <f t="shared" si="3"/>
        <v>0</v>
      </c>
      <c r="V78" s="555">
        <f t="shared" si="4"/>
        <v>0</v>
      </c>
      <c r="W78" s="555">
        <f t="shared" si="5"/>
        <v>0</v>
      </c>
      <c r="Y78" s="71">
        <f>LARGE((H78,J78,O78,R78),4)</f>
        <v>0</v>
      </c>
      <c r="Z78" s="71">
        <f>LARGE((G78,I78,M78,P78,T78),4)</f>
        <v>0</v>
      </c>
      <c r="AA78" s="71">
        <f>LARGE((G78,I78,M78,P78,T78),5)</f>
        <v>0</v>
      </c>
      <c r="AB78" s="71">
        <f>LARGE((F78,K78,L78,N78,Q78,S78),4)</f>
        <v>0</v>
      </c>
      <c r="AC78" s="71">
        <f>LARGE((F78,K78,L78,N78,Q78,S78),5)</f>
        <v>0</v>
      </c>
      <c r="AD78" s="71">
        <f>LARGE((F78,K78,L78,N78,Q78,S78),6)</f>
        <v>0</v>
      </c>
      <c r="AE78" s="66">
        <f t="array" aca="1" ref="AE78" ca="1">SUM(LARGE((Y78,Z78,AA78,AB78,AC78,AD78),ROW(INDIRECT("1:2"))))</f>
        <v>0</v>
      </c>
    </row>
    <row r="79" spans="1:31" x14ac:dyDescent="0.2">
      <c r="A79" s="248">
        <v>72</v>
      </c>
      <c r="B79" s="64"/>
      <c r="C79" s="64"/>
      <c r="D79" s="64"/>
      <c r="E79" s="554">
        <f t="array" aca="1" ref="E79" ca="1">SUM(LARGE((H79,J79,O79,R79),ROW(INDIRECT("1:3"))))+SUM(LARGE((G79,I79,M79,P79,T79),ROW(INDIRECT("1:3"))))+SUM(LARGE((F79,K79,L79,N79,Q79,S79),ROW(INDIRECT("1:3"))))+AE79</f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1">
        <v>0</v>
      </c>
      <c r="M79" s="71">
        <v>0</v>
      </c>
      <c r="N79" s="71">
        <v>0</v>
      </c>
      <c r="O79" s="71">
        <v>0</v>
      </c>
      <c r="P79" s="71">
        <v>0</v>
      </c>
      <c r="Q79" s="71">
        <v>0</v>
      </c>
      <c r="R79" s="71">
        <v>0</v>
      </c>
      <c r="S79" s="71">
        <v>0</v>
      </c>
      <c r="T79" s="71">
        <v>0</v>
      </c>
      <c r="U79" s="555">
        <f t="shared" si="3"/>
        <v>0</v>
      </c>
      <c r="V79" s="555">
        <f t="shared" si="4"/>
        <v>0</v>
      </c>
      <c r="W79" s="555">
        <f t="shared" si="5"/>
        <v>0</v>
      </c>
      <c r="Y79" s="71">
        <f>LARGE((H79,J79,O79,R79),4)</f>
        <v>0</v>
      </c>
      <c r="Z79" s="71">
        <f>LARGE((G79,I79,M79,P79,T79),4)</f>
        <v>0</v>
      </c>
      <c r="AA79" s="71">
        <f>LARGE((G79,I79,M79,P79,T79),5)</f>
        <v>0</v>
      </c>
      <c r="AB79" s="71">
        <f>LARGE((F79,K79,L79,N79,Q79,S79),4)</f>
        <v>0</v>
      </c>
      <c r="AC79" s="71">
        <f>LARGE((F79,K79,L79,N79,Q79,S79),5)</f>
        <v>0</v>
      </c>
      <c r="AD79" s="71">
        <f>LARGE((F79,K79,L79,N79,Q79,S79),6)</f>
        <v>0</v>
      </c>
      <c r="AE79" s="66">
        <f t="array" aca="1" ref="AE79" ca="1">SUM(LARGE((Y79,Z79,AA79,AB79,AC79,AD79),ROW(INDIRECT("1:2"))))</f>
        <v>0</v>
      </c>
    </row>
    <row r="80" spans="1:31" x14ac:dyDescent="0.2">
      <c r="A80" s="248">
        <v>73</v>
      </c>
      <c r="B80" s="64"/>
      <c r="C80" s="64"/>
      <c r="D80" s="64"/>
      <c r="E80" s="554">
        <f t="array" aca="1" ref="E80" ca="1">SUM(LARGE((H80,J80,O80,R80),ROW(INDIRECT("1:3"))))+SUM(LARGE((G80,I80,M80,P80,T80),ROW(INDIRECT("1:3"))))+SUM(LARGE((F80,K80,L80,N80,Q80,S80),ROW(INDIRECT("1:3"))))+AE80</f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555">
        <f t="shared" si="3"/>
        <v>0</v>
      </c>
      <c r="V80" s="555">
        <f t="shared" si="4"/>
        <v>0</v>
      </c>
      <c r="W80" s="555">
        <f t="shared" si="5"/>
        <v>0</v>
      </c>
      <c r="Y80" s="71">
        <f>LARGE((H80,J80,O80,R80),4)</f>
        <v>0</v>
      </c>
      <c r="Z80" s="71">
        <f>LARGE((G80,I80,M80,P80,T80),4)</f>
        <v>0</v>
      </c>
      <c r="AA80" s="71">
        <f>LARGE((G80,I80,M80,P80,T80),5)</f>
        <v>0</v>
      </c>
      <c r="AB80" s="71">
        <f>LARGE((F80,K80,L80,N80,Q80,S80),4)</f>
        <v>0</v>
      </c>
      <c r="AC80" s="71">
        <f>LARGE((F80,K80,L80,N80,Q80,S80),5)</f>
        <v>0</v>
      </c>
      <c r="AD80" s="71">
        <f>LARGE((F80,K80,L80,N80,Q80,S80),6)</f>
        <v>0</v>
      </c>
      <c r="AE80" s="66">
        <f t="array" aca="1" ref="AE80" ca="1">SUM(LARGE((Y80,Z80,AA80,AB80,AC80,AD80),ROW(INDIRECT("1:2"))))</f>
        <v>0</v>
      </c>
    </row>
    <row r="81" spans="1:31" x14ac:dyDescent="0.2">
      <c r="A81" s="248">
        <v>74</v>
      </c>
      <c r="B81" s="64"/>
      <c r="C81" s="64"/>
      <c r="D81" s="64"/>
      <c r="E81" s="554">
        <f t="array" aca="1" ref="E81" ca="1">SUM(LARGE((H81,J81,O81,R81),ROW(INDIRECT("1:3"))))+SUM(LARGE((G81,I81,M81,P81,T81),ROW(INDIRECT("1:3"))))+SUM(LARGE((F81,K81,L81,N81,Q81,S81),ROW(INDIRECT("1:3"))))+AE81</f>
        <v>0</v>
      </c>
      <c r="F81" s="71">
        <v>0</v>
      </c>
      <c r="G81" s="71">
        <v>0</v>
      </c>
      <c r="H81" s="71">
        <v>0</v>
      </c>
      <c r="I81" s="71">
        <v>0</v>
      </c>
      <c r="J81" s="71">
        <v>0</v>
      </c>
      <c r="K81" s="71">
        <v>0</v>
      </c>
      <c r="L81" s="71">
        <v>0</v>
      </c>
      <c r="M81" s="71">
        <v>0</v>
      </c>
      <c r="N81" s="71">
        <v>0</v>
      </c>
      <c r="O81" s="71">
        <v>0</v>
      </c>
      <c r="P81" s="71">
        <v>0</v>
      </c>
      <c r="Q81" s="71">
        <v>0</v>
      </c>
      <c r="R81" s="71">
        <v>0</v>
      </c>
      <c r="S81" s="71">
        <v>0</v>
      </c>
      <c r="T81" s="71">
        <v>0</v>
      </c>
      <c r="U81" s="555">
        <f t="shared" si="3"/>
        <v>0</v>
      </c>
      <c r="V81" s="555">
        <f t="shared" si="4"/>
        <v>0</v>
      </c>
      <c r="W81" s="555">
        <f t="shared" si="5"/>
        <v>0</v>
      </c>
      <c r="Y81" s="71">
        <f>LARGE((H81,J81,O81,R81),4)</f>
        <v>0</v>
      </c>
      <c r="Z81" s="71">
        <f>LARGE((G81,I81,M81,P81,T81),4)</f>
        <v>0</v>
      </c>
      <c r="AA81" s="71">
        <f>LARGE((G81,I81,M81,P81,T81),5)</f>
        <v>0</v>
      </c>
      <c r="AB81" s="71">
        <f>LARGE((F81,K81,L81,N81,Q81,S81),4)</f>
        <v>0</v>
      </c>
      <c r="AC81" s="71">
        <f>LARGE((F81,K81,L81,N81,Q81,S81),5)</f>
        <v>0</v>
      </c>
      <c r="AD81" s="71">
        <f>LARGE((F81,K81,L81,N81,Q81,S81),6)</f>
        <v>0</v>
      </c>
      <c r="AE81" s="66">
        <f t="array" aca="1" ref="AE81" ca="1">SUM(LARGE((Y81,Z81,AA81,AB81,AC81,AD81),ROW(INDIRECT("1:2"))))</f>
        <v>0</v>
      </c>
    </row>
    <row r="82" spans="1:31" x14ac:dyDescent="0.2">
      <c r="A82" s="248">
        <v>75</v>
      </c>
      <c r="B82" s="64"/>
      <c r="C82" s="64"/>
      <c r="D82" s="64"/>
      <c r="E82" s="554">
        <f t="array" aca="1" ref="E82" ca="1">SUM(LARGE((H82,J82,O82,R82),ROW(INDIRECT("1:3"))))+SUM(LARGE((G82,I82,M82,P82,T82),ROW(INDIRECT("1:3"))))+SUM(LARGE((F82,K82,L82,N82,Q82,S82),ROW(INDIRECT("1:3"))))+AE82</f>
        <v>0</v>
      </c>
      <c r="F82" s="71">
        <v>0</v>
      </c>
      <c r="G82" s="71">
        <v>0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0</v>
      </c>
      <c r="S82" s="71">
        <v>0</v>
      </c>
      <c r="T82" s="71">
        <v>0</v>
      </c>
      <c r="U82" s="555">
        <f t="shared" si="3"/>
        <v>0</v>
      </c>
      <c r="V82" s="555">
        <f t="shared" si="4"/>
        <v>0</v>
      </c>
      <c r="W82" s="555">
        <f t="shared" si="5"/>
        <v>0</v>
      </c>
      <c r="Y82" s="71">
        <f>LARGE((H82,J82,O82,R82),4)</f>
        <v>0</v>
      </c>
      <c r="Z82" s="71">
        <f>LARGE((G82,I82,M82,P82,T82),4)</f>
        <v>0</v>
      </c>
      <c r="AA82" s="71">
        <f>LARGE((G82,I82,M82,P82,T82),5)</f>
        <v>0</v>
      </c>
      <c r="AB82" s="71">
        <f>LARGE((F82,K82,L82,N82,Q82,S82),4)</f>
        <v>0</v>
      </c>
      <c r="AC82" s="71">
        <f>LARGE((F82,K82,L82,N82,Q82,S82),5)</f>
        <v>0</v>
      </c>
      <c r="AD82" s="71">
        <f>LARGE((F82,K82,L82,N82,Q82,S82),6)</f>
        <v>0</v>
      </c>
      <c r="AE82" s="66">
        <f t="array" aca="1" ref="AE82" ca="1">SUM(LARGE((Y82,Z82,AA82,AB82,AC82,AD82),ROW(INDIRECT("1:2"))))</f>
        <v>0</v>
      </c>
    </row>
    <row r="83" spans="1:31" x14ac:dyDescent="0.2">
      <c r="A83" s="248">
        <v>76</v>
      </c>
      <c r="B83" s="64"/>
      <c r="C83" s="64"/>
      <c r="D83" s="64"/>
      <c r="E83" s="554">
        <f t="array" aca="1" ref="E83" ca="1">SUM(LARGE((H83,J83,O83,R83),ROW(INDIRECT("1:3"))))+SUM(LARGE((G83,I83,M83,P83,T83),ROW(INDIRECT("1:3"))))+SUM(LARGE((F83,K83,L83,N83,Q83,S83),ROW(INDIRECT("1:3"))))+AE83</f>
        <v>0</v>
      </c>
      <c r="F83" s="71">
        <v>0</v>
      </c>
      <c r="G83" s="71">
        <v>0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  <c r="M83" s="71">
        <v>0</v>
      </c>
      <c r="N83" s="71">
        <v>0</v>
      </c>
      <c r="O83" s="71">
        <v>0</v>
      </c>
      <c r="P83" s="71">
        <v>0</v>
      </c>
      <c r="Q83" s="71">
        <v>0</v>
      </c>
      <c r="R83" s="71">
        <v>0</v>
      </c>
      <c r="S83" s="71">
        <v>0</v>
      </c>
      <c r="T83" s="71">
        <v>0</v>
      </c>
      <c r="U83" s="555">
        <f t="shared" si="3"/>
        <v>0</v>
      </c>
      <c r="V83" s="555">
        <f t="shared" si="4"/>
        <v>0</v>
      </c>
      <c r="W83" s="555">
        <f t="shared" si="5"/>
        <v>0</v>
      </c>
      <c r="Y83" s="71">
        <f>LARGE((H83,J83,O83,R83),4)</f>
        <v>0</v>
      </c>
      <c r="Z83" s="71">
        <f>LARGE((G83,I83,M83,P83,T83),4)</f>
        <v>0</v>
      </c>
      <c r="AA83" s="71">
        <f>LARGE((G83,I83,M83,P83,T83),5)</f>
        <v>0</v>
      </c>
      <c r="AB83" s="71">
        <f>LARGE((F83,K83,L83,N83,Q83,S83),4)</f>
        <v>0</v>
      </c>
      <c r="AC83" s="71">
        <f>LARGE((F83,K83,L83,N83,Q83,S83),5)</f>
        <v>0</v>
      </c>
      <c r="AD83" s="71">
        <f>LARGE((F83,K83,L83,N83,Q83,S83),6)</f>
        <v>0</v>
      </c>
      <c r="AE83" s="66">
        <f t="array" aca="1" ref="AE83" ca="1">SUM(LARGE((Y83,Z83,AA83,AB83,AC83,AD83),ROW(INDIRECT("1:2"))))</f>
        <v>0</v>
      </c>
    </row>
    <row r="84" spans="1:31" x14ac:dyDescent="0.2">
      <c r="A84" s="248">
        <v>77</v>
      </c>
      <c r="B84" s="64"/>
      <c r="C84" s="64"/>
      <c r="D84" s="64"/>
      <c r="E84" s="554">
        <f t="array" aca="1" ref="E84" ca="1">SUM(LARGE((H84,J84,O84,R84),ROW(INDIRECT("1:3"))))+SUM(LARGE((G84,I84,M84,P84,T84),ROW(INDIRECT("1:3"))))+SUM(LARGE((F84,K84,L84,N84,Q84,S84),ROW(INDIRECT("1:3"))))+AE84</f>
        <v>0</v>
      </c>
      <c r="F84" s="71">
        <v>0</v>
      </c>
      <c r="G84" s="71">
        <v>0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  <c r="P84" s="71">
        <v>0</v>
      </c>
      <c r="Q84" s="71">
        <v>0</v>
      </c>
      <c r="R84" s="71">
        <v>0</v>
      </c>
      <c r="S84" s="71">
        <v>0</v>
      </c>
      <c r="T84" s="71">
        <v>0</v>
      </c>
      <c r="U84" s="555">
        <f t="shared" si="3"/>
        <v>0</v>
      </c>
      <c r="V84" s="555">
        <f t="shared" si="4"/>
        <v>0</v>
      </c>
      <c r="W84" s="555">
        <f t="shared" si="5"/>
        <v>0</v>
      </c>
      <c r="Y84" s="71">
        <f>LARGE((H84,J84,O84,R84),4)</f>
        <v>0</v>
      </c>
      <c r="Z84" s="71">
        <f>LARGE((G84,I84,M84,P84,T84),4)</f>
        <v>0</v>
      </c>
      <c r="AA84" s="71">
        <f>LARGE((G84,I84,M84,P84,T84),5)</f>
        <v>0</v>
      </c>
      <c r="AB84" s="71">
        <f>LARGE((F84,K84,L84,N84,Q84,S84),4)</f>
        <v>0</v>
      </c>
      <c r="AC84" s="71">
        <f>LARGE((F84,K84,L84,N84,Q84,S84),5)</f>
        <v>0</v>
      </c>
      <c r="AD84" s="71">
        <f>LARGE((F84,K84,L84,N84,Q84,S84),6)</f>
        <v>0</v>
      </c>
      <c r="AE84" s="66">
        <f t="array" aca="1" ref="AE84" ca="1">SUM(LARGE((Y84,Z84,AA84,AB84,AC84,AD84),ROW(INDIRECT("1:2"))))</f>
        <v>0</v>
      </c>
    </row>
    <row r="85" spans="1:31" x14ac:dyDescent="0.2">
      <c r="A85" s="248">
        <v>78</v>
      </c>
      <c r="B85" s="64"/>
      <c r="C85" s="64"/>
      <c r="D85" s="64"/>
      <c r="E85" s="554">
        <f t="array" aca="1" ref="E85" ca="1">SUM(LARGE((H85,J85,O85,R85),ROW(INDIRECT("1:3"))))+SUM(LARGE((G85,I85,M85,P85,T85),ROW(INDIRECT("1:3"))))+SUM(LARGE((F85,K85,L85,N85,Q85,S85),ROW(INDIRECT("1:3"))))+AE85</f>
        <v>0</v>
      </c>
      <c r="F85" s="71">
        <v>0</v>
      </c>
      <c r="G85" s="71">
        <v>0</v>
      </c>
      <c r="H85" s="71">
        <v>0</v>
      </c>
      <c r="I85" s="71">
        <v>0</v>
      </c>
      <c r="J85" s="71">
        <v>0</v>
      </c>
      <c r="K85" s="71">
        <v>0</v>
      </c>
      <c r="L85" s="71">
        <v>0</v>
      </c>
      <c r="M85" s="71">
        <v>0</v>
      </c>
      <c r="N85" s="71">
        <v>0</v>
      </c>
      <c r="O85" s="71">
        <v>0</v>
      </c>
      <c r="P85" s="71">
        <v>0</v>
      </c>
      <c r="Q85" s="71">
        <v>0</v>
      </c>
      <c r="R85" s="71">
        <v>0</v>
      </c>
      <c r="S85" s="71">
        <v>0</v>
      </c>
      <c r="T85" s="71">
        <v>0</v>
      </c>
      <c r="U85" s="555">
        <f t="shared" si="3"/>
        <v>0</v>
      </c>
      <c r="V85" s="555">
        <f t="shared" si="4"/>
        <v>0</v>
      </c>
      <c r="W85" s="555">
        <f t="shared" si="5"/>
        <v>0</v>
      </c>
      <c r="Y85" s="71">
        <f>LARGE((H85,J85,O85,R85),4)</f>
        <v>0</v>
      </c>
      <c r="Z85" s="71">
        <f>LARGE((G85,I85,M85,P85,T85),4)</f>
        <v>0</v>
      </c>
      <c r="AA85" s="71">
        <f>LARGE((G85,I85,M85,P85,T85),5)</f>
        <v>0</v>
      </c>
      <c r="AB85" s="71">
        <f>LARGE((F85,K85,L85,N85,Q85,S85),4)</f>
        <v>0</v>
      </c>
      <c r="AC85" s="71">
        <f>LARGE((F85,K85,L85,N85,Q85,S85),5)</f>
        <v>0</v>
      </c>
      <c r="AD85" s="71">
        <f>LARGE((F85,K85,L85,N85,Q85,S85),6)</f>
        <v>0</v>
      </c>
      <c r="AE85" s="66">
        <f t="array" aca="1" ref="AE85" ca="1">SUM(LARGE((Y85,Z85,AA85,AB85,AC85,AD85),ROW(INDIRECT("1:2"))))</f>
        <v>0</v>
      </c>
    </row>
    <row r="86" spans="1:31" x14ac:dyDescent="0.2">
      <c r="A86" s="248">
        <v>79</v>
      </c>
      <c r="B86" s="64"/>
      <c r="C86" s="64"/>
      <c r="D86" s="64"/>
      <c r="E86" s="554">
        <f t="array" aca="1" ref="E86" ca="1">SUM(LARGE((H86,J86,O86,R86),ROW(INDIRECT("1:3"))))+SUM(LARGE((G86,I86,M86,P86,T86),ROW(INDIRECT("1:3"))))+SUM(LARGE((F86,K86,L86,N86,Q86,S86),ROW(INDIRECT("1:3"))))+AE86</f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71">
        <v>0</v>
      </c>
      <c r="P86" s="71">
        <v>0</v>
      </c>
      <c r="Q86" s="71">
        <v>0</v>
      </c>
      <c r="R86" s="71">
        <v>0</v>
      </c>
      <c r="S86" s="71">
        <v>0</v>
      </c>
      <c r="T86" s="71">
        <v>0</v>
      </c>
      <c r="U86" s="555">
        <f t="shared" si="3"/>
        <v>0</v>
      </c>
      <c r="V86" s="555">
        <f t="shared" si="4"/>
        <v>0</v>
      </c>
      <c r="W86" s="555">
        <f t="shared" si="5"/>
        <v>0</v>
      </c>
      <c r="Y86" s="71">
        <f>LARGE((H86,J86,O86,R86),4)</f>
        <v>0</v>
      </c>
      <c r="Z86" s="71">
        <f>LARGE((G86,I86,M86,P86,T86),4)</f>
        <v>0</v>
      </c>
      <c r="AA86" s="71">
        <f>LARGE((G86,I86,M86,P86,T86),5)</f>
        <v>0</v>
      </c>
      <c r="AB86" s="71">
        <f>LARGE((F86,K86,L86,N86,Q86,S86),4)</f>
        <v>0</v>
      </c>
      <c r="AC86" s="71">
        <f>LARGE((F86,K86,L86,N86,Q86,S86),5)</f>
        <v>0</v>
      </c>
      <c r="AD86" s="71">
        <f>LARGE((F86,K86,L86,N86,Q86,S86),6)</f>
        <v>0</v>
      </c>
      <c r="AE86" s="66">
        <f t="array" aca="1" ref="AE86" ca="1">SUM(LARGE((Y86,Z86,AA86,AB86,AC86,AD86),ROW(INDIRECT("1:2"))))</f>
        <v>0</v>
      </c>
    </row>
    <row r="87" spans="1:31" x14ac:dyDescent="0.2">
      <c r="A87" s="248">
        <v>80</v>
      </c>
      <c r="B87" s="64"/>
      <c r="C87" s="64"/>
      <c r="D87" s="64"/>
      <c r="E87" s="554">
        <f t="array" aca="1" ref="E87" ca="1">SUM(LARGE((H87,J87,O87,R87),ROW(INDIRECT("1:3"))))+SUM(LARGE((G87,I87,M87,P87,T87),ROW(INDIRECT("1:3"))))+SUM(LARGE((F87,K87,L87,N87,Q87,S87),ROW(INDIRECT("1:3"))))+AE87</f>
        <v>0</v>
      </c>
      <c r="F87" s="71">
        <v>0</v>
      </c>
      <c r="G87" s="71">
        <v>0</v>
      </c>
      <c r="H87" s="71">
        <v>0</v>
      </c>
      <c r="I87" s="71">
        <v>0</v>
      </c>
      <c r="J87" s="71">
        <v>0</v>
      </c>
      <c r="K87" s="71">
        <v>0</v>
      </c>
      <c r="L87" s="71">
        <v>0</v>
      </c>
      <c r="M87" s="71">
        <v>0</v>
      </c>
      <c r="N87" s="71">
        <v>0</v>
      </c>
      <c r="O87" s="71">
        <v>0</v>
      </c>
      <c r="P87" s="71">
        <v>0</v>
      </c>
      <c r="Q87" s="71">
        <v>0</v>
      </c>
      <c r="R87" s="71">
        <v>0</v>
      </c>
      <c r="S87" s="71">
        <v>0</v>
      </c>
      <c r="T87" s="71">
        <v>0</v>
      </c>
      <c r="U87" s="555">
        <f t="shared" si="3"/>
        <v>0</v>
      </c>
      <c r="V87" s="555">
        <f t="shared" si="4"/>
        <v>0</v>
      </c>
      <c r="W87" s="555">
        <f t="shared" si="5"/>
        <v>0</v>
      </c>
      <c r="Y87" s="71">
        <f>LARGE((H87,J87,O87,R87),4)</f>
        <v>0</v>
      </c>
      <c r="Z87" s="71">
        <f>LARGE((G87,I87,M87,P87,T87),4)</f>
        <v>0</v>
      </c>
      <c r="AA87" s="71">
        <f>LARGE((G87,I87,M87,P87,T87),5)</f>
        <v>0</v>
      </c>
      <c r="AB87" s="71">
        <f>LARGE((F87,K87,L87,N87,Q87,S87),4)</f>
        <v>0</v>
      </c>
      <c r="AC87" s="71">
        <f>LARGE((F87,K87,L87,N87,Q87,S87),5)</f>
        <v>0</v>
      </c>
      <c r="AD87" s="71">
        <f>LARGE((F87,K87,L87,N87,Q87,S87),6)</f>
        <v>0</v>
      </c>
      <c r="AE87" s="66">
        <f t="array" aca="1" ref="AE87" ca="1">SUM(LARGE((Y87,Z87,AA87,AB87,AC87,AD87),ROW(INDIRECT("1:2"))))</f>
        <v>0</v>
      </c>
    </row>
    <row r="88" spans="1:31" x14ac:dyDescent="0.2">
      <c r="A88" s="248">
        <v>81</v>
      </c>
      <c r="B88" s="64"/>
      <c r="C88" s="64"/>
      <c r="D88" s="64"/>
      <c r="E88" s="554">
        <f t="array" aca="1" ref="E88" ca="1">SUM(LARGE((H88,J88,O88,R88),ROW(INDIRECT("1:3"))))+SUM(LARGE((G88,I88,M88,P88,T88),ROW(INDIRECT("1:3"))))+SUM(LARGE((F88,K88,L88,N88,Q88,S88),ROW(INDIRECT("1:3"))))+AE88</f>
        <v>0</v>
      </c>
      <c r="F88" s="71">
        <v>0</v>
      </c>
      <c r="G88" s="71">
        <v>0</v>
      </c>
      <c r="H88" s="71">
        <v>0</v>
      </c>
      <c r="I88" s="71">
        <v>0</v>
      </c>
      <c r="J88" s="71">
        <v>0</v>
      </c>
      <c r="K88" s="71">
        <v>0</v>
      </c>
      <c r="L88" s="71">
        <v>0</v>
      </c>
      <c r="M88" s="71">
        <v>0</v>
      </c>
      <c r="N88" s="71">
        <v>0</v>
      </c>
      <c r="O88" s="71">
        <v>0</v>
      </c>
      <c r="P88" s="71">
        <v>0</v>
      </c>
      <c r="Q88" s="71">
        <v>0</v>
      </c>
      <c r="R88" s="71">
        <v>0</v>
      </c>
      <c r="S88" s="71">
        <v>0</v>
      </c>
      <c r="T88" s="71">
        <v>0</v>
      </c>
      <c r="U88" s="555">
        <f t="shared" si="3"/>
        <v>0</v>
      </c>
      <c r="V88" s="555"/>
      <c r="W88" s="555"/>
      <c r="Y88" s="71">
        <f>LARGE((H88,J88,O88,R88),4)</f>
        <v>0</v>
      </c>
      <c r="Z88" s="71">
        <f>LARGE((G88,I88,M88,P88,T88),4)</f>
        <v>0</v>
      </c>
      <c r="AA88" s="71">
        <f>LARGE((G88,I88,M88,P88,T88),5)</f>
        <v>0</v>
      </c>
      <c r="AB88" s="71">
        <f>LARGE((F88,K88,L88,N88,Q88,S88),4)</f>
        <v>0</v>
      </c>
      <c r="AC88" s="71">
        <f>LARGE((F88,K88,L88,N88,Q88,S88),5)</f>
        <v>0</v>
      </c>
      <c r="AD88" s="71">
        <f>LARGE((F88,K88,L88,N88,Q88,S88),6)</f>
        <v>0</v>
      </c>
      <c r="AE88" s="66">
        <f t="array" aca="1" ref="AE88" ca="1">SUM(LARGE((Y88,Z88,AA88,AB88,AC88,AD88),ROW(INDIRECT("1:2"))))</f>
        <v>0</v>
      </c>
    </row>
    <row r="89" spans="1:31" x14ac:dyDescent="0.2">
      <c r="A89" s="248">
        <v>82</v>
      </c>
      <c r="B89" s="64"/>
      <c r="C89" s="64"/>
      <c r="D89" s="64"/>
      <c r="E89" s="554">
        <f t="array" aca="1" ref="E89" ca="1">SUM(LARGE((H89,J89,O89,R89),ROW(INDIRECT("1:3"))))+SUM(LARGE((G89,I89,M89,P89,T89),ROW(INDIRECT("1:3"))))+SUM(LARGE((F89,K89,L89,N89,Q89,S89),ROW(INDIRECT("1:3"))))+AE89</f>
        <v>0</v>
      </c>
      <c r="F89" s="71">
        <v>0</v>
      </c>
      <c r="G89" s="71">
        <v>0</v>
      </c>
      <c r="H89" s="71">
        <v>0</v>
      </c>
      <c r="I89" s="71">
        <v>0</v>
      </c>
      <c r="J89" s="71">
        <v>0</v>
      </c>
      <c r="K89" s="71">
        <v>0</v>
      </c>
      <c r="L89" s="71">
        <v>0</v>
      </c>
      <c r="M89" s="71">
        <v>0</v>
      </c>
      <c r="N89" s="71">
        <v>0</v>
      </c>
      <c r="O89" s="71">
        <v>0</v>
      </c>
      <c r="P89" s="71">
        <v>0</v>
      </c>
      <c r="Q89" s="71">
        <v>0</v>
      </c>
      <c r="R89" s="71">
        <v>0</v>
      </c>
      <c r="S89" s="71">
        <v>0</v>
      </c>
      <c r="T89" s="71">
        <v>0</v>
      </c>
      <c r="U89" s="555">
        <f t="shared" si="3"/>
        <v>0</v>
      </c>
      <c r="V89" s="555"/>
      <c r="W89" s="555"/>
      <c r="Y89" s="71">
        <f>LARGE((H89,J89,O89,R89),4)</f>
        <v>0</v>
      </c>
      <c r="Z89" s="71">
        <f>LARGE((G89,I89,M89,P89,T89),4)</f>
        <v>0</v>
      </c>
      <c r="AA89" s="71">
        <f>LARGE((G89,I89,M89,P89,T89),5)</f>
        <v>0</v>
      </c>
      <c r="AB89" s="71">
        <f>LARGE((F89,K89,L89,N89,Q89,S89),4)</f>
        <v>0</v>
      </c>
      <c r="AC89" s="71">
        <f>LARGE((F89,K89,L89,N89,Q89,S89),5)</f>
        <v>0</v>
      </c>
      <c r="AD89" s="71">
        <f>LARGE((F89,K89,L89,N89,Q89,S89),6)</f>
        <v>0</v>
      </c>
      <c r="AE89" s="66">
        <f t="array" aca="1" ref="AE89" ca="1">SUM(LARGE((Y89,Z89,AA89,AB89,AC89,AD89),ROW(INDIRECT("1:2"))))</f>
        <v>0</v>
      </c>
    </row>
    <row r="90" spans="1:31" x14ac:dyDescent="0.2">
      <c r="A90" s="248">
        <v>83</v>
      </c>
      <c r="B90" s="64"/>
      <c r="C90" s="64"/>
      <c r="D90" s="64"/>
      <c r="E90" s="554">
        <f t="array" aca="1" ref="E90" ca="1">SUM(LARGE((H90,J90,O90,R90),ROW(INDIRECT("1:3"))))+SUM(LARGE((G90,I90,M90,P90,T90),ROW(INDIRECT("1:3"))))+SUM(LARGE((F90,K90,L90,N90,Q90,S90),ROW(INDIRECT("1:3"))))+AE90</f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1">
        <v>0</v>
      </c>
      <c r="P90" s="71">
        <v>0</v>
      </c>
      <c r="Q90" s="71">
        <v>0</v>
      </c>
      <c r="R90" s="71">
        <v>0</v>
      </c>
      <c r="S90" s="71">
        <v>0</v>
      </c>
      <c r="T90" s="71">
        <v>0</v>
      </c>
      <c r="U90" s="555">
        <f t="shared" si="3"/>
        <v>0</v>
      </c>
      <c r="V90" s="555"/>
      <c r="W90" s="555"/>
      <c r="Y90" s="71">
        <f>LARGE((H90,J90,O90,R90),4)</f>
        <v>0</v>
      </c>
      <c r="Z90" s="71">
        <f>LARGE((G90,I90,M90,P90,T90),4)</f>
        <v>0</v>
      </c>
      <c r="AA90" s="71">
        <f>LARGE((G90,I90,M90,P90,T90),5)</f>
        <v>0</v>
      </c>
      <c r="AB90" s="71">
        <f>LARGE((F90,K90,L90,N90,Q90,S90),4)</f>
        <v>0</v>
      </c>
      <c r="AC90" s="71">
        <f>LARGE((F90,K90,L90,N90,Q90,S90),5)</f>
        <v>0</v>
      </c>
      <c r="AD90" s="71">
        <f>LARGE((F90,K90,L90,N90,Q90,S90),6)</f>
        <v>0</v>
      </c>
      <c r="AE90" s="66">
        <f t="array" aca="1" ref="AE90" ca="1">SUM(LARGE((Y90,Z90,AA90,AB90,AC90,AD90),ROW(INDIRECT("1:2"))))</f>
        <v>0</v>
      </c>
    </row>
    <row r="91" spans="1:31" x14ac:dyDescent="0.2">
      <c r="A91" s="248">
        <v>84</v>
      </c>
      <c r="B91" s="64"/>
      <c r="C91" s="64"/>
      <c r="D91" s="64"/>
      <c r="E91" s="554">
        <f t="array" aca="1" ref="E91" ca="1">SUM(LARGE((H91,J91,O91,R91),ROW(INDIRECT("1:3"))))+SUM(LARGE((G91,I91,M91,P91,T91),ROW(INDIRECT("1:3"))))+SUM(LARGE((F91,K91,L91,N91,Q91,S91),ROW(INDIRECT("1:3"))))+AE91</f>
        <v>0</v>
      </c>
      <c r="F91" s="71">
        <v>0</v>
      </c>
      <c r="G91" s="71">
        <v>0</v>
      </c>
      <c r="H91" s="71">
        <v>0</v>
      </c>
      <c r="I91" s="71">
        <v>0</v>
      </c>
      <c r="J91" s="71">
        <v>0</v>
      </c>
      <c r="K91" s="71">
        <v>0</v>
      </c>
      <c r="L91" s="71">
        <v>0</v>
      </c>
      <c r="M91" s="71">
        <v>0</v>
      </c>
      <c r="N91" s="71">
        <v>0</v>
      </c>
      <c r="O91" s="71">
        <v>0</v>
      </c>
      <c r="P91" s="71">
        <v>0</v>
      </c>
      <c r="Q91" s="71">
        <v>0</v>
      </c>
      <c r="R91" s="71">
        <v>0</v>
      </c>
      <c r="S91" s="71">
        <v>0</v>
      </c>
      <c r="T91" s="71">
        <v>0</v>
      </c>
      <c r="U91" s="555">
        <f t="shared" si="3"/>
        <v>0</v>
      </c>
      <c r="V91" s="555"/>
      <c r="W91" s="555"/>
      <c r="Y91" s="71">
        <f>LARGE((H91,J91,O91,R91),4)</f>
        <v>0</v>
      </c>
      <c r="Z91" s="71">
        <f>LARGE((G91,I91,M91,P91,T91),4)</f>
        <v>0</v>
      </c>
      <c r="AA91" s="71">
        <f>LARGE((G91,I91,M91,P91,T91),5)</f>
        <v>0</v>
      </c>
      <c r="AB91" s="71">
        <f>LARGE((F91,K91,L91,N91,Q91,S91),4)</f>
        <v>0</v>
      </c>
      <c r="AC91" s="71">
        <f>LARGE((F91,K91,L91,N91,Q91,S91),5)</f>
        <v>0</v>
      </c>
      <c r="AD91" s="71">
        <f>LARGE((F91,K91,L91,N91,Q91,S91),6)</f>
        <v>0</v>
      </c>
      <c r="AE91" s="66">
        <f t="array" aca="1" ref="AE91" ca="1">SUM(LARGE((Y91,Z91,AA91,AB91,AC91,AD91),ROW(INDIRECT("1:2"))))</f>
        <v>0</v>
      </c>
    </row>
    <row r="92" spans="1:31" x14ac:dyDescent="0.2">
      <c r="A92" s="248">
        <v>85</v>
      </c>
      <c r="B92" s="64"/>
      <c r="C92" s="64"/>
      <c r="D92" s="64"/>
      <c r="E92" s="554">
        <f t="array" aca="1" ref="E92" ca="1">SUM(LARGE((H92,J92,O92,R92),ROW(INDIRECT("1:3"))))+SUM(LARGE((G92,I92,M92,P92,T92),ROW(INDIRECT("1:3"))))+SUM(LARGE((F92,K92,L92,N92,Q92,S92),ROW(INDIRECT("1:3"))))+AE92</f>
        <v>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71">
        <v>0</v>
      </c>
      <c r="Q92" s="71">
        <v>0</v>
      </c>
      <c r="R92" s="71">
        <v>0</v>
      </c>
      <c r="S92" s="71">
        <v>0</v>
      </c>
      <c r="T92" s="71">
        <v>0</v>
      </c>
      <c r="U92" s="555">
        <f t="shared" si="3"/>
        <v>0</v>
      </c>
      <c r="V92" s="555"/>
      <c r="W92" s="555"/>
      <c r="Y92" s="71">
        <f>LARGE((H92,J92,O92,R92),4)</f>
        <v>0</v>
      </c>
      <c r="Z92" s="71">
        <f>LARGE((G92,I92,M92,P92,T92),4)</f>
        <v>0</v>
      </c>
      <c r="AA92" s="71">
        <f>LARGE((G92,I92,M92,P92,T92),5)</f>
        <v>0</v>
      </c>
      <c r="AB92" s="71">
        <f>LARGE((F92,K92,L92,N92,Q92,S92),4)</f>
        <v>0</v>
      </c>
      <c r="AC92" s="71">
        <f>LARGE((F92,K92,L92,N92,Q92,S92),5)</f>
        <v>0</v>
      </c>
      <c r="AD92" s="71">
        <f>LARGE((F92,K92,L92,N92,Q92,S92),6)</f>
        <v>0</v>
      </c>
      <c r="AE92" s="66">
        <f t="array" aca="1" ref="AE92" ca="1">SUM(LARGE((Y92,Z92,AA92,AB92,AC92,AD92),ROW(INDIRECT("1:2"))))</f>
        <v>0</v>
      </c>
    </row>
    <row r="93" spans="1:31" x14ac:dyDescent="0.2">
      <c r="A93" s="248">
        <v>86</v>
      </c>
      <c r="B93" s="64"/>
      <c r="C93" s="64"/>
      <c r="D93" s="64"/>
      <c r="E93" s="554">
        <f t="array" aca="1" ref="E93" ca="1">SUM(LARGE((H93,J93,O93,R93),ROW(INDIRECT("1:3"))))+SUM(LARGE((G93,I93,M93,P93,T93),ROW(INDIRECT("1:3"))))+SUM(LARGE((F93,K93,L93,N93,Q93,S93),ROW(INDIRECT("1:3"))))+AE93</f>
        <v>0</v>
      </c>
      <c r="F93" s="71">
        <v>0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1">
        <v>0</v>
      </c>
      <c r="P93" s="71">
        <v>0</v>
      </c>
      <c r="Q93" s="71">
        <v>0</v>
      </c>
      <c r="R93" s="71">
        <v>0</v>
      </c>
      <c r="S93" s="71">
        <v>0</v>
      </c>
      <c r="T93" s="71">
        <v>0</v>
      </c>
      <c r="U93" s="555">
        <f t="shared" si="3"/>
        <v>0</v>
      </c>
      <c r="V93" s="555"/>
      <c r="W93" s="555"/>
      <c r="Y93" s="71">
        <f>LARGE((H93,J93,O93,R93),4)</f>
        <v>0</v>
      </c>
      <c r="Z93" s="71">
        <f>LARGE((G93,I93,M93,P93,T93),4)</f>
        <v>0</v>
      </c>
      <c r="AA93" s="71">
        <f>LARGE((G93,I93,M93,P93,T93),5)</f>
        <v>0</v>
      </c>
      <c r="AB93" s="71">
        <f>LARGE((F93,K93,L93,N93,Q93,S93),4)</f>
        <v>0</v>
      </c>
      <c r="AC93" s="71">
        <f>LARGE((F93,K93,L93,N93,Q93,S93),5)</f>
        <v>0</v>
      </c>
      <c r="AD93" s="71">
        <f>LARGE((F93,K93,L93,N93,Q93,S93),6)</f>
        <v>0</v>
      </c>
      <c r="AE93" s="66">
        <f t="array" aca="1" ref="AE93" ca="1">SUM(LARGE((Y93,Z93,AA93,AB93,AC93,AD93),ROW(INDIRECT("1:2"))))</f>
        <v>0</v>
      </c>
    </row>
    <row r="94" spans="1:31" x14ac:dyDescent="0.2">
      <c r="A94" s="248">
        <v>87</v>
      </c>
      <c r="B94" s="64"/>
      <c r="C94" s="64"/>
      <c r="D94" s="64"/>
      <c r="E94" s="554">
        <f t="array" aca="1" ref="E94" ca="1">SUM(LARGE((H94,J94,O94,R94),ROW(INDIRECT("1:3"))))+SUM(LARGE((G94,I94,M94,P94,T94),ROW(INDIRECT("1:3"))))+SUM(LARGE((F94,K94,L94,N94,Q94,S94),ROW(INDIRECT("1:3"))))+AE94</f>
        <v>0</v>
      </c>
      <c r="F94" s="71">
        <v>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71">
        <v>0</v>
      </c>
      <c r="Q94" s="71">
        <v>0</v>
      </c>
      <c r="R94" s="71">
        <v>0</v>
      </c>
      <c r="S94" s="71">
        <v>0</v>
      </c>
      <c r="T94" s="71">
        <v>0</v>
      </c>
      <c r="U94" s="555">
        <f t="shared" si="3"/>
        <v>0</v>
      </c>
      <c r="V94" s="555"/>
      <c r="W94" s="555"/>
      <c r="Y94" s="71">
        <f>LARGE((H94,J94,O94,R94),4)</f>
        <v>0</v>
      </c>
      <c r="Z94" s="71">
        <f>LARGE((G94,I94,M94,P94,T94),4)</f>
        <v>0</v>
      </c>
      <c r="AA94" s="71">
        <f>LARGE((G94,I94,M94,P94,T94),5)</f>
        <v>0</v>
      </c>
      <c r="AB94" s="71">
        <f>LARGE((F94,K94,L94,N94,Q94,S94),4)</f>
        <v>0</v>
      </c>
      <c r="AC94" s="71">
        <f>LARGE((F94,K94,L94,N94,Q94,S94),5)</f>
        <v>0</v>
      </c>
      <c r="AD94" s="71">
        <f>LARGE((F94,K94,L94,N94,Q94,S94),6)</f>
        <v>0</v>
      </c>
      <c r="AE94" s="66">
        <f t="array" aca="1" ref="AE94" ca="1">SUM(LARGE((Y94,Z94,AA94,AB94,AC94,AD94),ROW(INDIRECT("1:2"))))</f>
        <v>0</v>
      </c>
    </row>
    <row r="95" spans="1:31" x14ac:dyDescent="0.2">
      <c r="A95" s="248">
        <v>88</v>
      </c>
      <c r="B95" s="64"/>
      <c r="C95" s="64"/>
      <c r="D95" s="64"/>
      <c r="E95" s="554">
        <f t="array" aca="1" ref="E95" ca="1">SUM(LARGE((H95,J95,O95,R95),ROW(INDIRECT("1:3"))))+SUM(LARGE((G95,I95,M95,P95,T95),ROW(INDIRECT("1:3"))))+SUM(LARGE((F95,K95,L95,N95,Q95,S95),ROW(INDIRECT("1:3"))))+AE95</f>
        <v>0</v>
      </c>
      <c r="F95" s="71">
        <v>0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0</v>
      </c>
      <c r="Q95" s="71">
        <v>0</v>
      </c>
      <c r="R95" s="71">
        <v>0</v>
      </c>
      <c r="S95" s="71">
        <v>0</v>
      </c>
      <c r="T95" s="71">
        <v>0</v>
      </c>
      <c r="U95" s="555">
        <f t="shared" si="3"/>
        <v>0</v>
      </c>
      <c r="V95" s="555"/>
      <c r="W95" s="555"/>
      <c r="Y95" s="71">
        <f>LARGE((H95,J95,O95,R95),4)</f>
        <v>0</v>
      </c>
      <c r="Z95" s="71">
        <f>LARGE((G95,I95,M95,P95,T95),4)</f>
        <v>0</v>
      </c>
      <c r="AA95" s="71">
        <f>LARGE((G95,I95,M95,P95,T95),5)</f>
        <v>0</v>
      </c>
      <c r="AB95" s="71">
        <f>LARGE((F95,K95,L95,N95,Q95,S95),4)</f>
        <v>0</v>
      </c>
      <c r="AC95" s="71">
        <f>LARGE((F95,K95,L95,N95,Q95,S95),5)</f>
        <v>0</v>
      </c>
      <c r="AD95" s="71">
        <f>LARGE((F95,K95,L95,N95,Q95,S95),6)</f>
        <v>0</v>
      </c>
      <c r="AE95" s="66">
        <f t="array" aca="1" ref="AE95" ca="1">SUM(LARGE((Y95,Z95,AA95,AB95,AC95,AD95),ROW(INDIRECT("1:2"))))</f>
        <v>0</v>
      </c>
    </row>
    <row r="96" spans="1:31" x14ac:dyDescent="0.2">
      <c r="A96" s="248">
        <v>89</v>
      </c>
      <c r="B96" s="64"/>
      <c r="C96" s="64"/>
      <c r="D96" s="64"/>
      <c r="E96" s="554">
        <f t="array" aca="1" ref="E96" ca="1">SUM(LARGE((H96,J96,O96,R96),ROW(INDIRECT("1:3"))))+SUM(LARGE((G96,I96,M96,P96,T96),ROW(INDIRECT("1:3"))))+SUM(LARGE((F96,K96,L96,N96,Q96,S96),ROW(INDIRECT("1:3"))))+AE96</f>
        <v>0</v>
      </c>
      <c r="F96" s="71">
        <v>0</v>
      </c>
      <c r="G96" s="71">
        <v>0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71">
        <v>0</v>
      </c>
      <c r="Q96" s="71">
        <v>0</v>
      </c>
      <c r="R96" s="71">
        <v>0</v>
      </c>
      <c r="S96" s="71">
        <v>0</v>
      </c>
      <c r="T96" s="71">
        <v>0</v>
      </c>
      <c r="U96" s="555">
        <f t="shared" si="3"/>
        <v>0</v>
      </c>
      <c r="V96" s="555"/>
      <c r="W96" s="555"/>
      <c r="Y96" s="71">
        <f>LARGE((H96,J96,O96,R96),4)</f>
        <v>0</v>
      </c>
      <c r="Z96" s="71">
        <f>LARGE((G96,I96,M96,P96,T96),4)</f>
        <v>0</v>
      </c>
      <c r="AA96" s="71">
        <f>LARGE((G96,I96,M96,P96,T96),5)</f>
        <v>0</v>
      </c>
      <c r="AB96" s="71">
        <f>LARGE((F96,K96,L96,N96,Q96,S96),4)</f>
        <v>0</v>
      </c>
      <c r="AC96" s="71">
        <f>LARGE((F96,K96,L96,N96,Q96,S96),5)</f>
        <v>0</v>
      </c>
      <c r="AD96" s="71">
        <f>LARGE((F96,K96,L96,N96,Q96,S96),6)</f>
        <v>0</v>
      </c>
      <c r="AE96" s="66">
        <f t="array" aca="1" ref="AE96" ca="1">SUM(LARGE((Y96,Z96,AA96,AB96,AC96,AD96),ROW(INDIRECT("1:2"))))</f>
        <v>0</v>
      </c>
    </row>
    <row r="97" spans="1:31" x14ac:dyDescent="0.2">
      <c r="A97" s="248">
        <v>90</v>
      </c>
      <c r="B97" s="64"/>
      <c r="C97" s="64"/>
      <c r="D97" s="64"/>
      <c r="E97" s="554">
        <f t="array" aca="1" ref="E97" ca="1">SUM(LARGE((H97,J97,O97,R97),ROW(INDIRECT("1:3"))))+SUM(LARGE((G97,I97,M97,P97,T97),ROW(INDIRECT("1:3"))))+SUM(LARGE((F97,K97,L97,N97,Q97,S97),ROW(INDIRECT("1:3"))))+AE97</f>
        <v>0</v>
      </c>
      <c r="F97" s="71">
        <v>0</v>
      </c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71">
        <v>0</v>
      </c>
      <c r="R97" s="71">
        <v>0</v>
      </c>
      <c r="S97" s="71">
        <v>0</v>
      </c>
      <c r="T97" s="71">
        <v>0</v>
      </c>
      <c r="U97" s="555">
        <f t="shared" si="3"/>
        <v>0</v>
      </c>
      <c r="V97" s="555"/>
      <c r="W97" s="555"/>
      <c r="Y97" s="71">
        <f>LARGE((H97,J97,O97,R97),4)</f>
        <v>0</v>
      </c>
      <c r="Z97" s="71">
        <f>LARGE((G97,I97,M97,P97,T97),4)</f>
        <v>0</v>
      </c>
      <c r="AA97" s="71">
        <f>LARGE((G97,I97,M97,P97,T97),5)</f>
        <v>0</v>
      </c>
      <c r="AB97" s="71">
        <f>LARGE((F97,K97,L97,N97,Q97,S97),4)</f>
        <v>0</v>
      </c>
      <c r="AC97" s="71">
        <f>LARGE((F97,K97,L97,N97,Q97,S97),5)</f>
        <v>0</v>
      </c>
      <c r="AD97" s="71">
        <f>LARGE((F97,K97,L97,N97,Q97,S97),6)</f>
        <v>0</v>
      </c>
      <c r="AE97" s="66">
        <f t="array" aca="1" ref="AE97" ca="1">SUM(LARGE((Y97,Z97,AA97,AB97,AC97,AD97),ROW(INDIRECT("1:2"))))</f>
        <v>0</v>
      </c>
    </row>
    <row r="98" spans="1:31" x14ac:dyDescent="0.2">
      <c r="A98" s="64">
        <v>91</v>
      </c>
      <c r="B98" s="64"/>
      <c r="C98" s="64"/>
      <c r="D98" s="64"/>
      <c r="E98" s="554">
        <f t="array" aca="1" ref="E98" ca="1">SUM(LARGE((H98,J98,O98,R98),ROW(INDIRECT("1:3"))))+SUM(LARGE((G98,I98,M98,P98,T98),ROW(INDIRECT("1:3"))))+SUM(LARGE((F98,K98,L98,N98,Q98,S98),ROW(INDIRECT("1:3"))))+AE98</f>
        <v>0</v>
      </c>
      <c r="F98" s="71">
        <v>0</v>
      </c>
      <c r="G98" s="71">
        <v>0</v>
      </c>
      <c r="H98" s="71">
        <v>0</v>
      </c>
      <c r="I98" s="71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71">
        <v>0</v>
      </c>
      <c r="Q98" s="71">
        <v>0</v>
      </c>
      <c r="R98" s="71">
        <v>0</v>
      </c>
      <c r="S98" s="71">
        <v>0</v>
      </c>
      <c r="T98" s="71">
        <v>0</v>
      </c>
      <c r="U98" s="555">
        <f t="shared" si="3"/>
        <v>0</v>
      </c>
      <c r="V98" s="555"/>
      <c r="W98" s="555"/>
      <c r="Y98" s="71">
        <f>LARGE((H98,J98,O98,R98),4)</f>
        <v>0</v>
      </c>
      <c r="Z98" s="71">
        <f>LARGE((G98,I98,M98,P98,T98),4)</f>
        <v>0</v>
      </c>
      <c r="AA98" s="71">
        <f>LARGE((G98,I98,M98,P98,T98),5)</f>
        <v>0</v>
      </c>
      <c r="AB98" s="71">
        <f>LARGE((F98,K98,L98,N98,Q98,S98),4)</f>
        <v>0</v>
      </c>
      <c r="AC98" s="71">
        <f>LARGE((F98,K98,L98,N98,Q98,S98),5)</f>
        <v>0</v>
      </c>
      <c r="AD98" s="71">
        <f>LARGE((F98,K98,L98,N98,Q98,S98),6)</f>
        <v>0</v>
      </c>
      <c r="AE98" s="66">
        <f t="array" aca="1" ref="AE98" ca="1">SUM(LARGE((Y98,Z98,AA98,AB98,AC98,AD98),ROW(INDIRECT("1:2"))))</f>
        <v>0</v>
      </c>
    </row>
    <row r="99" spans="1:31" x14ac:dyDescent="0.2">
      <c r="A99" s="64">
        <v>92</v>
      </c>
      <c r="B99" s="64"/>
      <c r="C99" s="64"/>
      <c r="D99" s="64"/>
      <c r="E99" s="554">
        <f t="array" aca="1" ref="E99" ca="1">SUM(LARGE((H99,J99,O99,R99),ROW(INDIRECT("1:3"))))+SUM(LARGE((G99,I99,M99,P99,T99),ROW(INDIRECT("1:3"))))+SUM(LARGE((F99,K99,L99,N99,Q99,S99),ROW(INDIRECT("1:3"))))+AE99</f>
        <v>0</v>
      </c>
      <c r="F99" s="71">
        <v>0</v>
      </c>
      <c r="G99" s="71"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v>0</v>
      </c>
      <c r="N99" s="71">
        <v>0</v>
      </c>
      <c r="O99" s="71">
        <v>0</v>
      </c>
      <c r="P99" s="71">
        <v>0</v>
      </c>
      <c r="Q99" s="71">
        <v>0</v>
      </c>
      <c r="R99" s="71">
        <v>0</v>
      </c>
      <c r="S99" s="71">
        <v>0</v>
      </c>
      <c r="T99" s="71">
        <v>0</v>
      </c>
      <c r="U99" s="555">
        <f t="shared" si="3"/>
        <v>0</v>
      </c>
      <c r="V99" s="555"/>
      <c r="W99" s="555"/>
      <c r="Y99" s="71">
        <f>LARGE((H99,J99,O99,R99),4)</f>
        <v>0</v>
      </c>
      <c r="Z99" s="71">
        <f>LARGE((G99,I99,M99,P99,T99),4)</f>
        <v>0</v>
      </c>
      <c r="AA99" s="71">
        <f>LARGE((G99,I99,M99,P99,T99),5)</f>
        <v>0</v>
      </c>
      <c r="AB99" s="71">
        <f>LARGE((F99,K99,L99,N99,Q99,S99),4)</f>
        <v>0</v>
      </c>
      <c r="AC99" s="71">
        <f>LARGE((F99,K99,L99,N99,Q99,S99),5)</f>
        <v>0</v>
      </c>
      <c r="AD99" s="71">
        <f>LARGE((F99,K99,L99,N99,Q99,S99),6)</f>
        <v>0</v>
      </c>
      <c r="AE99" s="66">
        <f t="array" aca="1" ref="AE99" ca="1">SUM(LARGE((Y99,Z99,AA99,AB99,AC99,AD99),ROW(INDIRECT("1:2"))))</f>
        <v>0</v>
      </c>
    </row>
    <row r="100" spans="1:31" x14ac:dyDescent="0.2">
      <c r="A100" s="64">
        <v>93</v>
      </c>
      <c r="B100" s="64"/>
      <c r="C100" s="64"/>
      <c r="D100" s="64"/>
      <c r="E100" s="554">
        <f t="array" aca="1" ref="E100" ca="1">SUM(LARGE((H100,J100,O100,R100),ROW(INDIRECT("1:3"))))+SUM(LARGE((G100,I100,M100,P100,T100),ROW(INDIRECT("1:3"))))+SUM(LARGE((F100,K100,L100,N100,Q100,S100),ROW(INDIRECT("1:3"))))+AE100</f>
        <v>0</v>
      </c>
      <c r="F100" s="71">
        <v>0</v>
      </c>
      <c r="G100" s="71">
        <v>0</v>
      </c>
      <c r="H100" s="71">
        <v>0</v>
      </c>
      <c r="I100" s="71">
        <v>0</v>
      </c>
      <c r="J100" s="71">
        <v>0</v>
      </c>
      <c r="K100" s="71">
        <v>0</v>
      </c>
      <c r="L100" s="71">
        <v>0</v>
      </c>
      <c r="M100" s="71">
        <v>0</v>
      </c>
      <c r="N100" s="71">
        <v>0</v>
      </c>
      <c r="O100" s="71">
        <v>0</v>
      </c>
      <c r="P100" s="71">
        <v>0</v>
      </c>
      <c r="Q100" s="71">
        <v>0</v>
      </c>
      <c r="R100" s="71">
        <v>0</v>
      </c>
      <c r="S100" s="71">
        <v>0</v>
      </c>
      <c r="T100" s="71">
        <v>0</v>
      </c>
      <c r="U100" s="555">
        <f t="shared" si="3"/>
        <v>0</v>
      </c>
      <c r="V100" s="555"/>
      <c r="W100" s="555"/>
      <c r="Y100" s="71">
        <f>LARGE((H100,J100,O100,R100),4)</f>
        <v>0</v>
      </c>
      <c r="Z100" s="71">
        <f>LARGE((G100,I100,M100,P100,T100),4)</f>
        <v>0</v>
      </c>
      <c r="AA100" s="71">
        <f>LARGE((G100,I100,M100,P100,T100),5)</f>
        <v>0</v>
      </c>
      <c r="AB100" s="71">
        <f>LARGE((F100,K100,L100,N100,Q100,S100),4)</f>
        <v>0</v>
      </c>
      <c r="AC100" s="71">
        <f>LARGE((F100,K100,L100,N100,Q100,S100),5)</f>
        <v>0</v>
      </c>
      <c r="AD100" s="71">
        <f>LARGE((F100,K100,L100,N100,Q100,S100),6)</f>
        <v>0</v>
      </c>
      <c r="AE100" s="66">
        <f t="array" aca="1" ref="AE100" ca="1">SUM(LARGE((Y100,Z100,AA100,AB100,AC100,AD100),ROW(INDIRECT("1:2"))))</f>
        <v>0</v>
      </c>
    </row>
    <row r="101" spans="1:31" x14ac:dyDescent="0.2">
      <c r="A101" s="64">
        <v>94</v>
      </c>
      <c r="B101" s="64"/>
      <c r="C101" s="64"/>
      <c r="D101" s="64"/>
      <c r="E101" s="554">
        <f t="array" aca="1" ref="E101" ca="1">SUM(LARGE((H101,J101,O101,R101),ROW(INDIRECT("1:3"))))+SUM(LARGE((G101,I101,M101,P101,T101),ROW(INDIRECT("1:3"))))+SUM(LARGE((F101,K101,L101,N101,Q101,S101),ROW(INDIRECT("1:3"))))+AE101</f>
        <v>0</v>
      </c>
      <c r="F101" s="71">
        <v>0</v>
      </c>
      <c r="G101" s="71">
        <v>0</v>
      </c>
      <c r="H101" s="71">
        <v>0</v>
      </c>
      <c r="I101" s="71">
        <v>0</v>
      </c>
      <c r="J101" s="71">
        <v>0</v>
      </c>
      <c r="K101" s="71">
        <v>0</v>
      </c>
      <c r="L101" s="71">
        <v>0</v>
      </c>
      <c r="M101" s="71">
        <v>0</v>
      </c>
      <c r="N101" s="71">
        <v>0</v>
      </c>
      <c r="O101" s="71">
        <v>0</v>
      </c>
      <c r="P101" s="71">
        <v>0</v>
      </c>
      <c r="Q101" s="71">
        <v>0</v>
      </c>
      <c r="R101" s="71">
        <v>0</v>
      </c>
      <c r="S101" s="71">
        <v>0</v>
      </c>
      <c r="T101" s="71">
        <v>0</v>
      </c>
      <c r="U101" s="555">
        <f t="shared" si="3"/>
        <v>0</v>
      </c>
      <c r="V101" s="555"/>
      <c r="W101" s="555"/>
      <c r="Y101" s="71">
        <f>LARGE((H101,J101,O101,R101),4)</f>
        <v>0</v>
      </c>
      <c r="Z101" s="71">
        <f>LARGE((G101,I101,M101,P101,T101),4)</f>
        <v>0</v>
      </c>
      <c r="AA101" s="71">
        <f>LARGE((G101,I101,M101,P101,T101),5)</f>
        <v>0</v>
      </c>
      <c r="AB101" s="71">
        <f>LARGE((F101,K101,L101,N101,Q101,S101),4)</f>
        <v>0</v>
      </c>
      <c r="AC101" s="71">
        <f>LARGE((F101,K101,L101,N101,Q101,S101),5)</f>
        <v>0</v>
      </c>
      <c r="AD101" s="71">
        <f>LARGE((F101,K101,L101,N101,Q101,S101),6)</f>
        <v>0</v>
      </c>
      <c r="AE101" s="66">
        <f t="array" aca="1" ref="AE101" ca="1">SUM(LARGE((Y101,Z101,AA101,AB101,AC101,AD101),ROW(INDIRECT("1:2"))))</f>
        <v>0</v>
      </c>
    </row>
    <row r="102" spans="1:31" x14ac:dyDescent="0.2">
      <c r="A102" s="64">
        <v>95</v>
      </c>
      <c r="B102" s="64"/>
      <c r="C102" s="64"/>
      <c r="D102" s="64"/>
      <c r="E102" s="554">
        <f t="array" aca="1" ref="E102" ca="1">SUM(LARGE((H102,J102,O102,R102),ROW(INDIRECT("1:3"))))+SUM(LARGE((G102,I102,M102,P102,T102),ROW(INDIRECT("1:3"))))+SUM(LARGE((F102,K102,L102,N102,Q102,S102),ROW(INDIRECT("1:3"))))+AE102</f>
        <v>0</v>
      </c>
      <c r="F102" s="71">
        <v>0</v>
      </c>
      <c r="G102" s="71">
        <v>0</v>
      </c>
      <c r="H102" s="71">
        <v>0</v>
      </c>
      <c r="I102" s="71">
        <v>0</v>
      </c>
      <c r="J102" s="71">
        <v>0</v>
      </c>
      <c r="K102" s="71">
        <v>0</v>
      </c>
      <c r="L102" s="71">
        <v>0</v>
      </c>
      <c r="M102" s="71">
        <v>0</v>
      </c>
      <c r="N102" s="71">
        <v>0</v>
      </c>
      <c r="O102" s="71">
        <v>0</v>
      </c>
      <c r="P102" s="71">
        <v>0</v>
      </c>
      <c r="Q102" s="71">
        <v>0</v>
      </c>
      <c r="R102" s="71">
        <v>0</v>
      </c>
      <c r="S102" s="71">
        <v>0</v>
      </c>
      <c r="T102" s="71">
        <v>0</v>
      </c>
      <c r="U102" s="555">
        <f t="shared" si="3"/>
        <v>0</v>
      </c>
      <c r="V102" s="555"/>
      <c r="W102" s="555"/>
      <c r="Y102" s="71">
        <f>LARGE((H102,J102,O102,R102),4)</f>
        <v>0</v>
      </c>
      <c r="Z102" s="71">
        <f>LARGE((G102,I102,M102,P102,T102),4)</f>
        <v>0</v>
      </c>
      <c r="AA102" s="71">
        <f>LARGE((G102,I102,M102,P102,T102),5)</f>
        <v>0</v>
      </c>
      <c r="AB102" s="71">
        <f>LARGE((F102,K102,L102,N102,Q102,S102),4)</f>
        <v>0</v>
      </c>
      <c r="AC102" s="71">
        <f>LARGE((F102,K102,L102,N102,Q102,S102),5)</f>
        <v>0</v>
      </c>
      <c r="AD102" s="71">
        <f>LARGE((F102,K102,L102,N102,Q102,S102),6)</f>
        <v>0</v>
      </c>
      <c r="AE102" s="66">
        <f t="array" aca="1" ref="AE102" ca="1">SUM(LARGE((Y102,Z102,AA102,AB102,AC102,AD102),ROW(INDIRECT("1:2"))))</f>
        <v>0</v>
      </c>
    </row>
    <row r="103" spans="1:31" x14ac:dyDescent="0.2">
      <c r="A103" s="64">
        <v>96</v>
      </c>
      <c r="B103" s="64"/>
      <c r="C103" s="64"/>
      <c r="D103" s="64"/>
      <c r="E103" s="554">
        <f t="array" aca="1" ref="E103" ca="1">SUM(LARGE((H103,J103,O103,R103),ROW(INDIRECT("1:3"))))+SUM(LARGE((G103,I103,M103,P103,T103),ROW(INDIRECT("1:3"))))+SUM(LARGE((F103,K103,L103,N103,Q103,S103),ROW(INDIRECT("1:3"))))+AE103</f>
        <v>0</v>
      </c>
      <c r="F103" s="71">
        <v>0</v>
      </c>
      <c r="G103" s="71">
        <v>0</v>
      </c>
      <c r="H103" s="71">
        <v>0</v>
      </c>
      <c r="I103" s="71">
        <v>0</v>
      </c>
      <c r="J103" s="71">
        <v>0</v>
      </c>
      <c r="K103" s="71">
        <v>0</v>
      </c>
      <c r="L103" s="71">
        <v>0</v>
      </c>
      <c r="M103" s="71">
        <v>0</v>
      </c>
      <c r="N103" s="71">
        <v>0</v>
      </c>
      <c r="O103" s="71">
        <v>0</v>
      </c>
      <c r="P103" s="71">
        <v>0</v>
      </c>
      <c r="Q103" s="71">
        <v>0</v>
      </c>
      <c r="R103" s="71">
        <v>0</v>
      </c>
      <c r="S103" s="71">
        <v>0</v>
      </c>
      <c r="T103" s="71">
        <v>0</v>
      </c>
      <c r="U103" s="555">
        <f t="shared" si="3"/>
        <v>0</v>
      </c>
      <c r="V103" s="555"/>
      <c r="W103" s="555"/>
      <c r="Y103" s="71">
        <f>LARGE((H103,J103,O103,R103),4)</f>
        <v>0</v>
      </c>
      <c r="Z103" s="71">
        <f>LARGE((G103,I103,M103,P103,T103),4)</f>
        <v>0</v>
      </c>
      <c r="AA103" s="71">
        <f>LARGE((G103,I103,M103,P103,T103),5)</f>
        <v>0</v>
      </c>
      <c r="AB103" s="71">
        <f>LARGE((F103,K103,L103,N103,Q103,S103),4)</f>
        <v>0</v>
      </c>
      <c r="AC103" s="71">
        <f>LARGE((F103,K103,L103,N103,Q103,S103),5)</f>
        <v>0</v>
      </c>
      <c r="AD103" s="71">
        <f>LARGE((F103,K103,L103,N103,Q103,S103),6)</f>
        <v>0</v>
      </c>
      <c r="AE103" s="66">
        <f t="array" aca="1" ref="AE103" ca="1">SUM(LARGE((Y103,Z103,AA103,AB103,AC103,AD103),ROW(INDIRECT("1:2"))))</f>
        <v>0</v>
      </c>
    </row>
    <row r="104" spans="1:31" x14ac:dyDescent="0.2">
      <c r="A104" s="64">
        <v>97</v>
      </c>
      <c r="B104" s="64"/>
      <c r="C104" s="64"/>
      <c r="D104" s="64"/>
      <c r="E104" s="554">
        <f t="array" aca="1" ref="E104" ca="1">SUM(LARGE((H104,J104,O104,R104),ROW(INDIRECT("1:3"))))+SUM(LARGE((G104,I104,M104,P104,T104),ROW(INDIRECT("1:3"))))+SUM(LARGE((F104,K104,L104,N104,Q104,S104),ROW(INDIRECT("1:3"))))+AE104</f>
        <v>0</v>
      </c>
      <c r="F104" s="71">
        <v>0</v>
      </c>
      <c r="G104" s="71"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0</v>
      </c>
      <c r="S104" s="71">
        <v>0</v>
      </c>
      <c r="T104" s="71">
        <v>0</v>
      </c>
      <c r="U104" s="555">
        <f t="shared" si="3"/>
        <v>0</v>
      </c>
      <c r="V104" s="555"/>
      <c r="W104" s="555"/>
      <c r="Y104" s="71">
        <f>LARGE((H104,J104,O104,R104),4)</f>
        <v>0</v>
      </c>
      <c r="Z104" s="71">
        <f>LARGE((G104,I104,M104,P104,T104),4)</f>
        <v>0</v>
      </c>
      <c r="AA104" s="71">
        <f>LARGE((G104,I104,M104,P104,T104),5)</f>
        <v>0</v>
      </c>
      <c r="AB104" s="71">
        <f>LARGE((F104,K104,L104,N104,Q104,S104),4)</f>
        <v>0</v>
      </c>
      <c r="AC104" s="71">
        <f>LARGE((F104,K104,L104,N104,Q104,S104),5)</f>
        <v>0</v>
      </c>
      <c r="AD104" s="71">
        <f>LARGE((F104,K104,L104,N104,Q104,S104),6)</f>
        <v>0</v>
      </c>
      <c r="AE104" s="66">
        <f t="array" aca="1" ref="AE104" ca="1">SUM(LARGE((Y104,Z104,AA104,AB104,AC104,AD104),ROW(INDIRECT("1:2"))))</f>
        <v>0</v>
      </c>
    </row>
    <row r="105" spans="1:31" x14ac:dyDescent="0.2">
      <c r="A105" s="64">
        <v>98</v>
      </c>
      <c r="B105" s="64"/>
      <c r="C105" s="64"/>
      <c r="D105" s="64"/>
      <c r="E105" s="554">
        <f t="array" aca="1" ref="E105" ca="1">SUM(LARGE((H105,J105,O105,R105),ROW(INDIRECT("1:3"))))+SUM(LARGE((G105,I105,M105,P105,T105),ROW(INDIRECT("1:3"))))+SUM(LARGE((F105,K105,L105,N105,Q105,S105),ROW(INDIRECT("1:3"))))+AE105</f>
        <v>0</v>
      </c>
      <c r="F105" s="71">
        <v>0</v>
      </c>
      <c r="G105" s="71">
        <v>0</v>
      </c>
      <c r="H105" s="71">
        <v>0</v>
      </c>
      <c r="I105" s="71">
        <v>0</v>
      </c>
      <c r="J105" s="71">
        <v>0</v>
      </c>
      <c r="K105" s="71">
        <v>0</v>
      </c>
      <c r="L105" s="71">
        <v>0</v>
      </c>
      <c r="M105" s="71">
        <v>0</v>
      </c>
      <c r="N105" s="71">
        <v>0</v>
      </c>
      <c r="O105" s="71">
        <v>0</v>
      </c>
      <c r="P105" s="71">
        <v>0</v>
      </c>
      <c r="Q105" s="71">
        <v>0</v>
      </c>
      <c r="R105" s="71">
        <v>0</v>
      </c>
      <c r="S105" s="71">
        <v>0</v>
      </c>
      <c r="T105" s="71">
        <v>0</v>
      </c>
      <c r="U105" s="555">
        <f t="shared" si="3"/>
        <v>0</v>
      </c>
      <c r="V105" s="555"/>
      <c r="W105" s="555"/>
      <c r="Y105" s="71">
        <f>LARGE((H105,J105,O105,R105),4)</f>
        <v>0</v>
      </c>
      <c r="Z105" s="71">
        <f>LARGE((G105,I105,M105,P105,T105),4)</f>
        <v>0</v>
      </c>
      <c r="AA105" s="71">
        <f>LARGE((G105,I105,M105,P105,T105),5)</f>
        <v>0</v>
      </c>
      <c r="AB105" s="71">
        <f>LARGE((F105,K105,L105,N105,Q105,S105),4)</f>
        <v>0</v>
      </c>
      <c r="AC105" s="71">
        <f>LARGE((F105,K105,L105,N105,Q105,S105),5)</f>
        <v>0</v>
      </c>
      <c r="AD105" s="71">
        <f>LARGE((F105,K105,L105,N105,Q105,S105),6)</f>
        <v>0</v>
      </c>
      <c r="AE105" s="66">
        <f t="array" aca="1" ref="AE105" ca="1">SUM(LARGE((Y105,Z105,AA105,AB105,AC105,AD105),ROW(INDIRECT("1:2"))))</f>
        <v>0</v>
      </c>
    </row>
    <row r="106" spans="1:31" x14ac:dyDescent="0.2">
      <c r="A106" s="64">
        <v>99</v>
      </c>
      <c r="B106" s="64"/>
      <c r="C106" s="64"/>
      <c r="D106" s="64"/>
      <c r="E106" s="554">
        <f t="array" aca="1" ref="E106" ca="1">SUM(LARGE((H106,J106,O106,R106),ROW(INDIRECT("1:3"))))+SUM(LARGE((G106,I106,M106,P106,T106),ROW(INDIRECT("1:3"))))+SUM(LARGE((F106,K106,L106,N106,Q106,S106),ROW(INDIRECT("1:3"))))+AE106</f>
        <v>0</v>
      </c>
      <c r="F106" s="71">
        <v>0</v>
      </c>
      <c r="G106" s="71">
        <v>0</v>
      </c>
      <c r="H106" s="71">
        <v>0</v>
      </c>
      <c r="I106" s="71">
        <v>0</v>
      </c>
      <c r="J106" s="71">
        <v>0</v>
      </c>
      <c r="K106" s="71">
        <v>0</v>
      </c>
      <c r="L106" s="71">
        <v>0</v>
      </c>
      <c r="M106" s="71">
        <v>0</v>
      </c>
      <c r="N106" s="71">
        <v>0</v>
      </c>
      <c r="O106" s="71">
        <v>0</v>
      </c>
      <c r="P106" s="71">
        <v>0</v>
      </c>
      <c r="Q106" s="71">
        <v>0</v>
      </c>
      <c r="R106" s="71">
        <v>0</v>
      </c>
      <c r="S106" s="71">
        <v>0</v>
      </c>
      <c r="T106" s="71">
        <v>0</v>
      </c>
      <c r="U106" s="555">
        <f t="shared" si="3"/>
        <v>0</v>
      </c>
      <c r="V106" s="555"/>
      <c r="W106" s="555"/>
      <c r="Y106" s="71">
        <f>LARGE((H106,J106,O106,R106),4)</f>
        <v>0</v>
      </c>
      <c r="Z106" s="71">
        <f>LARGE((G106,I106,M106,P106,T106),4)</f>
        <v>0</v>
      </c>
      <c r="AA106" s="71">
        <f>LARGE((G106,I106,M106,P106,T106),5)</f>
        <v>0</v>
      </c>
      <c r="AB106" s="71">
        <f>LARGE((F106,K106,L106,N106,Q106,S106),4)</f>
        <v>0</v>
      </c>
      <c r="AC106" s="71">
        <f>LARGE((F106,K106,L106,N106,Q106,S106),5)</f>
        <v>0</v>
      </c>
      <c r="AD106" s="71">
        <f>LARGE((F106,K106,L106,N106,Q106,S106),6)</f>
        <v>0</v>
      </c>
      <c r="AE106" s="66">
        <f t="array" aca="1" ref="AE106" ca="1">SUM(LARGE((Y106,Z106,AA106,AB106,AC106,AD106),ROW(INDIRECT("1:2"))))</f>
        <v>0</v>
      </c>
    </row>
    <row r="107" spans="1:31" x14ac:dyDescent="0.2">
      <c r="A107" s="51">
        <f>COUNT(A8:A106)</f>
        <v>99</v>
      </c>
      <c r="B107" s="51">
        <f>COUNT(B8:B106)</f>
        <v>0</v>
      </c>
      <c r="C107" s="51">
        <f>COUNT(C8:C106)</f>
        <v>0</v>
      </c>
      <c r="D107" s="51"/>
      <c r="G107" s="91"/>
      <c r="K107" s="91"/>
      <c r="L107" s="91"/>
      <c r="N107" s="91"/>
      <c r="P107" s="91"/>
      <c r="Q107" s="91"/>
      <c r="R107" s="51"/>
      <c r="S107" s="51"/>
      <c r="T107" s="51"/>
    </row>
    <row r="108" spans="1:31" x14ac:dyDescent="0.2">
      <c r="A108" s="51"/>
      <c r="B108" s="51"/>
      <c r="D108" s="51"/>
      <c r="G108" s="91"/>
      <c r="K108" s="91"/>
      <c r="L108" s="91"/>
      <c r="N108" s="91"/>
      <c r="P108" s="91"/>
      <c r="Q108" s="91"/>
      <c r="R108" s="51"/>
      <c r="S108" s="51"/>
      <c r="T108" s="51"/>
    </row>
    <row r="109" spans="1:31" x14ac:dyDescent="0.2">
      <c r="A109" s="51" t="s">
        <v>234</v>
      </c>
      <c r="B109" s="51"/>
      <c r="D109" s="51"/>
      <c r="F109" s="91">
        <f>COUNTIF(F8:F106,"&gt;0")</f>
        <v>0</v>
      </c>
      <c r="G109" s="91">
        <f t="shared" ref="G109:T109" si="6">COUNTIF(G8:G106,"&gt;0")</f>
        <v>0</v>
      </c>
      <c r="H109" s="91">
        <f t="shared" si="6"/>
        <v>0</v>
      </c>
      <c r="I109" s="91">
        <f t="shared" si="6"/>
        <v>0</v>
      </c>
      <c r="J109" s="91">
        <f t="shared" si="6"/>
        <v>0</v>
      </c>
      <c r="K109" s="91">
        <f t="shared" si="6"/>
        <v>0</v>
      </c>
      <c r="L109" s="91">
        <f t="shared" si="6"/>
        <v>0</v>
      </c>
      <c r="M109" s="91">
        <f t="shared" si="6"/>
        <v>0</v>
      </c>
      <c r="N109" s="91">
        <f t="shared" si="6"/>
        <v>0</v>
      </c>
      <c r="O109" s="91">
        <f t="shared" si="6"/>
        <v>0</v>
      </c>
      <c r="P109" s="91">
        <f t="shared" si="6"/>
        <v>0</v>
      </c>
      <c r="Q109" s="91">
        <f t="shared" si="6"/>
        <v>0</v>
      </c>
      <c r="R109" s="91">
        <f t="shared" si="6"/>
        <v>0</v>
      </c>
      <c r="S109" s="91">
        <f t="shared" si="6"/>
        <v>0</v>
      </c>
      <c r="T109" s="91">
        <f t="shared" si="6"/>
        <v>0</v>
      </c>
    </row>
    <row r="110" spans="1:31" x14ac:dyDescent="0.2">
      <c r="A110" s="51" t="s">
        <v>235</v>
      </c>
      <c r="B110" s="51"/>
      <c r="D110" s="51"/>
      <c r="G110" s="91"/>
      <c r="K110" s="91"/>
      <c r="L110" s="91"/>
      <c r="N110" s="91"/>
      <c r="P110" s="91"/>
      <c r="Q110" s="91"/>
      <c r="R110" s="91"/>
      <c r="S110" s="91"/>
      <c r="T110" s="91"/>
    </row>
    <row r="111" spans="1:31" x14ac:dyDescent="0.2">
      <c r="G111" s="91"/>
      <c r="K111" s="91"/>
      <c r="L111" s="91"/>
      <c r="N111" s="91"/>
      <c r="P111" s="91"/>
    </row>
    <row r="112" spans="1:31" x14ac:dyDescent="0.2">
      <c r="A112" s="557" t="s">
        <v>591</v>
      </c>
    </row>
    <row r="113" spans="1:31" x14ac:dyDescent="0.2">
      <c r="A113" s="557" t="s">
        <v>592</v>
      </c>
      <c r="G113" s="91"/>
      <c r="K113" s="91"/>
      <c r="L113" s="91"/>
      <c r="N113" s="91"/>
      <c r="P113" s="91"/>
    </row>
    <row r="114" spans="1:31" x14ac:dyDescent="0.2">
      <c r="G114" s="91"/>
      <c r="K114" s="91"/>
      <c r="L114" s="91"/>
      <c r="N114" s="91"/>
      <c r="P114" s="91"/>
    </row>
    <row r="115" spans="1:31" s="93" customFormat="1" x14ac:dyDescent="0.2">
      <c r="A115" s="540"/>
      <c r="B115" s="540"/>
      <c r="C115" s="91"/>
      <c r="D115" s="540"/>
      <c r="E115" s="68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R115" s="540"/>
      <c r="S115" s="540"/>
      <c r="T115" s="540"/>
      <c r="U115" s="540"/>
      <c r="V115" s="540"/>
      <c r="W115" s="540"/>
      <c r="X115" s="540"/>
      <c r="Y115" s="540"/>
      <c r="Z115" s="540"/>
      <c r="AA115" s="540"/>
      <c r="AB115" s="540"/>
      <c r="AC115" s="540"/>
      <c r="AD115" s="91"/>
      <c r="AE115" s="540"/>
    </row>
    <row r="116" spans="1:31" s="93" customFormat="1" x14ac:dyDescent="0.2">
      <c r="A116" s="540"/>
      <c r="B116" s="540"/>
      <c r="C116" s="91"/>
      <c r="D116" s="540"/>
      <c r="E116" s="68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R116" s="540"/>
      <c r="S116" s="540"/>
      <c r="T116" s="540"/>
      <c r="U116" s="540"/>
      <c r="V116" s="540"/>
      <c r="W116" s="540"/>
      <c r="X116" s="540"/>
      <c r="Y116" s="540"/>
      <c r="Z116" s="540"/>
      <c r="AA116" s="540"/>
      <c r="AB116" s="540"/>
      <c r="AC116" s="540"/>
      <c r="AD116" s="91"/>
      <c r="AE116" s="540"/>
    </row>
    <row r="117" spans="1:31" s="93" customFormat="1" x14ac:dyDescent="0.2">
      <c r="A117" s="540"/>
      <c r="B117" s="540"/>
      <c r="C117" s="91"/>
      <c r="D117" s="540"/>
      <c r="E117" s="68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91"/>
      <c r="AE117" s="540"/>
    </row>
    <row r="118" spans="1:31" s="93" customFormat="1" x14ac:dyDescent="0.2">
      <c r="A118" s="540"/>
      <c r="B118" s="540"/>
      <c r="C118" s="91"/>
      <c r="D118" s="540"/>
      <c r="E118" s="68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R118" s="540"/>
      <c r="S118" s="540"/>
      <c r="T118" s="540"/>
      <c r="U118" s="540"/>
      <c r="V118" s="540"/>
      <c r="W118" s="540"/>
      <c r="X118" s="540"/>
      <c r="Y118" s="540"/>
      <c r="Z118" s="540"/>
      <c r="AA118" s="540"/>
      <c r="AB118" s="540"/>
      <c r="AC118" s="540"/>
      <c r="AD118" s="91"/>
      <c r="AE118" s="540"/>
    </row>
    <row r="119" spans="1:31" s="93" customFormat="1" x14ac:dyDescent="0.2">
      <c r="A119" s="540"/>
      <c r="B119" s="540"/>
      <c r="C119" s="91"/>
      <c r="D119" s="540"/>
      <c r="E119" s="68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R119" s="540"/>
      <c r="S119" s="540"/>
      <c r="T119" s="540"/>
      <c r="U119" s="540"/>
      <c r="V119" s="540"/>
      <c r="W119" s="540"/>
      <c r="X119" s="540"/>
      <c r="Y119" s="540"/>
      <c r="Z119" s="540"/>
      <c r="AA119" s="540"/>
      <c r="AB119" s="540"/>
      <c r="AC119" s="540"/>
      <c r="AD119" s="91"/>
      <c r="AE119" s="540"/>
    </row>
    <row r="120" spans="1:31" s="93" customFormat="1" x14ac:dyDescent="0.2">
      <c r="A120" s="540"/>
      <c r="B120" s="540"/>
      <c r="C120" s="91"/>
      <c r="D120" s="540"/>
      <c r="E120" s="68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R120" s="540"/>
      <c r="S120" s="540"/>
      <c r="T120" s="540"/>
      <c r="U120" s="540"/>
      <c r="V120" s="540"/>
      <c r="W120" s="540"/>
      <c r="X120" s="540"/>
      <c r="Y120" s="540"/>
      <c r="Z120" s="540"/>
      <c r="AA120" s="540"/>
      <c r="AB120" s="540"/>
      <c r="AC120" s="540"/>
      <c r="AD120" s="91"/>
      <c r="AE120" s="540"/>
    </row>
    <row r="121" spans="1:31" s="93" customFormat="1" x14ac:dyDescent="0.2">
      <c r="A121" s="540"/>
      <c r="B121" s="540"/>
      <c r="C121" s="91"/>
      <c r="D121" s="540"/>
      <c r="E121" s="68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R121" s="540"/>
      <c r="S121" s="540"/>
      <c r="T121" s="540"/>
      <c r="U121" s="540"/>
      <c r="V121" s="540"/>
      <c r="W121" s="540"/>
      <c r="X121" s="540"/>
      <c r="Y121" s="540"/>
      <c r="Z121" s="540"/>
      <c r="AA121" s="540"/>
      <c r="AB121" s="540"/>
      <c r="AC121" s="540"/>
      <c r="AD121" s="91"/>
      <c r="AE121" s="540"/>
    </row>
    <row r="122" spans="1:31" s="93" customFormat="1" x14ac:dyDescent="0.2">
      <c r="A122" s="540"/>
      <c r="B122" s="540"/>
      <c r="C122" s="91"/>
      <c r="D122" s="540"/>
      <c r="E122" s="68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540"/>
      <c r="AD122" s="91"/>
      <c r="AE122" s="540"/>
    </row>
    <row r="123" spans="1:31" s="93" customFormat="1" x14ac:dyDescent="0.2">
      <c r="A123" s="540"/>
      <c r="B123" s="540"/>
      <c r="C123" s="91"/>
      <c r="D123" s="540"/>
      <c r="E123" s="68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540"/>
      <c r="AD123" s="91"/>
      <c r="AE123" s="540"/>
    </row>
    <row r="124" spans="1:31" s="93" customFormat="1" x14ac:dyDescent="0.2">
      <c r="A124" s="540"/>
      <c r="B124" s="540"/>
      <c r="C124" s="91"/>
      <c r="D124" s="540"/>
      <c r="E124" s="68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540"/>
      <c r="AD124" s="91"/>
      <c r="AE124" s="540"/>
    </row>
    <row r="125" spans="1:31" s="93" customFormat="1" x14ac:dyDescent="0.2">
      <c r="A125" s="540"/>
      <c r="B125" s="540"/>
      <c r="C125" s="91"/>
      <c r="D125" s="540"/>
      <c r="E125" s="68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540"/>
      <c r="AD125" s="91"/>
      <c r="AE125" s="540"/>
    </row>
    <row r="126" spans="1:31" s="93" customFormat="1" x14ac:dyDescent="0.2">
      <c r="A126" s="540"/>
      <c r="B126" s="540"/>
      <c r="C126" s="91"/>
      <c r="D126" s="540"/>
      <c r="E126" s="68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R126" s="540"/>
      <c r="S126" s="540"/>
      <c r="T126" s="540"/>
      <c r="U126" s="540"/>
      <c r="V126" s="540"/>
      <c r="W126" s="540"/>
      <c r="X126" s="540"/>
      <c r="Y126" s="540"/>
      <c r="Z126" s="540"/>
      <c r="AA126" s="540"/>
      <c r="AB126" s="540"/>
      <c r="AC126" s="540"/>
      <c r="AD126" s="91"/>
      <c r="AE126" s="540"/>
    </row>
    <row r="127" spans="1:31" s="93" customFormat="1" x14ac:dyDescent="0.2">
      <c r="A127" s="540"/>
      <c r="B127" s="540"/>
      <c r="C127" s="91"/>
      <c r="D127" s="540"/>
      <c r="E127" s="68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40"/>
      <c r="AD127" s="91"/>
      <c r="AE127" s="540"/>
    </row>
    <row r="128" spans="1:31" s="93" customFormat="1" x14ac:dyDescent="0.2">
      <c r="A128" s="540"/>
      <c r="B128" s="540"/>
      <c r="C128" s="91"/>
      <c r="D128" s="540"/>
      <c r="E128" s="68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R128" s="540"/>
      <c r="S128" s="540"/>
      <c r="T128" s="540"/>
      <c r="U128" s="540"/>
      <c r="V128" s="540"/>
      <c r="W128" s="540"/>
      <c r="X128" s="540"/>
      <c r="Y128" s="540"/>
      <c r="Z128" s="540"/>
      <c r="AA128" s="540"/>
      <c r="AB128" s="540"/>
      <c r="AC128" s="540"/>
      <c r="AD128" s="91"/>
      <c r="AE128" s="540"/>
    </row>
    <row r="129" spans="1:31" s="93" customFormat="1" x14ac:dyDescent="0.2">
      <c r="A129" s="540"/>
      <c r="B129" s="540"/>
      <c r="C129" s="91"/>
      <c r="D129" s="540"/>
      <c r="E129" s="68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R129" s="540"/>
      <c r="S129" s="540"/>
      <c r="T129" s="540"/>
      <c r="U129" s="540"/>
      <c r="V129" s="540"/>
      <c r="W129" s="540"/>
      <c r="X129" s="540"/>
      <c r="Y129" s="540"/>
      <c r="Z129" s="540"/>
      <c r="AA129" s="540"/>
      <c r="AB129" s="540"/>
      <c r="AC129" s="540"/>
      <c r="AD129" s="91"/>
      <c r="AE129" s="540"/>
    </row>
    <row r="130" spans="1:31" s="93" customFormat="1" x14ac:dyDescent="0.2">
      <c r="A130" s="540"/>
      <c r="B130" s="540"/>
      <c r="C130" s="91"/>
      <c r="D130" s="540"/>
      <c r="E130" s="68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R130" s="540"/>
      <c r="S130" s="540"/>
      <c r="T130" s="540"/>
      <c r="U130" s="540"/>
      <c r="V130" s="540"/>
      <c r="W130" s="540"/>
      <c r="X130" s="540"/>
      <c r="Y130" s="540"/>
      <c r="Z130" s="540"/>
      <c r="AA130" s="540"/>
      <c r="AB130" s="540"/>
      <c r="AC130" s="540"/>
      <c r="AD130" s="91"/>
      <c r="AE130" s="540"/>
    </row>
    <row r="131" spans="1:31" s="93" customFormat="1" x14ac:dyDescent="0.2">
      <c r="A131" s="540"/>
      <c r="B131" s="540"/>
      <c r="C131" s="91"/>
      <c r="D131" s="540"/>
      <c r="E131" s="68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R131" s="540"/>
      <c r="S131" s="540"/>
      <c r="T131" s="540"/>
      <c r="U131" s="540"/>
      <c r="V131" s="540"/>
      <c r="W131" s="540"/>
      <c r="X131" s="540"/>
      <c r="Y131" s="540"/>
      <c r="Z131" s="540"/>
      <c r="AA131" s="540"/>
      <c r="AB131" s="540"/>
      <c r="AC131" s="540"/>
      <c r="AD131" s="91"/>
      <c r="AE131" s="540"/>
    </row>
    <row r="132" spans="1:31" s="93" customFormat="1" x14ac:dyDescent="0.2">
      <c r="A132" s="540"/>
      <c r="B132" s="540"/>
      <c r="C132" s="91"/>
      <c r="D132" s="540"/>
      <c r="E132" s="68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R132" s="540"/>
      <c r="S132" s="540"/>
      <c r="T132" s="540"/>
      <c r="U132" s="540"/>
      <c r="V132" s="540"/>
      <c r="W132" s="540"/>
      <c r="X132" s="540"/>
      <c r="Y132" s="540"/>
      <c r="Z132" s="540"/>
      <c r="AA132" s="540"/>
      <c r="AB132" s="540"/>
      <c r="AC132" s="540"/>
      <c r="AD132" s="91"/>
      <c r="AE132" s="540"/>
    </row>
    <row r="133" spans="1:31" s="93" customFormat="1" x14ac:dyDescent="0.2">
      <c r="A133" s="540"/>
      <c r="B133" s="540"/>
      <c r="C133" s="91"/>
      <c r="D133" s="540"/>
      <c r="E133" s="68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R133" s="540"/>
      <c r="S133" s="540"/>
      <c r="T133" s="540"/>
      <c r="U133" s="540"/>
      <c r="V133" s="540"/>
      <c r="W133" s="540"/>
      <c r="X133" s="540"/>
      <c r="Y133" s="540"/>
      <c r="Z133" s="540"/>
      <c r="AA133" s="540"/>
      <c r="AB133" s="540"/>
      <c r="AC133" s="540"/>
      <c r="AD133" s="91"/>
      <c r="AE133" s="540"/>
    </row>
    <row r="134" spans="1:31" s="93" customFormat="1" x14ac:dyDescent="0.2">
      <c r="A134" s="540"/>
      <c r="B134" s="540"/>
      <c r="C134" s="91"/>
      <c r="D134" s="540"/>
      <c r="E134" s="68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R134" s="540"/>
      <c r="S134" s="540"/>
      <c r="T134" s="540"/>
      <c r="U134" s="540"/>
      <c r="V134" s="540"/>
      <c r="W134" s="540"/>
      <c r="X134" s="540"/>
      <c r="Y134" s="540"/>
      <c r="Z134" s="540"/>
      <c r="AA134" s="540"/>
      <c r="AB134" s="540"/>
      <c r="AC134" s="540"/>
      <c r="AD134" s="91"/>
      <c r="AE134" s="540"/>
    </row>
    <row r="135" spans="1:31" s="93" customFormat="1" x14ac:dyDescent="0.2">
      <c r="A135" s="540"/>
      <c r="B135" s="540"/>
      <c r="C135" s="91"/>
      <c r="D135" s="540"/>
      <c r="E135" s="68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R135" s="540"/>
      <c r="S135" s="540"/>
      <c r="T135" s="540"/>
      <c r="U135" s="540"/>
      <c r="V135" s="540"/>
      <c r="W135" s="540"/>
      <c r="X135" s="540"/>
      <c r="Y135" s="540"/>
      <c r="Z135" s="540"/>
      <c r="AA135" s="540"/>
      <c r="AB135" s="540"/>
      <c r="AC135" s="540"/>
      <c r="AD135" s="91"/>
      <c r="AE135" s="540"/>
    </row>
    <row r="136" spans="1:31" s="93" customFormat="1" x14ac:dyDescent="0.2">
      <c r="A136" s="540"/>
      <c r="B136" s="540"/>
      <c r="C136" s="91"/>
      <c r="D136" s="540"/>
      <c r="E136" s="68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R136" s="540"/>
      <c r="S136" s="540"/>
      <c r="T136" s="540"/>
      <c r="U136" s="540"/>
      <c r="V136" s="540"/>
      <c r="W136" s="540"/>
      <c r="X136" s="540"/>
      <c r="Y136" s="540"/>
      <c r="Z136" s="540"/>
      <c r="AA136" s="540"/>
      <c r="AB136" s="540"/>
      <c r="AC136" s="540"/>
      <c r="AD136" s="91"/>
      <c r="AE136" s="540"/>
    </row>
    <row r="137" spans="1:31" s="93" customFormat="1" x14ac:dyDescent="0.2">
      <c r="A137" s="540"/>
      <c r="B137" s="540"/>
      <c r="C137" s="91"/>
      <c r="D137" s="540"/>
      <c r="E137" s="68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R137" s="540"/>
      <c r="S137" s="540"/>
      <c r="T137" s="540"/>
      <c r="U137" s="540"/>
      <c r="V137" s="540"/>
      <c r="W137" s="540"/>
      <c r="X137" s="540"/>
      <c r="Y137" s="540"/>
      <c r="Z137" s="540"/>
      <c r="AA137" s="540"/>
      <c r="AB137" s="540"/>
      <c r="AC137" s="540"/>
      <c r="AD137" s="91"/>
      <c r="AE137" s="540"/>
    </row>
    <row r="138" spans="1:31" s="93" customFormat="1" x14ac:dyDescent="0.2">
      <c r="A138" s="540"/>
      <c r="B138" s="540"/>
      <c r="C138" s="91"/>
      <c r="D138" s="540"/>
      <c r="E138" s="68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R138" s="540"/>
      <c r="S138" s="540"/>
      <c r="T138" s="540"/>
      <c r="U138" s="540"/>
      <c r="V138" s="540"/>
      <c r="W138" s="540"/>
      <c r="X138" s="540"/>
      <c r="Y138" s="540"/>
      <c r="Z138" s="540"/>
      <c r="AA138" s="540"/>
      <c r="AB138" s="540"/>
      <c r="AC138" s="540"/>
      <c r="AD138" s="91"/>
      <c r="AE138" s="540"/>
    </row>
    <row r="139" spans="1:31" s="93" customFormat="1" x14ac:dyDescent="0.2">
      <c r="A139" s="540"/>
      <c r="B139" s="540"/>
      <c r="C139" s="91"/>
      <c r="D139" s="540"/>
      <c r="E139" s="68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R139" s="540"/>
      <c r="S139" s="540"/>
      <c r="T139" s="540"/>
      <c r="U139" s="540"/>
      <c r="V139" s="540"/>
      <c r="W139" s="540"/>
      <c r="X139" s="540"/>
      <c r="Y139" s="540"/>
      <c r="Z139" s="540"/>
      <c r="AA139" s="540"/>
      <c r="AB139" s="540"/>
      <c r="AC139" s="540"/>
      <c r="AD139" s="91"/>
      <c r="AE139" s="540"/>
    </row>
    <row r="140" spans="1:31" s="93" customFormat="1" x14ac:dyDescent="0.2">
      <c r="A140" s="540"/>
      <c r="B140" s="540"/>
      <c r="C140" s="91"/>
      <c r="D140" s="540"/>
      <c r="E140" s="68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R140" s="540"/>
      <c r="S140" s="540"/>
      <c r="T140" s="540"/>
      <c r="U140" s="540"/>
      <c r="V140" s="540"/>
      <c r="W140" s="540"/>
      <c r="X140" s="540"/>
      <c r="Y140" s="540"/>
      <c r="Z140" s="540"/>
      <c r="AA140" s="540"/>
      <c r="AB140" s="540"/>
      <c r="AC140" s="540"/>
      <c r="AD140" s="91"/>
      <c r="AE140" s="540"/>
    </row>
    <row r="141" spans="1:31" s="93" customFormat="1" x14ac:dyDescent="0.2">
      <c r="A141" s="540"/>
      <c r="B141" s="540"/>
      <c r="C141" s="91"/>
      <c r="D141" s="540"/>
      <c r="E141" s="68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R141" s="540"/>
      <c r="S141" s="540"/>
      <c r="T141" s="540"/>
      <c r="U141" s="540"/>
      <c r="V141" s="540"/>
      <c r="W141" s="540"/>
      <c r="X141" s="540"/>
      <c r="Y141" s="540"/>
      <c r="Z141" s="540"/>
      <c r="AA141" s="540"/>
      <c r="AB141" s="540"/>
      <c r="AC141" s="540"/>
      <c r="AD141" s="91"/>
      <c r="AE141" s="540"/>
    </row>
    <row r="142" spans="1:31" s="93" customFormat="1" x14ac:dyDescent="0.2">
      <c r="A142" s="540"/>
      <c r="B142" s="540"/>
      <c r="C142" s="91"/>
      <c r="D142" s="540"/>
      <c r="E142" s="68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R142" s="540"/>
      <c r="S142" s="540"/>
      <c r="T142" s="540"/>
      <c r="U142" s="540"/>
      <c r="V142" s="540"/>
      <c r="W142" s="540"/>
      <c r="X142" s="540"/>
      <c r="Y142" s="540"/>
      <c r="Z142" s="540"/>
      <c r="AA142" s="540"/>
      <c r="AB142" s="540"/>
      <c r="AC142" s="540"/>
      <c r="AD142" s="91"/>
      <c r="AE142" s="540"/>
    </row>
    <row r="143" spans="1:31" s="93" customFormat="1" x14ac:dyDescent="0.2">
      <c r="A143" s="540"/>
      <c r="B143" s="540"/>
      <c r="C143" s="91"/>
      <c r="D143" s="540"/>
      <c r="E143" s="68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R143" s="540"/>
      <c r="S143" s="540"/>
      <c r="T143" s="540"/>
      <c r="U143" s="540"/>
      <c r="V143" s="540"/>
      <c r="W143" s="540"/>
      <c r="X143" s="540"/>
      <c r="Y143" s="540"/>
      <c r="Z143" s="540"/>
      <c r="AA143" s="540"/>
      <c r="AB143" s="540"/>
      <c r="AC143" s="540"/>
      <c r="AD143" s="91"/>
      <c r="AE143" s="540"/>
    </row>
    <row r="144" spans="1:31" s="93" customFormat="1" x14ac:dyDescent="0.2">
      <c r="A144" s="540"/>
      <c r="B144" s="540"/>
      <c r="C144" s="91"/>
      <c r="D144" s="540"/>
      <c r="E144" s="68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R144" s="540"/>
      <c r="S144" s="540"/>
      <c r="T144" s="540"/>
      <c r="U144" s="540"/>
      <c r="V144" s="540"/>
      <c r="W144" s="540"/>
      <c r="X144" s="540"/>
      <c r="Y144" s="540"/>
      <c r="Z144" s="540"/>
      <c r="AA144" s="540"/>
      <c r="AB144" s="540"/>
      <c r="AC144" s="540"/>
      <c r="AD144" s="91"/>
      <c r="AE144" s="540"/>
    </row>
    <row r="145" spans="1:31" s="93" customFormat="1" x14ac:dyDescent="0.2">
      <c r="A145" s="540"/>
      <c r="B145" s="540"/>
      <c r="C145" s="91"/>
      <c r="D145" s="540"/>
      <c r="E145" s="68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R145" s="540"/>
      <c r="S145" s="540"/>
      <c r="T145" s="540"/>
      <c r="U145" s="540"/>
      <c r="V145" s="540"/>
      <c r="W145" s="540"/>
      <c r="X145" s="540"/>
      <c r="Y145" s="540"/>
      <c r="Z145" s="540"/>
      <c r="AA145" s="540"/>
      <c r="AB145" s="540"/>
      <c r="AC145" s="540"/>
      <c r="AD145" s="91"/>
      <c r="AE145" s="540"/>
    </row>
    <row r="146" spans="1:31" s="93" customFormat="1" x14ac:dyDescent="0.2">
      <c r="A146" s="540"/>
      <c r="B146" s="540"/>
      <c r="C146" s="91"/>
      <c r="D146" s="540"/>
      <c r="E146" s="68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R146" s="540"/>
      <c r="S146" s="540"/>
      <c r="T146" s="540"/>
      <c r="U146" s="540"/>
      <c r="V146" s="540"/>
      <c r="W146" s="540"/>
      <c r="X146" s="540"/>
      <c r="Y146" s="540"/>
      <c r="Z146" s="540"/>
      <c r="AA146" s="540"/>
      <c r="AB146" s="540"/>
      <c r="AC146" s="540"/>
      <c r="AD146" s="91"/>
      <c r="AE146" s="540"/>
    </row>
    <row r="147" spans="1:31" s="93" customFormat="1" x14ac:dyDescent="0.2">
      <c r="A147" s="540"/>
      <c r="B147" s="540"/>
      <c r="C147" s="91"/>
      <c r="D147" s="540"/>
      <c r="E147" s="68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R147" s="540"/>
      <c r="S147" s="540"/>
      <c r="T147" s="540"/>
      <c r="U147" s="540"/>
      <c r="V147" s="540"/>
      <c r="W147" s="540"/>
      <c r="X147" s="540"/>
      <c r="Y147" s="540"/>
      <c r="Z147" s="540"/>
      <c r="AA147" s="540"/>
      <c r="AB147" s="540"/>
      <c r="AC147" s="540"/>
      <c r="AD147" s="91"/>
      <c r="AE147" s="540"/>
    </row>
    <row r="148" spans="1:31" s="93" customFormat="1" x14ac:dyDescent="0.2">
      <c r="A148" s="540"/>
      <c r="B148" s="540"/>
      <c r="C148" s="91"/>
      <c r="D148" s="540"/>
      <c r="E148" s="68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R148" s="540"/>
      <c r="S148" s="540"/>
      <c r="T148" s="540"/>
      <c r="U148" s="540"/>
      <c r="V148" s="540"/>
      <c r="W148" s="540"/>
      <c r="X148" s="540"/>
      <c r="Y148" s="540"/>
      <c r="Z148" s="540"/>
      <c r="AA148" s="540"/>
      <c r="AB148" s="540"/>
      <c r="AC148" s="540"/>
      <c r="AD148" s="91"/>
      <c r="AE148" s="540"/>
    </row>
    <row r="149" spans="1:31" s="93" customFormat="1" x14ac:dyDescent="0.2">
      <c r="A149" s="540"/>
      <c r="B149" s="540"/>
      <c r="C149" s="91"/>
      <c r="D149" s="540"/>
      <c r="E149" s="68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R149" s="540"/>
      <c r="S149" s="540"/>
      <c r="T149" s="540"/>
      <c r="U149" s="540"/>
      <c r="V149" s="540"/>
      <c r="W149" s="540"/>
      <c r="X149" s="540"/>
      <c r="Y149" s="540"/>
      <c r="Z149" s="540"/>
      <c r="AA149" s="540"/>
      <c r="AB149" s="540"/>
      <c r="AC149" s="540"/>
      <c r="AD149" s="91"/>
      <c r="AE149" s="540"/>
    </row>
    <row r="150" spans="1:31" s="93" customFormat="1" x14ac:dyDescent="0.2">
      <c r="A150" s="540"/>
      <c r="B150" s="540"/>
      <c r="C150" s="91"/>
      <c r="D150" s="540"/>
      <c r="E150" s="68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R150" s="540"/>
      <c r="S150" s="540"/>
      <c r="T150" s="540"/>
      <c r="U150" s="540"/>
      <c r="V150" s="540"/>
      <c r="W150" s="540"/>
      <c r="X150" s="540"/>
      <c r="Y150" s="540"/>
      <c r="Z150" s="540"/>
      <c r="AA150" s="540"/>
      <c r="AB150" s="540"/>
      <c r="AC150" s="540"/>
      <c r="AD150" s="91"/>
      <c r="AE150" s="540"/>
    </row>
    <row r="151" spans="1:31" s="93" customFormat="1" x14ac:dyDescent="0.2">
      <c r="A151" s="540"/>
      <c r="B151" s="540"/>
      <c r="C151" s="91"/>
      <c r="D151" s="540"/>
      <c r="E151" s="68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R151" s="540"/>
      <c r="S151" s="540"/>
      <c r="T151" s="540"/>
      <c r="U151" s="540"/>
      <c r="V151" s="540"/>
      <c r="W151" s="540"/>
      <c r="X151" s="540"/>
      <c r="Y151" s="540"/>
      <c r="Z151" s="540"/>
      <c r="AA151" s="540"/>
      <c r="AB151" s="540"/>
      <c r="AC151" s="540"/>
      <c r="AD151" s="91"/>
      <c r="AE151" s="540"/>
    </row>
    <row r="152" spans="1:31" s="93" customFormat="1" x14ac:dyDescent="0.2">
      <c r="A152" s="540"/>
      <c r="B152" s="540"/>
      <c r="C152" s="91"/>
      <c r="D152" s="540"/>
      <c r="E152" s="68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R152" s="540"/>
      <c r="S152" s="540"/>
      <c r="T152" s="540"/>
      <c r="U152" s="540"/>
      <c r="V152" s="540"/>
      <c r="W152" s="540"/>
      <c r="X152" s="540"/>
      <c r="Y152" s="540"/>
      <c r="Z152" s="540"/>
      <c r="AA152" s="540"/>
      <c r="AB152" s="540"/>
      <c r="AC152" s="540"/>
      <c r="AD152" s="91"/>
      <c r="AE152" s="540"/>
    </row>
    <row r="153" spans="1:31" s="93" customFormat="1" x14ac:dyDescent="0.2">
      <c r="A153" s="540"/>
      <c r="B153" s="540"/>
      <c r="C153" s="91"/>
      <c r="D153" s="540"/>
      <c r="E153" s="68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R153" s="540"/>
      <c r="S153" s="540"/>
      <c r="T153" s="540"/>
      <c r="U153" s="540"/>
      <c r="V153" s="540"/>
      <c r="W153" s="540"/>
      <c r="X153" s="540"/>
      <c r="Y153" s="540"/>
      <c r="Z153" s="540"/>
      <c r="AA153" s="540"/>
      <c r="AB153" s="540"/>
      <c r="AC153" s="540"/>
      <c r="AD153" s="91"/>
      <c r="AE153" s="540"/>
    </row>
    <row r="154" spans="1:31" s="93" customFormat="1" x14ac:dyDescent="0.2">
      <c r="A154" s="540"/>
      <c r="B154" s="540"/>
      <c r="C154" s="91"/>
      <c r="D154" s="540"/>
      <c r="E154" s="68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  <c r="AC154" s="540"/>
      <c r="AD154" s="91"/>
      <c r="AE154" s="540"/>
    </row>
    <row r="155" spans="1:31" s="93" customFormat="1" x14ac:dyDescent="0.2">
      <c r="A155" s="540"/>
      <c r="B155" s="540"/>
      <c r="C155" s="91"/>
      <c r="D155" s="540"/>
      <c r="E155" s="68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R155" s="540"/>
      <c r="S155" s="540"/>
      <c r="T155" s="540"/>
      <c r="U155" s="540"/>
      <c r="V155" s="540"/>
      <c r="W155" s="540"/>
      <c r="X155" s="540"/>
      <c r="Y155" s="540"/>
      <c r="Z155" s="540"/>
      <c r="AA155" s="540"/>
      <c r="AB155" s="540"/>
      <c r="AC155" s="540"/>
      <c r="AD155" s="91"/>
      <c r="AE155" s="540"/>
    </row>
    <row r="156" spans="1:31" s="93" customFormat="1" x14ac:dyDescent="0.2">
      <c r="A156" s="540"/>
      <c r="B156" s="540"/>
      <c r="C156" s="91"/>
      <c r="D156" s="540"/>
      <c r="E156" s="68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R156" s="540"/>
      <c r="S156" s="540"/>
      <c r="T156" s="540"/>
      <c r="U156" s="540"/>
      <c r="V156" s="540"/>
      <c r="W156" s="540"/>
      <c r="X156" s="540"/>
      <c r="Y156" s="540"/>
      <c r="Z156" s="540"/>
      <c r="AA156" s="540"/>
      <c r="AB156" s="540"/>
      <c r="AC156" s="540"/>
      <c r="AD156" s="91"/>
      <c r="AE156" s="540"/>
    </row>
    <row r="157" spans="1:31" s="93" customFormat="1" x14ac:dyDescent="0.2">
      <c r="A157" s="540"/>
      <c r="B157" s="540"/>
      <c r="C157" s="91"/>
      <c r="D157" s="540"/>
      <c r="E157" s="68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R157" s="540"/>
      <c r="S157" s="540"/>
      <c r="T157" s="540"/>
      <c r="U157" s="540"/>
      <c r="V157" s="540"/>
      <c r="W157" s="540"/>
      <c r="X157" s="540"/>
      <c r="Y157" s="540"/>
      <c r="Z157" s="540"/>
      <c r="AA157" s="540"/>
      <c r="AB157" s="540"/>
      <c r="AC157" s="540"/>
      <c r="AD157" s="91"/>
      <c r="AE157" s="540"/>
    </row>
    <row r="158" spans="1:31" s="93" customFormat="1" x14ac:dyDescent="0.2">
      <c r="A158" s="540"/>
      <c r="B158" s="540"/>
      <c r="C158" s="91"/>
      <c r="D158" s="540"/>
      <c r="E158" s="68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R158" s="540"/>
      <c r="S158" s="540"/>
      <c r="T158" s="540"/>
      <c r="U158" s="540"/>
      <c r="V158" s="540"/>
      <c r="W158" s="540"/>
      <c r="X158" s="540"/>
      <c r="Y158" s="540"/>
      <c r="Z158" s="540"/>
      <c r="AA158" s="540"/>
      <c r="AB158" s="540"/>
      <c r="AC158" s="540"/>
      <c r="AD158" s="91"/>
      <c r="AE158" s="540"/>
    </row>
    <row r="159" spans="1:31" s="93" customFormat="1" x14ac:dyDescent="0.2">
      <c r="A159" s="540"/>
      <c r="B159" s="540"/>
      <c r="C159" s="91"/>
      <c r="D159" s="540"/>
      <c r="E159" s="68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R159" s="540"/>
      <c r="S159" s="540"/>
      <c r="T159" s="540"/>
      <c r="U159" s="540"/>
      <c r="V159" s="540"/>
      <c r="W159" s="540"/>
      <c r="X159" s="540"/>
      <c r="Y159" s="540"/>
      <c r="Z159" s="540"/>
      <c r="AA159" s="540"/>
      <c r="AB159" s="540"/>
      <c r="AC159" s="540"/>
      <c r="AD159" s="91"/>
      <c r="AE159" s="540"/>
    </row>
    <row r="160" spans="1:31" s="93" customFormat="1" x14ac:dyDescent="0.2">
      <c r="A160" s="540"/>
      <c r="B160" s="540"/>
      <c r="C160" s="91"/>
      <c r="D160" s="540"/>
      <c r="E160" s="68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R160" s="540"/>
      <c r="S160" s="540"/>
      <c r="T160" s="540"/>
      <c r="U160" s="540"/>
      <c r="V160" s="540"/>
      <c r="W160" s="540"/>
      <c r="X160" s="540"/>
      <c r="Y160" s="540"/>
      <c r="Z160" s="540"/>
      <c r="AA160" s="540"/>
      <c r="AB160" s="540"/>
      <c r="AC160" s="540"/>
      <c r="AD160" s="91"/>
      <c r="AE160" s="540"/>
    </row>
    <row r="161" spans="1:31" s="93" customFormat="1" x14ac:dyDescent="0.2">
      <c r="A161" s="540"/>
      <c r="B161" s="540"/>
      <c r="C161" s="91"/>
      <c r="D161" s="540"/>
      <c r="E161" s="68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R161" s="540"/>
      <c r="S161" s="540"/>
      <c r="T161" s="540"/>
      <c r="U161" s="540"/>
      <c r="V161" s="540"/>
      <c r="W161" s="540"/>
      <c r="X161" s="540"/>
      <c r="Y161" s="540"/>
      <c r="Z161" s="540"/>
      <c r="AA161" s="540"/>
      <c r="AB161" s="540"/>
      <c r="AC161" s="540"/>
      <c r="AD161" s="91"/>
      <c r="AE161" s="540"/>
    </row>
    <row r="162" spans="1:31" s="93" customFormat="1" x14ac:dyDescent="0.2">
      <c r="A162" s="540"/>
      <c r="B162" s="540"/>
      <c r="C162" s="91"/>
      <c r="D162" s="540"/>
      <c r="E162" s="68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R162" s="540"/>
      <c r="S162" s="540"/>
      <c r="T162" s="540"/>
      <c r="U162" s="540"/>
      <c r="V162" s="540"/>
      <c r="W162" s="540"/>
      <c r="X162" s="540"/>
      <c r="Y162" s="540"/>
      <c r="Z162" s="540"/>
      <c r="AA162" s="540"/>
      <c r="AB162" s="540"/>
      <c r="AC162" s="540"/>
      <c r="AD162" s="91"/>
      <c r="AE162" s="540"/>
    </row>
    <row r="163" spans="1:31" s="93" customFormat="1" x14ac:dyDescent="0.2">
      <c r="A163" s="540"/>
      <c r="B163" s="540"/>
      <c r="C163" s="91"/>
      <c r="D163" s="540"/>
      <c r="E163" s="68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R163" s="540"/>
      <c r="S163" s="540"/>
      <c r="T163" s="540"/>
      <c r="U163" s="540"/>
      <c r="V163" s="540"/>
      <c r="W163" s="540"/>
      <c r="X163" s="540"/>
      <c r="Y163" s="540"/>
      <c r="Z163" s="540"/>
      <c r="AA163" s="540"/>
      <c r="AB163" s="540"/>
      <c r="AC163" s="540"/>
      <c r="AD163" s="91"/>
      <c r="AE163" s="540"/>
    </row>
    <row r="164" spans="1:31" s="93" customFormat="1" x14ac:dyDescent="0.2">
      <c r="A164" s="540"/>
      <c r="B164" s="540"/>
      <c r="C164" s="91"/>
      <c r="D164" s="540"/>
      <c r="E164" s="68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R164" s="540"/>
      <c r="S164" s="540"/>
      <c r="T164" s="540"/>
      <c r="U164" s="540"/>
      <c r="V164" s="540"/>
      <c r="W164" s="540"/>
      <c r="X164" s="540"/>
      <c r="Y164" s="540"/>
      <c r="Z164" s="540"/>
      <c r="AA164" s="540"/>
      <c r="AB164" s="540"/>
      <c r="AC164" s="540"/>
      <c r="AD164" s="91"/>
      <c r="AE164" s="540"/>
    </row>
    <row r="165" spans="1:31" s="93" customFormat="1" x14ac:dyDescent="0.2">
      <c r="A165" s="540"/>
      <c r="B165" s="540"/>
      <c r="C165" s="91"/>
      <c r="D165" s="540"/>
      <c r="E165" s="68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R165" s="540"/>
      <c r="S165" s="540"/>
      <c r="T165" s="540"/>
      <c r="U165" s="540"/>
      <c r="V165" s="540"/>
      <c r="W165" s="540"/>
      <c r="X165" s="540"/>
      <c r="Y165" s="540"/>
      <c r="Z165" s="540"/>
      <c r="AA165" s="540"/>
      <c r="AB165" s="540"/>
      <c r="AC165" s="540"/>
      <c r="AD165" s="91"/>
      <c r="AE165" s="540"/>
    </row>
    <row r="166" spans="1:31" s="93" customFormat="1" x14ac:dyDescent="0.2">
      <c r="A166" s="540"/>
      <c r="B166" s="540"/>
      <c r="C166" s="91"/>
      <c r="D166" s="540"/>
      <c r="E166" s="68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R166" s="540"/>
      <c r="S166" s="540"/>
      <c r="T166" s="540"/>
      <c r="U166" s="540"/>
      <c r="V166" s="540"/>
      <c r="W166" s="540"/>
      <c r="X166" s="540"/>
      <c r="Y166" s="540"/>
      <c r="Z166" s="540"/>
      <c r="AA166" s="540"/>
      <c r="AB166" s="540"/>
      <c r="AC166" s="540"/>
      <c r="AD166" s="91"/>
      <c r="AE166" s="540"/>
    </row>
    <row r="167" spans="1:31" s="93" customFormat="1" x14ac:dyDescent="0.2">
      <c r="A167" s="540"/>
      <c r="B167" s="540"/>
      <c r="C167" s="91"/>
      <c r="D167" s="540"/>
      <c r="E167" s="68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R167" s="540"/>
      <c r="S167" s="540"/>
      <c r="T167" s="540"/>
      <c r="U167" s="540"/>
      <c r="V167" s="540"/>
      <c r="W167" s="540"/>
      <c r="X167" s="540"/>
      <c r="Y167" s="540"/>
      <c r="Z167" s="540"/>
      <c r="AA167" s="540"/>
      <c r="AB167" s="540"/>
      <c r="AC167" s="540"/>
      <c r="AD167" s="91"/>
      <c r="AE167" s="540"/>
    </row>
    <row r="168" spans="1:31" s="93" customFormat="1" x14ac:dyDescent="0.2">
      <c r="A168" s="540"/>
      <c r="B168" s="540"/>
      <c r="C168" s="91"/>
      <c r="D168" s="540"/>
      <c r="E168" s="68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R168" s="540"/>
      <c r="S168" s="540"/>
      <c r="T168" s="540"/>
      <c r="U168" s="540"/>
      <c r="V168" s="540"/>
      <c r="W168" s="540"/>
      <c r="X168" s="540"/>
      <c r="Y168" s="540"/>
      <c r="Z168" s="540"/>
      <c r="AA168" s="540"/>
      <c r="AB168" s="540"/>
      <c r="AC168" s="540"/>
      <c r="AD168" s="91"/>
      <c r="AE168" s="540"/>
    </row>
    <row r="169" spans="1:31" s="93" customFormat="1" x14ac:dyDescent="0.2">
      <c r="A169" s="540"/>
      <c r="B169" s="540"/>
      <c r="C169" s="91"/>
      <c r="D169" s="540"/>
      <c r="E169" s="68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R169" s="540"/>
      <c r="S169" s="540"/>
      <c r="T169" s="540"/>
      <c r="U169" s="540"/>
      <c r="V169" s="540"/>
      <c r="W169" s="540"/>
      <c r="X169" s="540"/>
      <c r="Y169" s="540"/>
      <c r="Z169" s="540"/>
      <c r="AA169" s="540"/>
      <c r="AB169" s="540"/>
      <c r="AC169" s="540"/>
      <c r="AD169" s="91"/>
      <c r="AE169" s="540"/>
    </row>
    <row r="170" spans="1:31" s="93" customFormat="1" x14ac:dyDescent="0.2">
      <c r="A170" s="540"/>
      <c r="B170" s="540"/>
      <c r="C170" s="91"/>
      <c r="D170" s="540"/>
      <c r="E170" s="68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R170" s="540"/>
      <c r="S170" s="540"/>
      <c r="T170" s="540"/>
      <c r="U170" s="540"/>
      <c r="V170" s="540"/>
      <c r="W170" s="540"/>
      <c r="X170" s="540"/>
      <c r="Y170" s="540"/>
      <c r="Z170" s="540"/>
      <c r="AA170" s="540"/>
      <c r="AB170" s="540"/>
      <c r="AC170" s="540"/>
      <c r="AD170" s="91"/>
      <c r="AE170" s="540"/>
    </row>
    <row r="171" spans="1:31" s="93" customFormat="1" x14ac:dyDescent="0.2">
      <c r="A171" s="540"/>
      <c r="B171" s="540"/>
      <c r="C171" s="91"/>
      <c r="D171" s="540"/>
      <c r="E171" s="68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R171" s="540"/>
      <c r="S171" s="540"/>
      <c r="T171" s="540"/>
      <c r="U171" s="540"/>
      <c r="V171" s="540"/>
      <c r="W171" s="540"/>
      <c r="X171" s="540"/>
      <c r="Y171" s="540"/>
      <c r="Z171" s="540"/>
      <c r="AA171" s="540"/>
      <c r="AB171" s="540"/>
      <c r="AC171" s="540"/>
      <c r="AD171" s="91"/>
      <c r="AE171" s="540"/>
    </row>
    <row r="172" spans="1:31" s="93" customFormat="1" x14ac:dyDescent="0.2">
      <c r="A172" s="540"/>
      <c r="B172" s="540"/>
      <c r="C172" s="91"/>
      <c r="D172" s="540"/>
      <c r="E172" s="68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R172" s="540"/>
      <c r="S172" s="540"/>
      <c r="T172" s="540"/>
      <c r="U172" s="540"/>
      <c r="V172" s="540"/>
      <c r="W172" s="540"/>
      <c r="X172" s="540"/>
      <c r="Y172" s="540"/>
      <c r="Z172" s="540"/>
      <c r="AA172" s="540"/>
      <c r="AB172" s="540"/>
      <c r="AC172" s="540"/>
      <c r="AD172" s="91"/>
      <c r="AE172" s="540"/>
    </row>
    <row r="173" spans="1:31" s="93" customFormat="1" x14ac:dyDescent="0.2">
      <c r="A173" s="540"/>
      <c r="B173" s="540"/>
      <c r="C173" s="91"/>
      <c r="D173" s="540"/>
      <c r="E173" s="68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R173" s="540"/>
      <c r="S173" s="540"/>
      <c r="T173" s="540"/>
      <c r="U173" s="540"/>
      <c r="V173" s="540"/>
      <c r="W173" s="540"/>
      <c r="X173" s="540"/>
      <c r="Y173" s="540"/>
      <c r="Z173" s="540"/>
      <c r="AA173" s="540"/>
      <c r="AB173" s="540"/>
      <c r="AC173" s="540"/>
      <c r="AD173" s="91"/>
      <c r="AE173" s="540"/>
    </row>
    <row r="174" spans="1:31" s="93" customFormat="1" x14ac:dyDescent="0.2">
      <c r="A174" s="540"/>
      <c r="B174" s="540"/>
      <c r="C174" s="91"/>
      <c r="D174" s="540"/>
      <c r="E174" s="68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R174" s="540"/>
      <c r="S174" s="540"/>
      <c r="T174" s="540"/>
      <c r="U174" s="540"/>
      <c r="V174" s="540"/>
      <c r="W174" s="540"/>
      <c r="X174" s="540"/>
      <c r="Y174" s="540"/>
      <c r="Z174" s="540"/>
      <c r="AA174" s="540"/>
      <c r="AB174" s="540"/>
      <c r="AC174" s="540"/>
      <c r="AD174" s="91"/>
      <c r="AE174" s="540"/>
    </row>
    <row r="175" spans="1:31" s="93" customFormat="1" x14ac:dyDescent="0.2">
      <c r="A175" s="540"/>
      <c r="B175" s="540"/>
      <c r="C175" s="91"/>
      <c r="D175" s="540"/>
      <c r="E175" s="68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R175" s="540"/>
      <c r="S175" s="540"/>
      <c r="T175" s="540"/>
      <c r="U175" s="540"/>
      <c r="V175" s="540"/>
      <c r="W175" s="540"/>
      <c r="X175" s="540"/>
      <c r="Y175" s="540"/>
      <c r="Z175" s="540"/>
      <c r="AA175" s="540"/>
      <c r="AB175" s="540"/>
      <c r="AC175" s="540"/>
      <c r="AD175" s="91"/>
      <c r="AE175" s="540"/>
    </row>
    <row r="176" spans="1:31" s="93" customFormat="1" x14ac:dyDescent="0.2">
      <c r="A176" s="540"/>
      <c r="B176" s="540"/>
      <c r="C176" s="91"/>
      <c r="D176" s="540"/>
      <c r="E176" s="68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R176" s="540"/>
      <c r="S176" s="540"/>
      <c r="T176" s="540"/>
      <c r="U176" s="540"/>
      <c r="V176" s="540"/>
      <c r="W176" s="540"/>
      <c r="X176" s="540"/>
      <c r="Y176" s="540"/>
      <c r="Z176" s="540"/>
      <c r="AA176" s="540"/>
      <c r="AB176" s="540"/>
      <c r="AC176" s="540"/>
      <c r="AD176" s="91"/>
      <c r="AE176" s="540"/>
    </row>
  </sheetData>
  <mergeCells count="10">
    <mergeCell ref="AD4:AD5"/>
    <mergeCell ref="AE4:AE5"/>
    <mergeCell ref="Z7:AA7"/>
    <mergeCell ref="AB7:AD7"/>
    <mergeCell ref="U4:X7"/>
    <mergeCell ref="Y4:Y5"/>
    <mergeCell ref="Z4:Z5"/>
    <mergeCell ref="AA4:AA5"/>
    <mergeCell ref="AB4:AB5"/>
    <mergeCell ref="AC4:AC5"/>
  </mergeCells>
  <conditionalFormatting sqref="V8:V106">
    <cfRule type="top10" dxfId="1" priority="2" stopIfTrue="1" rank="1"/>
  </conditionalFormatting>
  <conditionalFormatting sqref="W8:W106">
    <cfRule type="top10" dxfId="0" priority="1" stopIfTrue="1" rank="1"/>
  </conditionalFormatting>
  <hyperlinks>
    <hyperlink ref="F6" location="'1'!A1" display="'1'!A1"/>
    <hyperlink ref="G6" location="'2'!A1" display="'2'!A1"/>
    <hyperlink ref="H6" location="'3'!A1" display="'3'!A1"/>
    <hyperlink ref="I6" location="'4'!A1" display="'4'!A1"/>
    <hyperlink ref="J6" location="'5'!A1" display="'5'!A1"/>
    <hyperlink ref="K6" location="'6,M2'!A1" display="6."/>
    <hyperlink ref="L6" location="'7,S2'!A1" display="7."/>
    <hyperlink ref="M6" location="'8'!A1" display="'8'!A1"/>
    <hyperlink ref="N6" location="'9'!A1" display="'9'!A1"/>
    <hyperlink ref="O6" location="'10'!A1" display="'10'!A1"/>
    <hyperlink ref="P6" location="'11'!A1" display="'11'!A1"/>
    <hyperlink ref="Q6" location="'12'!A1" display="'12'!A1"/>
    <hyperlink ref="R6" location="'13'!A1" display="'13'!A1"/>
    <hyperlink ref="S6" location="'14'!A1" display="'14'!A1"/>
    <hyperlink ref="T6" location="'15'!A1" display="'15'!A1"/>
  </hyperlinks>
  <pageMargins left="0.59055118110236227" right="0.39370078740157483" top="0.78740157480314965" bottom="0.39370078740157483" header="0.78740157480314965" footer="0"/>
  <pageSetup paperSize="9" scale="73" fitToHeight="0" orientation="portrait" useFirstPageNumber="1" horizontalDpi="300" verticalDpi="300" r:id="rId1"/>
  <headerFooter alignWithMargins="0">
    <oddHeader>&amp;R&amp;"Arial,Regular"&amp;9Page &amp;P of &amp;N</oddHeader>
  </headerFooter>
  <rowBreaks count="1" manualBreakCount="1">
    <brk id="49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9"/>
  <sheetViews>
    <sheetView workbookViewId="0">
      <pane ySplit="5" topLeftCell="A6" activePane="bottomLeft" state="frozen"/>
      <selection activeCell="I1" sqref="I1"/>
      <selection pane="bottomLeft" activeCell="I1" sqref="I1"/>
    </sheetView>
  </sheetViews>
  <sheetFormatPr defaultColWidth="11.5703125" defaultRowHeight="12.75" x14ac:dyDescent="0.2"/>
  <cols>
    <col min="1" max="4" width="3.28515625" style="431" customWidth="1"/>
    <col min="5" max="5" width="19.42578125" style="431" bestFit="1" customWidth="1"/>
    <col min="6" max="6" width="3.7109375" style="431" customWidth="1"/>
    <col min="7" max="11" width="6.7109375" style="431" customWidth="1"/>
    <col min="12" max="16384" width="11.5703125" style="431"/>
  </cols>
  <sheetData>
    <row r="1" spans="1:15" ht="12.75" customHeight="1" x14ac:dyDescent="0.2">
      <c r="A1" s="558" t="s">
        <v>593</v>
      </c>
      <c r="B1" s="559"/>
      <c r="C1" s="559"/>
      <c r="D1" s="559"/>
      <c r="E1" s="203"/>
      <c r="F1" s="520"/>
      <c r="G1" s="520"/>
      <c r="H1" s="520"/>
      <c r="I1" s="520"/>
      <c r="J1" s="520"/>
      <c r="K1" s="51"/>
      <c r="L1" s="861" t="s">
        <v>594</v>
      </c>
      <c r="M1" s="862"/>
      <c r="N1" s="862"/>
      <c r="O1" s="863"/>
    </row>
    <row r="2" spans="1:15" x14ac:dyDescent="0.2">
      <c r="A2" s="560" t="s">
        <v>552</v>
      </c>
      <c r="B2" s="559"/>
      <c r="C2" s="559"/>
      <c r="D2" s="559"/>
      <c r="E2" s="203"/>
      <c r="F2" s="520"/>
      <c r="G2" s="520"/>
      <c r="H2" s="520"/>
      <c r="I2" s="520"/>
      <c r="J2" s="520"/>
      <c r="K2" s="520"/>
      <c r="L2" s="864"/>
      <c r="M2" s="865"/>
      <c r="N2" s="865"/>
      <c r="O2" s="866"/>
    </row>
    <row r="3" spans="1:15" x14ac:dyDescent="0.2">
      <c r="L3" s="864"/>
      <c r="M3" s="865"/>
      <c r="N3" s="865"/>
      <c r="O3" s="866"/>
    </row>
    <row r="4" spans="1:15" ht="13.5" thickBot="1" x14ac:dyDescent="0.25">
      <c r="A4" s="522" t="s">
        <v>134</v>
      </c>
      <c r="B4" s="522" t="s">
        <v>134</v>
      </c>
      <c r="C4" s="522" t="s">
        <v>134</v>
      </c>
      <c r="D4" s="522" t="s">
        <v>134</v>
      </c>
      <c r="E4" s="522" t="s">
        <v>134</v>
      </c>
      <c r="F4" s="472"/>
      <c r="G4" s="561" t="s">
        <v>553</v>
      </c>
      <c r="H4" s="561" t="s">
        <v>148</v>
      </c>
      <c r="I4" s="561" t="s">
        <v>554</v>
      </c>
      <c r="J4" s="561" t="s">
        <v>555</v>
      </c>
      <c r="K4" s="561" t="s">
        <v>556</v>
      </c>
      <c r="L4" s="867"/>
      <c r="M4" s="868"/>
      <c r="N4" s="868"/>
      <c r="O4" s="869"/>
    </row>
    <row r="5" spans="1:15" x14ac:dyDescent="0.2">
      <c r="A5" s="523"/>
      <c r="B5" s="523" t="s">
        <v>159</v>
      </c>
      <c r="C5" s="523" t="s">
        <v>160</v>
      </c>
      <c r="D5" s="523" t="s">
        <v>557</v>
      </c>
      <c r="E5" s="523" t="s">
        <v>161</v>
      </c>
      <c r="F5" s="523" t="s">
        <v>162</v>
      </c>
      <c r="G5" s="524" t="s">
        <v>164</v>
      </c>
      <c r="H5" s="524" t="s">
        <v>163</v>
      </c>
      <c r="I5" s="524" t="s">
        <v>164</v>
      </c>
      <c r="J5" s="523" t="s">
        <v>163</v>
      </c>
      <c r="K5" s="523" t="s">
        <v>165</v>
      </c>
    </row>
    <row r="6" spans="1:15" s="528" customFormat="1" x14ac:dyDescent="0.2">
      <c r="A6" s="64">
        <v>1</v>
      </c>
      <c r="B6" s="64"/>
      <c r="C6" s="64"/>
      <c r="D6" s="64"/>
      <c r="E6" s="229"/>
      <c r="F6" s="562">
        <f ca="1">(IF(COUNT(G6,I6)&lt;1,SUM(G6,I6),SUM(LARGE((G6,I6),ROW(INDIRECT("1:1"))))))+(IF(COUNT(H6,J6)&lt;1,SUM(H6,J6),SUM(LARGE((H6,J6),ROW(INDIRECT("1:1"))))))+K6</f>
        <v>0</v>
      </c>
      <c r="G6" s="71"/>
      <c r="H6" s="71"/>
      <c r="I6" s="71"/>
      <c r="J6" s="71"/>
      <c r="K6" s="71"/>
    </row>
    <row r="7" spans="1:15" s="528" customFormat="1" x14ac:dyDescent="0.2">
      <c r="A7" s="64">
        <v>2</v>
      </c>
      <c r="B7" s="64"/>
      <c r="C7" s="64"/>
      <c r="D7" s="64"/>
      <c r="E7" s="229"/>
      <c r="F7" s="562">
        <f ca="1">(IF(COUNT(G7,I7)&lt;1,SUM(G7,I7),SUM(LARGE((G7,I7),ROW(INDIRECT("1:1"))))))+(IF(COUNT(H7,J7)&lt;1,SUM(H7,J7),SUM(LARGE((H7,J7),ROW(INDIRECT("1:1"))))))+K7</f>
        <v>0</v>
      </c>
      <c r="G7" s="71"/>
      <c r="H7" s="71"/>
      <c r="I7" s="71"/>
      <c r="J7" s="71"/>
      <c r="K7" s="71"/>
    </row>
    <row r="8" spans="1:15" ht="12.75" customHeight="1" x14ac:dyDescent="0.2">
      <c r="A8" s="64">
        <v>3</v>
      </c>
      <c r="B8" s="64"/>
      <c r="C8" s="64"/>
      <c r="D8" s="64"/>
      <c r="E8" s="229"/>
      <c r="F8" s="562">
        <f ca="1">(IF(COUNT(G8,I8)&lt;1,SUM(G8,I8),SUM(LARGE((G8,I8),ROW(INDIRECT("1:1"))))))+(IF(COUNT(H8,J8)&lt;1,SUM(H8,J8),SUM(LARGE((H8,J8),ROW(INDIRECT("1:1"))))))+K8</f>
        <v>0</v>
      </c>
      <c r="G8" s="71"/>
      <c r="H8" s="71"/>
      <c r="I8" s="71"/>
      <c r="J8" s="71"/>
      <c r="K8" s="71"/>
      <c r="M8" s="143" t="s">
        <v>595</v>
      </c>
    </row>
    <row r="9" spans="1:15" x14ac:dyDescent="0.2">
      <c r="A9" s="64">
        <v>4</v>
      </c>
      <c r="B9" s="64"/>
      <c r="C9" s="64"/>
      <c r="D9" s="64"/>
      <c r="E9" s="229"/>
      <c r="F9" s="562">
        <f ca="1">(IF(COUNT(G9,I9)&lt;1,SUM(G9,I9),SUM(LARGE((G9,I9),ROW(INDIRECT("1:1"))))))+(IF(COUNT(H9,J9)&lt;1,SUM(H9,J9),SUM(LARGE((H9,J9),ROW(INDIRECT("1:1"))))))+K9</f>
        <v>0</v>
      </c>
      <c r="G9" s="71"/>
      <c r="H9" s="71"/>
      <c r="I9" s="71"/>
      <c r="J9" s="71"/>
      <c r="K9" s="71"/>
      <c r="M9" s="563" t="s">
        <v>596</v>
      </c>
    </row>
    <row r="10" spans="1:15" x14ac:dyDescent="0.2">
      <c r="A10" s="64">
        <v>5</v>
      </c>
      <c r="B10" s="64"/>
      <c r="C10" s="64"/>
      <c r="D10" s="64"/>
      <c r="E10" s="229"/>
      <c r="F10" s="562">
        <f ca="1">(IF(COUNT(G10,I10)&lt;1,SUM(G10,I10),SUM(LARGE((G10,I10),ROW(INDIRECT("1:1"))))))+(IF(COUNT(H10,J10)&lt;1,SUM(H10,J10),SUM(LARGE((H10,J10),ROW(INDIRECT("1:1"))))))+K10</f>
        <v>0</v>
      </c>
      <c r="G10" s="71"/>
      <c r="H10" s="71"/>
      <c r="I10" s="71"/>
      <c r="J10" s="71"/>
      <c r="K10" s="71"/>
      <c r="M10" s="143" t="s">
        <v>597</v>
      </c>
    </row>
    <row r="11" spans="1:15" x14ac:dyDescent="0.2">
      <c r="A11" s="64">
        <v>6</v>
      </c>
      <c r="B11" s="64"/>
      <c r="C11" s="64"/>
      <c r="D11" s="64"/>
      <c r="E11" s="229"/>
      <c r="F11" s="562">
        <f ca="1">(IF(COUNT(G11,I11)&lt;1,SUM(G11,I11),SUM(LARGE((G11,I11),ROW(INDIRECT("1:1"))))))+(IF(COUNT(H11,J11)&lt;1,SUM(H11,J11),SUM(LARGE((H11,J11),ROW(INDIRECT("1:1"))))))+K11</f>
        <v>0</v>
      </c>
      <c r="G11" s="71"/>
      <c r="H11" s="71"/>
      <c r="I11" s="71"/>
      <c r="J11" s="71"/>
      <c r="K11" s="71"/>
      <c r="M11" s="9" t="s">
        <v>41</v>
      </c>
    </row>
    <row r="12" spans="1:15" x14ac:dyDescent="0.2">
      <c r="A12" s="64">
        <v>7</v>
      </c>
      <c r="B12" s="64"/>
      <c r="C12" s="64"/>
      <c r="D12" s="64"/>
      <c r="E12" s="229"/>
      <c r="F12" s="562">
        <f ca="1">(IF(COUNT(G12,I12)&lt;1,SUM(G12,I12),SUM(LARGE((G12,I12),ROW(INDIRECT("1:1"))))))+(IF(COUNT(H12,J12)&lt;1,SUM(H12,J12),SUM(LARGE((H12,J12),ROW(INDIRECT("1:1"))))))+K12</f>
        <v>0</v>
      </c>
      <c r="G12" s="71"/>
      <c r="H12" s="71"/>
      <c r="I12" s="71"/>
      <c r="J12" s="71"/>
      <c r="K12" s="71"/>
      <c r="M12" s="431" t="s">
        <v>598</v>
      </c>
    </row>
    <row r="13" spans="1:15" x14ac:dyDescent="0.2">
      <c r="A13" s="64">
        <v>8</v>
      </c>
      <c r="B13" s="64"/>
      <c r="C13" s="64"/>
      <c r="D13" s="64"/>
      <c r="E13" s="229"/>
      <c r="F13" s="562">
        <f ca="1">(IF(COUNT(G13,I13)&lt;1,SUM(G13,I13),SUM(LARGE((G13,I13),ROW(INDIRECT("1:1"))))))+(IF(COUNT(H13,J13)&lt;1,SUM(H13,J13),SUM(LARGE((H13,J13),ROW(INDIRECT("1:1"))))))+K13</f>
        <v>0</v>
      </c>
      <c r="G13" s="71"/>
      <c r="H13" s="71"/>
      <c r="I13" s="71"/>
      <c r="J13" s="71"/>
      <c r="K13" s="71"/>
      <c r="M13" s="431" t="s">
        <v>599</v>
      </c>
    </row>
    <row r="14" spans="1:15" x14ac:dyDescent="0.2">
      <c r="A14" s="64">
        <v>9</v>
      </c>
      <c r="B14" s="64"/>
      <c r="C14" s="64"/>
      <c r="D14" s="64"/>
      <c r="E14" s="229"/>
      <c r="F14" s="562">
        <f ca="1">(IF(COUNT(G14,I14)&lt;1,SUM(G14,I14),SUM(LARGE((G14,I14),ROW(INDIRECT("1:1"))))))+(IF(COUNT(H14,J14)&lt;1,SUM(H14,J14),SUM(LARGE((H14,J14),ROW(INDIRECT("1:1"))))))+K14</f>
        <v>0</v>
      </c>
      <c r="G14" s="71"/>
      <c r="H14" s="71"/>
      <c r="I14" s="71"/>
      <c r="J14" s="71"/>
      <c r="K14" s="71"/>
    </row>
    <row r="15" spans="1:15" x14ac:dyDescent="0.2">
      <c r="A15" s="64">
        <v>10</v>
      </c>
      <c r="B15" s="64"/>
      <c r="C15" s="64"/>
      <c r="D15" s="64"/>
      <c r="E15" s="229"/>
      <c r="F15" s="562">
        <f ca="1">(IF(COUNT(G15,I15)&lt;1,SUM(G15,I15),SUM(LARGE((G15,I15),ROW(INDIRECT("1:1"))))))+(IF(COUNT(H15,J15)&lt;1,SUM(H15,J15),SUM(LARGE((H15,J15),ROW(INDIRECT("1:1"))))))+K15</f>
        <v>0</v>
      </c>
      <c r="G15" s="71"/>
      <c r="H15" s="71"/>
      <c r="I15" s="71"/>
      <c r="J15" s="71"/>
      <c r="K15" s="71"/>
    </row>
    <row r="16" spans="1:15" x14ac:dyDescent="0.2">
      <c r="A16" s="64">
        <v>11</v>
      </c>
      <c r="B16" s="64"/>
      <c r="C16" s="64"/>
      <c r="D16" s="64"/>
      <c r="E16" s="229"/>
      <c r="F16" s="562">
        <f ca="1">(IF(COUNT(G16,I16)&lt;1,SUM(G16,I16),SUM(LARGE((G16,I16),ROW(INDIRECT("1:1"))))))+(IF(COUNT(H16,J16)&lt;1,SUM(H16,J16),SUM(LARGE((H16,J16),ROW(INDIRECT("1:1"))))))+K16</f>
        <v>0</v>
      </c>
      <c r="G16" s="71"/>
      <c r="H16" s="71"/>
      <c r="I16" s="71"/>
      <c r="J16" s="71"/>
      <c r="K16" s="71"/>
    </row>
    <row r="17" spans="1:11" x14ac:dyDescent="0.2">
      <c r="A17" s="64">
        <v>12</v>
      </c>
      <c r="B17" s="64"/>
      <c r="C17" s="64"/>
      <c r="D17" s="64"/>
      <c r="E17" s="229"/>
      <c r="F17" s="562">
        <f ca="1">(IF(COUNT(G17,I17)&lt;1,SUM(G17,I17),SUM(LARGE((G17,I17),ROW(INDIRECT("1:1"))))))+(IF(COUNT(H17,J17)&lt;1,SUM(H17,J17),SUM(LARGE((H17,J17),ROW(INDIRECT("1:1"))))))+K17</f>
        <v>0</v>
      </c>
      <c r="G17" s="71"/>
      <c r="H17" s="71"/>
      <c r="I17" s="71"/>
      <c r="J17" s="71"/>
      <c r="K17" s="71"/>
    </row>
    <row r="18" spans="1:11" x14ac:dyDescent="0.2">
      <c r="A18" s="64">
        <v>13</v>
      </c>
      <c r="B18" s="64"/>
      <c r="C18" s="64"/>
      <c r="D18" s="64"/>
      <c r="E18" s="229"/>
      <c r="F18" s="562">
        <f ca="1">(IF(COUNT(G18,I18)&lt;1,SUM(G18,I18),SUM(LARGE((G18,I18),ROW(INDIRECT("1:1"))))))+(IF(COUNT(H18,J18)&lt;1,SUM(H18,J18),SUM(LARGE((H18,J18),ROW(INDIRECT("1:1"))))))+K18</f>
        <v>0</v>
      </c>
      <c r="G18" s="71"/>
      <c r="H18" s="71"/>
      <c r="I18" s="71"/>
      <c r="J18" s="71"/>
      <c r="K18" s="71"/>
    </row>
    <row r="19" spans="1:11" x14ac:dyDescent="0.2">
      <c r="A19" s="64">
        <v>14</v>
      </c>
      <c r="B19" s="64"/>
      <c r="C19" s="64"/>
      <c r="D19" s="64"/>
      <c r="E19" s="229"/>
      <c r="F19" s="562">
        <f ca="1">(IF(COUNT(G19,I19)&lt;1,SUM(G19,I19),SUM(LARGE((G19,I19),ROW(INDIRECT("1:1"))))))+(IF(COUNT(H19,J19)&lt;1,SUM(H19,J19),SUM(LARGE((H19,J19),ROW(INDIRECT("1:1"))))))+K19</f>
        <v>0</v>
      </c>
      <c r="G19" s="71"/>
      <c r="H19" s="71"/>
      <c r="I19" s="71"/>
      <c r="J19" s="71"/>
      <c r="K19" s="71"/>
    </row>
    <row r="20" spans="1:11" x14ac:dyDescent="0.2">
      <c r="A20" s="64">
        <v>15</v>
      </c>
      <c r="B20" s="64"/>
      <c r="C20" s="64"/>
      <c r="D20" s="64"/>
      <c r="E20" s="229"/>
      <c r="F20" s="562">
        <f ca="1">(IF(COUNT(G20,I20)&lt;1,SUM(G20,I20),SUM(LARGE((G20,I20),ROW(INDIRECT("1:1"))))))+(IF(COUNT(H20,J20)&lt;1,SUM(H20,J20),SUM(LARGE((H20,J20),ROW(INDIRECT("1:1"))))))+K20</f>
        <v>0</v>
      </c>
      <c r="G20" s="71"/>
      <c r="H20" s="71"/>
      <c r="I20" s="71"/>
      <c r="J20" s="71"/>
      <c r="K20" s="71"/>
    </row>
    <row r="21" spans="1:11" x14ac:dyDescent="0.2">
      <c r="A21" s="64">
        <v>16</v>
      </c>
      <c r="B21" s="64"/>
      <c r="C21" s="64"/>
      <c r="D21" s="64"/>
      <c r="E21" s="229"/>
      <c r="F21" s="562">
        <f ca="1">(IF(COUNT(G21,I21)&lt;1,SUM(G21,I21),SUM(LARGE((G21,I21),ROW(INDIRECT("1:1"))))))+(IF(COUNT(H21,J21)&lt;1,SUM(H21,J21),SUM(LARGE((H21,J21),ROW(INDIRECT("1:1"))))))+K21</f>
        <v>0</v>
      </c>
      <c r="G21" s="71"/>
      <c r="H21" s="71"/>
      <c r="I21" s="71"/>
      <c r="J21" s="71"/>
      <c r="K21" s="71"/>
    </row>
    <row r="22" spans="1:11" x14ac:dyDescent="0.2">
      <c r="A22" s="64">
        <v>17</v>
      </c>
      <c r="B22" s="64"/>
      <c r="C22" s="64"/>
      <c r="D22" s="64"/>
      <c r="E22" s="229"/>
      <c r="F22" s="562">
        <f ca="1">(IF(COUNT(G22,I22)&lt;1,SUM(G22,I22),SUM(LARGE((G22,I22),ROW(INDIRECT("1:1"))))))+(IF(COUNT(H22,J22)&lt;1,SUM(H22,J22),SUM(LARGE((H22,J22),ROW(INDIRECT("1:1"))))))+K22</f>
        <v>0</v>
      </c>
      <c r="G22" s="71"/>
      <c r="H22" s="71"/>
      <c r="I22" s="71"/>
      <c r="J22" s="71"/>
      <c r="K22" s="71"/>
    </row>
    <row r="23" spans="1:11" x14ac:dyDescent="0.2">
      <c r="A23" s="64">
        <v>18</v>
      </c>
      <c r="B23" s="64"/>
      <c r="C23" s="64"/>
      <c r="D23" s="64"/>
      <c r="E23" s="229"/>
      <c r="F23" s="562">
        <f ca="1">(IF(COUNT(G23,I23)&lt;1,SUM(G23,I23),SUM(LARGE((G23,I23),ROW(INDIRECT("1:1"))))))+(IF(COUNT(H23,J23)&lt;1,SUM(H23,J23),SUM(LARGE((H23,J23),ROW(INDIRECT("1:1"))))))+K23</f>
        <v>0</v>
      </c>
      <c r="G23" s="71"/>
      <c r="H23" s="71"/>
      <c r="I23" s="71"/>
      <c r="J23" s="71"/>
      <c r="K23" s="71"/>
    </row>
    <row r="24" spans="1:11" x14ac:dyDescent="0.2">
      <c r="A24" s="64">
        <v>19</v>
      </c>
      <c r="B24" s="64"/>
      <c r="C24" s="64"/>
      <c r="D24" s="64"/>
      <c r="E24" s="229"/>
      <c r="F24" s="562">
        <f ca="1">(IF(COUNT(G24,I24)&lt;1,SUM(G24,I24),SUM(LARGE((G24,I24),ROW(INDIRECT("1:1"))))))+(IF(COUNT(H24,J24)&lt;1,SUM(H24,J24),SUM(LARGE((H24,J24),ROW(INDIRECT("1:1"))))))+K24</f>
        <v>0</v>
      </c>
      <c r="G24" s="71"/>
      <c r="H24" s="71"/>
      <c r="I24" s="71"/>
      <c r="J24" s="71"/>
      <c r="K24" s="71"/>
    </row>
    <row r="25" spans="1:11" x14ac:dyDescent="0.2">
      <c r="A25" s="64">
        <v>20</v>
      </c>
      <c r="B25" s="64"/>
      <c r="C25" s="64"/>
      <c r="D25" s="64"/>
      <c r="E25" s="229"/>
      <c r="F25" s="562">
        <f ca="1">(IF(COUNT(G25,I25)&lt;1,SUM(G25,I25),SUM(LARGE((G25,I25),ROW(INDIRECT("1:1"))))))+(IF(COUNT(H25,J25)&lt;1,SUM(H25,J25),SUM(LARGE((H25,J25),ROW(INDIRECT("1:1"))))))+K25</f>
        <v>0</v>
      </c>
      <c r="G25" s="71"/>
      <c r="H25" s="71"/>
      <c r="I25" s="71"/>
      <c r="J25" s="71"/>
      <c r="K25" s="71"/>
    </row>
    <row r="26" spans="1:11" x14ac:dyDescent="0.2">
      <c r="A26" s="64">
        <v>21</v>
      </c>
      <c r="B26" s="64"/>
      <c r="C26" s="64"/>
      <c r="D26" s="64"/>
      <c r="E26" s="229"/>
      <c r="F26" s="562">
        <f ca="1">(IF(COUNT(G26,I26)&lt;1,SUM(G26,I26),SUM(LARGE((G26,I26),ROW(INDIRECT("1:1"))))))+(IF(COUNT(H26,J26)&lt;1,SUM(H26,J26),SUM(LARGE((H26,J26),ROW(INDIRECT("1:1"))))))+K26</f>
        <v>0</v>
      </c>
      <c r="G26" s="71"/>
      <c r="H26" s="71"/>
      <c r="I26" s="71"/>
      <c r="J26" s="71"/>
      <c r="K26" s="71"/>
    </row>
    <row r="27" spans="1:11" x14ac:dyDescent="0.2">
      <c r="A27" s="64">
        <v>22</v>
      </c>
      <c r="B27" s="64"/>
      <c r="C27" s="64"/>
      <c r="D27" s="64"/>
      <c r="E27" s="229"/>
      <c r="F27" s="562">
        <f ca="1">(IF(COUNT(G27,I27)&lt;1,SUM(G27,I27),SUM(LARGE((G27,I27),ROW(INDIRECT("1:1"))))))+(IF(COUNT(H27,J27)&lt;1,SUM(H27,J27),SUM(LARGE((H27,J27),ROW(INDIRECT("1:1"))))))+K27</f>
        <v>0</v>
      </c>
      <c r="G27" s="71"/>
      <c r="H27" s="71"/>
      <c r="I27" s="71"/>
      <c r="J27" s="71"/>
      <c r="K27" s="71"/>
    </row>
    <row r="28" spans="1:11" x14ac:dyDescent="0.2">
      <c r="A28" s="64">
        <v>23</v>
      </c>
      <c r="B28" s="64"/>
      <c r="C28" s="64"/>
      <c r="D28" s="64"/>
      <c r="E28" s="229"/>
      <c r="F28" s="562">
        <f ca="1">(IF(COUNT(G28,I28)&lt;1,SUM(G28,I28),SUM(LARGE((G28,I28),ROW(INDIRECT("1:1"))))))+(IF(COUNT(H28,J28)&lt;1,SUM(H28,J28),SUM(LARGE((H28,J28),ROW(INDIRECT("1:1"))))))+K28</f>
        <v>0</v>
      </c>
      <c r="G28" s="71"/>
      <c r="H28" s="71"/>
      <c r="I28" s="71"/>
      <c r="J28" s="71"/>
      <c r="K28" s="71"/>
    </row>
    <row r="29" spans="1:11" x14ac:dyDescent="0.2">
      <c r="A29" s="64">
        <v>24</v>
      </c>
      <c r="B29" s="64"/>
      <c r="C29" s="64"/>
      <c r="D29" s="64"/>
      <c r="E29" s="229"/>
      <c r="F29" s="562">
        <f ca="1">(IF(COUNT(G29,I29)&lt;1,SUM(G29,I29),SUM(LARGE((G29,I29),ROW(INDIRECT("1:1"))))))+(IF(COUNT(H29,J29)&lt;1,SUM(H29,J29),SUM(LARGE((H29,J29),ROW(INDIRECT("1:1"))))))+K29</f>
        <v>0</v>
      </c>
      <c r="G29" s="71"/>
      <c r="H29" s="71"/>
      <c r="I29" s="71"/>
      <c r="J29" s="71"/>
      <c r="K29" s="71"/>
    </row>
    <row r="30" spans="1:11" x14ac:dyDescent="0.2">
      <c r="A30" s="64">
        <v>25</v>
      </c>
      <c r="B30" s="64"/>
      <c r="C30" s="64"/>
      <c r="D30" s="64"/>
      <c r="E30" s="229"/>
      <c r="F30" s="562">
        <f ca="1">(IF(COUNT(G30,I30)&lt;1,SUM(G30,I30),SUM(LARGE((G30,I30),ROW(INDIRECT("1:1"))))))+(IF(COUNT(H30,J30)&lt;1,SUM(H30,J30),SUM(LARGE((H30,J30),ROW(INDIRECT("1:1"))))))+K30</f>
        <v>0</v>
      </c>
      <c r="G30" s="71"/>
      <c r="H30" s="71"/>
      <c r="I30" s="71"/>
      <c r="J30" s="71"/>
      <c r="K30" s="71"/>
    </row>
    <row r="31" spans="1:11" x14ac:dyDescent="0.2">
      <c r="A31" s="64">
        <v>26</v>
      </c>
      <c r="B31" s="64"/>
      <c r="C31" s="64"/>
      <c r="D31" s="64"/>
      <c r="E31" s="229"/>
      <c r="F31" s="562">
        <f ca="1">(IF(COUNT(G31,I31)&lt;1,SUM(G31,I31),SUM(LARGE((G31,I31),ROW(INDIRECT("1:1"))))))+(IF(COUNT(H31,J31)&lt;1,SUM(H31,J31),SUM(LARGE((H31,J31),ROW(INDIRECT("1:1"))))))+K31</f>
        <v>0</v>
      </c>
      <c r="G31" s="71"/>
      <c r="H31" s="71"/>
      <c r="I31" s="71"/>
      <c r="J31" s="71"/>
      <c r="K31" s="71"/>
    </row>
    <row r="32" spans="1:11" x14ac:dyDescent="0.2">
      <c r="A32" s="64">
        <v>27</v>
      </c>
      <c r="B32" s="64"/>
      <c r="C32" s="64"/>
      <c r="D32" s="64"/>
      <c r="E32" s="229"/>
      <c r="F32" s="562">
        <f ca="1">(IF(COUNT(G32,I32)&lt;1,SUM(G32,I32),SUM(LARGE((G32,I32),ROW(INDIRECT("1:1"))))))+(IF(COUNT(H32,J32)&lt;1,SUM(H32,J32),SUM(LARGE((H32,J32),ROW(INDIRECT("1:1"))))))+K32</f>
        <v>0</v>
      </c>
      <c r="G32" s="71"/>
      <c r="H32" s="71"/>
      <c r="I32" s="71"/>
      <c r="J32" s="71"/>
      <c r="K32" s="71"/>
    </row>
    <row r="33" spans="1:11" x14ac:dyDescent="0.2">
      <c r="A33" s="64">
        <v>28</v>
      </c>
      <c r="B33" s="64"/>
      <c r="C33" s="64"/>
      <c r="D33" s="64"/>
      <c r="E33" s="229"/>
      <c r="F33" s="562">
        <f ca="1">(IF(COUNT(G33,I33)&lt;1,SUM(G33,I33),SUM(LARGE((G33,I33),ROW(INDIRECT("1:1"))))))+(IF(COUNT(H33,J33)&lt;1,SUM(H33,J33),SUM(LARGE((H33,J33),ROW(INDIRECT("1:1"))))))+K33</f>
        <v>0</v>
      </c>
      <c r="G33" s="71"/>
      <c r="H33" s="71"/>
      <c r="I33" s="71"/>
      <c r="J33" s="71"/>
      <c r="K33" s="71"/>
    </row>
    <row r="34" spans="1:11" x14ac:dyDescent="0.2">
      <c r="A34" s="64">
        <v>29</v>
      </c>
      <c r="B34" s="64"/>
      <c r="C34" s="64"/>
      <c r="D34" s="64"/>
      <c r="E34" s="229"/>
      <c r="F34" s="562">
        <f ca="1">(IF(COUNT(G34,I34)&lt;1,SUM(G34,I34),SUM(LARGE((G34,I34),ROW(INDIRECT("1:1"))))))+(IF(COUNT(H34,J34)&lt;1,SUM(H34,J34),SUM(LARGE((H34,J34),ROW(INDIRECT("1:1"))))))+K34</f>
        <v>0</v>
      </c>
      <c r="G34" s="71"/>
      <c r="H34" s="71"/>
      <c r="I34" s="71"/>
      <c r="J34" s="71"/>
      <c r="K34" s="71"/>
    </row>
    <row r="35" spans="1:11" x14ac:dyDescent="0.2">
      <c r="A35" s="64">
        <v>30</v>
      </c>
      <c r="B35" s="64"/>
      <c r="C35" s="64"/>
      <c r="D35" s="64"/>
      <c r="E35" s="229"/>
      <c r="F35" s="562">
        <f ca="1">(IF(COUNT(G35,I35)&lt;1,SUM(G35,I35),SUM(LARGE((G35,I35),ROW(INDIRECT("1:1"))))))+(IF(COUNT(H35,J35)&lt;1,SUM(H35,J35),SUM(LARGE((H35,J35),ROW(INDIRECT("1:1"))))))+K35</f>
        <v>0</v>
      </c>
      <c r="G35" s="71"/>
      <c r="H35" s="71"/>
      <c r="I35" s="71"/>
      <c r="J35" s="71"/>
      <c r="K35" s="71"/>
    </row>
    <row r="36" spans="1:11" x14ac:dyDescent="0.2">
      <c r="A36" s="64">
        <v>31</v>
      </c>
      <c r="B36" s="64"/>
      <c r="C36" s="64"/>
      <c r="D36" s="64"/>
      <c r="E36" s="229"/>
      <c r="F36" s="562">
        <f ca="1">(IF(COUNT(G36,I36)&lt;1,SUM(G36,I36),SUM(LARGE((G36,I36),ROW(INDIRECT("1:1"))))))+(IF(COUNT(H36,J36)&lt;1,SUM(H36,J36),SUM(LARGE((H36,J36),ROW(INDIRECT("1:1"))))))+K36</f>
        <v>0</v>
      </c>
      <c r="G36" s="71"/>
      <c r="H36" s="71"/>
      <c r="I36" s="71"/>
      <c r="J36" s="71"/>
      <c r="K36" s="71"/>
    </row>
    <row r="37" spans="1:11" x14ac:dyDescent="0.2">
      <c r="A37" s="64">
        <v>32</v>
      </c>
      <c r="B37" s="64"/>
      <c r="C37" s="64"/>
      <c r="D37" s="64"/>
      <c r="E37" s="229"/>
      <c r="F37" s="562">
        <f ca="1">(IF(COUNT(G37,I37)&lt;1,SUM(G37,I37),SUM(LARGE((G37,I37),ROW(INDIRECT("1:1"))))))+(IF(COUNT(H37,J37)&lt;1,SUM(H37,J37),SUM(LARGE((H37,J37),ROW(INDIRECT("1:1"))))))+K37</f>
        <v>0</v>
      </c>
      <c r="G37" s="71"/>
      <c r="H37" s="71"/>
      <c r="I37" s="71"/>
      <c r="J37" s="71"/>
      <c r="K37" s="71"/>
    </row>
    <row r="38" spans="1:11" x14ac:dyDescent="0.2">
      <c r="A38" s="64">
        <v>33</v>
      </c>
      <c r="B38" s="64"/>
      <c r="C38" s="64"/>
      <c r="D38" s="64"/>
      <c r="E38" s="229"/>
      <c r="F38" s="562">
        <f ca="1">(IF(COUNT(G38,I38)&lt;1,SUM(G38,I38),SUM(LARGE((G38,I38),ROW(INDIRECT("1:1"))))))+(IF(COUNT(H38,J38)&lt;1,SUM(H38,J38),SUM(LARGE((H38,J38),ROW(INDIRECT("1:1"))))))+K38</f>
        <v>0</v>
      </c>
      <c r="G38" s="71"/>
      <c r="H38" s="71"/>
      <c r="I38" s="71"/>
      <c r="J38" s="71"/>
      <c r="K38" s="71"/>
    </row>
    <row r="39" spans="1:11" x14ac:dyDescent="0.2">
      <c r="A39" s="64">
        <v>34</v>
      </c>
      <c r="B39" s="64"/>
      <c r="C39" s="64"/>
      <c r="D39" s="64"/>
      <c r="E39" s="229"/>
      <c r="F39" s="562">
        <f ca="1">(IF(COUNT(G39,I39)&lt;1,SUM(G39,I39),SUM(LARGE((G39,I39),ROW(INDIRECT("1:1"))))))+(IF(COUNT(H39,J39)&lt;1,SUM(H39,J39),SUM(LARGE((H39,J39),ROW(INDIRECT("1:1"))))))+K39</f>
        <v>0</v>
      </c>
      <c r="G39" s="71"/>
      <c r="H39" s="71"/>
      <c r="I39" s="71"/>
      <c r="J39" s="71"/>
      <c r="K39" s="71"/>
    </row>
    <row r="40" spans="1:11" x14ac:dyDescent="0.2">
      <c r="A40" s="64">
        <v>35</v>
      </c>
      <c r="B40" s="64"/>
      <c r="C40" s="64"/>
      <c r="D40" s="64"/>
      <c r="E40" s="229"/>
      <c r="F40" s="562">
        <f ca="1">(IF(COUNT(G40,I40)&lt;1,SUM(G40,I40),SUM(LARGE((G40,I40),ROW(INDIRECT("1:1"))))))+(IF(COUNT(H40,J40)&lt;1,SUM(H40,J40),SUM(LARGE((H40,J40),ROW(INDIRECT("1:1"))))))+K40</f>
        <v>0</v>
      </c>
      <c r="G40" s="71"/>
      <c r="H40" s="71"/>
      <c r="I40" s="71"/>
      <c r="J40" s="71"/>
      <c r="K40" s="71"/>
    </row>
    <row r="41" spans="1:11" x14ac:dyDescent="0.2">
      <c r="A41" s="64">
        <v>36</v>
      </c>
      <c r="B41" s="64"/>
      <c r="C41" s="64"/>
      <c r="D41" s="64"/>
      <c r="E41" s="229"/>
      <c r="F41" s="562">
        <f ca="1">(IF(COUNT(G41,I41)&lt;1,SUM(G41,I41),SUM(LARGE((G41,I41),ROW(INDIRECT("1:1"))))))+(IF(COUNT(H41,J41)&lt;1,SUM(H41,J41),SUM(LARGE((H41,J41),ROW(INDIRECT("1:1"))))))+K41</f>
        <v>0</v>
      </c>
      <c r="G41" s="71"/>
      <c r="H41" s="71"/>
      <c r="I41" s="71"/>
      <c r="J41" s="71"/>
      <c r="K41" s="71"/>
    </row>
    <row r="42" spans="1:11" x14ac:dyDescent="0.2">
      <c r="A42" s="64">
        <v>37</v>
      </c>
      <c r="B42" s="64"/>
      <c r="C42" s="64"/>
      <c r="D42" s="64"/>
      <c r="E42" s="229"/>
      <c r="F42" s="562">
        <f ca="1">(IF(COUNT(G42,I42)&lt;1,SUM(G42,I42),SUM(LARGE((G42,I42),ROW(INDIRECT("1:1"))))))+(IF(COUNT(H42,J42)&lt;1,SUM(H42,J42),SUM(LARGE((H42,J42),ROW(INDIRECT("1:1"))))))+K42</f>
        <v>0</v>
      </c>
      <c r="G42" s="71"/>
      <c r="H42" s="71"/>
      <c r="I42" s="71"/>
      <c r="J42" s="71"/>
      <c r="K42" s="71"/>
    </row>
    <row r="43" spans="1:11" x14ac:dyDescent="0.2">
      <c r="A43" s="64">
        <v>38</v>
      </c>
      <c r="B43" s="64"/>
      <c r="C43" s="64"/>
      <c r="D43" s="64"/>
      <c r="E43" s="229"/>
      <c r="F43" s="562">
        <f ca="1">(IF(COUNT(G43,I43)&lt;1,SUM(G43,I43),SUM(LARGE((G43,I43),ROW(INDIRECT("1:1"))))))+(IF(COUNT(H43,J43)&lt;1,SUM(H43,J43),SUM(LARGE((H43,J43),ROW(INDIRECT("1:1"))))))+K43</f>
        <v>0</v>
      </c>
      <c r="G43" s="71"/>
      <c r="H43" s="71"/>
      <c r="I43" s="71"/>
      <c r="J43" s="71"/>
      <c r="K43" s="71"/>
    </row>
    <row r="44" spans="1:11" x14ac:dyDescent="0.2">
      <c r="A44" s="64">
        <v>39</v>
      </c>
      <c r="B44" s="64"/>
      <c r="C44" s="64"/>
      <c r="D44" s="64"/>
      <c r="E44" s="229"/>
      <c r="F44" s="562">
        <f ca="1">(IF(COUNT(G44,I44)&lt;1,SUM(G44,I44),SUM(LARGE((G44,I44),ROW(INDIRECT("1:1"))))))+(IF(COUNT(H44,J44)&lt;1,SUM(H44,J44),SUM(LARGE((H44,J44),ROW(INDIRECT("1:1"))))))+K44</f>
        <v>0</v>
      </c>
      <c r="G44" s="71"/>
      <c r="H44" s="71"/>
      <c r="I44" s="71"/>
      <c r="J44" s="71"/>
      <c r="K44" s="71"/>
    </row>
    <row r="45" spans="1:11" x14ac:dyDescent="0.2">
      <c r="A45" s="64">
        <v>40</v>
      </c>
      <c r="B45" s="64"/>
      <c r="C45" s="64"/>
      <c r="D45" s="64"/>
      <c r="E45" s="229"/>
      <c r="F45" s="562">
        <f ca="1">(IF(COUNT(G45,I45)&lt;1,SUM(G45,I45),SUM(LARGE((G45,I45),ROW(INDIRECT("1:1"))))))+(IF(COUNT(H45,J45)&lt;1,SUM(H45,J45),SUM(LARGE((H45,J45),ROW(INDIRECT("1:1"))))))+K45</f>
        <v>0</v>
      </c>
      <c r="G45" s="71"/>
      <c r="H45" s="71"/>
      <c r="I45" s="71"/>
      <c r="J45" s="71"/>
      <c r="K45" s="71"/>
    </row>
    <row r="46" spans="1:11" x14ac:dyDescent="0.2">
      <c r="A46" s="64">
        <v>41</v>
      </c>
      <c r="B46" s="64"/>
      <c r="C46" s="64"/>
      <c r="D46" s="64"/>
      <c r="E46" s="229"/>
      <c r="F46" s="562">
        <f ca="1">(IF(COUNT(G46,I46)&lt;1,SUM(G46,I46),SUM(LARGE((G46,I46),ROW(INDIRECT("1:1"))))))+(IF(COUNT(H46,J46)&lt;1,SUM(H46,J46),SUM(LARGE((H46,J46),ROW(INDIRECT("1:1"))))))+K46</f>
        <v>0</v>
      </c>
      <c r="G46" s="71"/>
      <c r="H46" s="71"/>
      <c r="I46" s="71"/>
      <c r="J46" s="71"/>
      <c r="K46" s="71"/>
    </row>
    <row r="47" spans="1:11" x14ac:dyDescent="0.2">
      <c r="A47" s="64">
        <v>42</v>
      </c>
      <c r="B47" s="64"/>
      <c r="C47" s="64"/>
      <c r="D47" s="64"/>
      <c r="E47" s="229"/>
      <c r="F47" s="562">
        <f ca="1">(IF(COUNT(G47,I47)&lt;1,SUM(G47,I47),SUM(LARGE((G47,I47),ROW(INDIRECT("1:1"))))))+(IF(COUNT(H47,J47)&lt;1,SUM(H47,J47),SUM(LARGE((H47,J47),ROW(INDIRECT("1:1"))))))+K47</f>
        <v>0</v>
      </c>
      <c r="G47" s="71"/>
      <c r="H47" s="71"/>
      <c r="I47" s="71"/>
      <c r="J47" s="71"/>
      <c r="K47" s="71"/>
    </row>
    <row r="48" spans="1:11" x14ac:dyDescent="0.2">
      <c r="A48" s="64">
        <v>43</v>
      </c>
      <c r="B48" s="64"/>
      <c r="C48" s="64"/>
      <c r="D48" s="64"/>
      <c r="E48" s="229"/>
      <c r="F48" s="562">
        <f ca="1">(IF(COUNT(G48,I48)&lt;1,SUM(G48,I48),SUM(LARGE((G48,I48),ROW(INDIRECT("1:1"))))))+(IF(COUNT(H48,J48)&lt;1,SUM(H48,J48),SUM(LARGE((H48,J48),ROW(INDIRECT("1:1"))))))+K48</f>
        <v>0</v>
      </c>
      <c r="G48" s="71"/>
      <c r="H48" s="71"/>
      <c r="I48" s="71"/>
      <c r="J48" s="71"/>
      <c r="K48" s="71"/>
    </row>
    <row r="49" spans="1:11" x14ac:dyDescent="0.2">
      <c r="A49" s="64">
        <v>44</v>
      </c>
      <c r="B49" s="64"/>
      <c r="C49" s="64"/>
      <c r="D49" s="64"/>
      <c r="E49" s="229"/>
      <c r="F49" s="562">
        <f ca="1">(IF(COUNT(G49,I49)&lt;1,SUM(G49,I49),SUM(LARGE((G49,I49),ROW(INDIRECT("1:1"))))))+(IF(COUNT(H49,J49)&lt;1,SUM(H49,J49),SUM(LARGE((H49,J49),ROW(INDIRECT("1:1"))))))+K49</f>
        <v>0</v>
      </c>
      <c r="G49" s="71"/>
      <c r="H49" s="71"/>
      <c r="I49" s="71"/>
      <c r="J49" s="71"/>
      <c r="K49" s="71"/>
    </row>
    <row r="50" spans="1:11" x14ac:dyDescent="0.2">
      <c r="A50" s="64">
        <v>45</v>
      </c>
      <c r="B50" s="64"/>
      <c r="C50" s="64"/>
      <c r="D50" s="64"/>
      <c r="E50" s="229"/>
      <c r="F50" s="562">
        <f ca="1">(IF(COUNT(G50,I50)&lt;1,SUM(G50,I50),SUM(LARGE((G50,I50),ROW(INDIRECT("1:1"))))))+(IF(COUNT(H50,J50)&lt;1,SUM(H50,J50),SUM(LARGE((H50,J50),ROW(INDIRECT("1:1"))))))+K50</f>
        <v>0</v>
      </c>
      <c r="G50" s="71"/>
      <c r="H50" s="71"/>
      <c r="I50" s="71"/>
      <c r="J50" s="71"/>
      <c r="K50" s="71"/>
    </row>
    <row r="51" spans="1:11" x14ac:dyDescent="0.2">
      <c r="A51" s="64">
        <v>46</v>
      </c>
      <c r="B51" s="64"/>
      <c r="C51" s="64"/>
      <c r="D51" s="64"/>
      <c r="E51" s="229"/>
      <c r="F51" s="562">
        <f ca="1">(IF(COUNT(G51,I51)&lt;1,SUM(G51,I51),SUM(LARGE((G51,I51),ROW(INDIRECT("1:1"))))))+(IF(COUNT(H51,J51)&lt;1,SUM(H51,J51),SUM(LARGE((H51,J51),ROW(INDIRECT("1:1"))))))+K51</f>
        <v>0</v>
      </c>
      <c r="G51" s="71"/>
      <c r="H51" s="71"/>
      <c r="I51" s="71"/>
      <c r="J51" s="71"/>
      <c r="K51" s="71"/>
    </row>
    <row r="52" spans="1:11" x14ac:dyDescent="0.2">
      <c r="A52" s="64">
        <v>47</v>
      </c>
      <c r="B52" s="64"/>
      <c r="C52" s="64"/>
      <c r="D52" s="64"/>
      <c r="E52" s="229"/>
      <c r="F52" s="562">
        <f ca="1">(IF(COUNT(G52,I52)&lt;1,SUM(G52,I52),SUM(LARGE((G52,I52),ROW(INDIRECT("1:1"))))))+(IF(COUNT(H52,J52)&lt;1,SUM(H52,J52),SUM(LARGE((H52,J52),ROW(INDIRECT("1:1"))))))+K52</f>
        <v>0</v>
      </c>
      <c r="G52" s="71"/>
      <c r="H52" s="71"/>
      <c r="I52" s="71"/>
      <c r="J52" s="71"/>
      <c r="K52" s="71"/>
    </row>
    <row r="53" spans="1:11" x14ac:dyDescent="0.2">
      <c r="A53" s="64">
        <v>48</v>
      </c>
      <c r="B53" s="64"/>
      <c r="C53" s="64"/>
      <c r="D53" s="64"/>
      <c r="E53" s="229"/>
      <c r="F53" s="562">
        <f ca="1">(IF(COUNT(G53,I53)&lt;1,SUM(G53,I53),SUM(LARGE((G53,I53),ROW(INDIRECT("1:1"))))))+(IF(COUNT(H53,J53)&lt;1,SUM(H53,J53),SUM(LARGE((H53,J53),ROW(INDIRECT("1:1"))))))+K53</f>
        <v>0</v>
      </c>
      <c r="G53" s="71"/>
      <c r="H53" s="71"/>
      <c r="I53" s="71"/>
      <c r="J53" s="71"/>
      <c r="K53" s="71"/>
    </row>
    <row r="54" spans="1:11" x14ac:dyDescent="0.2">
      <c r="A54" s="64">
        <v>49</v>
      </c>
      <c r="B54" s="64"/>
      <c r="C54" s="64"/>
      <c r="D54" s="64"/>
      <c r="E54" s="229"/>
      <c r="F54" s="562">
        <f ca="1">(IF(COUNT(G54,I54)&lt;1,SUM(G54,I54),SUM(LARGE((G54,I54),ROW(INDIRECT("1:1"))))))+(IF(COUNT(H54,J54)&lt;1,SUM(H54,J54),SUM(LARGE((H54,J54),ROW(INDIRECT("1:1"))))))+K54</f>
        <v>0</v>
      </c>
      <c r="G54" s="71"/>
      <c r="H54" s="71"/>
      <c r="I54" s="71"/>
      <c r="J54" s="71"/>
      <c r="K54" s="71"/>
    </row>
    <row r="55" spans="1:11" x14ac:dyDescent="0.2">
      <c r="A55" s="64">
        <v>50</v>
      </c>
      <c r="B55" s="64"/>
      <c r="C55" s="64"/>
      <c r="D55" s="64"/>
      <c r="E55" s="229"/>
      <c r="F55" s="562">
        <f ca="1">(IF(COUNT(G55,I55)&lt;1,SUM(G55,I55),SUM(LARGE((G55,I55),ROW(INDIRECT("1:1"))))))+(IF(COUNT(H55,J55)&lt;1,SUM(H55,J55),SUM(LARGE((H55,J55),ROW(INDIRECT("1:1"))))))+K55</f>
        <v>0</v>
      </c>
      <c r="G55" s="71"/>
      <c r="H55" s="71"/>
      <c r="I55" s="71"/>
      <c r="J55" s="71"/>
      <c r="K55" s="71"/>
    </row>
    <row r="56" spans="1:11" x14ac:dyDescent="0.2">
      <c r="A56" s="431">
        <f>COUNT(A6:A55)</f>
        <v>50</v>
      </c>
      <c r="B56" s="431">
        <f>COUNT(B6:B55)</f>
        <v>0</v>
      </c>
      <c r="C56" s="431">
        <f>COUNT(C6:C55)</f>
        <v>0</v>
      </c>
      <c r="D56" s="431">
        <f>COUNT(D6:D55)</f>
        <v>0</v>
      </c>
    </row>
    <row r="58" spans="1:11" x14ac:dyDescent="0.2">
      <c r="A58" s="51" t="s">
        <v>234</v>
      </c>
      <c r="B58" s="51"/>
      <c r="C58" s="91"/>
      <c r="D58" s="51"/>
      <c r="E58" s="68"/>
      <c r="G58" s="564">
        <f>COUNTIF(G6:G55,"&gt;0")</f>
        <v>0</v>
      </c>
      <c r="H58" s="564">
        <f>COUNTIF(H6:H55,"&gt;0")</f>
        <v>0</v>
      </c>
      <c r="I58" s="564">
        <f>COUNTIF(I6:I55,"&gt;0")</f>
        <v>0</v>
      </c>
      <c r="J58" s="564">
        <f>COUNTIF(J6:J55,"&gt;0")</f>
        <v>0</v>
      </c>
      <c r="K58" s="564">
        <f>COUNTIF(K6:K55,"&gt;0")</f>
        <v>0</v>
      </c>
    </row>
    <row r="59" spans="1:11" x14ac:dyDescent="0.2">
      <c r="A59" s="51" t="s">
        <v>235</v>
      </c>
      <c r="B59" s="51"/>
      <c r="C59" s="91"/>
      <c r="D59" s="51"/>
      <c r="E59" s="68"/>
      <c r="G59" s="91"/>
      <c r="H59" s="91"/>
      <c r="I59" s="91"/>
      <c r="J59" s="91"/>
      <c r="K59" s="91"/>
    </row>
  </sheetData>
  <sheetProtection selectLockedCells="1" selectUnlockedCells="1"/>
  <mergeCells count="1">
    <mergeCell ref="L1:O4"/>
  </mergeCells>
  <hyperlinks>
    <hyperlink ref="G4" location="'M1'!A1" display="'M1'!A1"/>
    <hyperlink ref="H4" location="'M2'!A1" display="'M2'!A1"/>
    <hyperlink ref="I4" location="'M3'!A1" display="'M3'!A1"/>
    <hyperlink ref="J4" location="'M4'!A1" display="'M4'!A1"/>
    <hyperlink ref="K4" location="'M5'!A1" display="'M5'!A1"/>
    <hyperlink ref="M11" location="'5'!G2" display="5."/>
    <hyperlink ref="M9" r:id="rId1" location="1!C1" display="http://www.sportiv.ee/protokoll/ivpetank2013.xls - 1!C1"/>
  </hyperlinks>
  <pageMargins left="0.78740157480314965" right="0.39370078740157483" top="0.78740157480314965" bottom="0.39370078740157483" header="0.78740157480314965" footer="0"/>
  <pageSetup paperSize="9" firstPageNumber="0" orientation="portrait" horizontalDpi="300" verticalDpi="300" r:id="rId2"/>
  <headerFooter alignWithMargins="0">
    <oddHeader>&amp;R&amp;"Arial,Regular"&amp;9Page &amp;P of &amp;N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33</vt:i4>
      </vt:variant>
    </vt:vector>
  </HeadingPairs>
  <TitlesOfParts>
    <vt:vector size="68" baseType="lpstr">
      <vt:lpstr>Kalend</vt:lpstr>
      <vt:lpstr>Kal E</vt:lpstr>
      <vt:lpstr>Reit</vt:lpstr>
      <vt:lpstr>A</vt:lpstr>
      <vt:lpstr>1</vt:lpstr>
      <vt:lpstr>2</vt:lpstr>
      <vt:lpstr>S1</vt:lpstr>
      <vt:lpstr>3</vt:lpstr>
      <vt:lpstr>KJ</vt:lpstr>
      <vt:lpstr>4</vt:lpstr>
      <vt:lpstr>5</vt:lpstr>
      <vt:lpstr>6,M2</vt:lpstr>
      <vt:lpstr>7,S2</vt:lpstr>
      <vt:lpstr>Mu</vt:lpstr>
      <vt:lpstr>8</vt:lpstr>
      <vt:lpstr>9</vt:lpstr>
      <vt:lpstr>10</vt:lpstr>
      <vt:lpstr>11</vt:lpstr>
      <vt:lpstr>12</vt:lpstr>
      <vt:lpstr>S3</vt:lpstr>
      <vt:lpstr>S</vt:lpstr>
      <vt:lpstr>13</vt:lpstr>
      <vt:lpstr>P</vt:lpstr>
      <vt:lpstr>14</vt:lpstr>
      <vt:lpstr>Tul</vt:lpstr>
      <vt:lpstr>15</vt:lpstr>
      <vt:lpstr>L</vt:lpstr>
      <vt:lpstr>M</vt:lpstr>
      <vt:lpstr>M1</vt:lpstr>
      <vt:lpstr>M2</vt:lpstr>
      <vt:lpstr>M3</vt:lpstr>
      <vt:lpstr>M4</vt:lpstr>
      <vt:lpstr>M5</vt:lpstr>
      <vt:lpstr>Valem</vt:lpstr>
      <vt:lpstr>Valem M</vt:lpstr>
      <vt:lpstr>Mu!Print_Area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'2'!Print_Titles</vt:lpstr>
      <vt:lpstr>'3'!Print_Titles</vt:lpstr>
      <vt:lpstr>'4'!Print_Titles</vt:lpstr>
      <vt:lpstr>'5'!Print_Titles</vt:lpstr>
      <vt:lpstr>'6,M2'!Print_Titles</vt:lpstr>
      <vt:lpstr>'7,S2'!Print_Titles</vt:lpstr>
      <vt:lpstr>'8'!Print_Titles</vt:lpstr>
      <vt:lpstr>'9'!Print_Titles</vt:lpstr>
      <vt:lpstr>A!Print_Titles</vt:lpstr>
      <vt:lpstr>'Kal E'!Print_Titles</vt:lpstr>
      <vt:lpstr>L!Print_Titles</vt:lpstr>
      <vt:lpstr>M!Print_Titles</vt:lpstr>
      <vt:lpstr>'M1'!Print_Titles</vt:lpstr>
      <vt:lpstr>'M2'!Print_Titles</vt:lpstr>
      <vt:lpstr>'M3'!Print_Titles</vt:lpstr>
      <vt:lpstr>'M4'!Print_Titles</vt:lpstr>
      <vt:lpstr>'M5'!Print_Titles</vt:lpstr>
      <vt:lpstr>Mu!Print_Titles</vt:lpstr>
      <vt:lpstr>P!Print_Titles</vt:lpstr>
      <vt:lpstr>Reit!Print_Titles</vt:lpstr>
      <vt:lpstr>'S1'!Print_Titles</vt:lpstr>
      <vt:lpstr>'S3'!Print_Titles</vt:lpstr>
      <vt:lpstr>Tul!Print_Titles</vt:lpstr>
      <vt:lpstr>Valem!Print_Titles</vt:lpstr>
      <vt:lpstr>'Valem 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2019-04-12T09:16:10Z</dcterms:created>
  <dcterms:modified xsi:type="dcterms:W3CDTF">2022-08-03T13:50:50Z</dcterms:modified>
</cp:coreProperties>
</file>