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35" windowWidth="15180" windowHeight="8070" tabRatio="752" activeTab="1"/>
  </bookViews>
  <sheets>
    <sheet name="Kal" sheetId="2" r:id="rId1"/>
    <sheet name="Kal E" sheetId="3" r:id="rId2"/>
    <sheet name="Reit" sheetId="4" r:id="rId3"/>
    <sheet name="Tul-Reit" sheetId="5" r:id="rId4"/>
    <sheet name="1" sheetId="6" r:id="rId5"/>
    <sheet name="JT" sheetId="7" r:id="rId6"/>
    <sheet name="2" sheetId="8" r:id="rId7"/>
    <sheet name="3" sheetId="9" r:id="rId8"/>
    <sheet name="4" sheetId="10" r:id="rId9"/>
    <sheet name="Sõ" sheetId="11" r:id="rId10"/>
    <sheet name="5" sheetId="12" r:id="rId11"/>
    <sheet name="6" sheetId="13" r:id="rId12"/>
    <sheet name="Tul1" sheetId="14" r:id="rId13"/>
    <sheet name="Tul2" sheetId="15" r:id="rId14"/>
    <sheet name="Tul3" sheetId="16" r:id="rId15"/>
    <sheet name="Tul4" sheetId="17" r:id="rId16"/>
    <sheet name="Tul5" sheetId="18" r:id="rId17"/>
    <sheet name="Tul6" sheetId="19" r:id="rId18"/>
    <sheet name="Valem" sheetId="20" r:id="rId19"/>
  </sheets>
  <definedNames>
    <definedName name="_xlnm._FilterDatabase" localSheetId="2" hidden="1">Reit!$J$6:$L$6</definedName>
    <definedName name="_xlnm._FilterDatabase" localSheetId="3" hidden="1">'Tul-Reit'!$J$6:$L$6</definedName>
    <definedName name="_xlnm._FilterDatabase" localSheetId="18" hidden="1">Valem!#REF!</definedName>
    <definedName name="_xlnm.Print_Area" localSheetId="0">Kal!$A$1:$K$41</definedName>
    <definedName name="_xlnm.Print_Titles" localSheetId="4">'1'!$1:$2</definedName>
    <definedName name="_xlnm.Print_Titles" localSheetId="6">'2'!$1:$2</definedName>
    <definedName name="_xlnm.Print_Titles" localSheetId="7">'3'!$1:$2</definedName>
    <definedName name="_xlnm.Print_Titles" localSheetId="8">'4'!$1:$2</definedName>
    <definedName name="_xlnm.Print_Titles" localSheetId="10">'5'!$1:$2</definedName>
    <definedName name="_xlnm.Print_Titles" localSheetId="11">'6'!$1:$2</definedName>
    <definedName name="_xlnm.Print_Titles" localSheetId="5">JT!$1:$2</definedName>
    <definedName name="_xlnm.Print_Titles" localSheetId="0">Kal!$1:$2</definedName>
    <definedName name="_xlnm.Print_Titles" localSheetId="1">'Kal E'!$1:$3</definedName>
    <definedName name="_xlnm.Print_Titles" localSheetId="2">Reit!$1:$3</definedName>
    <definedName name="_xlnm.Print_Titles" localSheetId="12">'Tul1'!$1:$2</definedName>
    <definedName name="_xlnm.Print_Titles" localSheetId="13">'Tul2'!$1:$2</definedName>
    <definedName name="_xlnm.Print_Titles" localSheetId="14">'Tul3'!$1:$2</definedName>
    <definedName name="_xlnm.Print_Titles" localSheetId="15">'Tul4'!$1:$2</definedName>
    <definedName name="_xlnm.Print_Titles" localSheetId="16">'Tul5'!$1:$2</definedName>
    <definedName name="_xlnm.Print_Titles" localSheetId="17">'Tul6'!$1:$2</definedName>
    <definedName name="_xlnm.Print_Titles" localSheetId="3">'Tul-Reit'!#REF!</definedName>
    <definedName name="_xlnm.Print_Titles" localSheetId="18">Valem!$1:$3</definedName>
  </definedNames>
  <calcPr calcId="145621"/>
</workbook>
</file>

<file path=xl/calcChain.xml><?xml version="1.0" encoding="utf-8"?>
<calcChain xmlns="http://schemas.openxmlformats.org/spreadsheetml/2006/main">
  <c r="M94" i="3" l="1"/>
  <c r="K91" i="3"/>
  <c r="M91" i="3"/>
  <c r="M88" i="3"/>
  <c r="M79" i="3"/>
  <c r="M73" i="3"/>
  <c r="M63" i="3"/>
  <c r="M57" i="3"/>
  <c r="M50" i="3"/>
  <c r="K50" i="3"/>
  <c r="M47" i="3"/>
  <c r="M41" i="3"/>
  <c r="M37" i="3"/>
  <c r="M34" i="3"/>
  <c r="M31" i="3"/>
  <c r="M21" i="3"/>
  <c r="M12" i="3"/>
  <c r="F27" i="2"/>
  <c r="F26" i="2"/>
  <c r="F25" i="2"/>
  <c r="F24" i="2"/>
  <c r="F22" i="2"/>
  <c r="F21" i="2"/>
  <c r="F19" i="2"/>
  <c r="F18" i="2"/>
  <c r="F17" i="2"/>
  <c r="F15" i="2"/>
  <c r="F14" i="2"/>
  <c r="F13" i="2"/>
  <c r="F12" i="2"/>
  <c r="F10" i="2"/>
  <c r="F9" i="2"/>
  <c r="F8" i="2"/>
  <c r="F6" i="2"/>
  <c r="F5" i="2"/>
  <c r="D19" i="2" l="1"/>
  <c r="C67" i="3"/>
  <c r="K95" i="3" l="1"/>
  <c r="K80" i="3"/>
  <c r="K74" i="3"/>
  <c r="K58" i="3"/>
  <c r="K48" i="3"/>
  <c r="K32" i="3"/>
  <c r="I5" i="5" l="1"/>
  <c r="H5" i="5"/>
  <c r="G5" i="5"/>
  <c r="F5" i="5"/>
  <c r="E5" i="5"/>
  <c r="D5" i="5"/>
  <c r="I5" i="4"/>
  <c r="H5" i="4"/>
  <c r="G5" i="4"/>
  <c r="F5" i="4"/>
  <c r="E5" i="4"/>
  <c r="D5" i="4"/>
  <c r="M86" i="3"/>
  <c r="M77" i="3"/>
  <c r="M71" i="3"/>
  <c r="M61" i="3"/>
  <c r="M55" i="3"/>
  <c r="M45" i="3"/>
  <c r="M39" i="3"/>
  <c r="M35" i="3"/>
  <c r="M32" i="3"/>
  <c r="M29" i="3"/>
  <c r="M19" i="3"/>
  <c r="M10" i="3"/>
  <c r="D27" i="2"/>
  <c r="D24" i="2"/>
  <c r="D22" i="2"/>
  <c r="D21" i="2"/>
  <c r="D18" i="2"/>
  <c r="D17" i="2"/>
  <c r="D13" i="2"/>
  <c r="D12" i="2"/>
  <c r="D10" i="2"/>
  <c r="D9" i="2"/>
  <c r="D8" i="2"/>
  <c r="D6" i="2"/>
  <c r="D5" i="2"/>
  <c r="D26" i="2"/>
  <c r="D25" i="2"/>
  <c r="D15" i="2"/>
  <c r="D14" i="2"/>
  <c r="K18" i="3" l="1"/>
  <c r="K16" i="3"/>
  <c r="M97" i="3"/>
  <c r="K97" i="3"/>
  <c r="M82" i="3"/>
  <c r="K82" i="3"/>
  <c r="K76" i="3"/>
  <c r="K66" i="3"/>
  <c r="M60" i="3"/>
  <c r="K60" i="3"/>
  <c r="M44" i="3"/>
  <c r="K44" i="3"/>
  <c r="K34" i="3"/>
  <c r="M28" i="3"/>
  <c r="K28" i="3"/>
  <c r="M15" i="3"/>
  <c r="K15" i="3"/>
  <c r="M95" i="3"/>
  <c r="M80" i="3"/>
  <c r="K64" i="3"/>
  <c r="M58" i="3"/>
  <c r="M42" i="3"/>
  <c r="K42" i="3"/>
  <c r="M26" i="3"/>
  <c r="K26" i="3"/>
  <c r="I22" i="3"/>
  <c r="M13" i="3"/>
  <c r="K13" i="3"/>
  <c r="M89" i="3"/>
  <c r="K89" i="3"/>
  <c r="M48" i="3"/>
  <c r="S1" i="19"/>
  <c r="N1" i="19"/>
  <c r="S1" i="18"/>
  <c r="N1" i="18"/>
  <c r="S1" i="17"/>
  <c r="N1" i="17"/>
  <c r="S1" i="16"/>
  <c r="N1" i="16"/>
  <c r="S1" i="15"/>
  <c r="N1" i="15"/>
  <c r="S1" i="14"/>
  <c r="N1" i="14"/>
  <c r="E1" i="11"/>
  <c r="I1" i="13"/>
  <c r="G1" i="13"/>
  <c r="I1" i="12"/>
  <c r="G1" i="12"/>
  <c r="H1" i="10"/>
  <c r="F1" i="10"/>
  <c r="H1" i="9"/>
  <c r="F1" i="9"/>
  <c r="H1" i="8"/>
  <c r="F1" i="8"/>
  <c r="I1" i="7"/>
  <c r="G1" i="7"/>
  <c r="H1" i="6"/>
  <c r="F1" i="6"/>
  <c r="I37" i="20"/>
  <c r="H37" i="20"/>
  <c r="G37" i="20"/>
  <c r="F37" i="20"/>
  <c r="E37" i="20"/>
  <c r="D37" i="20"/>
  <c r="A35" i="20"/>
  <c r="L34" i="20"/>
  <c r="K34" i="20"/>
  <c r="J34" i="20"/>
  <c r="C34" i="20" a="1"/>
  <c r="C34" i="20" s="1"/>
  <c r="L33" i="20"/>
  <c r="K33" i="20"/>
  <c r="J33" i="20"/>
  <c r="C33" i="20" a="1"/>
  <c r="C33" i="20" s="1"/>
  <c r="L32" i="20"/>
  <c r="K32" i="20"/>
  <c r="J32" i="20"/>
  <c r="C32" i="20" a="1"/>
  <c r="C32" i="20" s="1"/>
  <c r="L31" i="20"/>
  <c r="K31" i="20"/>
  <c r="J31" i="20"/>
  <c r="C31" i="20" a="1"/>
  <c r="C31" i="20" s="1"/>
  <c r="L30" i="20"/>
  <c r="K30" i="20"/>
  <c r="J30" i="20"/>
  <c r="C30" i="20" a="1"/>
  <c r="C30" i="20" s="1"/>
  <c r="L29" i="20"/>
  <c r="K29" i="20"/>
  <c r="J29" i="20"/>
  <c r="C29" i="20" a="1"/>
  <c r="C29" i="20" s="1"/>
  <c r="L28" i="20"/>
  <c r="K28" i="20"/>
  <c r="J28" i="20"/>
  <c r="C28" i="20" a="1"/>
  <c r="C28" i="20" s="1"/>
  <c r="L27" i="20"/>
  <c r="K27" i="20"/>
  <c r="J27" i="20"/>
  <c r="C27" i="20" a="1"/>
  <c r="C27" i="20" s="1"/>
  <c r="L26" i="20"/>
  <c r="K26" i="20"/>
  <c r="J26" i="20"/>
  <c r="C26" i="20" a="1"/>
  <c r="C26" i="20" s="1"/>
  <c r="L25" i="20"/>
  <c r="K25" i="20"/>
  <c r="J25" i="20"/>
  <c r="C25" i="20" a="1"/>
  <c r="C25" i="20" s="1"/>
  <c r="L24" i="20"/>
  <c r="K24" i="20"/>
  <c r="J24" i="20"/>
  <c r="C24" i="20" a="1"/>
  <c r="C24" i="20" s="1"/>
  <c r="L23" i="20"/>
  <c r="K23" i="20"/>
  <c r="J23" i="20"/>
  <c r="C23" i="20" a="1"/>
  <c r="C23" i="20" s="1"/>
  <c r="L22" i="20"/>
  <c r="K22" i="20"/>
  <c r="J22" i="20"/>
  <c r="C22" i="20" a="1"/>
  <c r="C22" i="20" s="1"/>
  <c r="L21" i="20"/>
  <c r="K21" i="20"/>
  <c r="J21" i="20"/>
  <c r="C21" i="20" a="1"/>
  <c r="C21" i="20" s="1"/>
  <c r="L20" i="20"/>
  <c r="K20" i="20"/>
  <c r="J20" i="20"/>
  <c r="C20" i="20" a="1"/>
  <c r="C20" i="20" s="1"/>
  <c r="L19" i="20"/>
  <c r="K19" i="20"/>
  <c r="J19" i="20"/>
  <c r="C19" i="20" a="1"/>
  <c r="C19" i="20" s="1"/>
  <c r="L18" i="20"/>
  <c r="K18" i="20"/>
  <c r="J18" i="20"/>
  <c r="C18" i="20" a="1"/>
  <c r="C18" i="20" s="1"/>
  <c r="L17" i="20"/>
  <c r="K17" i="20"/>
  <c r="J17" i="20"/>
  <c r="C17" i="20" a="1"/>
  <c r="C17" i="20" s="1"/>
  <c r="L16" i="20"/>
  <c r="K16" i="20"/>
  <c r="J16" i="20"/>
  <c r="C16" i="20" a="1"/>
  <c r="C16" i="20" s="1"/>
  <c r="L15" i="20"/>
  <c r="K15" i="20"/>
  <c r="J15" i="20"/>
  <c r="C15" i="20" a="1"/>
  <c r="C15" i="20" s="1"/>
  <c r="L14" i="20"/>
  <c r="K14" i="20"/>
  <c r="J14" i="20"/>
  <c r="C14" i="20" a="1"/>
  <c r="C14" i="20" s="1"/>
  <c r="L13" i="20"/>
  <c r="K13" i="20"/>
  <c r="J13" i="20"/>
  <c r="C13" i="20" a="1"/>
  <c r="C13" i="20" s="1"/>
  <c r="L12" i="20"/>
  <c r="K12" i="20"/>
  <c r="J12" i="20"/>
  <c r="C12" i="20" a="1"/>
  <c r="C12" i="20" s="1"/>
  <c r="L11" i="20"/>
  <c r="K11" i="20"/>
  <c r="J11" i="20"/>
  <c r="C11" i="20" a="1"/>
  <c r="C11" i="20" s="1"/>
  <c r="L10" i="20"/>
  <c r="K10" i="20"/>
  <c r="J10" i="20"/>
  <c r="C10" i="20" a="1"/>
  <c r="C10" i="20" s="1"/>
  <c r="L9" i="20"/>
  <c r="K9" i="20"/>
  <c r="J9" i="20"/>
  <c r="C9" i="20" a="1"/>
  <c r="C9" i="20" s="1"/>
  <c r="L8" i="20"/>
  <c r="K8" i="20"/>
  <c r="J8" i="20"/>
  <c r="C8" i="20" a="1"/>
  <c r="C8" i="20" s="1"/>
  <c r="L7" i="20"/>
  <c r="K7" i="20"/>
  <c r="J7" i="20"/>
  <c r="C7" i="20" a="1"/>
  <c r="C7" i="20" s="1"/>
  <c r="W40" i="19"/>
  <c r="W39" i="19"/>
  <c r="W37" i="19"/>
  <c r="W36" i="19"/>
  <c r="W34" i="19"/>
  <c r="W33" i="19"/>
  <c r="W32" i="19"/>
  <c r="W31" i="19"/>
  <c r="W29" i="19"/>
  <c r="W28" i="19"/>
  <c r="W27" i="19"/>
  <c r="W26" i="19"/>
  <c r="W25" i="19"/>
  <c r="W24" i="19"/>
  <c r="W23" i="19"/>
  <c r="W22" i="19"/>
  <c r="W20" i="19"/>
  <c r="W19" i="19"/>
  <c r="W17" i="19"/>
  <c r="W16" i="19"/>
  <c r="W15" i="19"/>
  <c r="W14" i="19"/>
  <c r="W13" i="19"/>
  <c r="W12" i="19"/>
  <c r="W11" i="19"/>
  <c r="W10" i="19"/>
  <c r="W9" i="19"/>
  <c r="A4" i="19"/>
  <c r="A3" i="19"/>
  <c r="A2" i="19"/>
  <c r="A1" i="19"/>
  <c r="W38" i="18"/>
  <c r="W37" i="18"/>
  <c r="W35" i="18"/>
  <c r="W34" i="18"/>
  <c r="W32" i="18"/>
  <c r="W31" i="18"/>
  <c r="W30" i="18"/>
  <c r="W29" i="18"/>
  <c r="W27" i="18"/>
  <c r="W26" i="18"/>
  <c r="W25" i="18"/>
  <c r="W24" i="18"/>
  <c r="W23" i="18"/>
  <c r="W22" i="18"/>
  <c r="W21" i="18"/>
  <c r="W20" i="18"/>
  <c r="W18" i="18"/>
  <c r="W17" i="18"/>
  <c r="W16" i="18"/>
  <c r="W15" i="18"/>
  <c r="W14" i="18"/>
  <c r="W13" i="18"/>
  <c r="W12" i="18"/>
  <c r="W11" i="18"/>
  <c r="W10" i="18"/>
  <c r="W9" i="18"/>
  <c r="A4" i="18"/>
  <c r="A3" i="18"/>
  <c r="A2" i="18"/>
  <c r="A1" i="18"/>
  <c r="W42" i="17"/>
  <c r="W41" i="17"/>
  <c r="W39" i="17"/>
  <c r="W38" i="17"/>
  <c r="W36" i="17"/>
  <c r="W35" i="17"/>
  <c r="W34" i="17"/>
  <c r="W33" i="17"/>
  <c r="W31" i="17"/>
  <c r="W30" i="17"/>
  <c r="W28" i="17"/>
  <c r="W27" i="17"/>
  <c r="W26" i="17"/>
  <c r="W25" i="17"/>
  <c r="W24" i="17"/>
  <c r="W23" i="17"/>
  <c r="W22" i="17"/>
  <c r="W21" i="17"/>
  <c r="W19" i="17"/>
  <c r="W18" i="17"/>
  <c r="W16" i="17"/>
  <c r="W15" i="17"/>
  <c r="W14" i="17"/>
  <c r="W13" i="17"/>
  <c r="W12" i="17"/>
  <c r="W11" i="17"/>
  <c r="W10" i="17"/>
  <c r="W9" i="17"/>
  <c r="A4" i="17"/>
  <c r="A3" i="17"/>
  <c r="A2" i="17"/>
  <c r="A1" i="17"/>
  <c r="W44" i="16"/>
  <c r="W43" i="16"/>
  <c r="W41" i="16"/>
  <c r="W40" i="16"/>
  <c r="W38" i="16"/>
  <c r="W37" i="16"/>
  <c r="W36" i="16"/>
  <c r="W35" i="16"/>
  <c r="W33" i="16"/>
  <c r="W32" i="16"/>
  <c r="W31" i="16"/>
  <c r="W30" i="16"/>
  <c r="W29" i="16"/>
  <c r="W28" i="16"/>
  <c r="W27" i="16"/>
  <c r="W26" i="16"/>
  <c r="W24" i="16"/>
  <c r="W23" i="16"/>
  <c r="W21" i="16"/>
  <c r="W20" i="16"/>
  <c r="W19" i="16"/>
  <c r="W18" i="16"/>
  <c r="W17" i="16"/>
  <c r="W16" i="16"/>
  <c r="W15" i="16"/>
  <c r="W14" i="16"/>
  <c r="W13" i="16"/>
  <c r="W12" i="16"/>
  <c r="W11" i="16"/>
  <c r="W10" i="16"/>
  <c r="W9" i="16"/>
  <c r="A4" i="16"/>
  <c r="A3" i="16"/>
  <c r="A2" i="16"/>
  <c r="A1" i="16"/>
  <c r="W35" i="15"/>
  <c r="W34" i="15"/>
  <c r="W32" i="15"/>
  <c r="W31" i="15"/>
  <c r="W29" i="15"/>
  <c r="W28" i="15"/>
  <c r="W27" i="15"/>
  <c r="W26" i="15"/>
  <c r="W24" i="15"/>
  <c r="W23" i="15"/>
  <c r="W22" i="15"/>
  <c r="W21" i="15"/>
  <c r="W20" i="15"/>
  <c r="W19" i="15"/>
  <c r="W18" i="15"/>
  <c r="W17" i="15"/>
  <c r="W15" i="15"/>
  <c r="W14" i="15"/>
  <c r="W13" i="15"/>
  <c r="W12" i="15"/>
  <c r="W11" i="15"/>
  <c r="W10" i="15"/>
  <c r="W9" i="15"/>
  <c r="A4" i="15"/>
  <c r="A3" i="15"/>
  <c r="A2" i="15"/>
  <c r="A1" i="15"/>
  <c r="W37" i="14"/>
  <c r="W36" i="14"/>
  <c r="W34" i="14"/>
  <c r="W33" i="14"/>
  <c r="W31" i="14"/>
  <c r="W30" i="14"/>
  <c r="W29" i="14"/>
  <c r="W28" i="14"/>
  <c r="W26" i="14"/>
  <c r="W25" i="14"/>
  <c r="W24" i="14"/>
  <c r="W23" i="14"/>
  <c r="W22" i="14"/>
  <c r="W21" i="14"/>
  <c r="W20" i="14"/>
  <c r="W19" i="14"/>
  <c r="W17" i="14"/>
  <c r="W16" i="14"/>
  <c r="W15" i="14"/>
  <c r="W14" i="14"/>
  <c r="W13" i="14"/>
  <c r="W12" i="14"/>
  <c r="W11" i="14"/>
  <c r="W10" i="14"/>
  <c r="W9" i="14"/>
  <c r="A4" i="14"/>
  <c r="A3" i="14"/>
  <c r="A2" i="14"/>
  <c r="A1" i="14"/>
  <c r="A4" i="13"/>
  <c r="A3" i="13"/>
  <c r="A2" i="13"/>
  <c r="A1" i="13"/>
  <c r="A4" i="12"/>
  <c r="A3" i="12"/>
  <c r="A2" i="12"/>
  <c r="A1" i="12"/>
  <c r="E11" i="11"/>
  <c r="E17" i="11"/>
  <c r="E22" i="11" s="1"/>
  <c r="E27" i="11" s="1"/>
  <c r="E37" i="11" s="1"/>
  <c r="D11" i="11"/>
  <c r="D17" i="11" s="1"/>
  <c r="D22" i="11" s="1"/>
  <c r="D27" i="11" s="1"/>
  <c r="D37" i="11" s="1"/>
  <c r="A4" i="11"/>
  <c r="A3" i="11"/>
  <c r="A2" i="11"/>
  <c r="A1" i="11"/>
  <c r="A4" i="10"/>
  <c r="A3" i="10"/>
  <c r="A2" i="10"/>
  <c r="A1" i="10"/>
  <c r="A4" i="9"/>
  <c r="A3" i="9"/>
  <c r="A2" i="9"/>
  <c r="A1" i="9"/>
  <c r="A4" i="8"/>
  <c r="A3" i="8"/>
  <c r="A2" i="8"/>
  <c r="A1" i="8"/>
  <c r="A4" i="7"/>
  <c r="A3" i="7"/>
  <c r="A2" i="7"/>
  <c r="A1" i="7"/>
  <c r="A4" i="6"/>
  <c r="A3" i="6"/>
  <c r="A2" i="6"/>
  <c r="A1" i="6"/>
  <c r="I21" i="5"/>
  <c r="H21" i="5"/>
  <c r="G21" i="5"/>
  <c r="F21" i="5"/>
  <c r="E21" i="5"/>
  <c r="D21" i="5"/>
  <c r="A21" i="5"/>
  <c r="L20" i="5"/>
  <c r="K20" i="5"/>
  <c r="J20" i="5"/>
  <c r="L19" i="5"/>
  <c r="K19" i="5"/>
  <c r="J19" i="5"/>
  <c r="L18" i="5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L13" i="5"/>
  <c r="K13" i="5"/>
  <c r="J13" i="5"/>
  <c r="L12" i="5"/>
  <c r="K12" i="5"/>
  <c r="J12" i="5"/>
  <c r="L11" i="5"/>
  <c r="K11" i="5"/>
  <c r="J11" i="5"/>
  <c r="L10" i="5"/>
  <c r="K10" i="5"/>
  <c r="J10" i="5"/>
  <c r="L9" i="5"/>
  <c r="K9" i="5"/>
  <c r="J9" i="5"/>
  <c r="L8" i="5"/>
  <c r="K8" i="5"/>
  <c r="J8" i="5"/>
  <c r="L7" i="5"/>
  <c r="L21" i="5"/>
  <c r="K7" i="5"/>
  <c r="K21" i="5"/>
  <c r="J7" i="5"/>
  <c r="I34" i="4"/>
  <c r="H34" i="4"/>
  <c r="G34" i="4"/>
  <c r="F34" i="4"/>
  <c r="E34" i="4"/>
  <c r="D34" i="4"/>
  <c r="A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L8" i="4"/>
  <c r="K8" i="4"/>
  <c r="J8" i="4"/>
  <c r="L7" i="4"/>
  <c r="L34" i="4"/>
  <c r="K7" i="4"/>
  <c r="K34" i="4"/>
  <c r="J7" i="4"/>
  <c r="X34" i="17"/>
  <c r="X42" i="17"/>
  <c r="X35" i="16"/>
  <c r="X44" i="16"/>
  <c r="X31" i="14"/>
  <c r="X34" i="15"/>
  <c r="X40" i="19"/>
  <c r="X27" i="15"/>
  <c r="X31" i="19"/>
  <c r="X34" i="14"/>
  <c r="X33" i="19"/>
  <c r="X32" i="19"/>
  <c r="X33" i="17"/>
  <c r="X43" i="16"/>
  <c r="X38" i="16"/>
  <c r="X28" i="15"/>
  <c r="X40" i="16"/>
  <c r="X33" i="14"/>
  <c r="X30" i="14"/>
  <c r="X39" i="17"/>
  <c r="X32" i="18"/>
  <c r="X31" i="15"/>
  <c r="X37" i="19"/>
  <c r="X36" i="14"/>
  <c r="X29" i="15"/>
  <c r="X34" i="19"/>
  <c r="X26" i="15"/>
  <c r="X37" i="18"/>
  <c r="X38" i="18"/>
  <c r="X37" i="16"/>
  <c r="X35" i="18"/>
  <c r="X32" i="15"/>
  <c r="X37" i="14"/>
  <c r="X41" i="17"/>
  <c r="X28" i="14"/>
  <c r="X29" i="18"/>
  <c r="X35" i="17"/>
  <c r="X34" i="18"/>
  <c r="X38" i="17"/>
  <c r="X30" i="18"/>
  <c r="X31" i="18"/>
  <c r="X36" i="17"/>
  <c r="X36" i="16"/>
  <c r="X41" i="16"/>
  <c r="X39" i="19"/>
  <c r="X35" i="15"/>
  <c r="X29" i="14"/>
</calcChain>
</file>

<file path=xl/comments1.xml><?xml version="1.0" encoding="utf-8"?>
<comments xmlns="http://schemas.openxmlformats.org/spreadsheetml/2006/main">
  <authors>
    <author>Author</author>
  </authors>
  <commentList>
    <comment ref="F5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6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8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2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3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7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8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9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1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2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4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5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M12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1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Tallinn, Spordi 11 / Kotka 12 </t>
        </r>
      </text>
    </comment>
    <comment ref="M1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Tallinn, Spordi 11 / Kotka 12 </t>
        </r>
      </text>
    </comment>
    <comment ref="M21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28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Tallinn, Spordi 11 / Kotka 12 </t>
        </r>
      </text>
    </comment>
    <comment ref="M28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Tallinn, Spordi 11 / Kotka 12 </t>
        </r>
      </text>
    </comment>
    <comment ref="M31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34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Tallinn, Spordi 11 / Kotka 12 </t>
        </r>
      </text>
    </comment>
    <comment ref="M34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M37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M41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44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Tallinn, Spordi 11 / Kotka 12 </t>
        </r>
      </text>
    </comment>
    <comment ref="M44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Tallinn, Spordi 11 / Kotka 12 </t>
        </r>
      </text>
    </comment>
    <comment ref="M47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50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M50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M57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60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Tallinn, Spordi 11 / Kotka 12 </t>
        </r>
      </text>
    </comment>
    <comment ref="M60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Tallinn, Spordi 11 / Kotka 12 </t>
        </r>
      </text>
    </comment>
    <comment ref="M63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66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Tallinn, Spordi 11 / Kotka 12 </t>
        </r>
      </text>
    </comment>
    <comment ref="M73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76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Tallinn, Spordi 11 / Kotka 12 </t>
        </r>
      </text>
    </comment>
    <comment ref="M79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82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Tallinn, Spordi 11 / Kotka 12 </t>
        </r>
      </text>
    </comment>
    <comment ref="M82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Tallinn, Spordi 11 / Kotka 12 </t>
        </r>
      </text>
    </comment>
    <comment ref="M88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91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M91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97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Tallinn, Spordi 11 / Kotka 12 </t>
        </r>
      </text>
    </comment>
    <comment ref="M97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Tallinn, Spordi 11 / Kotka 12 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I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  <comment ref="G18" authorId="0">
      <text>
        <r>
          <rPr>
            <b/>
            <sz val="8"/>
            <color indexed="81"/>
            <rFont val="Tahoma"/>
            <family val="2"/>
            <charset val="186"/>
          </rPr>
          <t>v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I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W12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W20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W27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W32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I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</commentList>
</comments>
</file>

<file path=xl/sharedStrings.xml><?xml version="1.0" encoding="utf-8"?>
<sst xmlns="http://schemas.openxmlformats.org/spreadsheetml/2006/main" count="1337" uniqueCount="338">
  <si>
    <t>IDA-VIRUMAA PETANGIKALENDER 2014-2015 SISE</t>
  </si>
  <si>
    <t>Seisuga 20.02.2015</t>
  </si>
  <si>
    <t>Kuupäev</t>
  </si>
  <si>
    <t>Aeg</t>
  </si>
  <si>
    <t>Võistlus</t>
  </si>
  <si>
    <t>R</t>
  </si>
  <si>
    <t>Mänguviis</t>
  </si>
  <si>
    <t>Toimumiskoht</t>
  </si>
  <si>
    <t>Korraldaja</t>
  </si>
  <si>
    <t>Tasu</t>
  </si>
  <si>
    <t>Osal</t>
  </si>
  <si>
    <t>November 2014</t>
  </si>
  <si>
    <t>P, 16.11.2014</t>
  </si>
  <si>
    <t>11:00</t>
  </si>
  <si>
    <t>Ida-Viru sisereiting 1</t>
  </si>
  <si>
    <t>Duo</t>
  </si>
  <si>
    <r>
      <rPr>
        <b/>
        <sz val="10"/>
        <rFont val="Arial"/>
        <family val="2"/>
        <charset val="186"/>
      </rPr>
      <t>K-Järve SHK</t>
    </r>
  </si>
  <si>
    <t>P, 30.11.2014</t>
  </si>
  <si>
    <t>SHK KV 1. etapp</t>
  </si>
  <si>
    <t>Tulistamine</t>
  </si>
  <si>
    <r>
      <rPr>
        <sz val="10"/>
        <rFont val="Arial"/>
        <family val="2"/>
        <charset val="186"/>
      </rPr>
      <t>K-Järve SHK</t>
    </r>
  </si>
  <si>
    <t>Detsember 2014</t>
  </si>
  <si>
    <t>P, 14.12.2014</t>
  </si>
  <si>
    <t>SHK KV 2. etapp</t>
  </si>
  <si>
    <t>P, 21.12.2014</t>
  </si>
  <si>
    <t>Jõuluturniir</t>
  </si>
  <si>
    <t>K-Järve SHK</t>
  </si>
  <si>
    <t>P, 28.12.2014</t>
  </si>
  <si>
    <t>Ida-Viru sisereiting 2</t>
  </si>
  <si>
    <t>Trio</t>
  </si>
  <si>
    <t>Jaanuar 2015</t>
  </si>
  <si>
    <t>P, 04.01.2015</t>
  </si>
  <si>
    <t>SHK KV 3. etapp</t>
  </si>
  <si>
    <t>P, 18.01.2015</t>
  </si>
  <si>
    <t>Ida-Viru sisereiting 3</t>
  </si>
  <si>
    <t>L, 24.01.2015</t>
  </si>
  <si>
    <t>Segatrio</t>
  </si>
  <si>
    <t>P, 25.01.2015</t>
  </si>
  <si>
    <t>Veebruar 2015</t>
  </si>
  <si>
    <t>P, 01.02.2015</t>
  </si>
  <si>
    <t>SHK KV 4. etapp</t>
  </si>
  <si>
    <t>P, 15.02.2015</t>
  </si>
  <si>
    <t>Ida-Viru sisereiting 4</t>
  </si>
  <si>
    <t>T, 24.02.2015</t>
  </si>
  <si>
    <t>10:00</t>
  </si>
  <si>
    <t>SHK-Maestro sõpruskohtumine</t>
  </si>
  <si>
    <t>Erinevad</t>
  </si>
  <si>
    <t>Märts 2015</t>
  </si>
  <si>
    <t>P, 01.03.2015</t>
  </si>
  <si>
    <t>SHK KV 5. etapp</t>
  </si>
  <si>
    <t>P, 15.03.2015</t>
  </si>
  <si>
    <t>Ida-Viru sisereiting 5</t>
  </si>
  <si>
    <t>Aprill 2015</t>
  </si>
  <si>
    <t>P, 05.04.2015</t>
  </si>
  <si>
    <t>SHK KV 6. etapp</t>
  </si>
  <si>
    <t>L, 11.04.2015</t>
  </si>
  <si>
    <t>Eesti reiting</t>
  </si>
  <si>
    <t>P, 12.04.2015</t>
  </si>
  <si>
    <t>P, 19.04.2015</t>
  </si>
  <si>
    <t>Ida-Viru sisereiting 6</t>
  </si>
  <si>
    <t>Eesti reitingusarja võistlused on kollase taustaga</t>
  </si>
  <si>
    <t>Viimased muudatused on punasega</t>
  </si>
  <si>
    <t>EESTI JA IDA-VIRUMAA PETANGIKALENDER 2014-2015 SISE</t>
  </si>
  <si>
    <t>Esmaspäev</t>
  </si>
  <si>
    <t>Teisipäev</t>
  </si>
  <si>
    <t>Kolmapäev</t>
  </si>
  <si>
    <t>Neljapäev</t>
  </si>
  <si>
    <t>Reede</t>
  </si>
  <si>
    <t>Laupäev</t>
  </si>
  <si>
    <t>Pühapäev</t>
  </si>
  <si>
    <t xml:space="preserve">Juunioride EM, </t>
  </si>
  <si>
    <t>TRIO, TUL</t>
  </si>
  <si>
    <t>Bassens (Prantsusmaa)</t>
  </si>
  <si>
    <t>DUO</t>
  </si>
  <si>
    <t>K-Järve</t>
  </si>
  <si>
    <t>(puulid), TRIO</t>
  </si>
  <si>
    <t>(karikas), TRIO</t>
  </si>
  <si>
    <t>lõpuüritus</t>
  </si>
  <si>
    <t>TUL</t>
  </si>
  <si>
    <t xml:space="preserve">Euro Cup finaal, </t>
  </si>
  <si>
    <t>DUO, TRIO, SEGADUO, SEGATRIO</t>
  </si>
  <si>
    <t xml:space="preserve"> </t>
  </si>
  <si>
    <t>Luxemburg</t>
  </si>
  <si>
    <t>TRIO</t>
  </si>
  <si>
    <t>ÜKSIK</t>
  </si>
  <si>
    <t>SEGATRIO</t>
  </si>
  <si>
    <t>Viru Karikas, DUO</t>
  </si>
  <si>
    <t xml:space="preserve">Meeste, naiste MM, </t>
  </si>
  <si>
    <t>Nizza (Prantsusmaa)</t>
  </si>
  <si>
    <t>sõpruskohtumine</t>
  </si>
  <si>
    <t>SEGADUO</t>
  </si>
  <si>
    <t>IDA-VIRUMAA PETANGIREITING 2014-2015 SISE</t>
  </si>
  <si>
    <t>Osalusi</t>
  </si>
  <si>
    <t>Arvesse läheb 6st võistlusest 5 paremat tulemust</t>
  </si>
  <si>
    <t>Esikolmikus</t>
  </si>
  <si>
    <t>16.11</t>
  </si>
  <si>
    <t>28.12</t>
  </si>
  <si>
    <t>18.01</t>
  </si>
  <si>
    <t>15.02</t>
  </si>
  <si>
    <t>15.03</t>
  </si>
  <si>
    <t>19.04</t>
  </si>
  <si>
    <t>Võite</t>
  </si>
  <si>
    <t>Nimi</t>
  </si>
  <si>
    <t>K</t>
  </si>
  <si>
    <t>**</t>
  </si>
  <si>
    <t>***</t>
  </si>
  <si>
    <t>Elmo Lageda</t>
  </si>
  <si>
    <t>Ivar Viljaste</t>
  </si>
  <si>
    <t>Aarne Välja</t>
  </si>
  <si>
    <t xml:space="preserve">  </t>
  </si>
  <si>
    <t>Mait Metsla</t>
  </si>
  <si>
    <t>Aigi Orro</t>
  </si>
  <si>
    <t>Vladimir Ogneštšikov</t>
  </si>
  <si>
    <t>Tõnu Piik</t>
  </si>
  <si>
    <t>Jaan Kollo</t>
  </si>
  <si>
    <t>Andres Veski</t>
  </si>
  <si>
    <t>Matti Vinni</t>
  </si>
  <si>
    <t>Oskar Sepp</t>
  </si>
  <si>
    <t>Ülo Piik</t>
  </si>
  <si>
    <t>Janek Tarto</t>
  </si>
  <si>
    <t>Jaan Sepp</t>
  </si>
  <si>
    <t>Klavdia Piik</t>
  </si>
  <si>
    <t>Andres Viisitam</t>
  </si>
  <si>
    <t>Tõnu Kapper</t>
  </si>
  <si>
    <t>Pjotr Nikkar</t>
  </si>
  <si>
    <t>Karla Purgats</t>
  </si>
  <si>
    <t>Raivo Ruberg</t>
  </si>
  <si>
    <t>Svetlana Sobolko</t>
  </si>
  <si>
    <t>Sirje Viljaste</t>
  </si>
  <si>
    <t>Kristo Viljaste</t>
  </si>
  <si>
    <t>Boriss Klubov</t>
  </si>
  <si>
    <t>Argo Sepp</t>
  </si>
  <si>
    <t>Maksim Maksimov</t>
  </si>
  <si>
    <t>Vadim Tihhonjuk</t>
  </si>
  <si>
    <t>Osalejaid</t>
  </si>
  <si>
    <t>Võistkondi</t>
  </si>
  <si>
    <t>SHK KV TULISTAMISES 2014-2015 SISE</t>
  </si>
  <si>
    <t>30.11</t>
  </si>
  <si>
    <t>14.12</t>
  </si>
  <si>
    <t>04.01</t>
  </si>
  <si>
    <t>01.02</t>
  </si>
  <si>
    <t>01.03</t>
  </si>
  <si>
    <t>05.04</t>
  </si>
  <si>
    <t xml:space="preserve">Reitingus tagapool olevad 9 osalejat viskasid korraga snadi juurde ühe kuuli. </t>
  </si>
  <si>
    <t>Parim sai valida reitingu esimeste osalejate hulgast meeskonnakaaslase. Siis sai valida teine, kolmas jne.</t>
  </si>
  <si>
    <t>A</t>
  </si>
  <si>
    <t>V-K</t>
  </si>
  <si>
    <t>Andres Veski, Mait Metsla</t>
  </si>
  <si>
    <t>2-1</t>
  </si>
  <si>
    <t>II</t>
  </si>
  <si>
    <t>Argo Sepp, Vladimir Ogneštšikov</t>
  </si>
  <si>
    <t>0-3</t>
  </si>
  <si>
    <t>IV</t>
  </si>
  <si>
    <t>Klavdia Piik, Ülo Piik</t>
  </si>
  <si>
    <t>1-2</t>
  </si>
  <si>
    <t>III</t>
  </si>
  <si>
    <t>Elmo Lageda, Oskar Sepp</t>
  </si>
  <si>
    <t>3-0</t>
  </si>
  <si>
    <t>I</t>
  </si>
  <si>
    <t>B</t>
  </si>
  <si>
    <t>Ivar Viljaste, Tõnu Piik</t>
  </si>
  <si>
    <t>Aigi Orro, Matti Vinni</t>
  </si>
  <si>
    <t>Jaan Sepp, Maksim Maksimov, Vadim Tihhonjuk</t>
  </si>
  <si>
    <t>Aarne Välja, Svetlana Sobolko</t>
  </si>
  <si>
    <t>1. voor</t>
  </si>
  <si>
    <t>1-4</t>
  </si>
  <si>
    <t>2-3</t>
  </si>
  <si>
    <t>2. voor</t>
  </si>
  <si>
    <t>1-3</t>
  </si>
  <si>
    <t>2-4</t>
  </si>
  <si>
    <t>3. voor</t>
  </si>
  <si>
    <t>3-4</t>
  </si>
  <si>
    <t>A1</t>
  </si>
  <si>
    <t>B2</t>
  </si>
  <si>
    <t>A2</t>
  </si>
  <si>
    <t>I koht</t>
  </si>
  <si>
    <t>B1</t>
  </si>
  <si>
    <t>II koht</t>
  </si>
  <si>
    <t>III koht</t>
  </si>
  <si>
    <t>4. koht</t>
  </si>
  <si>
    <t>A3</t>
  </si>
  <si>
    <t>B4</t>
  </si>
  <si>
    <t>A4</t>
  </si>
  <si>
    <t>5. koht</t>
  </si>
  <si>
    <t>B3</t>
  </si>
  <si>
    <t>6. koht</t>
  </si>
  <si>
    <t>7. koht</t>
  </si>
  <si>
    <t>8. koht</t>
  </si>
  <si>
    <t>Aarne Välja, Janek Tarto</t>
  </si>
  <si>
    <t>Karla Purgats, Mait Metsla</t>
  </si>
  <si>
    <t>Jaan Sepp, Oskar Sepp</t>
  </si>
  <si>
    <t>Andres Viisitam, Elmo Lageda</t>
  </si>
  <si>
    <t>+1</t>
  </si>
  <si>
    <t>Enno Konsa, Lemmit Toomra</t>
  </si>
  <si>
    <t>Aigi Orro, Kalle Orro</t>
  </si>
  <si>
    <t>+4</t>
  </si>
  <si>
    <t xml:space="preserve">Reitingus tagapool olevad 10 osalejat viskasid korraga snadi juurde ühe kuuli. </t>
  </si>
  <si>
    <t>Ivar Viljaste, Karla Purgats, Kristo Viljaste</t>
  </si>
  <si>
    <t>3-2</t>
  </si>
  <si>
    <t>Raivo Ruberg, Tõnu Piik</t>
  </si>
  <si>
    <t>Aigi Orro, Andres Viisitam, Janek Tarto</t>
  </si>
  <si>
    <t>4-1</t>
  </si>
  <si>
    <t>Elmo Lageda, Tõnu Kapper</t>
  </si>
  <si>
    <t>0-5</t>
  </si>
  <si>
    <t>VI</t>
  </si>
  <si>
    <t>Jaan Kollo, Jaan Sepp, Oskar Sepp</t>
  </si>
  <si>
    <t>Andres Veski, Mait Metsla, Svetlana Sobolko</t>
  </si>
  <si>
    <t>V</t>
  </si>
  <si>
    <t>1-6</t>
  </si>
  <si>
    <t>2-5</t>
  </si>
  <si>
    <t>1-5</t>
  </si>
  <si>
    <t>3-6</t>
  </si>
  <si>
    <t>5-6</t>
  </si>
  <si>
    <t>4. voor</t>
  </si>
  <si>
    <t>2-6</t>
  </si>
  <si>
    <t>4-5</t>
  </si>
  <si>
    <t>5. voor</t>
  </si>
  <si>
    <t>3-5</t>
  </si>
  <si>
    <t>4-6</t>
  </si>
  <si>
    <t>Võitude/kaotuste lugemine</t>
  </si>
  <si>
    <t>0-2</t>
  </si>
  <si>
    <t>1-1</t>
  </si>
  <si>
    <t xml:space="preserve">Reitingus tagapool olevad 11 osalejat viskasid korraga snadi juurde ühe kuuli. </t>
  </si>
  <si>
    <t>Aigi Orro, Pjotr Nikkar, Ülo Piik</t>
  </si>
  <si>
    <t>-2</t>
  </si>
  <si>
    <t>Ivar Viljaste, Jaan Kollo, Vladimir Ogneštšikov</t>
  </si>
  <si>
    <t>+2</t>
  </si>
  <si>
    <t>Janek Tarto, Tõnu Piik</t>
  </si>
  <si>
    <t>Aarne Välja, Oskar Sepp</t>
  </si>
  <si>
    <t>Elmo Lageda, Sirje Viljaste</t>
  </si>
  <si>
    <t>0</t>
  </si>
  <si>
    <t>Andres Veski, Klavdia Piik</t>
  </si>
  <si>
    <t>Mait Metsla, Matti Vinni, Tõnu Kapper</t>
  </si>
  <si>
    <t>Jaan Sepp, Raivo Ruberg</t>
  </si>
  <si>
    <t xml:space="preserve">Reitingus tagapool olevad 12 osalejat viskasid korraga snadi juurde ühe kuuli. </t>
  </si>
  <si>
    <t>Ivar Viljaste, Jaan Kollo, Ülo Piik</t>
  </si>
  <si>
    <t>Aarne Välja, Elmo Lageda, Vladimir Ogneštšikov</t>
  </si>
  <si>
    <t>Jaan Sepp, Oskar Sepp, Karla Purgats</t>
  </si>
  <si>
    <t>Mait Metsla, Matti Vinni, Pjotr Nikkar</t>
  </si>
  <si>
    <t>Andres Veski, Klavdia Piik, Tõnu Piik</t>
  </si>
  <si>
    <t>2-0</t>
  </si>
  <si>
    <t>TRIO võit - 3 punkti</t>
  </si>
  <si>
    <t>DUO võit - 2 punkti</t>
  </si>
  <si>
    <t>ÜKSIKU võit - 1 punkt</t>
  </si>
  <si>
    <t>kaotus - 0 punkti</t>
  </si>
  <si>
    <t>SHK</t>
  </si>
  <si>
    <t>MAESTRO</t>
  </si>
  <si>
    <t>Mäguviis</t>
  </si>
  <si>
    <t>Osaleja</t>
  </si>
  <si>
    <t>Skoor</t>
  </si>
  <si>
    <t>Punkte</t>
  </si>
  <si>
    <t>J. Sepp, J. Tarto, O. Sepp</t>
  </si>
  <si>
    <t>A. Palla, I. Veimen, M. Neemelaik</t>
  </si>
  <si>
    <r>
      <t xml:space="preserve">A. Välja, I. Viljaste, </t>
    </r>
    <r>
      <rPr>
        <sz val="10"/>
        <color indexed="10"/>
        <rFont val="Arial"/>
        <family val="2"/>
        <charset val="186"/>
      </rPr>
      <t>S. Viljaste</t>
    </r>
  </si>
  <si>
    <r>
      <t xml:space="preserve">A. Rämmon, K. Olmre, </t>
    </r>
    <r>
      <rPr>
        <sz val="10"/>
        <color indexed="10"/>
        <rFont val="Arial"/>
        <family val="2"/>
        <charset val="186"/>
      </rPr>
      <t>R. Hein</t>
    </r>
  </si>
  <si>
    <r>
      <t xml:space="preserve">A. Veski, </t>
    </r>
    <r>
      <rPr>
        <sz val="10"/>
        <color indexed="10"/>
        <rFont val="Arial"/>
        <family val="2"/>
        <charset val="186"/>
      </rPr>
      <t>S. Sobolko</t>
    </r>
  </si>
  <si>
    <r>
      <rPr>
        <sz val="10"/>
        <color indexed="10"/>
        <rFont val="Arial"/>
        <family val="2"/>
        <charset val="186"/>
      </rPr>
      <t>K. Arunurm</t>
    </r>
    <r>
      <rPr>
        <sz val="10"/>
        <rFont val="Arial"/>
        <family val="2"/>
        <charset val="186"/>
      </rPr>
      <t>, T. Neiland</t>
    </r>
  </si>
  <si>
    <t>DUO 2N</t>
  </si>
  <si>
    <t>S. Viljaste, S. Sobolko</t>
  </si>
  <si>
    <t>K. Arunurm, R. Hein</t>
  </si>
  <si>
    <t>A. Välja, I. Viljaste</t>
  </si>
  <si>
    <t>A. Rämmon, K. Olmre</t>
  </si>
  <si>
    <t>A. Veski, J. Tarto</t>
  </si>
  <si>
    <t>A. Palla, T. Neiland</t>
  </si>
  <si>
    <t>J. Sepp, O. Sepp</t>
  </si>
  <si>
    <t>I. Veimen, M. Neemelaik</t>
  </si>
  <si>
    <t>TRIO 2N+M</t>
  </si>
  <si>
    <r>
      <t xml:space="preserve">A. Veski, </t>
    </r>
    <r>
      <rPr>
        <sz val="10"/>
        <color indexed="10"/>
        <rFont val="Arial"/>
        <family val="2"/>
        <charset val="186"/>
      </rPr>
      <t>S. Viljaste, S. Sobolko</t>
    </r>
  </si>
  <si>
    <r>
      <rPr>
        <sz val="10"/>
        <color indexed="10"/>
        <rFont val="Arial"/>
        <family val="2"/>
        <charset val="186"/>
      </rPr>
      <t>K. Arunurm</t>
    </r>
    <r>
      <rPr>
        <sz val="10"/>
        <rFont val="Arial"/>
        <family val="2"/>
        <charset val="186"/>
      </rPr>
      <t xml:space="preserve">, K. Olmre, </t>
    </r>
    <r>
      <rPr>
        <sz val="10"/>
        <color indexed="10"/>
        <rFont val="Arial"/>
        <family val="2"/>
        <charset val="186"/>
      </rPr>
      <t>R. Hein</t>
    </r>
  </si>
  <si>
    <t>A. Välja, I. Viljaste, J. Tarto</t>
  </si>
  <si>
    <t>A. Rämmon, T. Neiland</t>
  </si>
  <si>
    <r>
      <t xml:space="preserve">A. Veski, J. Tarto, </t>
    </r>
    <r>
      <rPr>
        <sz val="10"/>
        <color indexed="10"/>
        <rFont val="Arial"/>
        <family val="2"/>
        <charset val="186"/>
      </rPr>
      <t>S. Sobolko</t>
    </r>
  </si>
  <si>
    <r>
      <t xml:space="preserve">A. Palla, I. Veimen, </t>
    </r>
    <r>
      <rPr>
        <sz val="10"/>
        <color indexed="10"/>
        <rFont val="Arial"/>
        <family val="2"/>
        <charset val="186"/>
      </rPr>
      <t>K. Arunurm</t>
    </r>
  </si>
  <si>
    <r>
      <t xml:space="preserve">J. Sepp, O. Sepp, </t>
    </r>
    <r>
      <rPr>
        <sz val="10"/>
        <color indexed="10"/>
        <rFont val="Arial"/>
        <family val="2"/>
        <charset val="186"/>
      </rPr>
      <t>S. Viljaste</t>
    </r>
  </si>
  <si>
    <r>
      <t xml:space="preserve">K. Olmre, </t>
    </r>
    <r>
      <rPr>
        <sz val="10"/>
        <color indexed="10"/>
        <rFont val="Arial"/>
        <family val="2"/>
        <charset val="186"/>
      </rPr>
      <t>R. Hein</t>
    </r>
    <r>
      <rPr>
        <sz val="10"/>
        <rFont val="Arial"/>
        <family val="2"/>
        <charset val="186"/>
      </rPr>
      <t>, T. Neiland</t>
    </r>
  </si>
  <si>
    <t>A. Rämmon, M. Neemelaik</t>
  </si>
  <si>
    <t>ÜKSIK N</t>
  </si>
  <si>
    <t>Kadri Arunurm</t>
  </si>
  <si>
    <t>Riina Hein</t>
  </si>
  <si>
    <t>Ivo Veimen</t>
  </si>
  <si>
    <t>Arvi Palla</t>
  </si>
  <si>
    <t>Andrus Rämmon</t>
  </si>
  <si>
    <t>Kalju Olmre</t>
  </si>
  <si>
    <t>Tõnis Neiland</t>
  </si>
  <si>
    <t>Marko Neemelaik</t>
  </si>
  <si>
    <t>LÕPPTULEMUS:</t>
  </si>
  <si>
    <t xml:space="preserve">Reitingus tagapool olevad 8 osalejat viskasid korraga snadi juurde ühe kuuli. </t>
  </si>
  <si>
    <t>Ivar Viljaste, Vladimir Ogneštšikov</t>
  </si>
  <si>
    <t>+3</t>
  </si>
  <si>
    <t>Pjotr Nikkar, Tõnu Piik</t>
  </si>
  <si>
    <t>-6</t>
  </si>
  <si>
    <t>Jaan Kollo, Tõnu Kapper</t>
  </si>
  <si>
    <t>Aarne Välja, Andres Veski</t>
  </si>
  <si>
    <t>Mait Metsla, Matti Vinni</t>
  </si>
  <si>
    <t>Aigi Orro, Andres Viisitam</t>
  </si>
  <si>
    <t>Elmo Lageda, Janek Tarto</t>
  </si>
  <si>
    <t xml:space="preserve">Reitingus tagapool olevad 7 osalejat viskasid korraga snadi juurde ühe kuuli. </t>
  </si>
  <si>
    <t>Boriss Klubov, Ivar Viljaste, Jaan Kollo</t>
  </si>
  <si>
    <t>Aarne Välja, Elmo Lageda, Ülo Piik</t>
  </si>
  <si>
    <t>Aigi Orro, Klavdia Piik, Mait Metsla</t>
  </si>
  <si>
    <t>Tõnu Piik, Vladimir Ogneštšikov</t>
  </si>
  <si>
    <t>edasi 2</t>
  </si>
  <si>
    <t>edasi 6</t>
  </si>
  <si>
    <t>edasi 8</t>
  </si>
  <si>
    <t>edasi 1</t>
  </si>
  <si>
    <t>edasi 4</t>
  </si>
  <si>
    <t>edasi 3</t>
  </si>
  <si>
    <t>edasi 7</t>
  </si>
  <si>
    <t>edasi 5</t>
  </si>
  <si>
    <t>VEERANDFINAALID</t>
  </si>
  <si>
    <t>POOLFINAALID</t>
  </si>
  <si>
    <t>PRONKSIMÄNG</t>
  </si>
  <si>
    <t>FINAAL</t>
  </si>
  <si>
    <t>-</t>
  </si>
  <si>
    <t>edasi 3-4</t>
  </si>
  <si>
    <t>11-12</t>
  </si>
  <si>
    <t>ÜMBERVISKED</t>
  </si>
  <si>
    <t>7-8</t>
  </si>
  <si>
    <t>edasi 2-3</t>
  </si>
  <si>
    <t>Osaletud võistlusi</t>
  </si>
  <si>
    <t xml:space="preserve">I-Viru sisereiting 6, </t>
  </si>
  <si>
    <t>Võistlused toimuvad Kohtla-Järve Vanalinna sisehallis aadressil Kohtla-Järve, Spordi 2</t>
  </si>
  <si>
    <t>EELVOOR</t>
  </si>
  <si>
    <r>
      <t>Koht</t>
    </r>
    <r>
      <rPr>
        <sz val="10"/>
        <color indexed="8"/>
        <rFont val="Arial"/>
        <family val="2"/>
        <charset val="186"/>
      </rPr>
      <t>/edasi</t>
    </r>
  </si>
  <si>
    <t xml:space="preserve">Punktid </t>
  </si>
  <si>
    <t>Rahvusvahelised võistlused on sinisega ja kaldkirjas</t>
  </si>
  <si>
    <t>Ida-Viru reitinguvõistlused on rasvases trükis ja sinise taustaga. Arvesse läheb 5 võistlust 6st</t>
  </si>
  <si>
    <t>Ida-Viru reitinguvõistlused on rasvases trükis. Arvesse läheb 5 võistlust 6st</t>
  </si>
  <si>
    <t>Arvesse läheb 5 võistlust 6st</t>
  </si>
  <si>
    <t>Tulistamises läheb arvesse 5 võistlust 6st</t>
  </si>
  <si>
    <t>Eesti sise-MV</t>
  </si>
  <si>
    <t>Eesti reiting / Viru karikas</t>
  </si>
  <si>
    <t>Eesti reitingus läheb arvesse 13 võistlust 15st (9 reitinguvõistlust 12st + 4 Eesti sise-MV-d 6st)</t>
  </si>
  <si>
    <t>PUNKTE PÄRAST 1. VOORU:</t>
  </si>
  <si>
    <t>PUNKTE PÄRAST 2. VOORU:</t>
  </si>
  <si>
    <t>PUNKTE PÄRAST 3. VOORU:</t>
  </si>
  <si>
    <t>PUNKTE PÄRAST 4. VOORU: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</si>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</sst>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\-0;;@"/>
    <numFmt numFmtId="165" formatCode="ddd&quot;, &quot;dd/mm/yyyy"/>
    <numFmt numFmtId="166" formatCode="#&quot; €&quot;"/>
    <numFmt numFmtId="167" formatCode="ddd&quot;, &quot;dd/mm"/>
    <numFmt numFmtId="168" formatCode="mmm\ yyyy"/>
  </numFmts>
  <fonts count="43" x14ac:knownFonts="1"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b/>
      <sz val="8"/>
      <color indexed="81"/>
      <name val="Tahoma"/>
      <family val="2"/>
      <charset val="186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name val="Arial"/>
      <family val="2"/>
      <charset val="204"/>
    </font>
    <font>
      <sz val="10"/>
      <color indexed="10"/>
      <name val="Arial"/>
      <family val="2"/>
      <charset val="186"/>
    </font>
    <font>
      <b/>
      <sz val="10"/>
      <color indexed="12"/>
      <name val="Arial"/>
      <family val="2"/>
      <charset val="186"/>
    </font>
    <font>
      <sz val="8"/>
      <color indexed="8"/>
      <name val="Arial Narrow"/>
      <family val="2"/>
      <charset val="186"/>
    </font>
    <font>
      <sz val="10"/>
      <color theme="1"/>
      <name val="Arial"/>
      <family val="2"/>
      <charset val="186"/>
    </font>
    <font>
      <b/>
      <sz val="10"/>
      <color theme="0"/>
      <name val="Arial"/>
      <family val="2"/>
      <charset val="186"/>
    </font>
    <font>
      <u/>
      <sz val="10"/>
      <color theme="10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sz val="10"/>
      <color theme="4" tint="-0.249977111117893"/>
      <name val="Arial"/>
      <family val="2"/>
      <charset val="186"/>
    </font>
    <font>
      <b/>
      <sz val="10"/>
      <color theme="4" tint="-0.249977111117893"/>
      <name val="Arial"/>
      <family val="2"/>
      <charset val="186"/>
    </font>
    <font>
      <b/>
      <sz val="10"/>
      <color theme="0" tint="-0.14999847407452621"/>
      <name val="Arial"/>
      <family val="2"/>
      <charset val="186"/>
    </font>
    <font>
      <i/>
      <sz val="10"/>
      <color theme="0" tint="-0.14999847407452621"/>
      <name val="Arial"/>
      <family val="2"/>
      <charset val="186"/>
    </font>
    <font>
      <b/>
      <sz val="10"/>
      <color rgb="FF000000"/>
      <name val="Arial"/>
      <family val="2"/>
      <charset val="186"/>
    </font>
    <font>
      <u/>
      <sz val="10"/>
      <color rgb="FF0070C0"/>
      <name val="Arial"/>
      <family val="2"/>
      <charset val="186"/>
    </font>
    <font>
      <u/>
      <sz val="10"/>
      <color theme="1"/>
      <name val="Arial"/>
      <family val="2"/>
      <charset val="186"/>
    </font>
    <font>
      <b/>
      <u/>
      <sz val="10"/>
      <color theme="1"/>
      <name val="Arial"/>
      <family val="2"/>
      <charset val="186"/>
    </font>
    <font>
      <b/>
      <sz val="10"/>
      <name val="Calibri"/>
      <family val="2"/>
      <charset val="186"/>
      <scheme val="minor"/>
    </font>
    <font>
      <i/>
      <sz val="10"/>
      <color rgb="FF0070C0"/>
      <name val="Arial"/>
      <family val="2"/>
      <charset val="186"/>
    </font>
    <font>
      <b/>
      <u/>
      <sz val="10"/>
      <color rgb="FFCC9900"/>
      <name val="Arial"/>
      <family val="2"/>
      <charset val="186"/>
    </font>
    <font>
      <b/>
      <sz val="10"/>
      <color rgb="FFCC9900"/>
      <name val="Arial"/>
      <family val="2"/>
      <charset val="186"/>
    </font>
    <font>
      <strike/>
      <sz val="10"/>
      <color rgb="FF00B0F0"/>
      <name val="Arial"/>
      <family val="2"/>
      <charset val="186"/>
    </font>
    <font>
      <b/>
      <u/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u/>
      <sz val="10"/>
      <name val="Arial"/>
      <family val="2"/>
      <charset val="186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FFFF99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theme="0" tint="-0.24994659260841701"/>
      </left>
      <right style="medium">
        <color rgb="FF000000"/>
      </right>
      <top style="medium">
        <color rgb="FF000000"/>
      </top>
      <bottom style="thin">
        <color theme="0" tint="-0.24994659260841701"/>
      </bottom>
      <diagonal/>
    </border>
    <border>
      <left style="thin">
        <color theme="0" tint="-0.14996795556505021"/>
      </left>
      <right style="medium">
        <color rgb="FF000000"/>
      </right>
      <top style="medium">
        <color rgb="FF000000"/>
      </top>
      <bottom style="thin">
        <color theme="0" tint="-0.14996795556505021"/>
      </bottom>
      <diagonal/>
    </border>
    <border>
      <left style="thin">
        <color theme="0" tint="-0.24994659260841701"/>
      </left>
      <right style="medium">
        <color indexed="64"/>
      </right>
      <top style="medium">
        <color rgb="FF000000"/>
      </top>
      <bottom style="thin">
        <color theme="0" tint="-0.24994659260841701"/>
      </bottom>
      <diagonal/>
    </border>
  </borders>
  <cellStyleXfs count="18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/>
    <xf numFmtId="0" fontId="19" fillId="0" borderId="0"/>
    <xf numFmtId="0" fontId="9" fillId="0" borderId="0"/>
    <xf numFmtId="0" fontId="9" fillId="0" borderId="0"/>
    <xf numFmtId="0" fontId="5" fillId="0" borderId="0"/>
    <xf numFmtId="0" fontId="20" fillId="0" borderId="0"/>
    <xf numFmtId="0" fontId="2" fillId="0" borderId="0"/>
    <xf numFmtId="0" fontId="6" fillId="0" borderId="0"/>
    <xf numFmtId="0" fontId="18" fillId="0" borderId="0"/>
    <xf numFmtId="0" fontId="21" fillId="0" borderId="0"/>
    <xf numFmtId="0" fontId="6" fillId="0" borderId="0"/>
    <xf numFmtId="0" fontId="2" fillId="0" borderId="0"/>
    <xf numFmtId="49" fontId="12" fillId="2" borderId="0" applyBorder="0" applyProtection="0">
      <alignment horizontal="left" vertical="top" wrapText="1"/>
    </xf>
  </cellStyleXfs>
  <cellXfs count="633">
    <xf numFmtId="0" fontId="0" fillId="0" borderId="0" xfId="0"/>
    <xf numFmtId="0" fontId="0" fillId="0" borderId="0" xfId="0"/>
    <xf numFmtId="0" fontId="22" fillId="0" borderId="1" xfId="0" applyFont="1" applyBorder="1"/>
    <xf numFmtId="0" fontId="0" fillId="0" borderId="0" xfId="0" applyFont="1"/>
    <xf numFmtId="165" fontId="24" fillId="3" borderId="0" xfId="9" applyNumberFormat="1" applyFont="1" applyFill="1" applyBorder="1" applyAlignment="1">
      <alignment horizontal="left"/>
    </xf>
    <xf numFmtId="20" fontId="1" fillId="3" borderId="0" xfId="9" applyNumberFormat="1" applyFont="1" applyFill="1" applyBorder="1" applyAlignment="1">
      <alignment horizontal="left"/>
    </xf>
    <xf numFmtId="0" fontId="7" fillId="0" borderId="0" xfId="12" applyFont="1"/>
    <xf numFmtId="0" fontId="7" fillId="0" borderId="0" xfId="12" applyFont="1" applyAlignment="1"/>
    <xf numFmtId="0" fontId="7" fillId="0" borderId="0" xfId="12" applyFont="1" applyAlignment="1">
      <alignment horizontal="center"/>
    </xf>
    <xf numFmtId="166" fontId="7" fillId="0" borderId="0" xfId="12" applyNumberFormat="1" applyFont="1" applyAlignment="1">
      <alignment horizontal="right"/>
    </xf>
    <xf numFmtId="165" fontId="8" fillId="4" borderId="2" xfId="12" applyNumberFormat="1" applyFont="1" applyFill="1" applyBorder="1" applyAlignment="1">
      <alignment horizontal="left" wrapText="1"/>
    </xf>
    <xf numFmtId="20" fontId="8" fillId="4" borderId="2" xfId="12" applyNumberFormat="1" applyFont="1" applyFill="1" applyBorder="1" applyAlignment="1">
      <alignment horizontal="left"/>
    </xf>
    <xf numFmtId="0" fontId="8" fillId="4" borderId="2" xfId="12" applyFont="1" applyFill="1" applyBorder="1"/>
    <xf numFmtId="0" fontId="8" fillId="4" borderId="2" xfId="12" applyFont="1" applyFill="1" applyBorder="1" applyAlignment="1"/>
    <xf numFmtId="0" fontId="8" fillId="4" borderId="2" xfId="12" applyFont="1" applyFill="1" applyBorder="1" applyAlignment="1">
      <alignment horizontal="left"/>
    </xf>
    <xf numFmtId="166" fontId="8" fillId="4" borderId="2" xfId="12" applyNumberFormat="1" applyFont="1" applyFill="1" applyBorder="1" applyAlignment="1"/>
    <xf numFmtId="0" fontId="22" fillId="5" borderId="0" xfId="12" quotePrefix="1" applyNumberFormat="1" applyFont="1" applyFill="1" applyAlignment="1">
      <alignment horizontal="left" vertical="center"/>
    </xf>
    <xf numFmtId="20" fontId="22" fillId="5" borderId="0" xfId="12" applyNumberFormat="1" applyFont="1" applyFill="1" applyAlignment="1">
      <alignment horizontal="left" vertical="center"/>
    </xf>
    <xf numFmtId="0" fontId="7" fillId="0" borderId="0" xfId="12" applyFont="1" applyAlignment="1">
      <alignment vertical="center"/>
    </xf>
    <xf numFmtId="166" fontId="7" fillId="0" borderId="0" xfId="12" applyNumberFormat="1" applyFont="1" applyAlignment="1">
      <alignment horizontal="right" vertical="center"/>
    </xf>
    <xf numFmtId="14" fontId="1" fillId="0" borderId="2" xfId="12" applyNumberFormat="1" applyFont="1" applyBorder="1" applyAlignment="1">
      <alignment horizontal="left"/>
    </xf>
    <xf numFmtId="0" fontId="8" fillId="0" borderId="2" xfId="12" applyFont="1" applyBorder="1"/>
    <xf numFmtId="0" fontId="8" fillId="0" borderId="2" xfId="12" applyFont="1" applyBorder="1" applyAlignment="1"/>
    <xf numFmtId="166" fontId="8" fillId="0" borderId="2" xfId="12" applyNumberFormat="1" applyFont="1" applyBorder="1" applyAlignment="1">
      <alignment horizontal="center"/>
    </xf>
    <xf numFmtId="0" fontId="7" fillId="0" borderId="2" xfId="12" applyFont="1" applyBorder="1" applyAlignment="1">
      <alignment horizontal="center" vertical="center"/>
    </xf>
    <xf numFmtId="14" fontId="2" fillId="0" borderId="2" xfId="12" applyNumberFormat="1" applyFont="1" applyBorder="1" applyAlignment="1">
      <alignment horizontal="left"/>
    </xf>
    <xf numFmtId="0" fontId="7" fillId="0" borderId="2" xfId="12" applyFont="1" applyBorder="1"/>
    <xf numFmtId="0" fontId="7" fillId="0" borderId="2" xfId="12" applyFont="1" applyBorder="1" applyAlignment="1"/>
    <xf numFmtId="166" fontId="7" fillId="0" borderId="2" xfId="12" applyNumberFormat="1" applyFont="1" applyBorder="1" applyAlignment="1">
      <alignment horizontal="center"/>
    </xf>
    <xf numFmtId="20" fontId="13" fillId="5" borderId="0" xfId="12" applyNumberFormat="1" applyFont="1" applyFill="1" applyAlignment="1">
      <alignment horizontal="left" vertical="center"/>
    </xf>
    <xf numFmtId="166" fontId="7" fillId="0" borderId="0" xfId="12" applyNumberFormat="1" applyFont="1" applyAlignment="1">
      <alignment horizontal="center" vertical="center"/>
    </xf>
    <xf numFmtId="0" fontId="7" fillId="0" borderId="0" xfId="12" applyFont="1" applyAlignment="1">
      <alignment horizontal="center" vertical="center"/>
    </xf>
    <xf numFmtId="0" fontId="7" fillId="0" borderId="2" xfId="12" applyFont="1" applyBorder="1" applyAlignment="1">
      <alignment horizontal="center"/>
    </xf>
    <xf numFmtId="0" fontId="7" fillId="7" borderId="2" xfId="12" applyFont="1" applyFill="1" applyBorder="1" applyAlignment="1">
      <alignment horizontal="center"/>
    </xf>
    <xf numFmtId="0" fontId="2" fillId="0" borderId="0" xfId="12" applyFont="1" applyAlignment="1">
      <alignment vertical="center"/>
    </xf>
    <xf numFmtId="0" fontId="7" fillId="0" borderId="2" xfId="12" applyFont="1" applyFill="1" applyBorder="1" applyAlignment="1">
      <alignment horizontal="center"/>
    </xf>
    <xf numFmtId="0" fontId="7" fillId="0" borderId="0" xfId="12" applyFont="1" applyFill="1"/>
    <xf numFmtId="0" fontId="22" fillId="0" borderId="0" xfId="13" applyFont="1" applyAlignment="1">
      <alignment vertical="top"/>
    </xf>
    <xf numFmtId="0" fontId="13" fillId="0" borderId="0" xfId="13" applyFont="1" applyAlignment="1">
      <alignment vertical="top"/>
    </xf>
    <xf numFmtId="0" fontId="7" fillId="7" borderId="0" xfId="9" applyFont="1" applyFill="1"/>
    <xf numFmtId="0" fontId="2" fillId="0" borderId="0" xfId="9" applyFont="1" applyFill="1" applyAlignment="1"/>
    <xf numFmtId="0" fontId="2" fillId="0" borderId="0" xfId="9" applyFont="1" applyFill="1" applyAlignment="1">
      <alignment horizontal="left"/>
    </xf>
    <xf numFmtId="166" fontId="2" fillId="0" borderId="0" xfId="9" applyNumberFormat="1" applyFont="1" applyFill="1" applyAlignment="1">
      <alignment horizontal="right"/>
    </xf>
    <xf numFmtId="0" fontId="7" fillId="0" borderId="0" xfId="9" applyFont="1" applyFill="1" applyBorder="1" applyAlignment="1">
      <alignment horizontal="left"/>
    </xf>
    <xf numFmtId="0" fontId="23" fillId="0" borderId="0" xfId="9" applyNumberFormat="1" applyFont="1"/>
    <xf numFmtId="165" fontId="7" fillId="0" borderId="0" xfId="12" applyNumberFormat="1" applyFont="1" applyAlignment="1">
      <alignment horizontal="left"/>
    </xf>
    <xf numFmtId="20" fontId="8" fillId="0" borderId="0" xfId="12" applyNumberFormat="1" applyFont="1" applyAlignment="1">
      <alignment horizontal="left"/>
    </xf>
    <xf numFmtId="165" fontId="8" fillId="0" borderId="0" xfId="12" applyNumberFormat="1" applyFont="1" applyAlignment="1">
      <alignment horizontal="left"/>
    </xf>
    <xf numFmtId="0" fontId="22" fillId="0" borderId="0" xfId="13" applyFont="1" applyAlignment="1"/>
    <xf numFmtId="0" fontId="13" fillId="0" borderId="0" xfId="13" applyFont="1" applyAlignment="1">
      <alignment wrapText="1"/>
    </xf>
    <xf numFmtId="0" fontId="22" fillId="0" borderId="0" xfId="13" applyFont="1" applyAlignment="1">
      <alignment wrapText="1"/>
    </xf>
    <xf numFmtId="0" fontId="22" fillId="4" borderId="53" xfId="13" applyFont="1" applyFill="1" applyBorder="1" applyAlignment="1"/>
    <xf numFmtId="0" fontId="22" fillId="4" borderId="54" xfId="13" applyFont="1" applyFill="1" applyBorder="1" applyAlignment="1"/>
    <xf numFmtId="0" fontId="22" fillId="4" borderId="55" xfId="13" applyFont="1" applyFill="1" applyBorder="1" applyAlignment="1"/>
    <xf numFmtId="0" fontId="22" fillId="4" borderId="54" xfId="13" applyFont="1" applyFill="1" applyBorder="1" applyAlignment="1">
      <alignment wrapText="1"/>
    </xf>
    <xf numFmtId="49" fontId="22" fillId="5" borderId="0" xfId="9" applyNumberFormat="1" applyFont="1" applyFill="1" applyAlignment="1"/>
    <xf numFmtId="168" fontId="22" fillId="5" borderId="0" xfId="13" applyNumberFormat="1" applyFont="1" applyFill="1" applyBorder="1" applyAlignment="1">
      <alignment horizontal="left"/>
    </xf>
    <xf numFmtId="0" fontId="13" fillId="5" borderId="0" xfId="13" applyFont="1" applyFill="1" applyBorder="1" applyAlignment="1"/>
    <xf numFmtId="0" fontId="13" fillId="0" borderId="0" xfId="13" applyFont="1" applyBorder="1" applyAlignment="1"/>
    <xf numFmtId="0" fontId="22" fillId="0" borderId="0" xfId="13" applyFont="1" applyBorder="1" applyAlignment="1"/>
    <xf numFmtId="0" fontId="13" fillId="0" borderId="0" xfId="13" applyFont="1" applyAlignment="1"/>
    <xf numFmtId="0" fontId="13" fillId="0" borderId="56" xfId="13" applyFont="1" applyFill="1" applyBorder="1" applyAlignment="1"/>
    <xf numFmtId="0" fontId="22" fillId="0" borderId="57" xfId="13" applyFont="1" applyFill="1" applyBorder="1" applyAlignment="1"/>
    <xf numFmtId="0" fontId="13" fillId="0" borderId="57" xfId="13" applyFont="1" applyFill="1" applyBorder="1" applyAlignment="1"/>
    <xf numFmtId="0" fontId="22" fillId="8" borderId="57" xfId="13" applyFont="1" applyFill="1" applyBorder="1" applyAlignment="1"/>
    <xf numFmtId="0" fontId="13" fillId="8" borderId="57" xfId="13" applyFont="1" applyFill="1" applyBorder="1" applyAlignment="1"/>
    <xf numFmtId="0" fontId="22" fillId="0" borderId="58" xfId="13" applyFont="1" applyFill="1" applyBorder="1" applyAlignment="1"/>
    <xf numFmtId="0" fontId="22" fillId="0" borderId="3" xfId="13" applyFont="1" applyFill="1" applyBorder="1" applyAlignment="1"/>
    <xf numFmtId="0" fontId="13" fillId="0" borderId="59" xfId="13" applyFont="1" applyFill="1" applyBorder="1" applyAlignment="1"/>
    <xf numFmtId="0" fontId="22" fillId="0" borderId="60" xfId="13" applyFont="1" applyFill="1" applyBorder="1" applyAlignment="1"/>
    <xf numFmtId="0" fontId="13" fillId="0" borderId="60" xfId="13" applyFont="1" applyFill="1" applyBorder="1" applyAlignment="1"/>
    <xf numFmtId="0" fontId="22" fillId="8" borderId="60" xfId="13" applyFont="1" applyFill="1" applyBorder="1" applyAlignment="1"/>
    <xf numFmtId="0" fontId="13" fillId="8" borderId="60" xfId="13" applyFont="1" applyFill="1" applyBorder="1" applyAlignment="1"/>
    <xf numFmtId="0" fontId="22" fillId="0" borderId="61" xfId="13" applyFont="1" applyBorder="1" applyAlignment="1"/>
    <xf numFmtId="0" fontId="13" fillId="0" borderId="62" xfId="13" applyFont="1" applyFill="1" applyBorder="1" applyAlignment="1"/>
    <xf numFmtId="0" fontId="22" fillId="0" borderId="63" xfId="13" applyFont="1" applyFill="1" applyBorder="1" applyAlignment="1"/>
    <xf numFmtId="0" fontId="13" fillId="0" borderId="56" xfId="13" applyFont="1" applyBorder="1" applyAlignment="1"/>
    <xf numFmtId="0" fontId="22" fillId="0" borderId="56" xfId="13" applyFont="1" applyBorder="1" applyAlignment="1"/>
    <xf numFmtId="0" fontId="25" fillId="0" borderId="56" xfId="13" applyFont="1" applyFill="1" applyBorder="1" applyAlignment="1"/>
    <xf numFmtId="0" fontId="13" fillId="0" borderId="0" xfId="13" applyFont="1" applyFill="1" applyBorder="1" applyAlignment="1"/>
    <xf numFmtId="0" fontId="22" fillId="0" borderId="63" xfId="13" applyFont="1" applyBorder="1" applyAlignment="1"/>
    <xf numFmtId="0" fontId="13" fillId="0" borderId="62" xfId="13" applyFont="1" applyBorder="1" applyAlignment="1"/>
    <xf numFmtId="0" fontId="22" fillId="0" borderId="62" xfId="13" applyFont="1" applyBorder="1" applyAlignment="1"/>
    <xf numFmtId="0" fontId="25" fillId="0" borderId="62" xfId="13" applyFont="1" applyFill="1" applyBorder="1" applyAlignment="1"/>
    <xf numFmtId="0" fontId="22" fillId="0" borderId="61" xfId="13" applyFont="1" applyFill="1" applyBorder="1" applyAlignment="1"/>
    <xf numFmtId="0" fontId="13" fillId="0" borderId="59" xfId="13" applyFont="1" applyBorder="1" applyAlignment="1"/>
    <xf numFmtId="0" fontId="22" fillId="0" borderId="59" xfId="13" applyFont="1" applyBorder="1" applyAlignment="1"/>
    <xf numFmtId="0" fontId="25" fillId="0" borderId="59" xfId="13" applyFont="1" applyFill="1" applyBorder="1" applyAlignment="1"/>
    <xf numFmtId="0" fontId="22" fillId="0" borderId="64" xfId="13" applyFont="1" applyFill="1" applyBorder="1" applyAlignment="1"/>
    <xf numFmtId="0" fontId="22" fillId="9" borderId="62" xfId="13" applyFont="1" applyFill="1" applyBorder="1" applyAlignment="1"/>
    <xf numFmtId="0" fontId="22" fillId="9" borderId="3" xfId="13" applyFont="1" applyFill="1" applyBorder="1" applyAlignment="1"/>
    <xf numFmtId="0" fontId="22" fillId="0" borderId="56" xfId="13" applyFont="1" applyFill="1" applyBorder="1" applyAlignment="1"/>
    <xf numFmtId="0" fontId="22" fillId="0" borderId="62" xfId="13" applyFont="1" applyFill="1" applyBorder="1" applyAlignment="1"/>
    <xf numFmtId="0" fontId="22" fillId="0" borderId="65" xfId="13" applyFont="1" applyFill="1" applyBorder="1" applyAlignment="1"/>
    <xf numFmtId="0" fontId="13" fillId="0" borderId="66" xfId="13" applyFont="1" applyFill="1" applyBorder="1" applyAlignment="1"/>
    <xf numFmtId="0" fontId="13" fillId="0" borderId="63" xfId="13" applyFont="1" applyFill="1" applyBorder="1" applyAlignment="1"/>
    <xf numFmtId="0" fontId="13" fillId="4" borderId="62" xfId="13" applyFont="1" applyFill="1" applyBorder="1" applyAlignment="1"/>
    <xf numFmtId="0" fontId="22" fillId="4" borderId="3" xfId="13" applyFont="1" applyFill="1" applyBorder="1" applyAlignment="1"/>
    <xf numFmtId="0" fontId="13" fillId="0" borderId="67" xfId="13" applyFont="1" applyFill="1" applyBorder="1" applyAlignment="1"/>
    <xf numFmtId="0" fontId="22" fillId="0" borderId="65" xfId="13" applyFont="1" applyBorder="1" applyAlignment="1"/>
    <xf numFmtId="0" fontId="25" fillId="0" borderId="63" xfId="13" applyFont="1" applyFill="1" applyBorder="1" applyAlignment="1"/>
    <xf numFmtId="0" fontId="24" fillId="0" borderId="61" xfId="13" applyFont="1" applyFill="1" applyBorder="1" applyAlignment="1"/>
    <xf numFmtId="0" fontId="22" fillId="5" borderId="0" xfId="13" applyFont="1" applyFill="1" applyBorder="1" applyAlignment="1"/>
    <xf numFmtId="0" fontId="22" fillId="0" borderId="0" xfId="13" applyFont="1" applyFill="1" applyBorder="1" applyAlignment="1"/>
    <xf numFmtId="0" fontId="22" fillId="4" borderId="64" xfId="13" applyFont="1" applyFill="1" applyBorder="1" applyAlignment="1"/>
    <xf numFmtId="0" fontId="13" fillId="10" borderId="62" xfId="13" applyFont="1" applyFill="1" applyBorder="1" applyAlignment="1"/>
    <xf numFmtId="0" fontId="22" fillId="0" borderId="59" xfId="13" applyFont="1" applyFill="1" applyBorder="1" applyAlignment="1"/>
    <xf numFmtId="0" fontId="22" fillId="9" borderId="64" xfId="13" applyFont="1" applyFill="1" applyBorder="1" applyAlignment="1"/>
    <xf numFmtId="0" fontId="13" fillId="0" borderId="0" xfId="13" applyFont="1" applyFill="1" applyAlignment="1"/>
    <xf numFmtId="0" fontId="22" fillId="4" borderId="63" xfId="13" applyFont="1" applyFill="1" applyBorder="1" applyAlignment="1"/>
    <xf numFmtId="0" fontId="25" fillId="0" borderId="61" xfId="13" applyFont="1" applyBorder="1" applyAlignment="1"/>
    <xf numFmtId="0" fontId="13" fillId="0" borderId="68" xfId="13" applyFont="1" applyFill="1" applyBorder="1" applyAlignment="1"/>
    <xf numFmtId="0" fontId="22" fillId="0" borderId="4" xfId="13" applyFont="1" applyFill="1" applyBorder="1" applyAlignment="1"/>
    <xf numFmtId="0" fontId="14" fillId="0" borderId="63" xfId="13" applyFont="1" applyFill="1" applyBorder="1" applyAlignment="1"/>
    <xf numFmtId="0" fontId="22" fillId="4" borderId="61" xfId="13" applyFont="1" applyFill="1" applyBorder="1" applyAlignment="1"/>
    <xf numFmtId="0" fontId="22" fillId="9" borderId="0" xfId="0" applyFont="1" applyFill="1"/>
    <xf numFmtId="0" fontId="0" fillId="9" borderId="0" xfId="0" applyFont="1" applyFill="1"/>
    <xf numFmtId="0" fontId="23" fillId="0" borderId="0" xfId="13" applyFont="1" applyAlignment="1"/>
    <xf numFmtId="0" fontId="24" fillId="0" borderId="0" xfId="7" applyFont="1" applyFill="1" applyBorder="1" applyAlignment="1"/>
    <xf numFmtId="0" fontId="2" fillId="0" borderId="0" xfId="7" applyFont="1" applyFill="1" applyAlignment="1"/>
    <xf numFmtId="0" fontId="1" fillId="0" borderId="0" xfId="7" applyFont="1" applyFill="1" applyBorder="1" applyAlignment="1">
      <alignment horizontal="center"/>
    </xf>
    <xf numFmtId="0" fontId="2" fillId="0" borderId="0" xfId="7" applyFont="1" applyFill="1" applyAlignment="1">
      <alignment horizontal="center"/>
    </xf>
    <xf numFmtId="0" fontId="23" fillId="0" borderId="0" xfId="7" applyFont="1" applyFill="1" applyAlignment="1">
      <alignment horizontal="center"/>
    </xf>
    <xf numFmtId="0" fontId="26" fillId="0" borderId="0" xfId="7" applyFont="1" applyFill="1" applyBorder="1" applyAlignment="1">
      <alignment horizontal="right"/>
    </xf>
    <xf numFmtId="0" fontId="3" fillId="0" borderId="0" xfId="7" applyFont="1" applyFill="1" applyBorder="1" applyAlignment="1"/>
    <xf numFmtId="0" fontId="2" fillId="0" borderId="0" xfId="7" applyFont="1" applyFill="1" applyBorder="1" applyAlignment="1">
      <alignment horizontal="center"/>
    </xf>
    <xf numFmtId="0" fontId="2" fillId="0" borderId="0" xfId="7" applyFont="1" applyFill="1" applyAlignment="1">
      <alignment textRotation="90"/>
    </xf>
    <xf numFmtId="0" fontId="1" fillId="0" borderId="0" xfId="7" applyFont="1" applyFill="1" applyAlignment="1">
      <alignment horizontal="center"/>
    </xf>
    <xf numFmtId="0" fontId="1" fillId="0" borderId="1" xfId="7" applyFont="1" applyFill="1" applyBorder="1" applyAlignment="1"/>
    <xf numFmtId="0" fontId="2" fillId="0" borderId="1" xfId="7" applyFont="1" applyFill="1" applyBorder="1" applyAlignment="1"/>
    <xf numFmtId="0" fontId="2" fillId="0" borderId="1" xfId="7" applyFont="1" applyFill="1" applyBorder="1" applyAlignment="1">
      <alignment horizontal="center"/>
    </xf>
    <xf numFmtId="0" fontId="1" fillId="0" borderId="1" xfId="7" applyFont="1" applyFill="1" applyBorder="1" applyAlignment="1">
      <alignment horizontal="center"/>
    </xf>
    <xf numFmtId="0" fontId="2" fillId="0" borderId="1" xfId="7" applyFont="1" applyBorder="1" applyAlignment="1"/>
    <xf numFmtId="164" fontId="1" fillId="0" borderId="1" xfId="7" applyNumberFormat="1" applyFont="1" applyFill="1" applyBorder="1" applyAlignment="1">
      <alignment horizontal="center"/>
    </xf>
    <xf numFmtId="0" fontId="2" fillId="0" borderId="1" xfId="15" applyFont="1" applyFill="1" applyBorder="1" applyAlignment="1">
      <alignment horizontal="center"/>
    </xf>
    <xf numFmtId="0" fontId="1" fillId="0" borderId="1" xfId="15" applyFont="1" applyFill="1" applyBorder="1" applyAlignment="1">
      <alignment horizontal="center"/>
    </xf>
    <xf numFmtId="164" fontId="2" fillId="0" borderId="0" xfId="7" applyNumberFormat="1" applyFont="1" applyFill="1" applyAlignment="1">
      <alignment horizontal="center"/>
    </xf>
    <xf numFmtId="0" fontId="2" fillId="4" borderId="1" xfId="7" applyFont="1" applyFill="1" applyBorder="1" applyAlignment="1"/>
    <xf numFmtId="0" fontId="13" fillId="12" borderId="1" xfId="9" applyFont="1" applyFill="1" applyBorder="1"/>
    <xf numFmtId="0" fontId="13" fillId="0" borderId="1" xfId="9" applyFont="1" applyBorder="1"/>
    <xf numFmtId="0" fontId="3" fillId="0" borderId="1" xfId="7" applyFont="1" applyFill="1" applyBorder="1" applyAlignment="1"/>
    <xf numFmtId="0" fontId="1" fillId="4" borderId="0" xfId="7" applyFont="1" applyFill="1" applyAlignment="1"/>
    <xf numFmtId="0" fontId="2" fillId="4" borderId="0" xfId="7" applyFont="1" applyFill="1" applyAlignment="1">
      <alignment horizontal="right"/>
    </xf>
    <xf numFmtId="0" fontId="1" fillId="4" borderId="0" xfId="7" applyFont="1" applyFill="1" applyAlignment="1">
      <alignment horizontal="center"/>
    </xf>
    <xf numFmtId="164" fontId="2" fillId="4" borderId="0" xfId="7" applyNumberFormat="1" applyFont="1" applyFill="1" applyAlignment="1">
      <alignment horizontal="center"/>
    </xf>
    <xf numFmtId="0" fontId="2" fillId="4" borderId="0" xfId="7" applyFont="1" applyFill="1" applyAlignment="1"/>
    <xf numFmtId="164" fontId="1" fillId="4" borderId="0" xfId="7" applyNumberFormat="1" applyFont="1" applyFill="1" applyAlignment="1"/>
    <xf numFmtId="0" fontId="2" fillId="4" borderId="0" xfId="7" applyFont="1" applyFill="1" applyAlignment="1">
      <alignment horizontal="center"/>
    </xf>
    <xf numFmtId="0" fontId="24" fillId="0" borderId="0" xfId="13" applyFont="1" applyFill="1" applyBorder="1"/>
    <xf numFmtId="0" fontId="13" fillId="0" borderId="0" xfId="13" applyFont="1" applyBorder="1"/>
    <xf numFmtId="0" fontId="13" fillId="0" borderId="0" xfId="13" applyFont="1"/>
    <xf numFmtId="0" fontId="2" fillId="12" borderId="1" xfId="7" applyFont="1" applyFill="1" applyBorder="1" applyAlignment="1"/>
    <xf numFmtId="0" fontId="2" fillId="0" borderId="1" xfId="7" applyFont="1" applyFill="1" applyBorder="1" applyAlignment="1" applyProtection="1">
      <alignment horizontal="center"/>
    </xf>
    <xf numFmtId="0" fontId="2" fillId="0" borderId="1" xfId="15" applyFont="1" applyFill="1" applyBorder="1" applyAlignment="1" applyProtection="1">
      <alignment horizontal="center"/>
    </xf>
    <xf numFmtId="0" fontId="24" fillId="0" borderId="0" xfId="13" applyFont="1"/>
    <xf numFmtId="0" fontId="1" fillId="0" borderId="0" xfId="13" applyFont="1"/>
    <xf numFmtId="0" fontId="2" fillId="0" borderId="0" xfId="13" applyFont="1"/>
    <xf numFmtId="0" fontId="7" fillId="0" borderId="0" xfId="9" applyFont="1"/>
    <xf numFmtId="0" fontId="5" fillId="0" borderId="0" xfId="9"/>
    <xf numFmtId="0" fontId="13" fillId="0" borderId="0" xfId="9" applyFont="1"/>
    <xf numFmtId="0" fontId="22" fillId="0" borderId="1" xfId="9" applyFont="1" applyBorder="1"/>
    <xf numFmtId="0" fontId="1" fillId="0" borderId="1" xfId="9" applyFont="1" applyBorder="1"/>
    <xf numFmtId="0" fontId="1" fillId="0" borderId="1" xfId="9" applyFont="1" applyBorder="1" applyAlignment="1">
      <alignment horizontal="center"/>
    </xf>
    <xf numFmtId="0" fontId="2" fillId="13" borderId="1" xfId="9" applyFont="1" applyFill="1" applyBorder="1" applyAlignment="1">
      <alignment horizontal="center"/>
    </xf>
    <xf numFmtId="0" fontId="2" fillId="0" borderId="1" xfId="9" applyFont="1" applyBorder="1" applyAlignment="1">
      <alignment horizontal="center"/>
    </xf>
    <xf numFmtId="49" fontId="2" fillId="0" borderId="1" xfId="9" applyNumberFormat="1" applyFont="1" applyBorder="1" applyAlignment="1">
      <alignment horizontal="center"/>
    </xf>
    <xf numFmtId="17" fontId="13" fillId="0" borderId="0" xfId="9" quotePrefix="1" applyNumberFormat="1" applyFont="1" applyAlignment="1">
      <alignment horizontal="right"/>
    </xf>
    <xf numFmtId="0" fontId="13" fillId="0" borderId="0" xfId="9" quotePrefix="1" applyFont="1" applyAlignment="1">
      <alignment horizontal="right"/>
    </xf>
    <xf numFmtId="0" fontId="13" fillId="0" borderId="0" xfId="9" applyFont="1" applyAlignment="1">
      <alignment horizontal="right"/>
    </xf>
    <xf numFmtId="0" fontId="22" fillId="0" borderId="1" xfId="9" applyFont="1" applyBorder="1" applyAlignment="1">
      <alignment horizontal="center"/>
    </xf>
    <xf numFmtId="0" fontId="13" fillId="13" borderId="1" xfId="9" applyFont="1" applyFill="1" applyBorder="1" applyAlignment="1">
      <alignment horizontal="center"/>
    </xf>
    <xf numFmtId="0" fontId="13" fillId="0" borderId="1" xfId="9" applyFont="1" applyBorder="1" applyAlignment="1">
      <alignment horizontal="center"/>
    </xf>
    <xf numFmtId="49" fontId="13" fillId="0" borderId="1" xfId="9" applyNumberFormat="1" applyFont="1" applyBorder="1" applyAlignment="1">
      <alignment horizontal="center"/>
    </xf>
    <xf numFmtId="17" fontId="13" fillId="0" borderId="0" xfId="9" quotePrefix="1" applyNumberFormat="1" applyFont="1"/>
    <xf numFmtId="0" fontId="13" fillId="0" borderId="0" xfId="9" quotePrefix="1" applyFont="1"/>
    <xf numFmtId="0" fontId="13" fillId="0" borderId="0" xfId="9" applyFont="1" applyBorder="1" applyAlignment="1">
      <alignment horizontal="right"/>
    </xf>
    <xf numFmtId="49" fontId="13" fillId="0" borderId="0" xfId="9" applyNumberFormat="1" applyFont="1" applyBorder="1" applyAlignment="1">
      <alignment horizontal="center"/>
    </xf>
    <xf numFmtId="0" fontId="22" fillId="0" borderId="0" xfId="9" applyFont="1" applyFill="1" applyBorder="1" applyAlignment="1">
      <alignment horizontal="right"/>
    </xf>
    <xf numFmtId="0" fontId="13" fillId="0" borderId="0" xfId="9" applyFont="1" applyAlignment="1">
      <alignment horizontal="left"/>
    </xf>
    <xf numFmtId="0" fontId="22" fillId="0" borderId="0" xfId="9" applyFont="1" applyAlignment="1">
      <alignment horizontal="right"/>
    </xf>
    <xf numFmtId="0" fontId="13" fillId="0" borderId="5" xfId="9" applyFont="1" applyBorder="1"/>
    <xf numFmtId="0" fontId="13" fillId="0" borderId="6" xfId="9" applyFont="1" applyBorder="1"/>
    <xf numFmtId="0" fontId="13" fillId="0" borderId="7" xfId="9" applyFont="1" applyBorder="1"/>
    <xf numFmtId="0" fontId="13" fillId="0" borderId="8" xfId="9" applyFont="1" applyBorder="1" applyAlignment="1">
      <alignment horizontal="left"/>
    </xf>
    <xf numFmtId="0" fontId="13" fillId="0" borderId="9" xfId="9" applyFont="1" applyBorder="1"/>
    <xf numFmtId="0" fontId="13" fillId="0" borderId="0" xfId="9" applyFont="1" applyBorder="1"/>
    <xf numFmtId="0" fontId="13" fillId="0" borderId="10" xfId="9" applyFont="1" applyBorder="1"/>
    <xf numFmtId="0" fontId="13" fillId="0" borderId="0" xfId="9" applyFont="1" applyBorder="1" applyAlignment="1">
      <alignment horizontal="left"/>
    </xf>
    <xf numFmtId="0" fontId="13" fillId="0" borderId="11" xfId="9" applyFont="1" applyBorder="1"/>
    <xf numFmtId="0" fontId="22" fillId="0" borderId="12" xfId="9" applyFont="1" applyBorder="1"/>
    <xf numFmtId="0" fontId="13" fillId="0" borderId="12" xfId="9" applyFont="1" applyBorder="1"/>
    <xf numFmtId="0" fontId="13" fillId="0" borderId="8" xfId="9" applyFont="1" applyBorder="1"/>
    <xf numFmtId="0" fontId="13" fillId="0" borderId="13" xfId="9" applyFont="1" applyBorder="1"/>
    <xf numFmtId="0" fontId="13" fillId="0" borderId="14" xfId="9" applyFont="1" applyBorder="1" applyAlignment="1">
      <alignment horizontal="left"/>
    </xf>
    <xf numFmtId="0" fontId="13" fillId="0" borderId="15" xfId="9" applyFont="1" applyBorder="1"/>
    <xf numFmtId="0" fontId="22" fillId="0" borderId="0" xfId="9" applyFont="1"/>
    <xf numFmtId="0" fontId="22" fillId="0" borderId="0" xfId="9" applyFont="1" applyBorder="1"/>
    <xf numFmtId="0" fontId="13" fillId="0" borderId="0" xfId="9" applyFont="1" applyBorder="1" applyAlignment="1">
      <alignment horizontal="center"/>
    </xf>
    <xf numFmtId="0" fontId="13" fillId="0" borderId="0" xfId="9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right"/>
    </xf>
    <xf numFmtId="0" fontId="0" fillId="0" borderId="1" xfId="0" applyFont="1" applyBorder="1"/>
    <xf numFmtId="0" fontId="22" fillId="0" borderId="1" xfId="0" applyFont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0" xfId="0" quotePrefix="1" applyNumberFormat="1" applyFont="1" applyAlignment="1">
      <alignment horizontal="right"/>
    </xf>
    <xf numFmtId="0" fontId="0" fillId="0" borderId="0" xfId="0" applyFont="1" applyBorder="1" applyAlignment="1">
      <alignment horizontal="right"/>
    </xf>
    <xf numFmtId="49" fontId="0" fillId="0" borderId="0" xfId="0" applyNumberFormat="1" applyFont="1" applyBorder="1" applyAlignment="1">
      <alignment horizontal="center"/>
    </xf>
    <xf numFmtId="0" fontId="22" fillId="0" borderId="0" xfId="0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 applyAlignment="1">
      <alignment horizontal="left"/>
    </xf>
    <xf numFmtId="0" fontId="0" fillId="0" borderId="9" xfId="0" applyFont="1" applyBorder="1"/>
    <xf numFmtId="0" fontId="0" fillId="0" borderId="0" xfId="0" applyFont="1" applyBorder="1"/>
    <xf numFmtId="0" fontId="0" fillId="0" borderId="10" xfId="0" applyFont="1" applyBorder="1"/>
    <xf numFmtId="0" fontId="2" fillId="0" borderId="0" xfId="0" applyFont="1" applyBorder="1" applyAlignment="1">
      <alignment horizontal="left"/>
    </xf>
    <xf numFmtId="0" fontId="0" fillId="0" borderId="11" xfId="0" applyFont="1" applyBorder="1"/>
    <xf numFmtId="0" fontId="22" fillId="0" borderId="12" xfId="0" applyFont="1" applyBorder="1"/>
    <xf numFmtId="0" fontId="0" fillId="0" borderId="12" xfId="0" applyFont="1" applyBorder="1"/>
    <xf numFmtId="0" fontId="0" fillId="0" borderId="8" xfId="0" applyFont="1" applyBorder="1"/>
    <xf numFmtId="0" fontId="0" fillId="0" borderId="13" xfId="0" applyFont="1" applyBorder="1"/>
    <xf numFmtId="0" fontId="0" fillId="0" borderId="0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5" xfId="0" applyFont="1" applyBorder="1"/>
    <xf numFmtId="0" fontId="22" fillId="0" borderId="0" xfId="0" applyFont="1"/>
    <xf numFmtId="0" fontId="22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15" xfId="0" applyFont="1" applyBorder="1"/>
    <xf numFmtId="0" fontId="1" fillId="0" borderId="1" xfId="13" applyFont="1" applyBorder="1" applyAlignment="1"/>
    <xf numFmtId="0" fontId="1" fillId="0" borderId="1" xfId="13" applyFont="1" applyBorder="1" applyAlignment="1">
      <alignment horizontal="center"/>
    </xf>
    <xf numFmtId="0" fontId="2" fillId="0" borderId="0" xfId="13" applyFont="1" applyAlignment="1"/>
    <xf numFmtId="0" fontId="2" fillId="13" borderId="1" xfId="13" applyFont="1" applyFill="1" applyBorder="1" applyAlignment="1">
      <alignment horizontal="center"/>
    </xf>
    <xf numFmtId="0" fontId="2" fillId="0" borderId="1" xfId="13" applyFont="1" applyBorder="1" applyAlignment="1">
      <alignment horizontal="center"/>
    </xf>
    <xf numFmtId="49" fontId="2" fillId="14" borderId="1" xfId="13" applyNumberFormat="1" applyFont="1" applyFill="1" applyBorder="1" applyAlignment="1">
      <alignment horizontal="center"/>
    </xf>
    <xf numFmtId="49" fontId="2" fillId="0" borderId="1" xfId="13" applyNumberFormat="1" applyFont="1" applyBorder="1" applyAlignment="1">
      <alignment horizontal="center"/>
    </xf>
    <xf numFmtId="0" fontId="1" fillId="0" borderId="0" xfId="13" applyFont="1" applyAlignment="1"/>
    <xf numFmtId="0" fontId="2" fillId="0" borderId="1" xfId="13" applyFont="1" applyFill="1" applyBorder="1" applyAlignment="1">
      <alignment horizontal="center"/>
    </xf>
    <xf numFmtId="0" fontId="22" fillId="0" borderId="0" xfId="0" applyFont="1" applyBorder="1" applyAlignment="1"/>
    <xf numFmtId="0" fontId="0" fillId="0" borderId="0" xfId="0" applyFont="1" applyAlignment="1"/>
    <xf numFmtId="16" fontId="0" fillId="0" borderId="0" xfId="0" applyNumberFormat="1" applyFont="1" applyBorder="1" applyAlignment="1">
      <alignment horizontal="center"/>
    </xf>
    <xf numFmtId="0" fontId="27" fillId="0" borderId="0" xfId="0" applyFont="1" applyBorder="1" applyAlignment="1"/>
    <xf numFmtId="0" fontId="27" fillId="0" borderId="0" xfId="0" applyFont="1" applyBorder="1" applyAlignment="1">
      <alignment horizontal="right"/>
    </xf>
    <xf numFmtId="49" fontId="27" fillId="0" borderId="0" xfId="0" applyNumberFormat="1" applyFont="1" applyBorder="1" applyAlignment="1">
      <alignment horizontal="center"/>
    </xf>
    <xf numFmtId="0" fontId="27" fillId="0" borderId="0" xfId="0" applyFont="1" applyAlignment="1"/>
    <xf numFmtId="0" fontId="28" fillId="0" borderId="1" xfId="13" applyFont="1" applyBorder="1" applyAlignment="1"/>
    <xf numFmtId="0" fontId="28" fillId="0" borderId="1" xfId="13" applyFont="1" applyBorder="1" applyAlignment="1">
      <alignment horizontal="center"/>
    </xf>
    <xf numFmtId="0" fontId="27" fillId="0" borderId="1" xfId="7" applyFont="1" applyFill="1" applyBorder="1" applyAlignment="1"/>
    <xf numFmtId="0" fontId="27" fillId="13" borderId="1" xfId="13" applyFont="1" applyFill="1" applyBorder="1" applyAlignment="1">
      <alignment horizontal="center"/>
    </xf>
    <xf numFmtId="0" fontId="27" fillId="0" borderId="1" xfId="13" applyFont="1" applyBorder="1" applyAlignment="1">
      <alignment horizontal="center"/>
    </xf>
    <xf numFmtId="49" fontId="27" fillId="0" borderId="1" xfId="13" applyNumberFormat="1" applyFont="1" applyBorder="1" applyAlignment="1">
      <alignment horizontal="center"/>
    </xf>
    <xf numFmtId="0" fontId="2" fillId="0" borderId="0" xfId="13" quotePrefix="1" applyFont="1" applyAlignment="1">
      <alignment horizontal="right"/>
    </xf>
    <xf numFmtId="0" fontId="28" fillId="0" borderId="0" xfId="13" applyFont="1" applyBorder="1" applyAlignment="1"/>
    <xf numFmtId="0" fontId="27" fillId="0" borderId="0" xfId="7" applyFont="1" applyFill="1" applyBorder="1" applyAlignment="1"/>
    <xf numFmtId="0" fontId="27" fillId="0" borderId="0" xfId="13" applyFont="1" applyBorder="1" applyAlignment="1">
      <alignment horizontal="center"/>
    </xf>
    <xf numFmtId="0" fontId="27" fillId="0" borderId="0" xfId="13" applyFont="1" applyFill="1" applyBorder="1" applyAlignment="1">
      <alignment horizontal="center"/>
    </xf>
    <xf numFmtId="49" fontId="27" fillId="0" borderId="0" xfId="13" applyNumberFormat="1" applyFont="1" applyBorder="1" applyAlignment="1">
      <alignment horizontal="center"/>
    </xf>
    <xf numFmtId="0" fontId="22" fillId="0" borderId="1" xfId="0" applyFont="1" applyBorder="1" applyAlignment="1"/>
    <xf numFmtId="0" fontId="22" fillId="0" borderId="1" xfId="9" applyFont="1" applyFill="1" applyBorder="1" applyAlignment="1">
      <alignment horizontal="center"/>
    </xf>
    <xf numFmtId="0" fontId="13" fillId="0" borderId="1" xfId="9" applyFont="1" applyFill="1" applyBorder="1" applyAlignment="1">
      <alignment horizontal="center"/>
    </xf>
    <xf numFmtId="49" fontId="13" fillId="0" borderId="1" xfId="9" applyNumberFormat="1" applyFont="1" applyFill="1" applyBorder="1" applyAlignment="1">
      <alignment horizontal="center"/>
    </xf>
    <xf numFmtId="0" fontId="13" fillId="0" borderId="0" xfId="9" quotePrefix="1" applyFont="1" applyFill="1"/>
    <xf numFmtId="0" fontId="2" fillId="0" borderId="1" xfId="9" applyFont="1" applyFill="1" applyBorder="1" applyAlignment="1">
      <alignment horizontal="center"/>
    </xf>
    <xf numFmtId="0" fontId="27" fillId="0" borderId="1" xfId="13" applyFont="1" applyFill="1" applyBorder="1" applyAlignment="1">
      <alignment horizontal="center"/>
    </xf>
    <xf numFmtId="0" fontId="2" fillId="0" borderId="0" xfId="16" applyFont="1"/>
    <xf numFmtId="0" fontId="5" fillId="0" borderId="0" xfId="9" applyFont="1"/>
    <xf numFmtId="0" fontId="2" fillId="0" borderId="16" xfId="16" applyFont="1" applyFill="1" applyBorder="1"/>
    <xf numFmtId="0" fontId="1" fillId="0" borderId="17" xfId="16" applyFont="1" applyBorder="1" applyAlignment="1">
      <alignment horizontal="center"/>
    </xf>
    <xf numFmtId="0" fontId="1" fillId="10" borderId="18" xfId="16" applyFont="1" applyFill="1" applyBorder="1" applyAlignment="1">
      <alignment horizontal="center"/>
    </xf>
    <xf numFmtId="0" fontId="1" fillId="10" borderId="1" xfId="16" applyFont="1" applyFill="1" applyBorder="1" applyAlignment="1">
      <alignment horizontal="center"/>
    </xf>
    <xf numFmtId="0" fontId="1" fillId="4" borderId="17" xfId="16" applyFont="1" applyFill="1" applyBorder="1" applyAlignment="1">
      <alignment horizontal="center"/>
    </xf>
    <xf numFmtId="0" fontId="1" fillId="4" borderId="18" xfId="16" applyFont="1" applyFill="1" applyBorder="1" applyAlignment="1">
      <alignment horizontal="center"/>
    </xf>
    <xf numFmtId="0" fontId="1" fillId="15" borderId="1" xfId="16" applyFont="1" applyFill="1" applyBorder="1" applyAlignment="1">
      <alignment horizontal="center"/>
    </xf>
    <xf numFmtId="0" fontId="1" fillId="0" borderId="0" xfId="16" applyFont="1" applyAlignment="1">
      <alignment horizontal="center"/>
    </xf>
    <xf numFmtId="0" fontId="2" fillId="0" borderId="19" xfId="16" applyFont="1" applyBorder="1" applyAlignment="1">
      <alignment horizontal="center"/>
    </xf>
    <xf numFmtId="0" fontId="2" fillId="10" borderId="20" xfId="16" applyFont="1" applyFill="1" applyBorder="1" applyAlignment="1"/>
    <xf numFmtId="0" fontId="2" fillId="10" borderId="20" xfId="16" applyFont="1" applyFill="1" applyBorder="1" applyAlignment="1">
      <alignment horizontal="center"/>
    </xf>
    <xf numFmtId="0" fontId="2" fillId="4" borderId="19" xfId="16" applyFont="1" applyFill="1" applyBorder="1" applyAlignment="1">
      <alignment horizontal="center"/>
    </xf>
    <xf numFmtId="0" fontId="2" fillId="4" borderId="21" xfId="16" applyFont="1" applyFill="1" applyBorder="1" applyAlignment="1">
      <alignment horizontal="center"/>
    </xf>
    <xf numFmtId="0" fontId="1" fillId="15" borderId="20" xfId="16" applyFont="1" applyFill="1" applyBorder="1" applyAlignment="1">
      <alignment horizontal="center"/>
    </xf>
    <xf numFmtId="0" fontId="2" fillId="15" borderId="20" xfId="16" applyFont="1" applyFill="1" applyBorder="1" applyAlignment="1"/>
    <xf numFmtId="0" fontId="2" fillId="0" borderId="0" xfId="16" applyFont="1" applyAlignment="1"/>
    <xf numFmtId="0" fontId="2" fillId="0" borderId="17" xfId="16" applyFont="1" applyBorder="1" applyAlignment="1">
      <alignment horizontal="center"/>
    </xf>
    <xf numFmtId="0" fontId="2" fillId="10" borderId="1" xfId="16" applyFont="1" applyFill="1" applyBorder="1" applyAlignment="1"/>
    <xf numFmtId="0" fontId="2" fillId="4" borderId="17" xfId="16" applyFont="1" applyFill="1" applyBorder="1" applyAlignment="1">
      <alignment horizontal="center"/>
    </xf>
    <xf numFmtId="0" fontId="2" fillId="4" borderId="18" xfId="16" applyFont="1" applyFill="1" applyBorder="1" applyAlignment="1">
      <alignment horizontal="center"/>
    </xf>
    <xf numFmtId="0" fontId="2" fillId="15" borderId="1" xfId="16" applyFont="1" applyFill="1" applyBorder="1" applyAlignment="1">
      <alignment horizontal="center"/>
    </xf>
    <xf numFmtId="0" fontId="2" fillId="15" borderId="1" xfId="16" applyFont="1" applyFill="1" applyBorder="1" applyAlignment="1"/>
    <xf numFmtId="0" fontId="2" fillId="10" borderId="1" xfId="16" applyFont="1" applyFill="1" applyBorder="1" applyAlignment="1">
      <alignment horizontal="center"/>
    </xf>
    <xf numFmtId="0" fontId="24" fillId="0" borderId="5" xfId="16" applyFont="1" applyBorder="1"/>
    <xf numFmtId="0" fontId="2" fillId="0" borderId="5" xfId="16" applyFont="1" applyBorder="1" applyAlignment="1"/>
    <xf numFmtId="0" fontId="2" fillId="0" borderId="5" xfId="16" applyFont="1" applyBorder="1" applyAlignment="1">
      <alignment horizontal="center"/>
    </xf>
    <xf numFmtId="0" fontId="11" fillId="4" borderId="17" xfId="16" applyFont="1" applyFill="1" applyBorder="1" applyAlignment="1">
      <alignment horizontal="center"/>
    </xf>
    <xf numFmtId="0" fontId="11" fillId="4" borderId="18" xfId="16" applyFont="1" applyFill="1" applyBorder="1" applyAlignment="1">
      <alignment horizontal="center"/>
    </xf>
    <xf numFmtId="0" fontId="2" fillId="0" borderId="7" xfId="16" applyFont="1" applyBorder="1" applyAlignment="1"/>
    <xf numFmtId="0" fontId="2" fillId="0" borderId="7" xfId="16" applyFont="1" applyBorder="1" applyAlignment="1">
      <alignment horizontal="center"/>
    </xf>
    <xf numFmtId="0" fontId="11" fillId="0" borderId="7" xfId="16" applyFont="1" applyFill="1" applyBorder="1" applyAlignment="1">
      <alignment horizontal="center"/>
    </xf>
    <xf numFmtId="0" fontId="1" fillId="0" borderId="5" xfId="16" applyFont="1" applyBorder="1" applyAlignment="1">
      <alignment horizontal="center"/>
    </xf>
    <xf numFmtId="0" fontId="1" fillId="0" borderId="5" xfId="16" applyFont="1" applyBorder="1" applyAlignment="1"/>
    <xf numFmtId="0" fontId="1" fillId="0" borderId="7" xfId="16" applyFont="1" applyBorder="1" applyAlignment="1">
      <alignment horizontal="center"/>
    </xf>
    <xf numFmtId="0" fontId="1" fillId="0" borderId="7" xfId="16" applyFont="1" applyBorder="1" applyAlignment="1"/>
    <xf numFmtId="0" fontId="1" fillId="0" borderId="7" xfId="16" applyFont="1" applyFill="1" applyBorder="1" applyAlignment="1">
      <alignment horizontal="center"/>
    </xf>
    <xf numFmtId="0" fontId="2" fillId="0" borderId="22" xfId="11" applyFont="1" applyBorder="1"/>
    <xf numFmtId="0" fontId="2" fillId="0" borderId="0" xfId="11" applyFont="1"/>
    <xf numFmtId="0" fontId="1" fillId="0" borderId="23" xfId="8" applyFont="1" applyBorder="1" applyAlignment="1">
      <alignment vertical="center"/>
    </xf>
    <xf numFmtId="0" fontId="1" fillId="0" borderId="0" xfId="8" applyFont="1" applyAlignment="1">
      <alignment vertical="center"/>
    </xf>
    <xf numFmtId="0" fontId="2" fillId="0" borderId="23" xfId="8" applyFont="1" applyBorder="1"/>
    <xf numFmtId="0" fontId="2" fillId="0" borderId="0" xfId="8" applyFont="1"/>
    <xf numFmtId="0" fontId="2" fillId="4" borderId="23" xfId="8" applyFont="1" applyFill="1" applyBorder="1"/>
    <xf numFmtId="0" fontId="2" fillId="4" borderId="23" xfId="7" applyFont="1" applyFill="1" applyBorder="1"/>
    <xf numFmtId="0" fontId="2" fillId="4" borderId="18" xfId="11" applyFont="1" applyFill="1" applyBorder="1" applyAlignment="1">
      <alignment horizontal="center"/>
    </xf>
    <xf numFmtId="0" fontId="2" fillId="4" borderId="1" xfId="11" applyFont="1" applyFill="1" applyBorder="1" applyAlignment="1">
      <alignment horizontal="center"/>
    </xf>
    <xf numFmtId="0" fontId="2" fillId="4" borderId="16" xfId="11" applyFont="1" applyFill="1" applyBorder="1" applyAlignment="1">
      <alignment horizontal="center"/>
    </xf>
    <xf numFmtId="0" fontId="1" fillId="4" borderId="23" xfId="11" applyFont="1" applyFill="1" applyBorder="1" applyAlignment="1">
      <alignment horizontal="center"/>
    </xf>
    <xf numFmtId="0" fontId="2" fillId="4" borderId="23" xfId="11" applyFont="1" applyFill="1" applyBorder="1" applyAlignment="1">
      <alignment horizontal="center"/>
    </xf>
    <xf numFmtId="0" fontId="2" fillId="4" borderId="23" xfId="11" applyFont="1" applyFill="1" applyBorder="1"/>
    <xf numFmtId="0" fontId="2" fillId="0" borderId="23" xfId="7" applyFont="1" applyFill="1" applyBorder="1" applyAlignment="1"/>
    <xf numFmtId="0" fontId="2" fillId="0" borderId="18" xfId="11" applyFont="1" applyFill="1" applyBorder="1" applyAlignment="1">
      <alignment horizontal="center"/>
    </xf>
    <xf numFmtId="0" fontId="2" fillId="0" borderId="1" xfId="11" applyFont="1" applyFill="1" applyBorder="1" applyAlignment="1">
      <alignment horizontal="center"/>
    </xf>
    <xf numFmtId="0" fontId="2" fillId="0" borderId="16" xfId="11" applyFont="1" applyFill="1" applyBorder="1" applyAlignment="1">
      <alignment horizontal="center"/>
    </xf>
    <xf numFmtId="0" fontId="1" fillId="0" borderId="23" xfId="11" applyFont="1" applyFill="1" applyBorder="1" applyAlignment="1">
      <alignment horizontal="center"/>
    </xf>
    <xf numFmtId="0" fontId="2" fillId="0" borderId="23" xfId="11" applyFont="1" applyFill="1" applyBorder="1" applyAlignment="1">
      <alignment horizontal="center"/>
    </xf>
    <xf numFmtId="0" fontId="1" fillId="16" borderId="23" xfId="11" applyFont="1" applyFill="1" applyBorder="1" applyAlignment="1">
      <alignment horizontal="center"/>
    </xf>
    <xf numFmtId="0" fontId="2" fillId="0" borderId="23" xfId="11" applyFont="1" applyFill="1" applyBorder="1"/>
    <xf numFmtId="0" fontId="2" fillId="0" borderId="17" xfId="11" applyFont="1" applyFill="1" applyBorder="1" applyAlignment="1">
      <alignment horizontal="center"/>
    </xf>
    <xf numFmtId="0" fontId="2" fillId="0" borderId="24" xfId="11" applyFont="1" applyFill="1" applyBorder="1" applyAlignment="1">
      <alignment horizontal="center"/>
    </xf>
    <xf numFmtId="0" fontId="1" fillId="0" borderId="25" xfId="11" applyFont="1" applyFill="1" applyBorder="1" applyAlignment="1">
      <alignment horizontal="center"/>
    </xf>
    <xf numFmtId="0" fontId="2" fillId="0" borderId="23" xfId="11" applyFont="1" applyBorder="1"/>
    <xf numFmtId="0" fontId="2" fillId="0" borderId="18" xfId="11" applyFont="1" applyBorder="1"/>
    <xf numFmtId="0" fontId="2" fillId="0" borderId="1" xfId="11" applyFont="1" applyBorder="1"/>
    <xf numFmtId="0" fontId="2" fillId="0" borderId="24" xfId="11" applyFont="1" applyBorder="1"/>
    <xf numFmtId="0" fontId="2" fillId="0" borderId="16" xfId="11" applyFont="1" applyBorder="1"/>
    <xf numFmtId="0" fontId="2" fillId="0" borderId="25" xfId="11" applyFont="1" applyBorder="1"/>
    <xf numFmtId="0" fontId="2" fillId="0" borderId="18" xfId="7" applyFont="1" applyBorder="1" applyAlignment="1">
      <alignment horizontal="center"/>
    </xf>
    <xf numFmtId="0" fontId="2" fillId="0" borderId="1" xfId="7" applyFont="1" applyBorder="1" applyAlignment="1">
      <alignment horizontal="center"/>
    </xf>
    <xf numFmtId="0" fontId="2" fillId="0" borderId="17" xfId="7" applyFont="1" applyBorder="1" applyAlignment="1">
      <alignment horizontal="center"/>
    </xf>
    <xf numFmtId="0" fontId="2" fillId="0" borderId="24" xfId="7" applyFont="1" applyBorder="1" applyAlignment="1">
      <alignment horizontal="center"/>
    </xf>
    <xf numFmtId="0" fontId="2" fillId="0" borderId="16" xfId="7" applyFont="1" applyBorder="1" applyAlignment="1">
      <alignment horizontal="center"/>
    </xf>
    <xf numFmtId="0" fontId="2" fillId="0" borderId="23" xfId="7" applyFont="1" applyFill="1" applyBorder="1" applyAlignment="1">
      <alignment horizontal="center"/>
    </xf>
    <xf numFmtId="0" fontId="2" fillId="0" borderId="23" xfId="11" applyFont="1" applyBorder="1" applyAlignment="1">
      <alignment horizontal="left"/>
    </xf>
    <xf numFmtId="0" fontId="1" fillId="0" borderId="23" xfId="7" applyFont="1" applyFill="1" applyBorder="1" applyAlignment="1">
      <alignment horizontal="center"/>
    </xf>
    <xf numFmtId="0" fontId="2" fillId="16" borderId="23" xfId="11" applyFont="1" applyFill="1" applyBorder="1" applyAlignment="1">
      <alignment horizontal="center"/>
    </xf>
    <xf numFmtId="0" fontId="2" fillId="0" borderId="23" xfId="7" applyFont="1" applyFill="1" applyBorder="1" applyAlignment="1">
      <alignment horizontal="left"/>
    </xf>
    <xf numFmtId="0" fontId="1" fillId="0" borderId="23" xfId="7" applyFont="1" applyBorder="1" applyAlignment="1">
      <alignment horizontal="center"/>
    </xf>
    <xf numFmtId="0" fontId="1" fillId="0" borderId="23" xfId="7" applyFont="1" applyBorder="1" applyAlignment="1">
      <alignment vertical="center"/>
    </xf>
    <xf numFmtId="0" fontId="2" fillId="0" borderId="23" xfId="7" applyFont="1" applyFill="1" applyBorder="1"/>
    <xf numFmtId="0" fontId="2" fillId="0" borderId="26" xfId="11" applyFont="1" applyBorder="1"/>
    <xf numFmtId="0" fontId="2" fillId="0" borderId="27" xfId="7" applyFont="1" applyBorder="1" applyAlignment="1">
      <alignment horizontal="center"/>
    </xf>
    <xf numFmtId="0" fontId="2" fillId="0" borderId="28" xfId="7" applyFont="1" applyBorder="1" applyAlignment="1">
      <alignment horizontal="center"/>
    </xf>
    <xf numFmtId="0" fontId="2" fillId="0" borderId="29" xfId="7" applyFont="1" applyBorder="1" applyAlignment="1">
      <alignment horizontal="center"/>
    </xf>
    <xf numFmtId="0" fontId="2" fillId="0" borderId="26" xfId="11" applyFont="1" applyFill="1" applyBorder="1" applyAlignment="1">
      <alignment horizontal="center"/>
    </xf>
    <xf numFmtId="0" fontId="1" fillId="0" borderId="26" xfId="7" applyFont="1" applyFill="1" applyBorder="1" applyAlignment="1">
      <alignment horizontal="center"/>
    </xf>
    <xf numFmtId="0" fontId="1" fillId="0" borderId="1" xfId="11" applyFont="1" applyBorder="1"/>
    <xf numFmtId="0" fontId="2" fillId="0" borderId="0" xfId="11" applyFont="1" applyBorder="1"/>
    <xf numFmtId="0" fontId="2" fillId="4" borderId="18" xfId="8" applyFont="1" applyFill="1" applyBorder="1" applyAlignment="1">
      <alignment horizontal="center"/>
    </xf>
    <xf numFmtId="0" fontId="2" fillId="4" borderId="1" xfId="8" applyFont="1" applyFill="1" applyBorder="1" applyAlignment="1">
      <alignment horizontal="center"/>
    </xf>
    <xf numFmtId="0" fontId="2" fillId="4" borderId="16" xfId="8" applyFont="1" applyFill="1" applyBorder="1" applyAlignment="1">
      <alignment horizontal="center"/>
    </xf>
    <xf numFmtId="0" fontId="2" fillId="4" borderId="18" xfId="11" applyFont="1" applyFill="1" applyBorder="1"/>
    <xf numFmtId="0" fontId="2" fillId="0" borderId="18" xfId="11" applyFont="1" applyFill="1" applyBorder="1"/>
    <xf numFmtId="0" fontId="1" fillId="0" borderId="21" xfId="7" applyFont="1" applyBorder="1"/>
    <xf numFmtId="0" fontId="2" fillId="0" borderId="18" xfId="11" applyFont="1" applyBorder="1" applyAlignment="1">
      <alignment horizontal="left"/>
    </xf>
    <xf numFmtId="0" fontId="2" fillId="0" borderId="18" xfId="7" applyFont="1" applyFill="1" applyBorder="1" applyAlignment="1">
      <alignment horizontal="left"/>
    </xf>
    <xf numFmtId="0" fontId="2" fillId="0" borderId="23" xfId="7" applyFont="1" applyBorder="1" applyAlignment="1">
      <alignment horizontal="center"/>
    </xf>
    <xf numFmtId="0" fontId="1" fillId="0" borderId="30" xfId="7" applyFont="1" applyBorder="1" applyAlignment="1">
      <alignment vertical="center"/>
    </xf>
    <xf numFmtId="0" fontId="2" fillId="0" borderId="18" xfId="7" applyFont="1" applyFill="1" applyBorder="1"/>
    <xf numFmtId="0" fontId="2" fillId="0" borderId="27" xfId="11" applyFont="1" applyBorder="1"/>
    <xf numFmtId="0" fontId="2" fillId="4" borderId="18" xfId="7" applyFont="1" applyFill="1" applyBorder="1"/>
    <xf numFmtId="0" fontId="2" fillId="0" borderId="18" xfId="7" applyFont="1" applyFill="1" applyBorder="1" applyAlignment="1"/>
    <xf numFmtId="16" fontId="1" fillId="0" borderId="23" xfId="11" quotePrefix="1" applyNumberFormat="1" applyFont="1" applyFill="1" applyBorder="1" applyAlignment="1">
      <alignment horizontal="center"/>
    </xf>
    <xf numFmtId="0" fontId="2" fillId="0" borderId="31" xfId="11" applyFont="1" applyFill="1" applyBorder="1"/>
    <xf numFmtId="0" fontId="2" fillId="0" borderId="31" xfId="11" applyFont="1" applyFill="1" applyBorder="1" applyAlignment="1">
      <alignment horizontal="center"/>
    </xf>
    <xf numFmtId="0" fontId="2" fillId="0" borderId="32" xfId="11" applyFont="1" applyFill="1" applyBorder="1" applyAlignment="1">
      <alignment horizontal="center"/>
    </xf>
    <xf numFmtId="0" fontId="2" fillId="0" borderId="14" xfId="11" applyFont="1" applyFill="1" applyBorder="1" applyAlignment="1">
      <alignment horizontal="center"/>
    </xf>
    <xf numFmtId="0" fontId="2" fillId="0" borderId="33" xfId="11" applyFont="1" applyFill="1" applyBorder="1" applyAlignment="1">
      <alignment horizontal="center"/>
    </xf>
    <xf numFmtId="0" fontId="1" fillId="0" borderId="26" xfId="8" applyFont="1" applyBorder="1" applyAlignment="1">
      <alignment vertical="center"/>
    </xf>
    <xf numFmtId="0" fontId="2" fillId="0" borderId="27" xfId="11" applyFont="1" applyFill="1" applyBorder="1"/>
    <xf numFmtId="0" fontId="2" fillId="0" borderId="27" xfId="11" applyFont="1" applyFill="1" applyBorder="1" applyAlignment="1">
      <alignment horizontal="center"/>
    </xf>
    <xf numFmtId="0" fontId="2" fillId="0" borderId="28" xfId="11" applyFont="1" applyFill="1" applyBorder="1" applyAlignment="1">
      <alignment horizontal="center"/>
    </xf>
    <xf numFmtId="0" fontId="2" fillId="0" borderId="29" xfId="11" applyFont="1" applyFill="1" applyBorder="1" applyAlignment="1">
      <alignment horizontal="center"/>
    </xf>
    <xf numFmtId="0" fontId="2" fillId="4" borderId="27" xfId="11" applyFont="1" applyFill="1" applyBorder="1"/>
    <xf numFmtId="0" fontId="2" fillId="4" borderId="27" xfId="11" applyFont="1" applyFill="1" applyBorder="1" applyAlignment="1">
      <alignment horizontal="center"/>
    </xf>
    <xf numFmtId="0" fontId="2" fillId="4" borderId="28" xfId="11" applyFont="1" applyFill="1" applyBorder="1" applyAlignment="1">
      <alignment horizontal="center"/>
    </xf>
    <xf numFmtId="0" fontId="2" fillId="4" borderId="29" xfId="11" applyFont="1" applyFill="1" applyBorder="1" applyAlignment="1">
      <alignment horizontal="center"/>
    </xf>
    <xf numFmtId="0" fontId="2" fillId="4" borderId="26" xfId="11" applyFont="1" applyFill="1" applyBorder="1" applyAlignment="1">
      <alignment horizontal="center"/>
    </xf>
    <xf numFmtId="16" fontId="1" fillId="0" borderId="23" xfId="7" quotePrefix="1" applyNumberFormat="1" applyFont="1" applyFill="1" applyBorder="1" applyAlignment="1">
      <alignment horizontal="center"/>
    </xf>
    <xf numFmtId="0" fontId="1" fillId="0" borderId="23" xfId="8" applyFont="1" applyFill="1" applyBorder="1" applyAlignment="1">
      <alignment vertical="center"/>
    </xf>
    <xf numFmtId="16" fontId="2" fillId="0" borderId="0" xfId="11" quotePrefix="1" applyNumberFormat="1" applyFont="1" applyBorder="1" applyAlignment="1">
      <alignment horizontal="right"/>
    </xf>
    <xf numFmtId="0" fontId="2" fillId="0" borderId="0" xfId="11" quotePrefix="1" applyFont="1" applyBorder="1" applyAlignment="1">
      <alignment horizontal="right"/>
    </xf>
    <xf numFmtId="0" fontId="2" fillId="0" borderId="1" xfId="7" applyFont="1" applyFill="1" applyBorder="1"/>
    <xf numFmtId="0" fontId="2" fillId="0" borderId="26" xfId="11" applyFont="1" applyFill="1" applyBorder="1"/>
    <xf numFmtId="0" fontId="13" fillId="0" borderId="1" xfId="13" applyFont="1" applyBorder="1" applyAlignment="1">
      <alignment vertical="center"/>
    </xf>
    <xf numFmtId="0" fontId="29" fillId="0" borderId="0" xfId="7" applyFont="1" applyFill="1" applyBorder="1" applyAlignment="1" applyProtection="1"/>
    <xf numFmtId="0" fontId="2" fillId="0" borderId="0" xfId="7" applyFont="1" applyFill="1" applyAlignment="1" applyProtection="1"/>
    <xf numFmtId="0" fontId="1" fillId="0" borderId="0" xfId="7" applyFont="1" applyFill="1" applyBorder="1" applyAlignment="1" applyProtection="1">
      <alignment horizontal="center"/>
    </xf>
    <xf numFmtId="0" fontId="2" fillId="0" borderId="0" xfId="7" applyFont="1" applyFill="1" applyAlignment="1" applyProtection="1">
      <alignment horizontal="center"/>
    </xf>
    <xf numFmtId="0" fontId="23" fillId="0" borderId="0" xfId="7" applyFont="1" applyFill="1" applyAlignment="1" applyProtection="1">
      <alignment horizontal="center"/>
    </xf>
    <xf numFmtId="0" fontId="2" fillId="0" borderId="0" xfId="7" applyFont="1" applyFill="1" applyBorder="1" applyAlignment="1" applyProtection="1"/>
    <xf numFmtId="0" fontId="30" fillId="0" borderId="0" xfId="7" applyFont="1" applyFill="1" applyBorder="1" applyAlignment="1" applyProtection="1"/>
    <xf numFmtId="0" fontId="2" fillId="0" borderId="0" xfId="7" applyFont="1" applyFill="1" applyBorder="1" applyAlignment="1" applyProtection="1">
      <alignment horizontal="center"/>
    </xf>
    <xf numFmtId="0" fontId="2" fillId="0" borderId="0" xfId="7" applyFont="1" applyFill="1" applyBorder="1" applyAlignment="1" applyProtection="1">
      <alignment textRotation="90"/>
    </xf>
    <xf numFmtId="0" fontId="2" fillId="0" borderId="0" xfId="7" applyFont="1" applyFill="1" applyAlignment="1" applyProtection="1">
      <alignment textRotation="90"/>
    </xf>
    <xf numFmtId="0" fontId="3" fillId="0" borderId="0" xfId="7" applyFont="1" applyFill="1" applyBorder="1" applyAlignment="1" applyProtection="1"/>
    <xf numFmtId="0" fontId="2" fillId="0" borderId="1" xfId="7" applyFont="1" applyFill="1" applyBorder="1" applyAlignment="1" applyProtection="1"/>
    <xf numFmtId="0" fontId="0" fillId="0" borderId="1" xfId="0" applyBorder="1" applyProtection="1"/>
    <xf numFmtId="0" fontId="23" fillId="0" borderId="1" xfId="7" applyFont="1" applyFill="1" applyBorder="1" applyAlignment="1" applyProtection="1">
      <alignment horizontal="center"/>
    </xf>
    <xf numFmtId="0" fontId="1" fillId="0" borderId="1" xfId="7" applyFont="1" applyFill="1" applyBorder="1" applyAlignment="1" applyProtection="1"/>
    <xf numFmtId="0" fontId="1" fillId="0" borderId="1" xfId="7" applyFont="1" applyFill="1" applyBorder="1" applyAlignment="1" applyProtection="1">
      <alignment horizontal="center"/>
    </xf>
    <xf numFmtId="0" fontId="2" fillId="0" borderId="1" xfId="3" applyNumberFormat="1" applyFont="1" applyBorder="1" applyAlignment="1" applyProtection="1">
      <alignment horizontal="center"/>
    </xf>
    <xf numFmtId="0" fontId="2" fillId="0" borderId="1" xfId="4" applyNumberFormat="1" applyFont="1" applyBorder="1" applyAlignment="1" applyProtection="1">
      <alignment horizontal="center"/>
    </xf>
    <xf numFmtId="164" fontId="1" fillId="0" borderId="1" xfId="7" applyNumberFormat="1" applyFont="1" applyFill="1" applyBorder="1" applyAlignment="1" applyProtection="1">
      <alignment horizontal="center"/>
    </xf>
    <xf numFmtId="164" fontId="2" fillId="0" borderId="0" xfId="7" applyNumberFormat="1" applyFont="1" applyFill="1" applyAlignment="1" applyProtection="1">
      <alignment horizontal="center"/>
    </xf>
    <xf numFmtId="0" fontId="1" fillId="0" borderId="0" xfId="7" applyFont="1" applyFill="1" applyAlignment="1" applyProtection="1">
      <alignment horizontal="center"/>
    </xf>
    <xf numFmtId="0" fontId="2" fillId="0" borderId="1" xfId="7" applyFont="1" applyBorder="1" applyAlignment="1" applyProtection="1"/>
    <xf numFmtId="49" fontId="22" fillId="0" borderId="2" xfId="9" applyNumberFormat="1" applyFont="1" applyBorder="1"/>
    <xf numFmtId="0" fontId="15" fillId="0" borderId="2" xfId="1" applyBorder="1"/>
    <xf numFmtId="0" fontId="31" fillId="17" borderId="2" xfId="7" applyFont="1" applyFill="1" applyBorder="1" applyAlignment="1">
      <alignment horizontal="left" vertical="top"/>
    </xf>
    <xf numFmtId="49" fontId="13" fillId="0" borderId="2" xfId="9" applyNumberFormat="1" applyFont="1" applyBorder="1"/>
    <xf numFmtId="0" fontId="19" fillId="17" borderId="2" xfId="7" applyFont="1" applyFill="1" applyBorder="1" applyAlignment="1">
      <alignment horizontal="left" vertical="top"/>
    </xf>
    <xf numFmtId="14" fontId="2" fillId="0" borderId="1" xfId="12" applyNumberFormat="1" applyFont="1" applyBorder="1" applyAlignment="1">
      <alignment horizontal="left"/>
    </xf>
    <xf numFmtId="49" fontId="13" fillId="0" borderId="1" xfId="9" applyNumberFormat="1" applyFont="1" applyBorder="1"/>
    <xf numFmtId="0" fontId="7" fillId="0" borderId="1" xfId="12" applyFont="1" applyBorder="1"/>
    <xf numFmtId="0" fontId="15" fillId="0" borderId="1" xfId="1" applyBorder="1"/>
    <xf numFmtId="0" fontId="7" fillId="0" borderId="1" xfId="12" applyFont="1" applyBorder="1" applyAlignment="1"/>
    <xf numFmtId="0" fontId="19" fillId="17" borderId="1" xfId="7" applyFont="1" applyFill="1" applyBorder="1" applyAlignment="1">
      <alignment horizontal="left" vertical="top"/>
    </xf>
    <xf numFmtId="166" fontId="7" fillId="0" borderId="1" xfId="12" applyNumberFormat="1" applyFont="1" applyBorder="1" applyAlignment="1">
      <alignment horizontal="center"/>
    </xf>
    <xf numFmtId="0" fontId="7" fillId="0" borderId="1" xfId="12" applyFont="1" applyBorder="1" applyAlignment="1">
      <alignment horizontal="center"/>
    </xf>
    <xf numFmtId="0" fontId="2" fillId="10" borderId="1" xfId="0" applyFont="1" applyFill="1" applyBorder="1"/>
    <xf numFmtId="49" fontId="2" fillId="10" borderId="1" xfId="9" applyNumberFormat="1" applyFont="1" applyFill="1" applyBorder="1"/>
    <xf numFmtId="0" fontId="2" fillId="10" borderId="1" xfId="12" applyFont="1" applyFill="1" applyBorder="1"/>
    <xf numFmtId="0" fontId="2" fillId="10" borderId="1" xfId="12" applyFont="1" applyFill="1" applyBorder="1" applyAlignment="1"/>
    <xf numFmtId="0" fontId="2" fillId="10" borderId="1" xfId="7" applyFont="1" applyFill="1" applyBorder="1" applyAlignment="1">
      <alignment horizontal="left" vertical="top"/>
    </xf>
    <xf numFmtId="166" fontId="2" fillId="10" borderId="1" xfId="12" applyNumberFormat="1" applyFont="1" applyFill="1" applyBorder="1" applyAlignment="1">
      <alignment horizontal="center"/>
    </xf>
    <xf numFmtId="0" fontId="7" fillId="10" borderId="1" xfId="12" applyFont="1" applyFill="1" applyBorder="1" applyAlignment="1">
      <alignment horizontal="center"/>
    </xf>
    <xf numFmtId="14" fontId="1" fillId="0" borderId="1" xfId="12" applyNumberFormat="1" applyFont="1" applyBorder="1" applyAlignment="1">
      <alignment horizontal="left"/>
    </xf>
    <xf numFmtId="49" fontId="22" fillId="0" borderId="1" xfId="9" applyNumberFormat="1" applyFont="1" applyBorder="1"/>
    <xf numFmtId="0" fontId="8" fillId="0" borderId="1" xfId="12" applyFont="1" applyBorder="1"/>
    <xf numFmtId="0" fontId="8" fillId="0" borderId="1" xfId="12" applyFont="1" applyBorder="1" applyAlignment="1"/>
    <xf numFmtId="0" fontId="31" fillId="17" borderId="1" xfId="7" applyFont="1" applyFill="1" applyBorder="1" applyAlignment="1">
      <alignment horizontal="left" vertical="top"/>
    </xf>
    <xf numFmtId="166" fontId="8" fillId="0" borderId="1" xfId="12" applyNumberFormat="1" applyFont="1" applyBorder="1" applyAlignment="1">
      <alignment horizontal="center"/>
    </xf>
    <xf numFmtId="14" fontId="2" fillId="9" borderId="1" xfId="12" applyNumberFormat="1" applyFont="1" applyFill="1" applyBorder="1" applyAlignment="1">
      <alignment horizontal="left"/>
    </xf>
    <xf numFmtId="49" fontId="2" fillId="9" borderId="1" xfId="9" applyNumberFormat="1" applyFont="1" applyFill="1" applyBorder="1"/>
    <xf numFmtId="0" fontId="2" fillId="9" borderId="1" xfId="12" applyFont="1" applyFill="1" applyBorder="1"/>
    <xf numFmtId="0" fontId="7" fillId="9" borderId="1" xfId="12" applyFont="1" applyFill="1" applyBorder="1" applyAlignment="1"/>
    <xf numFmtId="0" fontId="19" fillId="9" borderId="1" xfId="7" applyFont="1" applyFill="1" applyBorder="1" applyAlignment="1">
      <alignment horizontal="left" vertical="top"/>
    </xf>
    <xf numFmtId="166" fontId="7" fillId="9" borderId="1" xfId="12" applyNumberFormat="1" applyFont="1" applyFill="1" applyBorder="1" applyAlignment="1">
      <alignment horizontal="center"/>
    </xf>
    <xf numFmtId="0" fontId="7" fillId="9" borderId="1" xfId="12" applyFont="1" applyFill="1" applyBorder="1" applyAlignment="1">
      <alignment horizontal="center"/>
    </xf>
    <xf numFmtId="0" fontId="2" fillId="0" borderId="0" xfId="13" applyFont="1" applyBorder="1"/>
    <xf numFmtId="0" fontId="15" fillId="0" borderId="0" xfId="1" applyBorder="1"/>
    <xf numFmtId="0" fontId="7" fillId="0" borderId="0" xfId="9" applyFont="1" applyBorder="1"/>
    <xf numFmtId="0" fontId="15" fillId="9" borderId="1" xfId="1" applyFill="1" applyBorder="1" applyAlignment="1">
      <alignment horizontal="center"/>
    </xf>
    <xf numFmtId="0" fontId="24" fillId="0" borderId="0" xfId="13" applyFont="1" applyAlignment="1"/>
    <xf numFmtId="0" fontId="25" fillId="0" borderId="69" xfId="13" applyFont="1" applyFill="1" applyBorder="1" applyAlignment="1"/>
    <xf numFmtId="0" fontId="25" fillId="0" borderId="66" xfId="13" applyFont="1" applyFill="1" applyBorder="1" applyAlignment="1"/>
    <xf numFmtId="0" fontId="32" fillId="0" borderId="66" xfId="1" applyFont="1" applyFill="1" applyBorder="1" applyAlignment="1"/>
    <xf numFmtId="0" fontId="33" fillId="4" borderId="56" xfId="1" applyFont="1" applyFill="1" applyBorder="1" applyAlignment="1"/>
    <xf numFmtId="0" fontId="34" fillId="0" borderId="56" xfId="1" applyFont="1" applyFill="1" applyBorder="1" applyAlignment="1"/>
    <xf numFmtId="0" fontId="33" fillId="10" borderId="56" xfId="1" applyFont="1" applyFill="1" applyBorder="1" applyAlignment="1"/>
    <xf numFmtId="0" fontId="22" fillId="9" borderId="63" xfId="13" applyFont="1" applyFill="1" applyBorder="1" applyAlignment="1"/>
    <xf numFmtId="0" fontId="34" fillId="9" borderId="56" xfId="1" applyFont="1" applyFill="1" applyBorder="1" applyAlignment="1"/>
    <xf numFmtId="0" fontId="22" fillId="9" borderId="61" xfId="13" applyFont="1" applyFill="1" applyBorder="1" applyAlignment="1"/>
    <xf numFmtId="0" fontId="22" fillId="5" borderId="58" xfId="13" applyFont="1" applyFill="1" applyBorder="1" applyAlignment="1"/>
    <xf numFmtId="0" fontId="13" fillId="5" borderId="56" xfId="13" applyFont="1" applyFill="1" applyBorder="1" applyAlignment="1"/>
    <xf numFmtId="0" fontId="13" fillId="5" borderId="57" xfId="13" applyFont="1" applyFill="1" applyBorder="1" applyAlignment="1"/>
    <xf numFmtId="0" fontId="22" fillId="10" borderId="63" xfId="13" applyFont="1" applyFill="1" applyBorder="1" applyAlignment="1"/>
    <xf numFmtId="0" fontId="22" fillId="10" borderId="61" xfId="13" applyFont="1" applyFill="1" applyBorder="1" applyAlignment="1"/>
    <xf numFmtId="0" fontId="22" fillId="0" borderId="67" xfId="13" applyFont="1" applyBorder="1" applyAlignment="1"/>
    <xf numFmtId="0" fontId="22" fillId="4" borderId="65" xfId="13" applyFont="1" applyFill="1" applyBorder="1" applyAlignment="1"/>
    <xf numFmtId="0" fontId="22" fillId="0" borderId="69" xfId="13" applyFont="1" applyFill="1" applyBorder="1" applyAlignment="1"/>
    <xf numFmtId="0" fontId="13" fillId="0" borderId="69" xfId="13" applyFont="1" applyFill="1" applyBorder="1" applyAlignment="1"/>
    <xf numFmtId="0" fontId="13" fillId="0" borderId="0" xfId="1" applyFont="1"/>
    <xf numFmtId="0" fontId="34" fillId="0" borderId="67" xfId="1" applyFont="1" applyFill="1" applyBorder="1" applyAlignment="1"/>
    <xf numFmtId="0" fontId="34" fillId="0" borderId="59" xfId="1" applyFont="1" applyFill="1" applyBorder="1" applyAlignment="1"/>
    <xf numFmtId="0" fontId="33" fillId="0" borderId="56" xfId="1" applyFont="1" applyFill="1" applyBorder="1" applyAlignment="1"/>
    <xf numFmtId="0" fontId="33" fillId="0" borderId="66" xfId="1" applyFont="1" applyFill="1" applyBorder="1" applyAlignment="1"/>
    <xf numFmtId="0" fontId="33" fillId="0" borderId="59" xfId="1" applyFont="1" applyFill="1" applyBorder="1" applyAlignment="1"/>
    <xf numFmtId="0" fontId="26" fillId="0" borderId="1" xfId="7" applyFont="1" applyFill="1" applyBorder="1" applyAlignment="1"/>
    <xf numFmtId="0" fontId="26" fillId="0" borderId="1" xfId="9" applyFont="1" applyBorder="1"/>
    <xf numFmtId="0" fontId="2" fillId="0" borderId="34" xfId="11" applyFont="1" applyBorder="1"/>
    <xf numFmtId="0" fontId="1" fillId="0" borderId="34" xfId="11" applyFont="1" applyBorder="1" applyAlignment="1">
      <alignment horizontal="center" vertical="center"/>
    </xf>
    <xf numFmtId="0" fontId="2" fillId="0" borderId="35" xfId="11" applyFont="1" applyBorder="1"/>
    <xf numFmtId="0" fontId="2" fillId="0" borderId="36" xfId="11" applyFont="1" applyBorder="1"/>
    <xf numFmtId="0" fontId="2" fillId="0" borderId="37" xfId="11" applyFont="1" applyBorder="1"/>
    <xf numFmtId="0" fontId="2" fillId="0" borderId="34" xfId="11" applyFont="1" applyFill="1" applyBorder="1"/>
    <xf numFmtId="0" fontId="1" fillId="0" borderId="34" xfId="8" applyFont="1" applyBorder="1" applyAlignment="1">
      <alignment vertical="center"/>
    </xf>
    <xf numFmtId="0" fontId="1" fillId="0" borderId="36" xfId="8" applyFont="1" applyBorder="1" applyAlignment="1">
      <alignment horizontal="center"/>
    </xf>
    <xf numFmtId="0" fontId="1" fillId="0" borderId="38" xfId="8" applyFont="1" applyBorder="1" applyAlignment="1">
      <alignment horizontal="center"/>
    </xf>
    <xf numFmtId="0" fontId="1" fillId="0" borderId="39" xfId="8" applyFont="1" applyBorder="1" applyAlignment="1">
      <alignment horizontal="center"/>
    </xf>
    <xf numFmtId="0" fontId="1" fillId="0" borderId="40" xfId="8" applyFont="1" applyBorder="1" applyAlignment="1">
      <alignment horizontal="center"/>
    </xf>
    <xf numFmtId="0" fontId="1" fillId="0" borderId="36" xfId="8" applyFont="1" applyFill="1" applyBorder="1" applyAlignment="1">
      <alignment horizontal="center"/>
    </xf>
    <xf numFmtId="0" fontId="2" fillId="0" borderId="22" xfId="8" applyFont="1" applyBorder="1"/>
    <xf numFmtId="0" fontId="1" fillId="0" borderId="22" xfId="8" applyFont="1" applyBorder="1"/>
    <xf numFmtId="0" fontId="2" fillId="0" borderId="41" xfId="8" applyFont="1" applyBorder="1" applyAlignment="1">
      <alignment horizontal="center"/>
    </xf>
    <xf numFmtId="0" fontId="2" fillId="0" borderId="42" xfId="8" applyFont="1" applyBorder="1" applyAlignment="1">
      <alignment horizontal="center"/>
    </xf>
    <xf numFmtId="0" fontId="2" fillId="0" borderId="43" xfId="8" applyFont="1" applyBorder="1" applyAlignment="1">
      <alignment horizontal="center"/>
    </xf>
    <xf numFmtId="0" fontId="2" fillId="0" borderId="22" xfId="8" applyFont="1" applyFill="1" applyBorder="1" applyAlignment="1">
      <alignment horizontal="center"/>
    </xf>
    <xf numFmtId="0" fontId="2" fillId="0" borderId="27" xfId="11" applyFont="1" applyBorder="1" applyAlignment="1">
      <alignment horizontal="left"/>
    </xf>
    <xf numFmtId="0" fontId="2" fillId="0" borderId="26" xfId="7" applyFont="1" applyFill="1" applyBorder="1" applyAlignment="1">
      <alignment horizontal="center"/>
    </xf>
    <xf numFmtId="0" fontId="1" fillId="0" borderId="44" xfId="7" applyFont="1" applyBorder="1" applyAlignment="1">
      <alignment vertical="center"/>
    </xf>
    <xf numFmtId="0" fontId="2" fillId="0" borderId="41" xfId="7" applyFont="1" applyBorder="1" applyAlignment="1">
      <alignment horizontal="center"/>
    </xf>
    <xf numFmtId="0" fontId="2" fillId="0" borderId="42" xfId="7" applyFont="1" applyBorder="1" applyAlignment="1">
      <alignment horizontal="center"/>
    </xf>
    <xf numFmtId="0" fontId="2" fillId="0" borderId="43" xfId="7" applyFont="1" applyBorder="1" applyAlignment="1">
      <alignment horizontal="center"/>
    </xf>
    <xf numFmtId="0" fontId="2" fillId="0" borderId="22" xfId="11" applyFont="1" applyFill="1" applyBorder="1" applyAlignment="1">
      <alignment horizontal="center"/>
    </xf>
    <xf numFmtId="0" fontId="2" fillId="0" borderId="22" xfId="7" applyFont="1" applyFill="1" applyBorder="1" applyAlignment="1">
      <alignment horizontal="center"/>
    </xf>
    <xf numFmtId="0" fontId="1" fillId="0" borderId="41" xfId="7" applyFont="1" applyBorder="1"/>
    <xf numFmtId="0" fontId="2" fillId="4" borderId="26" xfId="8" applyFont="1" applyFill="1" applyBorder="1"/>
    <xf numFmtId="0" fontId="1" fillId="4" borderId="26" xfId="11" applyFont="1" applyFill="1" applyBorder="1" applyAlignment="1">
      <alignment horizontal="center"/>
    </xf>
    <xf numFmtId="0" fontId="1" fillId="0" borderId="22" xfId="8" applyFont="1" applyBorder="1" applyAlignment="1">
      <alignment vertical="center"/>
    </xf>
    <xf numFmtId="0" fontId="1" fillId="0" borderId="41" xfId="11" applyFont="1" applyFill="1" applyBorder="1"/>
    <xf numFmtId="0" fontId="2" fillId="0" borderId="41" xfId="11" applyFont="1" applyBorder="1" applyAlignment="1">
      <alignment horizontal="center"/>
    </xf>
    <xf numFmtId="0" fontId="2" fillId="0" borderId="42" xfId="11" applyFont="1" applyBorder="1" applyAlignment="1">
      <alignment horizontal="center"/>
    </xf>
    <xf numFmtId="0" fontId="2" fillId="0" borderId="43" xfId="11" applyFont="1" applyBorder="1" applyAlignment="1">
      <alignment horizontal="center"/>
    </xf>
    <xf numFmtId="0" fontId="2" fillId="4" borderId="18" xfId="11" applyFont="1" applyFill="1" applyBorder="1" applyAlignment="1">
      <alignment horizontal="left"/>
    </xf>
    <xf numFmtId="0" fontId="2" fillId="4" borderId="18" xfId="7" applyFont="1" applyFill="1" applyBorder="1" applyAlignment="1">
      <alignment horizontal="center"/>
    </xf>
    <xf numFmtId="0" fontId="2" fillId="4" borderId="1" xfId="7" applyFont="1" applyFill="1" applyBorder="1" applyAlignment="1">
      <alignment horizontal="center"/>
    </xf>
    <xf numFmtId="0" fontId="2" fillId="4" borderId="16" xfId="7" applyFont="1" applyFill="1" applyBorder="1" applyAlignment="1">
      <alignment horizontal="center"/>
    </xf>
    <xf numFmtId="0" fontId="1" fillId="4" borderId="23" xfId="7" applyFont="1" applyFill="1" applyBorder="1" applyAlignment="1">
      <alignment horizontal="center"/>
    </xf>
    <xf numFmtId="0" fontId="2" fillId="4" borderId="23" xfId="7" applyFont="1" applyFill="1" applyBorder="1" applyAlignment="1">
      <alignment horizontal="center"/>
    </xf>
    <xf numFmtId="0" fontId="2" fillId="4" borderId="18" xfId="7" applyFont="1" applyFill="1" applyBorder="1" applyAlignment="1">
      <alignment horizontal="left"/>
    </xf>
    <xf numFmtId="0" fontId="1" fillId="0" borderId="41" xfId="8" applyFont="1" applyBorder="1"/>
    <xf numFmtId="0" fontId="1" fillId="0" borderId="34" xfId="8" applyFont="1" applyBorder="1" applyAlignment="1">
      <alignment horizontal="center"/>
    </xf>
    <xf numFmtId="0" fontId="2" fillId="4" borderId="26" xfId="11" applyFont="1" applyFill="1" applyBorder="1"/>
    <xf numFmtId="0" fontId="1" fillId="0" borderId="22" xfId="11" applyFont="1" applyFill="1" applyBorder="1"/>
    <xf numFmtId="0" fontId="1" fillId="0" borderId="45" xfId="7" applyFont="1" applyBorder="1"/>
    <xf numFmtId="0" fontId="2" fillId="0" borderId="23" xfId="11" applyFont="1" applyBorder="1" applyAlignment="1"/>
    <xf numFmtId="0" fontId="2" fillId="0" borderId="26" xfId="11" applyFont="1" applyBorder="1" applyAlignment="1"/>
    <xf numFmtId="0" fontId="2" fillId="0" borderId="26" xfId="7" applyFont="1" applyFill="1" applyBorder="1" applyAlignment="1"/>
    <xf numFmtId="0" fontId="1" fillId="0" borderId="22" xfId="7" applyFont="1" applyBorder="1"/>
    <xf numFmtId="0" fontId="1" fillId="0" borderId="22" xfId="7" applyFont="1" applyBorder="1" applyAlignment="1">
      <alignment vertical="center"/>
    </xf>
    <xf numFmtId="0" fontId="1" fillId="0" borderId="26" xfId="8" applyFont="1" applyFill="1" applyBorder="1" applyAlignment="1">
      <alignment vertical="center"/>
    </xf>
    <xf numFmtId="0" fontId="2" fillId="0" borderId="26" xfId="11" applyFont="1" applyBorder="1" applyAlignment="1">
      <alignment horizontal="left"/>
    </xf>
    <xf numFmtId="0" fontId="2" fillId="16" borderId="26" xfId="11" applyFont="1" applyFill="1" applyBorder="1" applyAlignment="1">
      <alignment horizontal="center"/>
    </xf>
    <xf numFmtId="0" fontId="2" fillId="4" borderId="23" xfId="11" applyFont="1" applyFill="1" applyBorder="1" applyAlignment="1">
      <alignment horizontal="left"/>
    </xf>
    <xf numFmtId="0" fontId="2" fillId="4" borderId="23" xfId="7" applyFont="1" applyFill="1" applyBorder="1" applyAlignment="1">
      <alignment horizontal="left"/>
    </xf>
    <xf numFmtId="0" fontId="1" fillId="0" borderId="27" xfId="11" applyFont="1" applyFill="1" applyBorder="1"/>
    <xf numFmtId="0" fontId="2" fillId="0" borderId="27" xfId="11" applyFont="1" applyBorder="1" applyAlignment="1">
      <alignment horizontal="center"/>
    </xf>
    <xf numFmtId="0" fontId="2" fillId="0" borderId="28" xfId="11" applyFont="1" applyBorder="1" applyAlignment="1">
      <alignment horizontal="center"/>
    </xf>
    <xf numFmtId="0" fontId="2" fillId="0" borderId="29" xfId="11" applyFont="1" applyBorder="1" applyAlignment="1">
      <alignment horizontal="center"/>
    </xf>
    <xf numFmtId="0" fontId="1" fillId="0" borderId="22" xfId="8" applyFont="1" applyFill="1" applyBorder="1" applyAlignment="1">
      <alignment vertical="center"/>
    </xf>
    <xf numFmtId="0" fontId="2" fillId="0" borderId="41" xfId="11" applyFont="1" applyFill="1" applyBorder="1"/>
    <xf numFmtId="0" fontId="2" fillId="0" borderId="41" xfId="11" applyFont="1" applyFill="1" applyBorder="1" applyAlignment="1">
      <alignment horizontal="center"/>
    </xf>
    <xf numFmtId="0" fontId="2" fillId="0" borderId="42" xfId="11" applyFont="1" applyFill="1" applyBorder="1" applyAlignment="1">
      <alignment horizontal="center"/>
    </xf>
    <xf numFmtId="0" fontId="2" fillId="0" borderId="43" xfId="11" applyFont="1" applyFill="1" applyBorder="1" applyAlignment="1">
      <alignment horizontal="center"/>
    </xf>
    <xf numFmtId="0" fontId="1" fillId="0" borderId="22" xfId="11" applyFont="1" applyFill="1" applyBorder="1" applyAlignment="1">
      <alignment horizontal="center"/>
    </xf>
    <xf numFmtId="0" fontId="1" fillId="0" borderId="26" xfId="7" quotePrefix="1" applyFont="1" applyFill="1" applyBorder="1" applyAlignment="1">
      <alignment horizontal="center"/>
    </xf>
    <xf numFmtId="0" fontId="2" fillId="0" borderId="26" xfId="8" applyFont="1" applyBorder="1"/>
    <xf numFmtId="0" fontId="1" fillId="0" borderId="26" xfId="11" applyFont="1" applyFill="1" applyBorder="1" applyAlignment="1">
      <alignment horizontal="center"/>
    </xf>
    <xf numFmtId="0" fontId="2" fillId="0" borderId="44" xfId="7" applyFont="1" applyFill="1" applyBorder="1" applyAlignment="1">
      <alignment horizontal="center"/>
    </xf>
    <xf numFmtId="0" fontId="2" fillId="4" borderId="46" xfId="11" applyFont="1" applyFill="1" applyBorder="1" applyAlignment="1">
      <alignment horizontal="center"/>
    </xf>
    <xf numFmtId="0" fontId="2" fillId="4" borderId="47" xfId="11" applyFont="1" applyFill="1" applyBorder="1" applyAlignment="1">
      <alignment horizontal="center"/>
    </xf>
    <xf numFmtId="0" fontId="1" fillId="4" borderId="48" xfId="11" applyFont="1" applyFill="1" applyBorder="1" applyAlignment="1">
      <alignment horizontal="center"/>
    </xf>
    <xf numFmtId="0" fontId="2" fillId="0" borderId="49" xfId="7" applyFont="1" applyBorder="1" applyAlignment="1">
      <alignment horizontal="center"/>
    </xf>
    <xf numFmtId="0" fontId="2" fillId="0" borderId="50" xfId="7" applyFont="1" applyBorder="1" applyAlignment="1">
      <alignment horizontal="center"/>
    </xf>
    <xf numFmtId="0" fontId="2" fillId="0" borderId="51" xfId="7" applyFont="1" applyFill="1" applyBorder="1" applyAlignment="1">
      <alignment horizontal="center"/>
    </xf>
    <xf numFmtId="0" fontId="2" fillId="4" borderId="17" xfId="7" applyFont="1" applyFill="1" applyBorder="1" applyAlignment="1">
      <alignment horizontal="center"/>
    </xf>
    <xf numFmtId="0" fontId="2" fillId="4" borderId="24" xfId="7" applyFont="1" applyFill="1" applyBorder="1" applyAlignment="1">
      <alignment horizontal="center"/>
    </xf>
    <xf numFmtId="0" fontId="22" fillId="0" borderId="34" xfId="8" applyFont="1" applyFill="1" applyBorder="1" applyAlignment="1">
      <alignment horizontal="center"/>
    </xf>
    <xf numFmtId="0" fontId="2" fillId="4" borderId="23" xfId="11" applyFont="1" applyFill="1" applyBorder="1" applyAlignment="1"/>
    <xf numFmtId="0" fontId="2" fillId="4" borderId="23" xfId="7" applyFont="1" applyFill="1" applyBorder="1" applyAlignment="1"/>
    <xf numFmtId="0" fontId="15" fillId="4" borderId="1" xfId="1" applyFill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2" fillId="0" borderId="0" xfId="7" applyFont="1" applyFill="1" applyBorder="1" applyAlignment="1">
      <alignment textRotation="90"/>
    </xf>
    <xf numFmtId="166" fontId="13" fillId="0" borderId="0" xfId="12" applyNumberFormat="1" applyFont="1" applyAlignment="1">
      <alignment horizontal="right"/>
    </xf>
    <xf numFmtId="0" fontId="0" fillId="9" borderId="1" xfId="0" applyFill="1" applyBorder="1" applyAlignment="1">
      <alignment vertical="center"/>
    </xf>
    <xf numFmtId="0" fontId="36" fillId="0" borderId="66" xfId="13" applyFont="1" applyFill="1" applyBorder="1" applyAlignment="1"/>
    <xf numFmtId="0" fontId="36" fillId="0" borderId="62" xfId="13" applyFont="1" applyFill="1" applyBorder="1" applyAlignment="1"/>
    <xf numFmtId="0" fontId="36" fillId="0" borderId="59" xfId="13" applyFont="1" applyBorder="1" applyAlignment="1"/>
    <xf numFmtId="0" fontId="36" fillId="0" borderId="0" xfId="0" applyFont="1"/>
    <xf numFmtId="0" fontId="37" fillId="0" borderId="56" xfId="1" applyFont="1" applyFill="1" applyBorder="1" applyAlignment="1"/>
    <xf numFmtId="0" fontId="38" fillId="0" borderId="62" xfId="13" applyFont="1" applyFill="1" applyBorder="1" applyAlignment="1"/>
    <xf numFmtId="0" fontId="37" fillId="0" borderId="59" xfId="1" applyFont="1" applyFill="1" applyBorder="1" applyAlignment="1"/>
    <xf numFmtId="0" fontId="38" fillId="0" borderId="62" xfId="0" applyFont="1" applyBorder="1" applyAlignment="1"/>
    <xf numFmtId="0" fontId="22" fillId="19" borderId="70" xfId="13" applyFont="1" applyFill="1" applyBorder="1" applyAlignment="1"/>
    <xf numFmtId="0" fontId="14" fillId="11" borderId="70" xfId="13" applyFont="1" applyFill="1" applyBorder="1" applyAlignment="1"/>
    <xf numFmtId="0" fontId="22" fillId="19" borderId="71" xfId="13" applyFont="1" applyFill="1" applyBorder="1" applyAlignment="1"/>
    <xf numFmtId="0" fontId="22" fillId="19" borderId="72" xfId="13" applyFont="1" applyFill="1" applyBorder="1" applyAlignment="1"/>
    <xf numFmtId="167" fontId="7" fillId="7" borderId="0" xfId="9" applyNumberFormat="1" applyFont="1" applyFill="1" applyBorder="1" applyAlignment="1">
      <alignment horizontal="left"/>
    </xf>
    <xf numFmtId="14" fontId="2" fillId="7" borderId="2" xfId="12" applyNumberFormat="1" applyFont="1" applyFill="1" applyBorder="1" applyAlignment="1">
      <alignment horizontal="left"/>
    </xf>
    <xf numFmtId="20" fontId="2" fillId="6" borderId="2" xfId="12" applyNumberFormat="1" applyFont="1" applyFill="1" applyBorder="1" applyAlignment="1">
      <alignment horizontal="left" vertical="center"/>
    </xf>
    <xf numFmtId="0" fontId="7" fillId="7" borderId="2" xfId="12" applyFont="1" applyFill="1" applyBorder="1"/>
    <xf numFmtId="0" fontId="15" fillId="0" borderId="2" xfId="1" applyFont="1" applyBorder="1"/>
    <xf numFmtId="0" fontId="7" fillId="7" borderId="2" xfId="12" applyFont="1" applyFill="1" applyBorder="1" applyAlignment="1"/>
    <xf numFmtId="0" fontId="19" fillId="18" borderId="2" xfId="7" applyFont="1" applyFill="1" applyBorder="1" applyAlignment="1">
      <alignment horizontal="left" vertical="top"/>
    </xf>
    <xf numFmtId="166" fontId="7" fillId="6" borderId="2" xfId="12" applyNumberFormat="1" applyFont="1" applyFill="1" applyBorder="1" applyAlignment="1">
      <alignment horizontal="center"/>
    </xf>
    <xf numFmtId="20" fontId="2" fillId="6" borderId="2" xfId="12" applyNumberFormat="1" applyFont="1" applyFill="1" applyBorder="1" applyAlignment="1">
      <alignment horizontal="left"/>
    </xf>
    <xf numFmtId="0" fontId="2" fillId="6" borderId="2" xfId="12" applyNumberFormat="1" applyFont="1" applyFill="1" applyBorder="1" applyAlignment="1">
      <alignment horizontal="left"/>
    </xf>
    <xf numFmtId="0" fontId="7" fillId="6" borderId="2" xfId="12" applyFont="1" applyFill="1" applyBorder="1"/>
    <xf numFmtId="0" fontId="7" fillId="6" borderId="2" xfId="12" applyFont="1" applyFill="1" applyBorder="1" applyAlignment="1"/>
    <xf numFmtId="0" fontId="2" fillId="7" borderId="2" xfId="12" applyFont="1" applyFill="1" applyBorder="1"/>
    <xf numFmtId="0" fontId="22" fillId="0" borderId="0" xfId="9" applyFont="1" applyFill="1" applyAlignment="1"/>
    <xf numFmtId="0" fontId="0" fillId="0" borderId="0" xfId="0" applyFont="1" applyFill="1"/>
    <xf numFmtId="0" fontId="22" fillId="0" borderId="0" xfId="5" applyNumberFormat="1" applyFont="1" applyAlignment="1"/>
    <xf numFmtId="0" fontId="23" fillId="10" borderId="1" xfId="16" applyFont="1" applyFill="1" applyBorder="1" applyAlignment="1"/>
    <xf numFmtId="0" fontId="23" fillId="15" borderId="1" xfId="16" applyFont="1" applyFill="1" applyBorder="1" applyAlignment="1"/>
    <xf numFmtId="0" fontId="15" fillId="9" borderId="1" xfId="1" applyFill="1" applyBorder="1"/>
    <xf numFmtId="0" fontId="35" fillId="9" borderId="1" xfId="7" applyFont="1" applyFill="1" applyBorder="1" applyAlignment="1">
      <alignment horizontal="center"/>
    </xf>
    <xf numFmtId="0" fontId="39" fillId="0" borderId="1" xfId="7" applyFont="1" applyFill="1" applyBorder="1" applyAlignment="1">
      <alignment horizontal="center"/>
    </xf>
    <xf numFmtId="0" fontId="39" fillId="0" borderId="1" xfId="15" applyFont="1" applyFill="1" applyBorder="1" applyAlignment="1">
      <alignment horizontal="center"/>
    </xf>
    <xf numFmtId="0" fontId="35" fillId="4" borderId="1" xfId="3" applyFont="1" applyFill="1" applyBorder="1" applyAlignment="1">
      <alignment horizontal="center"/>
    </xf>
    <xf numFmtId="0" fontId="39" fillId="0" borderId="1" xfId="15" applyFont="1" applyFill="1" applyBorder="1" applyAlignment="1" applyProtection="1">
      <alignment horizontal="center"/>
    </xf>
    <xf numFmtId="0" fontId="1" fillId="0" borderId="1" xfId="7" applyFont="1" applyBorder="1" applyAlignment="1"/>
    <xf numFmtId="0" fontId="2" fillId="7" borderId="1" xfId="7" applyFont="1" applyFill="1" applyBorder="1" applyAlignment="1"/>
    <xf numFmtId="0" fontId="40" fillId="0" borderId="2" xfId="12" applyFont="1" applyBorder="1"/>
    <xf numFmtId="0" fontId="41" fillId="0" borderId="2" xfId="12" applyFont="1" applyBorder="1"/>
    <xf numFmtId="0" fontId="41" fillId="0" borderId="1" xfId="12" applyFont="1" applyBorder="1"/>
    <xf numFmtId="0" fontId="42" fillId="10" borderId="1" xfId="12" applyFont="1" applyFill="1" applyBorder="1"/>
    <xf numFmtId="0" fontId="40" fillId="0" borderId="1" xfId="12" applyFont="1" applyBorder="1"/>
    <xf numFmtId="0" fontId="42" fillId="6" borderId="2" xfId="12" applyFont="1" applyFill="1" applyBorder="1"/>
    <xf numFmtId="0" fontId="41" fillId="9" borderId="1" xfId="12" applyFont="1" applyFill="1" applyBorder="1"/>
    <xf numFmtId="0" fontId="34" fillId="9" borderId="59" xfId="13" applyFont="1" applyFill="1" applyBorder="1" applyAlignment="1"/>
    <xf numFmtId="0" fontId="33" fillId="4" borderId="67" xfId="13" applyFont="1" applyFill="1" applyBorder="1" applyAlignment="1"/>
    <xf numFmtId="0" fontId="33" fillId="4" borderId="59" xfId="13" applyFont="1" applyFill="1" applyBorder="1" applyAlignment="1"/>
    <xf numFmtId="0" fontId="33" fillId="10" borderId="59" xfId="13" applyFont="1" applyFill="1" applyBorder="1" applyAlignment="1"/>
    <xf numFmtId="0" fontId="37" fillId="4" borderId="67" xfId="13" applyFont="1" applyFill="1" applyBorder="1" applyAlignment="1"/>
    <xf numFmtId="0" fontId="34" fillId="4" borderId="67" xfId="13" applyFont="1" applyFill="1" applyBorder="1" applyAlignment="1"/>
    <xf numFmtId="0" fontId="34" fillId="4" borderId="59" xfId="13" applyFont="1" applyFill="1" applyBorder="1" applyAlignment="1"/>
    <xf numFmtId="0" fontId="22" fillId="4" borderId="53" xfId="13" applyFont="1" applyFill="1" applyBorder="1" applyAlignment="1"/>
    <xf numFmtId="0" fontId="22" fillId="4" borderId="54" xfId="13" applyFont="1" applyFill="1" applyBorder="1" applyAlignment="1"/>
    <xf numFmtId="0" fontId="2" fillId="0" borderId="8" xfId="7" applyFont="1" applyFill="1" applyBorder="1" applyAlignment="1">
      <alignment textRotation="90"/>
    </xf>
    <xf numFmtId="0" fontId="2" fillId="0" borderId="0" xfId="7" applyFont="1" applyFill="1" applyAlignment="1">
      <alignment textRotation="90"/>
    </xf>
    <xf numFmtId="0" fontId="1" fillId="10" borderId="30" xfId="16" applyFont="1" applyFill="1" applyBorder="1" applyAlignment="1">
      <alignment horizontal="center"/>
    </xf>
    <xf numFmtId="0" fontId="1" fillId="10" borderId="25" xfId="16" applyFont="1" applyFill="1" applyBorder="1" applyAlignment="1">
      <alignment horizontal="center"/>
    </xf>
    <xf numFmtId="0" fontId="1" fillId="10" borderId="52" xfId="16" applyFont="1" applyFill="1" applyBorder="1" applyAlignment="1">
      <alignment horizontal="center"/>
    </xf>
    <xf numFmtId="0" fontId="1" fillId="15" borderId="30" xfId="16" applyFont="1" applyFill="1" applyBorder="1" applyAlignment="1">
      <alignment horizontal="center"/>
    </xf>
    <xf numFmtId="0" fontId="1" fillId="15" borderId="25" xfId="16" applyFont="1" applyFill="1" applyBorder="1" applyAlignment="1">
      <alignment horizontal="center"/>
    </xf>
    <xf numFmtId="0" fontId="1" fillId="15" borderId="24" xfId="16" applyFont="1" applyFill="1" applyBorder="1" applyAlignment="1">
      <alignment horizontal="center"/>
    </xf>
  </cellXfs>
  <cellStyles count="18">
    <cellStyle name="Hyperlink" xfId="1" builtinId="8"/>
    <cellStyle name="Hyperlink 2" xfId="2"/>
    <cellStyle name="Hyperlink 3" xfId="3"/>
    <cellStyle name="Hyperlink 3 2" xfId="4"/>
    <cellStyle name="Normal" xfId="0" builtinId="0"/>
    <cellStyle name="Normal 2" xfId="5"/>
    <cellStyle name="Normal 2 2" xfId="6"/>
    <cellStyle name="Normal 2 2 2" xfId="7"/>
    <cellStyle name="Normal 2 2 2 2" xfId="8"/>
    <cellStyle name="Normal 2 3" xfId="9"/>
    <cellStyle name="Normal 3" xfId="10"/>
    <cellStyle name="Normal 3 2" xfId="11"/>
    <cellStyle name="Normal 4" xfId="12"/>
    <cellStyle name="Normal 5" xfId="13"/>
    <cellStyle name="Normal 6" xfId="14"/>
    <cellStyle name="Normal 6 2" xfId="15"/>
    <cellStyle name="Normal 7" xfId="16"/>
    <cellStyle name="WinCalendar_BlankCells_35" xfId="17"/>
  </cellStyles>
  <dxfs count="6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EC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85725</xdr:rowOff>
    </xdr:from>
    <xdr:to>
      <xdr:col>5</xdr:col>
      <xdr:colOff>104775</xdr:colOff>
      <xdr:row>5</xdr:row>
      <xdr:rowOff>733425</xdr:rowOff>
    </xdr:to>
    <xdr:grpSp>
      <xdr:nvGrpSpPr>
        <xdr:cNvPr id="4631" name="Group 39"/>
        <xdr:cNvGrpSpPr>
          <a:grpSpLocks noChangeAspect="1"/>
        </xdr:cNvGrpSpPr>
      </xdr:nvGrpSpPr>
      <xdr:grpSpPr bwMode="auto">
        <a:xfrm>
          <a:off x="1533525" y="904875"/>
          <a:ext cx="590550" cy="647700"/>
          <a:chOff x="1571625" y="533400"/>
          <a:chExt cx="847725" cy="923925"/>
        </a:xfrm>
      </xdr:grpSpPr>
      <xdr:sp macro="" textlink="">
        <xdr:nvSpPr>
          <xdr:cNvPr id="4648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49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5</xdr:row>
      <xdr:rowOff>85725</xdr:rowOff>
    </xdr:from>
    <xdr:to>
      <xdr:col>13</xdr:col>
      <xdr:colOff>104775</xdr:colOff>
      <xdr:row>5</xdr:row>
      <xdr:rowOff>733425</xdr:rowOff>
    </xdr:to>
    <xdr:grpSp>
      <xdr:nvGrpSpPr>
        <xdr:cNvPr id="4632" name="Group 42"/>
        <xdr:cNvGrpSpPr>
          <a:grpSpLocks noChangeAspect="1"/>
        </xdr:cNvGrpSpPr>
      </xdr:nvGrpSpPr>
      <xdr:grpSpPr bwMode="auto">
        <a:xfrm>
          <a:off x="3057525" y="904875"/>
          <a:ext cx="590550" cy="647700"/>
          <a:chOff x="4391025" y="533400"/>
          <a:chExt cx="847725" cy="923925"/>
        </a:xfrm>
      </xdr:grpSpPr>
      <xdr:sp macro="" textlink="">
        <xdr:nvSpPr>
          <xdr:cNvPr id="4644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45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46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47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5</xdr:row>
      <xdr:rowOff>85725</xdr:rowOff>
    </xdr:from>
    <xdr:to>
      <xdr:col>17</xdr:col>
      <xdr:colOff>104775</xdr:colOff>
      <xdr:row>5</xdr:row>
      <xdr:rowOff>733425</xdr:rowOff>
    </xdr:to>
    <xdr:grpSp>
      <xdr:nvGrpSpPr>
        <xdr:cNvPr id="4633" name="Group 47"/>
        <xdr:cNvGrpSpPr>
          <a:grpSpLocks noChangeAspect="1"/>
        </xdr:cNvGrpSpPr>
      </xdr:nvGrpSpPr>
      <xdr:grpSpPr bwMode="auto">
        <a:xfrm>
          <a:off x="3819525" y="904875"/>
          <a:ext cx="590550" cy="647700"/>
          <a:chOff x="5810250" y="523875"/>
          <a:chExt cx="847725" cy="923925"/>
        </a:xfrm>
      </xdr:grpSpPr>
      <xdr:sp macro="" textlink="">
        <xdr:nvSpPr>
          <xdr:cNvPr id="4641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42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43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5</xdr:row>
      <xdr:rowOff>85725</xdr:rowOff>
    </xdr:from>
    <xdr:to>
      <xdr:col>21</xdr:col>
      <xdr:colOff>114300</xdr:colOff>
      <xdr:row>5</xdr:row>
      <xdr:rowOff>733425</xdr:rowOff>
    </xdr:to>
    <xdr:grpSp>
      <xdr:nvGrpSpPr>
        <xdr:cNvPr id="4634" name="Group 51"/>
        <xdr:cNvGrpSpPr>
          <a:grpSpLocks noChangeAspect="1"/>
        </xdr:cNvGrpSpPr>
      </xdr:nvGrpSpPr>
      <xdr:grpSpPr bwMode="auto">
        <a:xfrm>
          <a:off x="4581525" y="904875"/>
          <a:ext cx="600075" cy="647700"/>
          <a:chOff x="7219950" y="533400"/>
          <a:chExt cx="847725" cy="923925"/>
        </a:xfrm>
      </xdr:grpSpPr>
      <xdr:sp macro="" textlink="">
        <xdr:nvSpPr>
          <xdr:cNvPr id="4639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40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5</xdr:row>
      <xdr:rowOff>85725</xdr:rowOff>
    </xdr:from>
    <xdr:to>
      <xdr:col>9</xdr:col>
      <xdr:colOff>114300</xdr:colOff>
      <xdr:row>5</xdr:row>
      <xdr:rowOff>733425</xdr:rowOff>
    </xdr:to>
    <xdr:grpSp>
      <xdr:nvGrpSpPr>
        <xdr:cNvPr id="4635" name="Group 58"/>
        <xdr:cNvGrpSpPr>
          <a:grpSpLocks noChangeAspect="1"/>
        </xdr:cNvGrpSpPr>
      </xdr:nvGrpSpPr>
      <xdr:grpSpPr bwMode="auto">
        <a:xfrm>
          <a:off x="2295525" y="904875"/>
          <a:ext cx="600075" cy="647700"/>
          <a:chOff x="2990850" y="533400"/>
          <a:chExt cx="847725" cy="923925"/>
        </a:xfrm>
      </xdr:grpSpPr>
      <xdr:sp macro="" textlink="">
        <xdr:nvSpPr>
          <xdr:cNvPr id="4636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37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38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85725</xdr:rowOff>
    </xdr:from>
    <xdr:to>
      <xdr:col>5</xdr:col>
      <xdr:colOff>104775</xdr:colOff>
      <xdr:row>5</xdr:row>
      <xdr:rowOff>733425</xdr:rowOff>
    </xdr:to>
    <xdr:grpSp>
      <xdr:nvGrpSpPr>
        <xdr:cNvPr id="5654" name="Group 39"/>
        <xdr:cNvGrpSpPr>
          <a:grpSpLocks noChangeAspect="1"/>
        </xdr:cNvGrpSpPr>
      </xdr:nvGrpSpPr>
      <xdr:grpSpPr bwMode="auto">
        <a:xfrm>
          <a:off x="1533525" y="904875"/>
          <a:ext cx="590550" cy="647700"/>
          <a:chOff x="1571625" y="533400"/>
          <a:chExt cx="847725" cy="923925"/>
        </a:xfrm>
      </xdr:grpSpPr>
      <xdr:sp macro="" textlink="">
        <xdr:nvSpPr>
          <xdr:cNvPr id="5671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72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5</xdr:row>
      <xdr:rowOff>85725</xdr:rowOff>
    </xdr:from>
    <xdr:to>
      <xdr:col>13</xdr:col>
      <xdr:colOff>104775</xdr:colOff>
      <xdr:row>5</xdr:row>
      <xdr:rowOff>733425</xdr:rowOff>
    </xdr:to>
    <xdr:grpSp>
      <xdr:nvGrpSpPr>
        <xdr:cNvPr id="5655" name="Group 42"/>
        <xdr:cNvGrpSpPr>
          <a:grpSpLocks noChangeAspect="1"/>
        </xdr:cNvGrpSpPr>
      </xdr:nvGrpSpPr>
      <xdr:grpSpPr bwMode="auto">
        <a:xfrm>
          <a:off x="3057525" y="904875"/>
          <a:ext cx="590550" cy="647700"/>
          <a:chOff x="4391025" y="533400"/>
          <a:chExt cx="847725" cy="923925"/>
        </a:xfrm>
      </xdr:grpSpPr>
      <xdr:sp macro="" textlink="">
        <xdr:nvSpPr>
          <xdr:cNvPr id="5667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68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69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70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5</xdr:row>
      <xdr:rowOff>85725</xdr:rowOff>
    </xdr:from>
    <xdr:to>
      <xdr:col>17</xdr:col>
      <xdr:colOff>104775</xdr:colOff>
      <xdr:row>5</xdr:row>
      <xdr:rowOff>733425</xdr:rowOff>
    </xdr:to>
    <xdr:grpSp>
      <xdr:nvGrpSpPr>
        <xdr:cNvPr id="5656" name="Group 47"/>
        <xdr:cNvGrpSpPr>
          <a:grpSpLocks noChangeAspect="1"/>
        </xdr:cNvGrpSpPr>
      </xdr:nvGrpSpPr>
      <xdr:grpSpPr bwMode="auto">
        <a:xfrm>
          <a:off x="3819525" y="904875"/>
          <a:ext cx="590550" cy="647700"/>
          <a:chOff x="5810250" y="523875"/>
          <a:chExt cx="847725" cy="923925"/>
        </a:xfrm>
      </xdr:grpSpPr>
      <xdr:sp macro="" textlink="">
        <xdr:nvSpPr>
          <xdr:cNvPr id="5664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65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66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5</xdr:row>
      <xdr:rowOff>85725</xdr:rowOff>
    </xdr:from>
    <xdr:to>
      <xdr:col>21</xdr:col>
      <xdr:colOff>114300</xdr:colOff>
      <xdr:row>5</xdr:row>
      <xdr:rowOff>733425</xdr:rowOff>
    </xdr:to>
    <xdr:grpSp>
      <xdr:nvGrpSpPr>
        <xdr:cNvPr id="5657" name="Group 51"/>
        <xdr:cNvGrpSpPr>
          <a:grpSpLocks noChangeAspect="1"/>
        </xdr:cNvGrpSpPr>
      </xdr:nvGrpSpPr>
      <xdr:grpSpPr bwMode="auto">
        <a:xfrm>
          <a:off x="4581525" y="904875"/>
          <a:ext cx="600075" cy="647700"/>
          <a:chOff x="7219950" y="533400"/>
          <a:chExt cx="847725" cy="923925"/>
        </a:xfrm>
      </xdr:grpSpPr>
      <xdr:sp macro="" textlink="">
        <xdr:nvSpPr>
          <xdr:cNvPr id="5662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63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5</xdr:row>
      <xdr:rowOff>85725</xdr:rowOff>
    </xdr:from>
    <xdr:to>
      <xdr:col>9</xdr:col>
      <xdr:colOff>114300</xdr:colOff>
      <xdr:row>5</xdr:row>
      <xdr:rowOff>733425</xdr:rowOff>
    </xdr:to>
    <xdr:grpSp>
      <xdr:nvGrpSpPr>
        <xdr:cNvPr id="5658" name="Group 58"/>
        <xdr:cNvGrpSpPr>
          <a:grpSpLocks noChangeAspect="1"/>
        </xdr:cNvGrpSpPr>
      </xdr:nvGrpSpPr>
      <xdr:grpSpPr bwMode="auto">
        <a:xfrm>
          <a:off x="2295525" y="904875"/>
          <a:ext cx="600075" cy="647700"/>
          <a:chOff x="2990850" y="533400"/>
          <a:chExt cx="847725" cy="923925"/>
        </a:xfrm>
      </xdr:grpSpPr>
      <xdr:sp macro="" textlink="">
        <xdr:nvSpPr>
          <xdr:cNvPr id="5659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60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61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85725</xdr:rowOff>
    </xdr:from>
    <xdr:to>
      <xdr:col>5</xdr:col>
      <xdr:colOff>104775</xdr:colOff>
      <xdr:row>5</xdr:row>
      <xdr:rowOff>733425</xdr:rowOff>
    </xdr:to>
    <xdr:grpSp>
      <xdr:nvGrpSpPr>
        <xdr:cNvPr id="7057" name="Group 39"/>
        <xdr:cNvGrpSpPr>
          <a:grpSpLocks noChangeAspect="1"/>
        </xdr:cNvGrpSpPr>
      </xdr:nvGrpSpPr>
      <xdr:grpSpPr bwMode="auto">
        <a:xfrm>
          <a:off x="1533525" y="904875"/>
          <a:ext cx="590550" cy="647700"/>
          <a:chOff x="1571625" y="533400"/>
          <a:chExt cx="847725" cy="923925"/>
        </a:xfrm>
      </xdr:grpSpPr>
      <xdr:sp macro="" textlink="">
        <xdr:nvSpPr>
          <xdr:cNvPr id="7074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75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5</xdr:row>
      <xdr:rowOff>85725</xdr:rowOff>
    </xdr:from>
    <xdr:to>
      <xdr:col>13</xdr:col>
      <xdr:colOff>104775</xdr:colOff>
      <xdr:row>5</xdr:row>
      <xdr:rowOff>733425</xdr:rowOff>
    </xdr:to>
    <xdr:grpSp>
      <xdr:nvGrpSpPr>
        <xdr:cNvPr id="7058" name="Group 42"/>
        <xdr:cNvGrpSpPr>
          <a:grpSpLocks noChangeAspect="1"/>
        </xdr:cNvGrpSpPr>
      </xdr:nvGrpSpPr>
      <xdr:grpSpPr bwMode="auto">
        <a:xfrm>
          <a:off x="3057525" y="904875"/>
          <a:ext cx="590550" cy="647700"/>
          <a:chOff x="4391025" y="533400"/>
          <a:chExt cx="847725" cy="923925"/>
        </a:xfrm>
      </xdr:grpSpPr>
      <xdr:sp macro="" textlink="">
        <xdr:nvSpPr>
          <xdr:cNvPr id="7070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71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72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73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5</xdr:row>
      <xdr:rowOff>85725</xdr:rowOff>
    </xdr:from>
    <xdr:to>
      <xdr:col>17</xdr:col>
      <xdr:colOff>104775</xdr:colOff>
      <xdr:row>5</xdr:row>
      <xdr:rowOff>733425</xdr:rowOff>
    </xdr:to>
    <xdr:grpSp>
      <xdr:nvGrpSpPr>
        <xdr:cNvPr id="7059" name="Group 47"/>
        <xdr:cNvGrpSpPr>
          <a:grpSpLocks noChangeAspect="1"/>
        </xdr:cNvGrpSpPr>
      </xdr:nvGrpSpPr>
      <xdr:grpSpPr bwMode="auto">
        <a:xfrm>
          <a:off x="3819525" y="904875"/>
          <a:ext cx="590550" cy="647700"/>
          <a:chOff x="5810250" y="523875"/>
          <a:chExt cx="847725" cy="923925"/>
        </a:xfrm>
      </xdr:grpSpPr>
      <xdr:sp macro="" textlink="">
        <xdr:nvSpPr>
          <xdr:cNvPr id="7067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68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69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5</xdr:row>
      <xdr:rowOff>85725</xdr:rowOff>
    </xdr:from>
    <xdr:to>
      <xdr:col>21</xdr:col>
      <xdr:colOff>114300</xdr:colOff>
      <xdr:row>5</xdr:row>
      <xdr:rowOff>733425</xdr:rowOff>
    </xdr:to>
    <xdr:grpSp>
      <xdr:nvGrpSpPr>
        <xdr:cNvPr id="7060" name="Group 51"/>
        <xdr:cNvGrpSpPr>
          <a:grpSpLocks noChangeAspect="1"/>
        </xdr:cNvGrpSpPr>
      </xdr:nvGrpSpPr>
      <xdr:grpSpPr bwMode="auto">
        <a:xfrm>
          <a:off x="4581525" y="904875"/>
          <a:ext cx="600075" cy="647700"/>
          <a:chOff x="7219950" y="533400"/>
          <a:chExt cx="847725" cy="923925"/>
        </a:xfrm>
      </xdr:grpSpPr>
      <xdr:sp macro="" textlink="">
        <xdr:nvSpPr>
          <xdr:cNvPr id="7065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66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5</xdr:row>
      <xdr:rowOff>85725</xdr:rowOff>
    </xdr:from>
    <xdr:to>
      <xdr:col>9</xdr:col>
      <xdr:colOff>114300</xdr:colOff>
      <xdr:row>5</xdr:row>
      <xdr:rowOff>733425</xdr:rowOff>
    </xdr:to>
    <xdr:grpSp>
      <xdr:nvGrpSpPr>
        <xdr:cNvPr id="7061" name="Group 58"/>
        <xdr:cNvGrpSpPr>
          <a:grpSpLocks noChangeAspect="1"/>
        </xdr:cNvGrpSpPr>
      </xdr:nvGrpSpPr>
      <xdr:grpSpPr bwMode="auto">
        <a:xfrm>
          <a:off x="2295525" y="904875"/>
          <a:ext cx="600075" cy="647700"/>
          <a:chOff x="2990850" y="533400"/>
          <a:chExt cx="847725" cy="923925"/>
        </a:xfrm>
      </xdr:grpSpPr>
      <xdr:sp macro="" textlink="">
        <xdr:nvSpPr>
          <xdr:cNvPr id="7062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63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64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85725</xdr:rowOff>
    </xdr:from>
    <xdr:to>
      <xdr:col>5</xdr:col>
      <xdr:colOff>104775</xdr:colOff>
      <xdr:row>5</xdr:row>
      <xdr:rowOff>733425</xdr:rowOff>
    </xdr:to>
    <xdr:grpSp>
      <xdr:nvGrpSpPr>
        <xdr:cNvPr id="8081" name="Group 39"/>
        <xdr:cNvGrpSpPr>
          <a:grpSpLocks noChangeAspect="1"/>
        </xdr:cNvGrpSpPr>
      </xdr:nvGrpSpPr>
      <xdr:grpSpPr bwMode="auto">
        <a:xfrm>
          <a:off x="1533525" y="904875"/>
          <a:ext cx="590550" cy="647700"/>
          <a:chOff x="1571625" y="533400"/>
          <a:chExt cx="847725" cy="923925"/>
        </a:xfrm>
      </xdr:grpSpPr>
      <xdr:sp macro="" textlink="">
        <xdr:nvSpPr>
          <xdr:cNvPr id="8098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99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5</xdr:row>
      <xdr:rowOff>85725</xdr:rowOff>
    </xdr:from>
    <xdr:to>
      <xdr:col>13</xdr:col>
      <xdr:colOff>104775</xdr:colOff>
      <xdr:row>5</xdr:row>
      <xdr:rowOff>733425</xdr:rowOff>
    </xdr:to>
    <xdr:grpSp>
      <xdr:nvGrpSpPr>
        <xdr:cNvPr id="8082" name="Group 42"/>
        <xdr:cNvGrpSpPr>
          <a:grpSpLocks noChangeAspect="1"/>
        </xdr:cNvGrpSpPr>
      </xdr:nvGrpSpPr>
      <xdr:grpSpPr bwMode="auto">
        <a:xfrm>
          <a:off x="3057525" y="904875"/>
          <a:ext cx="590550" cy="647700"/>
          <a:chOff x="4391025" y="533400"/>
          <a:chExt cx="847725" cy="923925"/>
        </a:xfrm>
      </xdr:grpSpPr>
      <xdr:sp macro="" textlink="">
        <xdr:nvSpPr>
          <xdr:cNvPr id="8094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95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96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97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5</xdr:row>
      <xdr:rowOff>85725</xdr:rowOff>
    </xdr:from>
    <xdr:to>
      <xdr:col>17</xdr:col>
      <xdr:colOff>104775</xdr:colOff>
      <xdr:row>5</xdr:row>
      <xdr:rowOff>733425</xdr:rowOff>
    </xdr:to>
    <xdr:grpSp>
      <xdr:nvGrpSpPr>
        <xdr:cNvPr id="8083" name="Group 47"/>
        <xdr:cNvGrpSpPr>
          <a:grpSpLocks noChangeAspect="1"/>
        </xdr:cNvGrpSpPr>
      </xdr:nvGrpSpPr>
      <xdr:grpSpPr bwMode="auto">
        <a:xfrm>
          <a:off x="3819525" y="904875"/>
          <a:ext cx="590550" cy="647700"/>
          <a:chOff x="5810250" y="523875"/>
          <a:chExt cx="847725" cy="923925"/>
        </a:xfrm>
      </xdr:grpSpPr>
      <xdr:sp macro="" textlink="">
        <xdr:nvSpPr>
          <xdr:cNvPr id="8091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92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93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5</xdr:row>
      <xdr:rowOff>85725</xdr:rowOff>
    </xdr:from>
    <xdr:to>
      <xdr:col>21</xdr:col>
      <xdr:colOff>114300</xdr:colOff>
      <xdr:row>5</xdr:row>
      <xdr:rowOff>733425</xdr:rowOff>
    </xdr:to>
    <xdr:grpSp>
      <xdr:nvGrpSpPr>
        <xdr:cNvPr id="8084" name="Group 51"/>
        <xdr:cNvGrpSpPr>
          <a:grpSpLocks noChangeAspect="1"/>
        </xdr:cNvGrpSpPr>
      </xdr:nvGrpSpPr>
      <xdr:grpSpPr bwMode="auto">
        <a:xfrm>
          <a:off x="4581525" y="904875"/>
          <a:ext cx="600075" cy="647700"/>
          <a:chOff x="7219950" y="533400"/>
          <a:chExt cx="847725" cy="923925"/>
        </a:xfrm>
      </xdr:grpSpPr>
      <xdr:sp macro="" textlink="">
        <xdr:nvSpPr>
          <xdr:cNvPr id="8089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90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5</xdr:row>
      <xdr:rowOff>85725</xdr:rowOff>
    </xdr:from>
    <xdr:to>
      <xdr:col>9</xdr:col>
      <xdr:colOff>114300</xdr:colOff>
      <xdr:row>5</xdr:row>
      <xdr:rowOff>733425</xdr:rowOff>
    </xdr:to>
    <xdr:grpSp>
      <xdr:nvGrpSpPr>
        <xdr:cNvPr id="8085" name="Group 58"/>
        <xdr:cNvGrpSpPr>
          <a:grpSpLocks noChangeAspect="1"/>
        </xdr:cNvGrpSpPr>
      </xdr:nvGrpSpPr>
      <xdr:grpSpPr bwMode="auto">
        <a:xfrm>
          <a:off x="2295525" y="904875"/>
          <a:ext cx="600075" cy="647700"/>
          <a:chOff x="2990850" y="533400"/>
          <a:chExt cx="847725" cy="923925"/>
        </a:xfrm>
      </xdr:grpSpPr>
      <xdr:sp macro="" textlink="">
        <xdr:nvSpPr>
          <xdr:cNvPr id="8086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87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88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85725</xdr:rowOff>
    </xdr:from>
    <xdr:to>
      <xdr:col>5</xdr:col>
      <xdr:colOff>104775</xdr:colOff>
      <xdr:row>5</xdr:row>
      <xdr:rowOff>733425</xdr:rowOff>
    </xdr:to>
    <xdr:grpSp>
      <xdr:nvGrpSpPr>
        <xdr:cNvPr id="8727" name="Group 39"/>
        <xdr:cNvGrpSpPr>
          <a:grpSpLocks noChangeAspect="1"/>
        </xdr:cNvGrpSpPr>
      </xdr:nvGrpSpPr>
      <xdr:grpSpPr bwMode="auto">
        <a:xfrm>
          <a:off x="1533525" y="904875"/>
          <a:ext cx="590550" cy="647700"/>
          <a:chOff x="1571625" y="533400"/>
          <a:chExt cx="847725" cy="923925"/>
        </a:xfrm>
      </xdr:grpSpPr>
      <xdr:sp macro="" textlink="">
        <xdr:nvSpPr>
          <xdr:cNvPr id="8744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45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5</xdr:row>
      <xdr:rowOff>85725</xdr:rowOff>
    </xdr:from>
    <xdr:to>
      <xdr:col>13</xdr:col>
      <xdr:colOff>104775</xdr:colOff>
      <xdr:row>5</xdr:row>
      <xdr:rowOff>733425</xdr:rowOff>
    </xdr:to>
    <xdr:grpSp>
      <xdr:nvGrpSpPr>
        <xdr:cNvPr id="8728" name="Group 42"/>
        <xdr:cNvGrpSpPr>
          <a:grpSpLocks noChangeAspect="1"/>
        </xdr:cNvGrpSpPr>
      </xdr:nvGrpSpPr>
      <xdr:grpSpPr bwMode="auto">
        <a:xfrm>
          <a:off x="3057525" y="904875"/>
          <a:ext cx="590550" cy="647700"/>
          <a:chOff x="4391025" y="533400"/>
          <a:chExt cx="847725" cy="923925"/>
        </a:xfrm>
      </xdr:grpSpPr>
      <xdr:sp macro="" textlink="">
        <xdr:nvSpPr>
          <xdr:cNvPr id="8740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41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42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43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5</xdr:row>
      <xdr:rowOff>85725</xdr:rowOff>
    </xdr:from>
    <xdr:to>
      <xdr:col>17</xdr:col>
      <xdr:colOff>104775</xdr:colOff>
      <xdr:row>5</xdr:row>
      <xdr:rowOff>733425</xdr:rowOff>
    </xdr:to>
    <xdr:grpSp>
      <xdr:nvGrpSpPr>
        <xdr:cNvPr id="8729" name="Group 47"/>
        <xdr:cNvGrpSpPr>
          <a:grpSpLocks noChangeAspect="1"/>
        </xdr:cNvGrpSpPr>
      </xdr:nvGrpSpPr>
      <xdr:grpSpPr bwMode="auto">
        <a:xfrm>
          <a:off x="3819525" y="904875"/>
          <a:ext cx="590550" cy="647700"/>
          <a:chOff x="5810250" y="523875"/>
          <a:chExt cx="847725" cy="923925"/>
        </a:xfrm>
      </xdr:grpSpPr>
      <xdr:sp macro="" textlink="">
        <xdr:nvSpPr>
          <xdr:cNvPr id="8737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38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39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5</xdr:row>
      <xdr:rowOff>85725</xdr:rowOff>
    </xdr:from>
    <xdr:to>
      <xdr:col>21</xdr:col>
      <xdr:colOff>114300</xdr:colOff>
      <xdr:row>5</xdr:row>
      <xdr:rowOff>733425</xdr:rowOff>
    </xdr:to>
    <xdr:grpSp>
      <xdr:nvGrpSpPr>
        <xdr:cNvPr id="8730" name="Group 51"/>
        <xdr:cNvGrpSpPr>
          <a:grpSpLocks noChangeAspect="1"/>
        </xdr:cNvGrpSpPr>
      </xdr:nvGrpSpPr>
      <xdr:grpSpPr bwMode="auto">
        <a:xfrm>
          <a:off x="4581525" y="904875"/>
          <a:ext cx="600075" cy="647700"/>
          <a:chOff x="7219950" y="533400"/>
          <a:chExt cx="847725" cy="923925"/>
        </a:xfrm>
      </xdr:grpSpPr>
      <xdr:sp macro="" textlink="">
        <xdr:nvSpPr>
          <xdr:cNvPr id="8735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36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5</xdr:row>
      <xdr:rowOff>85725</xdr:rowOff>
    </xdr:from>
    <xdr:to>
      <xdr:col>9</xdr:col>
      <xdr:colOff>114300</xdr:colOff>
      <xdr:row>5</xdr:row>
      <xdr:rowOff>733425</xdr:rowOff>
    </xdr:to>
    <xdr:grpSp>
      <xdr:nvGrpSpPr>
        <xdr:cNvPr id="8731" name="Group 58"/>
        <xdr:cNvGrpSpPr>
          <a:grpSpLocks noChangeAspect="1"/>
        </xdr:cNvGrpSpPr>
      </xdr:nvGrpSpPr>
      <xdr:grpSpPr bwMode="auto">
        <a:xfrm>
          <a:off x="2295525" y="904875"/>
          <a:ext cx="600075" cy="647700"/>
          <a:chOff x="2990850" y="533400"/>
          <a:chExt cx="847725" cy="923925"/>
        </a:xfrm>
      </xdr:grpSpPr>
      <xdr:sp macro="" textlink="">
        <xdr:nvSpPr>
          <xdr:cNvPr id="8732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33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34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85725</xdr:rowOff>
    </xdr:from>
    <xdr:to>
      <xdr:col>5</xdr:col>
      <xdr:colOff>104775</xdr:colOff>
      <xdr:row>5</xdr:row>
      <xdr:rowOff>733425</xdr:rowOff>
    </xdr:to>
    <xdr:grpSp>
      <xdr:nvGrpSpPr>
        <xdr:cNvPr id="10129" name="Group 39"/>
        <xdr:cNvGrpSpPr>
          <a:grpSpLocks noChangeAspect="1"/>
        </xdr:cNvGrpSpPr>
      </xdr:nvGrpSpPr>
      <xdr:grpSpPr bwMode="auto">
        <a:xfrm>
          <a:off x="1533525" y="904875"/>
          <a:ext cx="590550" cy="647700"/>
          <a:chOff x="1571625" y="533400"/>
          <a:chExt cx="847725" cy="923925"/>
        </a:xfrm>
      </xdr:grpSpPr>
      <xdr:sp macro="" textlink="">
        <xdr:nvSpPr>
          <xdr:cNvPr id="10146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47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5</xdr:row>
      <xdr:rowOff>85725</xdr:rowOff>
    </xdr:from>
    <xdr:to>
      <xdr:col>13</xdr:col>
      <xdr:colOff>104775</xdr:colOff>
      <xdr:row>5</xdr:row>
      <xdr:rowOff>733425</xdr:rowOff>
    </xdr:to>
    <xdr:grpSp>
      <xdr:nvGrpSpPr>
        <xdr:cNvPr id="10130" name="Group 42"/>
        <xdr:cNvGrpSpPr>
          <a:grpSpLocks noChangeAspect="1"/>
        </xdr:cNvGrpSpPr>
      </xdr:nvGrpSpPr>
      <xdr:grpSpPr bwMode="auto">
        <a:xfrm>
          <a:off x="3057525" y="904875"/>
          <a:ext cx="590550" cy="647700"/>
          <a:chOff x="4391025" y="533400"/>
          <a:chExt cx="847725" cy="923925"/>
        </a:xfrm>
      </xdr:grpSpPr>
      <xdr:sp macro="" textlink="">
        <xdr:nvSpPr>
          <xdr:cNvPr id="10142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43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44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45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5</xdr:row>
      <xdr:rowOff>85725</xdr:rowOff>
    </xdr:from>
    <xdr:to>
      <xdr:col>17</xdr:col>
      <xdr:colOff>104775</xdr:colOff>
      <xdr:row>5</xdr:row>
      <xdr:rowOff>733425</xdr:rowOff>
    </xdr:to>
    <xdr:grpSp>
      <xdr:nvGrpSpPr>
        <xdr:cNvPr id="10131" name="Group 47"/>
        <xdr:cNvGrpSpPr>
          <a:grpSpLocks noChangeAspect="1"/>
        </xdr:cNvGrpSpPr>
      </xdr:nvGrpSpPr>
      <xdr:grpSpPr bwMode="auto">
        <a:xfrm>
          <a:off x="3819525" y="904875"/>
          <a:ext cx="590550" cy="647700"/>
          <a:chOff x="5810250" y="523875"/>
          <a:chExt cx="847725" cy="923925"/>
        </a:xfrm>
      </xdr:grpSpPr>
      <xdr:sp macro="" textlink="">
        <xdr:nvSpPr>
          <xdr:cNvPr id="10139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40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41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5</xdr:row>
      <xdr:rowOff>85725</xdr:rowOff>
    </xdr:from>
    <xdr:to>
      <xdr:col>21</xdr:col>
      <xdr:colOff>114300</xdr:colOff>
      <xdr:row>5</xdr:row>
      <xdr:rowOff>733425</xdr:rowOff>
    </xdr:to>
    <xdr:grpSp>
      <xdr:nvGrpSpPr>
        <xdr:cNvPr id="10132" name="Group 51"/>
        <xdr:cNvGrpSpPr>
          <a:grpSpLocks noChangeAspect="1"/>
        </xdr:cNvGrpSpPr>
      </xdr:nvGrpSpPr>
      <xdr:grpSpPr bwMode="auto">
        <a:xfrm>
          <a:off x="4581525" y="904875"/>
          <a:ext cx="600075" cy="647700"/>
          <a:chOff x="7219950" y="533400"/>
          <a:chExt cx="847725" cy="923925"/>
        </a:xfrm>
      </xdr:grpSpPr>
      <xdr:sp macro="" textlink="">
        <xdr:nvSpPr>
          <xdr:cNvPr id="10137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38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5</xdr:row>
      <xdr:rowOff>85725</xdr:rowOff>
    </xdr:from>
    <xdr:to>
      <xdr:col>9</xdr:col>
      <xdr:colOff>114300</xdr:colOff>
      <xdr:row>5</xdr:row>
      <xdr:rowOff>733425</xdr:rowOff>
    </xdr:to>
    <xdr:grpSp>
      <xdr:nvGrpSpPr>
        <xdr:cNvPr id="10133" name="Group 58"/>
        <xdr:cNvGrpSpPr>
          <a:grpSpLocks noChangeAspect="1"/>
        </xdr:cNvGrpSpPr>
      </xdr:nvGrpSpPr>
      <xdr:grpSpPr bwMode="auto">
        <a:xfrm>
          <a:off x="2295525" y="904875"/>
          <a:ext cx="600075" cy="647700"/>
          <a:chOff x="2990850" y="533400"/>
          <a:chExt cx="847725" cy="923925"/>
        </a:xfrm>
      </xdr:grpSpPr>
      <xdr:sp macro="" textlink="">
        <xdr:nvSpPr>
          <xdr:cNvPr id="10134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35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36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6"/>
  <sheetViews>
    <sheetView showGridLines="0" showRowColHeaders="0" zoomScaleNormal="100" workbookViewId="0">
      <pane ySplit="3" topLeftCell="A4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12.85546875" style="47" customWidth="1"/>
    <col min="2" max="2" width="5.5703125" style="46" customWidth="1"/>
    <col min="3" max="3" width="29.140625" style="6" bestFit="1" customWidth="1"/>
    <col min="4" max="4" width="5" style="7" bestFit="1" customWidth="1"/>
    <col min="5" max="5" width="10.42578125" style="8" bestFit="1" customWidth="1"/>
    <col min="6" max="6" width="19" style="6" bestFit="1" customWidth="1"/>
    <col min="7" max="7" width="12.28515625" style="6" bestFit="1" customWidth="1"/>
    <col min="8" max="8" width="5.28515625" style="9" customWidth="1"/>
    <col min="9" max="9" width="4.85546875" style="6" bestFit="1" customWidth="1"/>
    <col min="10" max="16384" width="9.140625" style="6"/>
  </cols>
  <sheetData>
    <row r="1" spans="1:9" x14ac:dyDescent="0.2">
      <c r="A1" s="4" t="s">
        <v>0</v>
      </c>
      <c r="B1" s="5"/>
      <c r="H1" s="9" t="s">
        <v>1</v>
      </c>
    </row>
    <row r="3" spans="1:9" x14ac:dyDescent="0.2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2" t="s">
        <v>7</v>
      </c>
      <c r="G3" s="14" t="s">
        <v>8</v>
      </c>
      <c r="H3" s="15" t="s">
        <v>9</v>
      </c>
      <c r="I3" s="12" t="s">
        <v>10</v>
      </c>
    </row>
    <row r="4" spans="1:9" s="18" customFormat="1" x14ac:dyDescent="0.2">
      <c r="A4" s="16" t="s">
        <v>11</v>
      </c>
      <c r="B4" s="17"/>
      <c r="H4" s="19"/>
    </row>
    <row r="5" spans="1:9" s="18" customFormat="1" x14ac:dyDescent="0.2">
      <c r="A5" s="20" t="s">
        <v>12</v>
      </c>
      <c r="B5" s="421" t="s">
        <v>13</v>
      </c>
      <c r="C5" s="21" t="s">
        <v>14</v>
      </c>
      <c r="D5" s="422" t="str">
        <f>HYPERLINK("#1!J1","1")</f>
        <v>1</v>
      </c>
      <c r="E5" s="22" t="s">
        <v>15</v>
      </c>
      <c r="F5" s="609" t="str">
        <f>HYPERLINK("http://kaart.delfi.ee/?bookmark=225e5f274dc79e88e106035de3e50b2d","K-Järve petangihall")</f>
        <v>K-Järve petangihall</v>
      </c>
      <c r="G5" s="423" t="s">
        <v>16</v>
      </c>
      <c r="H5" s="23">
        <v>1</v>
      </c>
      <c r="I5" s="24">
        <v>17</v>
      </c>
    </row>
    <row r="6" spans="1:9" s="18" customFormat="1" x14ac:dyDescent="0.2">
      <c r="A6" s="25" t="s">
        <v>17</v>
      </c>
      <c r="B6" s="424" t="s">
        <v>13</v>
      </c>
      <c r="C6" s="26" t="s">
        <v>18</v>
      </c>
      <c r="D6" s="422" t="str">
        <f>HYPERLINK("#Tul1!W1","Tul1")</f>
        <v>Tul1</v>
      </c>
      <c r="E6" s="27" t="s">
        <v>19</v>
      </c>
      <c r="F6" s="610" t="str">
        <f>HYPERLINK("http://kaart.delfi.ee/?bookmark=225e5f274dc79e88e106035de3e50b2d","K-Järve petangihall")</f>
        <v>K-Järve petangihall</v>
      </c>
      <c r="G6" s="425" t="s">
        <v>20</v>
      </c>
      <c r="H6" s="28">
        <v>1</v>
      </c>
      <c r="I6" s="24">
        <v>9</v>
      </c>
    </row>
    <row r="7" spans="1:9" s="18" customFormat="1" x14ac:dyDescent="0.2">
      <c r="A7" s="16" t="s">
        <v>21</v>
      </c>
      <c r="B7" s="29"/>
      <c r="H7" s="30"/>
      <c r="I7" s="31"/>
    </row>
    <row r="8" spans="1:9" x14ac:dyDescent="0.2">
      <c r="A8" s="426" t="s">
        <v>22</v>
      </c>
      <c r="B8" s="427" t="s">
        <v>13</v>
      </c>
      <c r="C8" s="428" t="s">
        <v>23</v>
      </c>
      <c r="D8" s="429" t="str">
        <f>HYPERLINK("#Tul2!W1","Tul2")</f>
        <v>Tul2</v>
      </c>
      <c r="E8" s="430" t="s">
        <v>19</v>
      </c>
      <c r="F8" s="611" t="str">
        <f>HYPERLINK("http://kaart.delfi.ee/?bookmark=225e5f274dc79e88e106035de3e50b2d","K-Järve petangihall")</f>
        <v>K-Järve petangihall</v>
      </c>
      <c r="G8" s="431" t="s">
        <v>20</v>
      </c>
      <c r="H8" s="432">
        <v>1</v>
      </c>
      <c r="I8" s="433">
        <v>7</v>
      </c>
    </row>
    <row r="9" spans="1:9" x14ac:dyDescent="0.2">
      <c r="A9" s="434" t="s">
        <v>24</v>
      </c>
      <c r="B9" s="435" t="s">
        <v>13</v>
      </c>
      <c r="C9" s="436" t="s">
        <v>25</v>
      </c>
      <c r="D9" s="429" t="str">
        <f>HYPERLINK("#JT!K1","JT")</f>
        <v>JT</v>
      </c>
      <c r="E9" s="437" t="s">
        <v>15</v>
      </c>
      <c r="F9" s="612" t="str">
        <f>HYPERLINK("http://kaart.delfi.ee/?bookmark=225e5f274dc79e88e106035de3e50b2d","K-Järve petangihall")</f>
        <v>K-Järve petangihall</v>
      </c>
      <c r="G9" s="438" t="s">
        <v>26</v>
      </c>
      <c r="H9" s="439">
        <v>1</v>
      </c>
      <c r="I9" s="440">
        <v>16</v>
      </c>
    </row>
    <row r="10" spans="1:9" x14ac:dyDescent="0.2">
      <c r="A10" s="441" t="s">
        <v>27</v>
      </c>
      <c r="B10" s="442" t="s">
        <v>13</v>
      </c>
      <c r="C10" s="443" t="s">
        <v>28</v>
      </c>
      <c r="D10" s="429" t="str">
        <f>HYPERLINK("#2!J1","2")</f>
        <v>2</v>
      </c>
      <c r="E10" s="444" t="s">
        <v>29</v>
      </c>
      <c r="F10" s="613" t="str">
        <f>HYPERLINK("http://kaart.delfi.ee/?bookmark=225e5f274dc79e88e106035de3e50b2d","K-Järve petangihall")</f>
        <v>K-Järve petangihall</v>
      </c>
      <c r="G10" s="445" t="s">
        <v>16</v>
      </c>
      <c r="H10" s="446">
        <v>1</v>
      </c>
      <c r="I10" s="433">
        <v>16</v>
      </c>
    </row>
    <row r="11" spans="1:9" s="18" customFormat="1" x14ac:dyDescent="0.2">
      <c r="A11" s="16" t="s">
        <v>30</v>
      </c>
      <c r="B11" s="29"/>
      <c r="H11" s="30"/>
      <c r="I11" s="31"/>
    </row>
    <row r="12" spans="1:9" s="18" customFormat="1" x14ac:dyDescent="0.2">
      <c r="A12" s="25" t="s">
        <v>31</v>
      </c>
      <c r="B12" s="424" t="s">
        <v>13</v>
      </c>
      <c r="C12" s="26" t="s">
        <v>32</v>
      </c>
      <c r="D12" s="422" t="str">
        <f>HYPERLINK("#Tul3!W1","Tul3")</f>
        <v>Tul3</v>
      </c>
      <c r="E12" s="27" t="s">
        <v>19</v>
      </c>
      <c r="F12" s="610" t="str">
        <f>HYPERLINK("http://kaart.delfi.ee/?bookmark=225e5f274dc79e88e106035de3e50b2d","K-Järve petangihall")</f>
        <v>K-Järve petangihall</v>
      </c>
      <c r="G12" s="425" t="s">
        <v>20</v>
      </c>
      <c r="H12" s="28">
        <v>1</v>
      </c>
      <c r="I12" s="24">
        <v>13</v>
      </c>
    </row>
    <row r="13" spans="1:9" x14ac:dyDescent="0.2">
      <c r="A13" s="20" t="s">
        <v>33</v>
      </c>
      <c r="B13" s="421" t="s">
        <v>13</v>
      </c>
      <c r="C13" s="21" t="s">
        <v>34</v>
      </c>
      <c r="D13" s="422" t="str">
        <f>HYPERLINK("#3!J1","3")</f>
        <v>3</v>
      </c>
      <c r="E13" s="22" t="s">
        <v>15</v>
      </c>
      <c r="F13" s="609" t="str">
        <f>HYPERLINK("http://kaart.delfi.ee/?bookmark=225e5f274dc79e88e106035de3e50b2d","K-Järve petangihall")</f>
        <v>K-Järve petangihall</v>
      </c>
      <c r="G13" s="423" t="s">
        <v>16</v>
      </c>
      <c r="H13" s="23">
        <v>1</v>
      </c>
      <c r="I13" s="32">
        <v>19</v>
      </c>
    </row>
    <row r="14" spans="1:9" x14ac:dyDescent="0.2">
      <c r="A14" s="592" t="s">
        <v>35</v>
      </c>
      <c r="B14" s="585">
        <v>0.45833333333333331</v>
      </c>
      <c r="C14" s="593" t="s">
        <v>330</v>
      </c>
      <c r="D14" s="587" t="str">
        <f>HYPERLINK("http://wwwpetanqueee/indexphp?id=103657&amp;cid=342","e7")</f>
        <v>e7</v>
      </c>
      <c r="E14" s="594" t="s">
        <v>36</v>
      </c>
      <c r="F14" s="614" t="str">
        <f>HYPERLINK("http://kaart.delfi.ee/?bookmark=225e5f274dc79e88e106035de3e50b2d","K-Järve petangihall")</f>
        <v>K-Järve petangihall</v>
      </c>
      <c r="G14" s="589" t="s">
        <v>20</v>
      </c>
      <c r="H14" s="590">
        <v>7</v>
      </c>
      <c r="I14" s="33">
        <v>31</v>
      </c>
    </row>
    <row r="15" spans="1:9" x14ac:dyDescent="0.2">
      <c r="A15" s="592" t="s">
        <v>37</v>
      </c>
      <c r="B15" s="591">
        <v>0.41666666666666669</v>
      </c>
      <c r="C15" s="595" t="s">
        <v>331</v>
      </c>
      <c r="D15" s="587" t="str">
        <f>HYPERLINK("http://wwwpetanqueee/indexphp?id=103657&amp;cid=343","e8")</f>
        <v>e8</v>
      </c>
      <c r="E15" s="594" t="s">
        <v>15</v>
      </c>
      <c r="F15" s="614" t="str">
        <f>HYPERLINK("http://kaart.delfi.ee/?bookmark=225e5f274dc79e88e106035de3e50b2d","K-Järve petangihall")</f>
        <v>K-Järve petangihall</v>
      </c>
      <c r="G15" s="589" t="s">
        <v>20</v>
      </c>
      <c r="H15" s="590">
        <v>7</v>
      </c>
      <c r="I15" s="33">
        <v>32</v>
      </c>
    </row>
    <row r="16" spans="1:9" s="18" customFormat="1" x14ac:dyDescent="0.2">
      <c r="A16" s="16" t="s">
        <v>38</v>
      </c>
      <c r="B16" s="29"/>
      <c r="F16" s="34"/>
      <c r="H16" s="30"/>
      <c r="I16" s="31"/>
    </row>
    <row r="17" spans="1:14" x14ac:dyDescent="0.2">
      <c r="A17" s="426" t="s">
        <v>39</v>
      </c>
      <c r="B17" s="427" t="s">
        <v>13</v>
      </c>
      <c r="C17" s="428" t="s">
        <v>40</v>
      </c>
      <c r="D17" s="429" t="str">
        <f>HYPERLINK("#Tul4!W1","Tul4")</f>
        <v>Tul4</v>
      </c>
      <c r="E17" s="430" t="s">
        <v>19</v>
      </c>
      <c r="F17" s="611" t="str">
        <f>HYPERLINK("http://kaart.delfi.ee/?bookmark=225e5f274dc79e88e106035de3e50b2d","K-Järve petangihall")</f>
        <v>K-Järve petangihall</v>
      </c>
      <c r="G17" s="431" t="s">
        <v>20</v>
      </c>
      <c r="H17" s="432">
        <v>1</v>
      </c>
      <c r="I17" s="433">
        <v>8</v>
      </c>
    </row>
    <row r="18" spans="1:14" x14ac:dyDescent="0.2">
      <c r="A18" s="441" t="s">
        <v>41</v>
      </c>
      <c r="B18" s="442" t="s">
        <v>13</v>
      </c>
      <c r="C18" s="443" t="s">
        <v>42</v>
      </c>
      <c r="D18" s="429" t="str">
        <f>HYPERLINK("#4!J1","4")</f>
        <v>4</v>
      </c>
      <c r="E18" s="444" t="s">
        <v>29</v>
      </c>
      <c r="F18" s="613" t="str">
        <f>HYPERLINK("http://kaart.delfi.ee/?bookmark=225e5f274dc79e88e106035de3e50b2d","K-Järve petangihall")</f>
        <v>K-Järve petangihall</v>
      </c>
      <c r="G18" s="445" t="s">
        <v>16</v>
      </c>
      <c r="H18" s="446">
        <v>1</v>
      </c>
      <c r="I18" s="433">
        <v>18</v>
      </c>
    </row>
    <row r="19" spans="1:14" x14ac:dyDescent="0.2">
      <c r="A19" s="447" t="s">
        <v>43</v>
      </c>
      <c r="B19" s="448" t="s">
        <v>44</v>
      </c>
      <c r="C19" s="449" t="s">
        <v>45</v>
      </c>
      <c r="D19" s="601" t="str">
        <f>HYPERLINK("#Sõ!D1","Sõ")</f>
        <v>Sõ</v>
      </c>
      <c r="E19" s="450" t="s">
        <v>46</v>
      </c>
      <c r="F19" s="615" t="str">
        <f>HYPERLINK("http://kaart.delfi.ee/?bookmark=225e5f274dc79e88e106035de3e50b2d","K-Järve petangihall")</f>
        <v>K-Järve petangihall</v>
      </c>
      <c r="G19" s="451" t="s">
        <v>20</v>
      </c>
      <c r="H19" s="452"/>
      <c r="I19" s="453">
        <v>16</v>
      </c>
    </row>
    <row r="20" spans="1:14" s="18" customFormat="1" x14ac:dyDescent="0.2">
      <c r="A20" s="16" t="s">
        <v>47</v>
      </c>
      <c r="B20" s="29"/>
      <c r="F20" s="34"/>
      <c r="H20" s="30"/>
      <c r="I20" s="31"/>
    </row>
    <row r="21" spans="1:14" x14ac:dyDescent="0.2">
      <c r="A21" s="25" t="s">
        <v>48</v>
      </c>
      <c r="B21" s="424" t="s">
        <v>13</v>
      </c>
      <c r="C21" s="26" t="s">
        <v>49</v>
      </c>
      <c r="D21" s="422" t="str">
        <f>HYPERLINK("#Tul5!W1","Tul5")</f>
        <v>Tul5</v>
      </c>
      <c r="E21" s="27" t="s">
        <v>19</v>
      </c>
      <c r="F21" s="610" t="str">
        <f>HYPERLINK("http://kaart.delfi.ee/?bookmark=225e5f274dc79e88e106035de3e50b2d","K-Järve petangihall")</f>
        <v>K-Järve petangihall</v>
      </c>
      <c r="G21" s="425" t="s">
        <v>20</v>
      </c>
      <c r="H21" s="28">
        <v>1</v>
      </c>
      <c r="I21" s="32">
        <v>9</v>
      </c>
    </row>
    <row r="22" spans="1:14" s="36" customFormat="1" x14ac:dyDescent="0.2">
      <c r="A22" s="20" t="s">
        <v>50</v>
      </c>
      <c r="B22" s="421" t="s">
        <v>13</v>
      </c>
      <c r="C22" s="21" t="s">
        <v>51</v>
      </c>
      <c r="D22" s="422" t="str">
        <f>HYPERLINK("#5!K1","5")</f>
        <v>5</v>
      </c>
      <c r="E22" s="22" t="s">
        <v>15</v>
      </c>
      <c r="F22" s="609" t="str">
        <f>HYPERLINK("http://kaart.delfi.ee/?bookmark=225e5f274dc79e88e106035de3e50b2d","K-Järve petangihall")</f>
        <v>K-Järve petangihall</v>
      </c>
      <c r="G22" s="423" t="s">
        <v>16</v>
      </c>
      <c r="H22" s="23">
        <v>1</v>
      </c>
      <c r="I22" s="35">
        <v>16</v>
      </c>
    </row>
    <row r="23" spans="1:14" s="18" customFormat="1" x14ac:dyDescent="0.2">
      <c r="A23" s="16" t="s">
        <v>52</v>
      </c>
      <c r="B23" s="29"/>
      <c r="H23" s="30"/>
      <c r="I23" s="31"/>
    </row>
    <row r="24" spans="1:14" x14ac:dyDescent="0.2">
      <c r="A24" s="25" t="s">
        <v>53</v>
      </c>
      <c r="B24" s="424" t="s">
        <v>13</v>
      </c>
      <c r="C24" s="26" t="s">
        <v>54</v>
      </c>
      <c r="D24" s="422" t="str">
        <f>HYPERLINK("#Tul6!W1","Tul6")</f>
        <v>Tul6</v>
      </c>
      <c r="E24" s="27" t="s">
        <v>19</v>
      </c>
      <c r="F24" s="610" t="str">
        <f>HYPERLINK("http://kaart.delfi.ee/?bookmark=225e5f274dc79e88e106035de3e50b2d","K-Järve petangihall")</f>
        <v>K-Järve petangihall</v>
      </c>
      <c r="G24" s="425" t="s">
        <v>20</v>
      </c>
      <c r="H24" s="28">
        <v>1</v>
      </c>
      <c r="I24" s="32">
        <v>10</v>
      </c>
    </row>
    <row r="25" spans="1:14" x14ac:dyDescent="0.2">
      <c r="A25" s="584" t="s">
        <v>55</v>
      </c>
      <c r="B25" s="585">
        <v>0.41666666666666669</v>
      </c>
      <c r="C25" s="586" t="s">
        <v>56</v>
      </c>
      <c r="D25" s="587" t="str">
        <f>HYPERLINK("http://wwwpetanqueee/indexphp?id=103657&amp;cid=350","e15")</f>
        <v>e15</v>
      </c>
      <c r="E25" s="588" t="s">
        <v>29</v>
      </c>
      <c r="F25" s="614" t="str">
        <f>HYPERLINK("http://kaart.delfi.ee/?bookmark=225e5f274dc79e88e106035de3e50b2d","K-Järve petangihall")</f>
        <v>K-Järve petangihall</v>
      </c>
      <c r="G25" s="589" t="s">
        <v>20</v>
      </c>
      <c r="H25" s="590">
        <v>7</v>
      </c>
      <c r="I25" s="33">
        <v>33</v>
      </c>
    </row>
    <row r="26" spans="1:14" x14ac:dyDescent="0.2">
      <c r="A26" s="584" t="s">
        <v>57</v>
      </c>
      <c r="B26" s="591">
        <v>0.41666666666666669</v>
      </c>
      <c r="C26" s="586" t="s">
        <v>56</v>
      </c>
      <c r="D26" s="587" t="str">
        <f>HYPERLINK("http://wwwpetanqueee/indexphp?id=103657&amp;cid=351","e16")</f>
        <v>e16</v>
      </c>
      <c r="E26" s="588" t="s">
        <v>15</v>
      </c>
      <c r="F26" s="614" t="str">
        <f>HYPERLINK("http://kaart.delfi.ee/?bookmark=225e5f274dc79e88e106035de3e50b2d","K-Järve petangihall")</f>
        <v>K-Järve petangihall</v>
      </c>
      <c r="G26" s="589" t="s">
        <v>20</v>
      </c>
      <c r="H26" s="590">
        <v>7</v>
      </c>
      <c r="I26" s="33">
        <v>34</v>
      </c>
    </row>
    <row r="27" spans="1:14" x14ac:dyDescent="0.2">
      <c r="A27" s="20" t="s">
        <v>58</v>
      </c>
      <c r="B27" s="421" t="s">
        <v>13</v>
      </c>
      <c r="C27" s="21" t="s">
        <v>59</v>
      </c>
      <c r="D27" s="422" t="str">
        <f>HYPERLINK("#6!K1","6")</f>
        <v>6</v>
      </c>
      <c r="E27" s="22" t="s">
        <v>29</v>
      </c>
      <c r="F27" s="21" t="str">
        <f>HYPERLINK("http://kaart.delfi.ee/?bookmark=225e5f274dc79e88e106035de3e50b2d","K-Järve petangihall")</f>
        <v>K-Järve petangihall</v>
      </c>
      <c r="G27" s="423" t="s">
        <v>16</v>
      </c>
      <c r="H27" s="23">
        <v>1</v>
      </c>
      <c r="I27" s="32">
        <v>11</v>
      </c>
    </row>
    <row r="29" spans="1:14" x14ac:dyDescent="0.2">
      <c r="A29" s="477" t="s">
        <v>321</v>
      </c>
      <c r="B29" s="1"/>
      <c r="C29" s="1"/>
      <c r="D29" s="1"/>
      <c r="E29" s="3"/>
      <c r="G29" s="3"/>
      <c r="H29" s="6"/>
      <c r="I29" s="3"/>
      <c r="J29" s="3"/>
      <c r="K29" s="3"/>
      <c r="N29" s="3"/>
    </row>
    <row r="30" spans="1:14" s="38" customFormat="1" x14ac:dyDescent="0.2">
      <c r="A30" s="598" t="s">
        <v>327</v>
      </c>
      <c r="B30" s="37"/>
      <c r="F30" s="37"/>
      <c r="G30" s="37"/>
    </row>
    <row r="31" spans="1:14" s="43" customFormat="1" x14ac:dyDescent="0.2">
      <c r="A31" s="45" t="s">
        <v>329</v>
      </c>
      <c r="G31" s="40"/>
      <c r="H31" s="42"/>
    </row>
    <row r="32" spans="1:14" s="38" customFormat="1" x14ac:dyDescent="0.2">
      <c r="A32" s="583" t="s">
        <v>60</v>
      </c>
      <c r="B32" s="39"/>
      <c r="C32" s="39"/>
      <c r="D32" s="40"/>
      <c r="E32" s="41"/>
      <c r="F32" s="40"/>
      <c r="G32" s="37"/>
    </row>
    <row r="33" spans="1:9" x14ac:dyDescent="0.2">
      <c r="A33" s="44" t="s">
        <v>61</v>
      </c>
      <c r="B33" s="37"/>
      <c r="C33" s="38"/>
      <c r="D33" s="38"/>
      <c r="E33" s="38"/>
      <c r="F33" s="37"/>
    </row>
    <row r="34" spans="1:9" s="46" customFormat="1" x14ac:dyDescent="0.2">
      <c r="C34" s="6"/>
      <c r="D34" s="7"/>
      <c r="E34" s="8"/>
      <c r="F34" s="6"/>
      <c r="G34" s="6"/>
      <c r="H34" s="9"/>
      <c r="I34" s="6"/>
    </row>
    <row r="35" spans="1:9" s="46" customFormat="1" x14ac:dyDescent="0.2">
      <c r="A35" s="45"/>
      <c r="C35" s="6"/>
      <c r="D35" s="7"/>
      <c r="E35" s="8"/>
      <c r="F35" s="6"/>
      <c r="G35" s="6"/>
      <c r="H35" s="9"/>
      <c r="I35" s="6"/>
    </row>
    <row r="36" spans="1:9" s="46" customFormat="1" x14ac:dyDescent="0.2">
      <c r="A36" s="45"/>
      <c r="C36" s="6"/>
      <c r="D36" s="7"/>
      <c r="E36" s="8"/>
      <c r="F36" s="6"/>
      <c r="G36" s="6"/>
      <c r="H36" s="9"/>
      <c r="I36" s="6"/>
    </row>
  </sheetData>
  <sheetProtection selectLockedCells="1" selectUnlockedCells="1"/>
  <conditionalFormatting sqref="I5:I6 I8:I10 I12:I13 I17:I18 I21:I22 I24 I27">
    <cfRule type="top10" dxfId="67" priority="1" stopIfTrue="1" rank="1"/>
  </conditionalFormatting>
  <pageMargins left="0.78740157480314965" right="0.39370078740157483" top="0.78740157480314965" bottom="0.39370078740157483" header="0.59055118110236227" footer="0"/>
  <pageSetup paperSize="9" firstPageNumber="0" fitToHeight="0" orientation="landscape" horizontalDpi="300" verticalDpi="300" r:id="rId1"/>
  <headerFooter alignWithMargins="0">
    <oddHeader>&amp;R&amp;"Arial,Regular"&amp;9Page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08"/>
  <sheetViews>
    <sheetView showGridLines="0" showRowColHeaders="0" tabSelected="1" zoomScaleNormal="100" workbookViewId="0">
      <pane ySplit="3" topLeftCell="A4" activePane="bottomLeft" state="frozen"/>
      <selection activeCell="I1" sqref="I1"/>
      <selection pane="bottomLeft" activeCell="N1" sqref="N1"/>
    </sheetView>
  </sheetViews>
  <sheetFormatPr defaultRowHeight="12.75" x14ac:dyDescent="0.2"/>
  <cols>
    <col min="1" max="1" width="7.85546875" style="49" customWidth="1"/>
    <col min="2" max="2" width="3" style="49" bestFit="1" customWidth="1"/>
    <col min="3" max="3" width="12.28515625" style="49" customWidth="1"/>
    <col min="4" max="4" width="3" style="49" bestFit="1" customWidth="1"/>
    <col min="5" max="5" width="4.5703125" style="50" customWidth="1"/>
    <col min="6" max="6" width="3" style="50" bestFit="1" customWidth="1"/>
    <col min="7" max="7" width="7.85546875" style="49" customWidth="1"/>
    <col min="8" max="8" width="3" style="49" bestFit="1" customWidth="1"/>
    <col min="9" max="9" width="3" style="49" customWidth="1"/>
    <col min="10" max="10" width="3" style="49" bestFit="1" customWidth="1"/>
    <col min="11" max="11" width="18.140625" style="49" customWidth="1"/>
    <col min="12" max="12" width="3" style="49" bestFit="1" customWidth="1"/>
    <col min="13" max="13" width="18.140625" style="49" customWidth="1"/>
    <col min="14" max="14" width="3" style="50" bestFit="1" customWidth="1"/>
    <col min="15" max="15" width="1.7109375" style="49" customWidth="1"/>
    <col min="16" max="16384" width="9.140625" style="49"/>
  </cols>
  <sheetData>
    <row r="1" spans="1:14" x14ac:dyDescent="0.2">
      <c r="A1" s="458" t="s">
        <v>62</v>
      </c>
      <c r="B1" s="48"/>
      <c r="M1" s="569" t="s">
        <v>1</v>
      </c>
      <c r="N1" s="49"/>
    </row>
    <row r="2" spans="1:14" ht="13.5" thickBot="1" x14ac:dyDescent="0.25"/>
    <row r="3" spans="1:14" ht="13.5" thickBot="1" x14ac:dyDescent="0.25">
      <c r="A3" s="51" t="s">
        <v>63</v>
      </c>
      <c r="B3" s="52"/>
      <c r="C3" s="53" t="s">
        <v>64</v>
      </c>
      <c r="D3" s="52"/>
      <c r="E3" s="51" t="s">
        <v>65</v>
      </c>
      <c r="F3" s="52"/>
      <c r="G3" s="51" t="s">
        <v>66</v>
      </c>
      <c r="H3" s="52"/>
      <c r="I3" s="623" t="s">
        <v>67</v>
      </c>
      <c r="J3" s="624"/>
      <c r="K3" s="51" t="s">
        <v>68</v>
      </c>
      <c r="L3" s="52"/>
      <c r="M3" s="51" t="s">
        <v>69</v>
      </c>
      <c r="N3" s="54"/>
    </row>
    <row r="4" spans="1:14" s="60" customFormat="1" ht="13.5" thickBot="1" x14ac:dyDescent="0.25">
      <c r="A4" s="55" t="s">
        <v>11</v>
      </c>
      <c r="B4" s="56"/>
      <c r="C4" s="57"/>
      <c r="D4" s="58"/>
      <c r="E4" s="59"/>
      <c r="F4" s="59"/>
      <c r="G4" s="58"/>
      <c r="H4" s="58"/>
      <c r="I4" s="58"/>
      <c r="K4" s="58"/>
      <c r="L4" s="58"/>
      <c r="N4" s="59"/>
    </row>
    <row r="5" spans="1:14" s="50" customFormat="1" x14ac:dyDescent="0.2">
      <c r="A5" s="61"/>
      <c r="B5" s="62"/>
      <c r="C5" s="63"/>
      <c r="D5" s="64"/>
      <c r="E5" s="65"/>
      <c r="F5" s="64"/>
      <c r="G5" s="63"/>
      <c r="H5" s="62"/>
      <c r="I5" s="62"/>
      <c r="J5" s="66"/>
      <c r="K5" s="61"/>
      <c r="L5" s="579">
        <v>1</v>
      </c>
      <c r="M5" s="61"/>
      <c r="N5" s="579">
        <v>2</v>
      </c>
    </row>
    <row r="6" spans="1:14" ht="13.5" thickBot="1" x14ac:dyDescent="0.25">
      <c r="A6" s="68"/>
      <c r="B6" s="69"/>
      <c r="C6" s="70"/>
      <c r="D6" s="71"/>
      <c r="E6" s="72"/>
      <c r="F6" s="71"/>
      <c r="G6" s="70"/>
      <c r="H6" s="69"/>
      <c r="I6" s="69"/>
      <c r="J6" s="73"/>
      <c r="K6" s="74"/>
      <c r="L6" s="75"/>
      <c r="M6" s="74"/>
      <c r="N6" s="75"/>
    </row>
    <row r="7" spans="1:14" s="50" customFormat="1" x14ac:dyDescent="0.2">
      <c r="A7" s="61"/>
      <c r="B7" s="579">
        <v>3</v>
      </c>
      <c r="C7" s="61"/>
      <c r="D7" s="579">
        <v>4</v>
      </c>
      <c r="E7" s="76"/>
      <c r="F7" s="579">
        <v>5</v>
      </c>
      <c r="G7" s="77"/>
      <c r="H7" s="579">
        <v>6</v>
      </c>
      <c r="I7" s="78" t="s">
        <v>70</v>
      </c>
      <c r="J7" s="579">
        <v>7</v>
      </c>
      <c r="K7" s="78" t="s">
        <v>70</v>
      </c>
      <c r="L7" s="579">
        <v>8</v>
      </c>
      <c r="M7" s="78" t="s">
        <v>70</v>
      </c>
      <c r="N7" s="579">
        <v>9</v>
      </c>
    </row>
    <row r="8" spans="1:14" s="50" customFormat="1" x14ac:dyDescent="0.2">
      <c r="A8" s="74"/>
      <c r="B8" s="75"/>
      <c r="C8" s="74"/>
      <c r="D8" s="80"/>
      <c r="E8" s="81"/>
      <c r="F8" s="80"/>
      <c r="G8" s="82"/>
      <c r="H8" s="80"/>
      <c r="I8" s="83" t="s">
        <v>71</v>
      </c>
      <c r="J8" s="80"/>
      <c r="K8" s="83" t="s">
        <v>71</v>
      </c>
      <c r="L8" s="75"/>
      <c r="M8" s="83" t="s">
        <v>71</v>
      </c>
      <c r="N8" s="75"/>
    </row>
    <row r="9" spans="1:14" s="50" customFormat="1" ht="12.75" customHeight="1" thickBot="1" x14ac:dyDescent="0.25">
      <c r="A9" s="68"/>
      <c r="B9" s="84"/>
      <c r="C9" s="68"/>
      <c r="D9" s="73"/>
      <c r="E9" s="85"/>
      <c r="F9" s="73"/>
      <c r="G9" s="86"/>
      <c r="H9" s="73"/>
      <c r="I9" s="87" t="s">
        <v>72</v>
      </c>
      <c r="J9" s="73"/>
      <c r="K9" s="87" t="s">
        <v>72</v>
      </c>
      <c r="L9" s="84"/>
      <c r="M9" s="87" t="s">
        <v>72</v>
      </c>
      <c r="N9" s="84"/>
    </row>
    <row r="10" spans="1:14" s="50" customFormat="1" x14ac:dyDescent="0.2">
      <c r="A10" s="61"/>
      <c r="B10" s="579">
        <v>10</v>
      </c>
      <c r="C10" s="61"/>
      <c r="D10" s="579">
        <v>11</v>
      </c>
      <c r="E10" s="61"/>
      <c r="F10" s="579">
        <v>12</v>
      </c>
      <c r="G10" s="77"/>
      <c r="H10" s="579">
        <v>13</v>
      </c>
      <c r="I10" s="77"/>
      <c r="J10" s="579">
        <v>14</v>
      </c>
      <c r="K10" s="61"/>
      <c r="L10" s="579">
        <v>15</v>
      </c>
      <c r="M10" s="466" t="str">
        <f>HYPERLINK("#1!J1","I-Viru sisereiting 1, ")</f>
        <v xml:space="preserve">I-Viru sisereiting 1, </v>
      </c>
      <c r="N10" s="579">
        <v>16</v>
      </c>
    </row>
    <row r="11" spans="1:14" s="50" customFormat="1" x14ac:dyDescent="0.2">
      <c r="A11" s="74"/>
      <c r="B11" s="75"/>
      <c r="C11" s="74"/>
      <c r="D11" s="80"/>
      <c r="E11" s="74"/>
      <c r="F11" s="75"/>
      <c r="G11" s="82"/>
      <c r="H11" s="80"/>
      <c r="I11" s="82"/>
      <c r="J11" s="80"/>
      <c r="K11" s="74"/>
      <c r="L11" s="75"/>
      <c r="M11" s="89" t="s">
        <v>73</v>
      </c>
      <c r="N11" s="465"/>
    </row>
    <row r="12" spans="1:14" ht="13.5" thickBot="1" x14ac:dyDescent="0.25">
      <c r="A12" s="68"/>
      <c r="B12" s="84"/>
      <c r="C12" s="68"/>
      <c r="D12" s="73"/>
      <c r="E12" s="68"/>
      <c r="F12" s="84"/>
      <c r="G12" s="86"/>
      <c r="H12" s="73"/>
      <c r="I12" s="86"/>
      <c r="J12" s="73"/>
      <c r="K12" s="68"/>
      <c r="L12" s="84"/>
      <c r="M12" s="616" t="str">
        <f>HYPERLINK("http://kaart.delfi.ee/?bookmark=225e5f274dc79e88e106035de3e50b2d","K-Järve petangihall")</f>
        <v>K-Järve petangihall</v>
      </c>
      <c r="N12" s="467"/>
    </row>
    <row r="13" spans="1:14" s="50" customFormat="1" x14ac:dyDescent="0.2">
      <c r="A13" s="61"/>
      <c r="B13" s="579">
        <v>17</v>
      </c>
      <c r="C13" s="61"/>
      <c r="D13" s="579">
        <v>18</v>
      </c>
      <c r="E13" s="76"/>
      <c r="F13" s="579">
        <v>19</v>
      </c>
      <c r="G13" s="77"/>
      <c r="H13" s="579">
        <v>20</v>
      </c>
      <c r="I13" s="77"/>
      <c r="J13" s="579">
        <v>21</v>
      </c>
      <c r="K13" s="463" t="str">
        <f>HYPERLINK("http://www.petanque.ee/index.php?id=103657&amp;cid=334","Eesti reiting ")</f>
        <v xml:space="preserve">Eesti reiting </v>
      </c>
      <c r="L13" s="579">
        <v>22</v>
      </c>
      <c r="M13" s="463" t="str">
        <f>HYPERLINK("http://www.petanque.ee/index.php?id=103657&amp;cid=335","Eesti reiting ")</f>
        <v xml:space="preserve">Eesti reiting </v>
      </c>
      <c r="N13" s="579">
        <v>23</v>
      </c>
    </row>
    <row r="14" spans="1:14" s="50" customFormat="1" x14ac:dyDescent="0.2">
      <c r="A14" s="74"/>
      <c r="B14" s="75"/>
      <c r="C14" s="74"/>
      <c r="D14" s="75"/>
      <c r="E14" s="81"/>
      <c r="F14" s="80"/>
      <c r="G14" s="82"/>
      <c r="H14" s="80"/>
      <c r="I14" s="82"/>
      <c r="J14" s="80"/>
      <c r="K14" s="92" t="s">
        <v>75</v>
      </c>
      <c r="L14" s="75"/>
      <c r="M14" s="92" t="s">
        <v>76</v>
      </c>
      <c r="N14" s="75"/>
    </row>
    <row r="15" spans="1:14" x14ac:dyDescent="0.2">
      <c r="A15" s="74"/>
      <c r="B15" s="75"/>
      <c r="C15" s="74"/>
      <c r="D15" s="75"/>
      <c r="E15" s="81"/>
      <c r="F15" s="80"/>
      <c r="G15" s="82"/>
      <c r="H15" s="80"/>
      <c r="I15" s="82"/>
      <c r="J15" s="80"/>
      <c r="K15" s="478" t="str">
        <f>HYPERLINK("http://kaart.delfi.ee//?bookmark=749e5db51053d2703e05e8b06f0257b4","Tallinn")</f>
        <v>Tallinn</v>
      </c>
      <c r="L15" s="93"/>
      <c r="M15" s="478" t="str">
        <f>HYPERLINK("http://kaart.delfi.ee//?bookmark=749e5db51053d2703e05e8b06f0257b4","Tallinn")</f>
        <v>Tallinn</v>
      </c>
      <c r="N15" s="93"/>
    </row>
    <row r="16" spans="1:14" x14ac:dyDescent="0.2">
      <c r="A16" s="74"/>
      <c r="B16" s="75"/>
      <c r="C16" s="74"/>
      <c r="D16" s="75"/>
      <c r="E16" s="81"/>
      <c r="F16" s="80"/>
      <c r="G16" s="82"/>
      <c r="H16" s="80"/>
      <c r="I16" s="82"/>
      <c r="J16" s="80"/>
      <c r="K16" s="481" t="str">
        <f>HYPERLINK("http://www.petanque.ee/index.php?id=&amp;news_id=998","Eesti suvehooaja ")</f>
        <v xml:space="preserve">Eesti suvehooaja </v>
      </c>
      <c r="L16" s="476"/>
      <c r="M16" s="94"/>
      <c r="N16" s="475"/>
    </row>
    <row r="17" spans="1:15" x14ac:dyDescent="0.2">
      <c r="A17" s="74"/>
      <c r="B17" s="75"/>
      <c r="C17" s="74"/>
      <c r="D17" s="75"/>
      <c r="E17" s="81"/>
      <c r="F17" s="80"/>
      <c r="G17" s="82"/>
      <c r="H17" s="80"/>
      <c r="I17" s="82"/>
      <c r="J17" s="80"/>
      <c r="K17" s="74" t="s">
        <v>77</v>
      </c>
      <c r="L17" s="95"/>
      <c r="M17" s="74"/>
      <c r="N17" s="75"/>
    </row>
    <row r="18" spans="1:15" ht="13.5" thickBot="1" x14ac:dyDescent="0.25">
      <c r="A18" s="68"/>
      <c r="B18" s="84"/>
      <c r="C18" s="68"/>
      <c r="D18" s="84"/>
      <c r="E18" s="85"/>
      <c r="F18" s="73"/>
      <c r="G18" s="86"/>
      <c r="H18" s="73"/>
      <c r="I18" s="86"/>
      <c r="J18" s="73"/>
      <c r="K18" s="482" t="str">
        <f>HYPERLINK("http://kaart.delfi.ee//?bookmark=00876fc1669fff2e06506e0198c9410f","Tallinn, Liimi 1")</f>
        <v>Tallinn, Liimi 1</v>
      </c>
      <c r="L18" s="84"/>
      <c r="M18" s="68"/>
      <c r="N18" s="84"/>
    </row>
    <row r="19" spans="1:15" s="50" customFormat="1" x14ac:dyDescent="0.2">
      <c r="A19" s="61"/>
      <c r="B19" s="579">
        <v>24</v>
      </c>
      <c r="C19" s="61"/>
      <c r="D19" s="579">
        <v>25</v>
      </c>
      <c r="E19" s="76"/>
      <c r="F19" s="579">
        <v>26</v>
      </c>
      <c r="G19" s="77"/>
      <c r="H19" s="579">
        <v>27</v>
      </c>
      <c r="I19" s="61"/>
      <c r="J19" s="579">
        <v>28</v>
      </c>
      <c r="K19" s="61"/>
      <c r="L19" s="579">
        <v>29</v>
      </c>
      <c r="M19" s="462" t="str">
        <f>HYPERLINK("#Tul1!W1","SHK KV 1. etapp, ")</f>
        <v xml:space="preserve">SHK KV 1. etapp, </v>
      </c>
      <c r="N19" s="579">
        <v>30</v>
      </c>
    </row>
    <row r="20" spans="1:15" s="50" customFormat="1" x14ac:dyDescent="0.2">
      <c r="A20" s="74"/>
      <c r="B20" s="75"/>
      <c r="C20" s="74"/>
      <c r="D20" s="75"/>
      <c r="E20" s="81"/>
      <c r="F20" s="80"/>
      <c r="G20" s="82"/>
      <c r="H20" s="80"/>
      <c r="I20" s="74"/>
      <c r="J20" s="80"/>
      <c r="K20" s="74"/>
      <c r="L20" s="75"/>
      <c r="M20" s="96" t="s">
        <v>78</v>
      </c>
      <c r="N20" s="109"/>
    </row>
    <row r="21" spans="1:15" s="50" customFormat="1" x14ac:dyDescent="0.2">
      <c r="A21" s="74"/>
      <c r="B21" s="75"/>
      <c r="C21" s="74"/>
      <c r="D21" s="75"/>
      <c r="E21" s="81"/>
      <c r="F21" s="80"/>
      <c r="G21" s="82"/>
      <c r="H21" s="80"/>
      <c r="I21" s="98"/>
      <c r="J21" s="99"/>
      <c r="K21" s="98"/>
      <c r="L21" s="93"/>
      <c r="M21" s="617" t="str">
        <f>HYPERLINK("http://kaart.delfi.ee/?bookmark=225e5f274dc79e88e106035de3e50b2d","K-Järve petangihall")</f>
        <v>K-Järve petangihall</v>
      </c>
      <c r="N21" s="474"/>
    </row>
    <row r="22" spans="1:15" s="50" customFormat="1" x14ac:dyDescent="0.2">
      <c r="A22" s="74"/>
      <c r="B22" s="75"/>
      <c r="C22" s="74"/>
      <c r="D22" s="75"/>
      <c r="E22" s="81"/>
      <c r="F22" s="80"/>
      <c r="G22" s="82"/>
      <c r="H22" s="80"/>
      <c r="I22" s="461" t="str">
        <f>HYPERLINK("http://www.petanque.ee/index.php?id=103657&amp;cid=327","Euro Cup finaal, ")</f>
        <v xml:space="preserve">Euro Cup finaal, </v>
      </c>
      <c r="J22" s="459"/>
      <c r="K22" s="460" t="s">
        <v>79</v>
      </c>
      <c r="L22" s="459"/>
      <c r="M22" s="460" t="s">
        <v>79</v>
      </c>
      <c r="N22" s="459"/>
    </row>
    <row r="23" spans="1:15" s="50" customFormat="1" x14ac:dyDescent="0.2">
      <c r="A23" s="74"/>
      <c r="B23" s="75"/>
      <c r="C23" s="74"/>
      <c r="D23" s="75"/>
      <c r="E23" s="81"/>
      <c r="F23" s="80"/>
      <c r="G23" s="82"/>
      <c r="H23" s="80"/>
      <c r="I23" s="83" t="s">
        <v>80</v>
      </c>
      <c r="J23" s="100"/>
      <c r="K23" s="83" t="s">
        <v>80</v>
      </c>
      <c r="L23" s="100"/>
      <c r="M23" s="83" t="s">
        <v>80</v>
      </c>
      <c r="N23" s="100"/>
      <c r="O23" s="50" t="s">
        <v>81</v>
      </c>
    </row>
    <row r="24" spans="1:15" ht="13.5" thickBot="1" x14ac:dyDescent="0.25">
      <c r="A24" s="68"/>
      <c r="B24" s="84"/>
      <c r="C24" s="68"/>
      <c r="D24" s="84"/>
      <c r="E24" s="85"/>
      <c r="F24" s="73"/>
      <c r="G24" s="86"/>
      <c r="H24" s="73"/>
      <c r="I24" s="87" t="s">
        <v>82</v>
      </c>
      <c r="J24" s="101"/>
      <c r="K24" s="87" t="s">
        <v>82</v>
      </c>
      <c r="L24" s="101"/>
      <c r="M24" s="87" t="s">
        <v>82</v>
      </c>
      <c r="N24" s="101"/>
    </row>
    <row r="25" spans="1:15" s="60" customFormat="1" ht="13.5" thickBot="1" x14ac:dyDescent="0.25">
      <c r="A25" s="55" t="s">
        <v>21</v>
      </c>
      <c r="B25" s="102"/>
      <c r="C25" s="57"/>
      <c r="D25" s="103"/>
      <c r="E25" s="58"/>
      <c r="F25" s="59"/>
      <c r="G25" s="58"/>
      <c r="H25" s="59"/>
      <c r="I25" s="59"/>
      <c r="J25" s="59"/>
      <c r="K25" s="79"/>
      <c r="L25" s="103"/>
      <c r="M25" s="79"/>
      <c r="N25" s="103"/>
    </row>
    <row r="26" spans="1:15" s="50" customFormat="1" x14ac:dyDescent="0.2">
      <c r="A26" s="61"/>
      <c r="B26" s="579">
        <v>1</v>
      </c>
      <c r="C26" s="61"/>
      <c r="D26" s="579">
        <v>2</v>
      </c>
      <c r="E26" s="76"/>
      <c r="F26" s="579">
        <v>3</v>
      </c>
      <c r="G26" s="77"/>
      <c r="H26" s="579">
        <v>4</v>
      </c>
      <c r="I26" s="77"/>
      <c r="J26" s="579">
        <v>5</v>
      </c>
      <c r="K26" s="463" t="str">
        <f>HYPERLINK("http://www.petanque.ee/index.php?id=103657&amp;cid=336","Eesti reiting, ")</f>
        <v xml:space="preserve">Eesti reiting, </v>
      </c>
      <c r="L26" s="579">
        <v>6</v>
      </c>
      <c r="M26" s="463" t="str">
        <f>HYPERLINK("http://www.petanque.ee/index.php?id=103657&amp;cid=337","Eesti reiting, ")</f>
        <v xml:space="preserve">Eesti reiting, </v>
      </c>
      <c r="N26" s="579">
        <v>7</v>
      </c>
    </row>
    <row r="27" spans="1:15" s="50" customFormat="1" x14ac:dyDescent="0.2">
      <c r="A27" s="74"/>
      <c r="B27" s="75"/>
      <c r="C27" s="74"/>
      <c r="D27" s="75"/>
      <c r="E27" s="81"/>
      <c r="F27" s="80"/>
      <c r="G27" s="82"/>
      <c r="H27" s="80"/>
      <c r="I27" s="82"/>
      <c r="J27" s="80"/>
      <c r="K27" s="92" t="s">
        <v>83</v>
      </c>
      <c r="L27" s="75"/>
      <c r="M27" s="92" t="s">
        <v>73</v>
      </c>
      <c r="N27" s="75"/>
    </row>
    <row r="28" spans="1:15" ht="13.5" thickBot="1" x14ac:dyDescent="0.25">
      <c r="A28" s="68"/>
      <c r="B28" s="84"/>
      <c r="C28" s="68"/>
      <c r="D28" s="84"/>
      <c r="E28" s="85"/>
      <c r="F28" s="73"/>
      <c r="G28" s="86"/>
      <c r="H28" s="73"/>
      <c r="I28" s="86"/>
      <c r="J28" s="73"/>
      <c r="K28" s="479" t="str">
        <f>HYPERLINK("http://kaart.delfi.ee//?bookmark=749e5db51053d2703e05e8b06f0257b4","Tallinn")</f>
        <v>Tallinn</v>
      </c>
      <c r="L28" s="84"/>
      <c r="M28" s="479" t="str">
        <f>HYPERLINK("http://kaart.delfi.ee//?bookmark=749e5db51053d2703e05e8b06f0257b4","Tallinn")</f>
        <v>Tallinn</v>
      </c>
      <c r="N28" s="84"/>
    </row>
    <row r="29" spans="1:15" s="50" customFormat="1" x14ac:dyDescent="0.2">
      <c r="A29" s="61"/>
      <c r="B29" s="579">
        <v>8</v>
      </c>
      <c r="C29" s="61"/>
      <c r="D29" s="579">
        <v>9</v>
      </c>
      <c r="E29" s="76"/>
      <c r="F29" s="579">
        <v>10</v>
      </c>
      <c r="G29" s="77"/>
      <c r="H29" s="579">
        <v>11</v>
      </c>
      <c r="I29" s="77"/>
      <c r="J29" s="579">
        <v>12</v>
      </c>
      <c r="K29" s="61"/>
      <c r="L29" s="579">
        <v>13</v>
      </c>
      <c r="M29" s="462" t="str">
        <f>HYPERLINK("#Tul2!W1","SHK KV 2. etapp, ")</f>
        <v xml:space="preserve">SHK KV 2. etapp, </v>
      </c>
      <c r="N29" s="579">
        <v>14</v>
      </c>
    </row>
    <row r="30" spans="1:15" s="50" customFormat="1" x14ac:dyDescent="0.2">
      <c r="A30" s="74"/>
      <c r="B30" s="75"/>
      <c r="C30" s="74"/>
      <c r="D30" s="75"/>
      <c r="E30" s="81"/>
      <c r="F30" s="80"/>
      <c r="G30" s="82"/>
      <c r="H30" s="80"/>
      <c r="I30" s="82"/>
      <c r="J30" s="80"/>
      <c r="K30" s="74"/>
      <c r="L30" s="75"/>
      <c r="M30" s="96" t="s">
        <v>78</v>
      </c>
      <c r="N30" s="109"/>
    </row>
    <row r="31" spans="1:15" ht="13.5" thickBot="1" x14ac:dyDescent="0.25">
      <c r="A31" s="68"/>
      <c r="B31" s="84"/>
      <c r="C31" s="68"/>
      <c r="D31" s="84"/>
      <c r="E31" s="85"/>
      <c r="F31" s="73"/>
      <c r="G31" s="86"/>
      <c r="H31" s="73"/>
      <c r="I31" s="86"/>
      <c r="J31" s="73"/>
      <c r="K31" s="68"/>
      <c r="L31" s="84"/>
      <c r="M31" s="618" t="str">
        <f>HYPERLINK("http://kaart.delfi.ee/?bookmark=225e5f274dc79e88e106035de3e50b2d","K-Järve petangihall")</f>
        <v>K-Järve petangihall</v>
      </c>
      <c r="N31" s="114"/>
    </row>
    <row r="32" spans="1:15" s="50" customFormat="1" x14ac:dyDescent="0.2">
      <c r="A32" s="61"/>
      <c r="B32" s="579">
        <v>15</v>
      </c>
      <c r="C32" s="61"/>
      <c r="D32" s="579">
        <v>16</v>
      </c>
      <c r="E32" s="76"/>
      <c r="F32" s="579">
        <v>17</v>
      </c>
      <c r="G32" s="77"/>
      <c r="H32" s="579">
        <v>18</v>
      </c>
      <c r="I32" s="77"/>
      <c r="J32" s="579">
        <v>19</v>
      </c>
      <c r="K32" s="575" t="str">
        <f>HYPERLINK("http://www.petanque.ee/index.php?id=103657&amp;cid=338","Eesti sise-MV, ")</f>
        <v xml:space="preserve">Eesti sise-MV, </v>
      </c>
      <c r="L32" s="579">
        <v>20</v>
      </c>
      <c r="M32" s="464" t="str">
        <f>HYPERLINK("#JT!K1","Jõuluturniir, ")</f>
        <v xml:space="preserve">Jõuluturniir, </v>
      </c>
      <c r="N32" s="579">
        <v>21</v>
      </c>
    </row>
    <row r="33" spans="1:14" s="50" customFormat="1" x14ac:dyDescent="0.2">
      <c r="A33" s="74"/>
      <c r="B33" s="75"/>
      <c r="C33" s="74"/>
      <c r="D33" s="75"/>
      <c r="E33" s="81"/>
      <c r="F33" s="80"/>
      <c r="G33" s="82"/>
      <c r="H33" s="80"/>
      <c r="I33" s="82"/>
      <c r="J33" s="80"/>
      <c r="K33" s="578" t="s">
        <v>84</v>
      </c>
      <c r="L33" s="75"/>
      <c r="M33" s="105" t="s">
        <v>73</v>
      </c>
      <c r="N33" s="471"/>
    </row>
    <row r="34" spans="1:14" ht="13.5" thickBot="1" x14ac:dyDescent="0.25">
      <c r="A34" s="68"/>
      <c r="B34" s="84"/>
      <c r="C34" s="68"/>
      <c r="D34" s="84"/>
      <c r="E34" s="85"/>
      <c r="F34" s="73"/>
      <c r="G34" s="86"/>
      <c r="H34" s="73"/>
      <c r="I34" s="86"/>
      <c r="J34" s="73"/>
      <c r="K34" s="577" t="str">
        <f>HYPERLINK("http://kaart.delfi.ee//?bookmark=749e5db51053d2703e05e8b06f0257b4","Tallinn")</f>
        <v>Tallinn</v>
      </c>
      <c r="L34" s="84"/>
      <c r="M34" s="619" t="str">
        <f>HYPERLINK("http://kaart.delfi.ee/?bookmark=225e5f274dc79e88e106035de3e50b2d","K-Järve petangihall")</f>
        <v>K-Järve petangihall</v>
      </c>
      <c r="N34" s="472"/>
    </row>
    <row r="35" spans="1:14" s="50" customFormat="1" x14ac:dyDescent="0.2">
      <c r="A35" s="61"/>
      <c r="B35" s="579">
        <v>22</v>
      </c>
      <c r="C35" s="61"/>
      <c r="D35" s="579">
        <v>23</v>
      </c>
      <c r="E35" s="61"/>
      <c r="F35" s="580">
        <v>24</v>
      </c>
      <c r="G35" s="77"/>
      <c r="H35" s="580">
        <v>25</v>
      </c>
      <c r="I35" s="91"/>
      <c r="J35" s="580">
        <v>26</v>
      </c>
      <c r="K35" s="61"/>
      <c r="L35" s="579">
        <v>27</v>
      </c>
      <c r="M35" s="466" t="str">
        <f>HYPERLINK("#2!J1","I-Viru sisereiting 2, ")</f>
        <v xml:space="preserve">I-Viru sisereiting 2, </v>
      </c>
      <c r="N35" s="579">
        <v>28</v>
      </c>
    </row>
    <row r="36" spans="1:14" s="50" customFormat="1" x14ac:dyDescent="0.2">
      <c r="A36" s="74"/>
      <c r="B36" s="75"/>
      <c r="C36" s="74"/>
      <c r="D36" s="75"/>
      <c r="E36" s="74"/>
      <c r="F36" s="75"/>
      <c r="G36" s="92"/>
      <c r="H36" s="75"/>
      <c r="I36" s="92"/>
      <c r="J36" s="75"/>
      <c r="K36" s="74"/>
      <c r="L36" s="75"/>
      <c r="M36" s="89" t="s">
        <v>83</v>
      </c>
      <c r="N36" s="465"/>
    </row>
    <row r="37" spans="1:14" ht="13.5" thickBot="1" x14ac:dyDescent="0.25">
      <c r="A37" s="68"/>
      <c r="B37" s="84"/>
      <c r="C37" s="68"/>
      <c r="D37" s="73"/>
      <c r="E37" s="68"/>
      <c r="F37" s="84"/>
      <c r="G37" s="86"/>
      <c r="H37" s="73"/>
      <c r="I37" s="106"/>
      <c r="J37" s="73"/>
      <c r="K37" s="68"/>
      <c r="L37" s="84"/>
      <c r="M37" s="616" t="str">
        <f>HYPERLINK("http://kaart.delfi.ee/?bookmark=225e5f274dc79e88e106035de3e50b2d","K-Järve petangihall")</f>
        <v>K-Järve petangihall</v>
      </c>
      <c r="N37" s="467"/>
    </row>
    <row r="38" spans="1:14" s="60" customFormat="1" ht="13.5" thickBot="1" x14ac:dyDescent="0.25">
      <c r="A38" s="55" t="s">
        <v>30</v>
      </c>
      <c r="B38" s="102"/>
      <c r="C38" s="470"/>
      <c r="D38" s="59"/>
      <c r="E38" s="79"/>
      <c r="F38" s="103"/>
      <c r="G38" s="58"/>
      <c r="H38" s="59"/>
      <c r="I38" s="103"/>
      <c r="J38" s="48"/>
      <c r="K38" s="79"/>
      <c r="L38" s="103"/>
      <c r="M38" s="108"/>
      <c r="N38" s="103"/>
    </row>
    <row r="39" spans="1:14" s="50" customFormat="1" x14ac:dyDescent="0.2">
      <c r="A39" s="61"/>
      <c r="B39" s="581">
        <v>29</v>
      </c>
      <c r="C39" s="61"/>
      <c r="D39" s="581">
        <v>30</v>
      </c>
      <c r="E39" s="61"/>
      <c r="F39" s="581">
        <v>31</v>
      </c>
      <c r="G39" s="77"/>
      <c r="H39" s="580">
        <v>1</v>
      </c>
      <c r="I39" s="91"/>
      <c r="J39" s="581">
        <v>2</v>
      </c>
      <c r="K39" s="61"/>
      <c r="L39" s="581">
        <v>3</v>
      </c>
      <c r="M39" s="462" t="str">
        <f>HYPERLINK("#Tul3!W1","SHK KV 3. etapp, ")</f>
        <v xml:space="preserve">SHK KV 3. etapp, </v>
      </c>
      <c r="N39" s="581">
        <v>4</v>
      </c>
    </row>
    <row r="40" spans="1:14" s="50" customFormat="1" x14ac:dyDescent="0.2">
      <c r="A40" s="74"/>
      <c r="B40" s="75"/>
      <c r="C40" s="74"/>
      <c r="D40" s="80"/>
      <c r="E40" s="74"/>
      <c r="F40" s="75"/>
      <c r="G40" s="82"/>
      <c r="H40" s="75"/>
      <c r="I40" s="92"/>
      <c r="J40" s="80"/>
      <c r="K40" s="74"/>
      <c r="L40" s="75"/>
      <c r="M40" s="96" t="s">
        <v>78</v>
      </c>
      <c r="N40" s="109"/>
    </row>
    <row r="41" spans="1:14" ht="13.5" thickBot="1" x14ac:dyDescent="0.25">
      <c r="A41" s="68"/>
      <c r="B41" s="84"/>
      <c r="C41" s="68"/>
      <c r="D41" s="73"/>
      <c r="E41" s="68"/>
      <c r="F41" s="84"/>
      <c r="G41" s="86"/>
      <c r="H41" s="73"/>
      <c r="I41" s="86"/>
      <c r="J41" s="73"/>
      <c r="K41" s="68"/>
      <c r="L41" s="84"/>
      <c r="M41" s="618" t="str">
        <f>HYPERLINK("http://kaart.delfi.ee/?bookmark=225e5f274dc79e88e106035de3e50b2d","K-Järve petangihall")</f>
        <v>K-Järve petangihall</v>
      </c>
      <c r="N41" s="114"/>
    </row>
    <row r="42" spans="1:14" s="50" customFormat="1" x14ac:dyDescent="0.2">
      <c r="A42" s="61"/>
      <c r="B42" s="581">
        <v>5</v>
      </c>
      <c r="C42" s="61"/>
      <c r="D42" s="581">
        <v>6</v>
      </c>
      <c r="E42" s="61"/>
      <c r="F42" s="581">
        <v>7</v>
      </c>
      <c r="G42" s="77"/>
      <c r="H42" s="581">
        <v>8</v>
      </c>
      <c r="I42" s="77"/>
      <c r="J42" s="581">
        <v>9</v>
      </c>
      <c r="K42" s="463" t="str">
        <f>HYPERLINK("http://www.petanque.ee/index.php?id=103657&amp;cid=340","Eesti reiting, ")</f>
        <v xml:space="preserve">Eesti reiting, </v>
      </c>
      <c r="L42" s="581">
        <v>10</v>
      </c>
      <c r="M42" s="463" t="str">
        <f>HYPERLINK("http://www.petanque.ee/index.php?id=103657&amp;cid=341","Eesti reiting, ")</f>
        <v xml:space="preserve">Eesti reiting, </v>
      </c>
      <c r="N42" s="581">
        <v>11</v>
      </c>
    </row>
    <row r="43" spans="1:14" s="50" customFormat="1" x14ac:dyDescent="0.2">
      <c r="A43" s="74"/>
      <c r="B43" s="75"/>
      <c r="C43" s="74"/>
      <c r="D43" s="75"/>
      <c r="E43" s="74"/>
      <c r="F43" s="75"/>
      <c r="G43" s="82"/>
      <c r="H43" s="80"/>
      <c r="I43" s="82"/>
      <c r="J43" s="80"/>
      <c r="K43" s="92" t="s">
        <v>83</v>
      </c>
      <c r="L43" s="75"/>
      <c r="M43" s="92" t="s">
        <v>73</v>
      </c>
      <c r="N43" s="75"/>
    </row>
    <row r="44" spans="1:14" ht="13.5" thickBot="1" x14ac:dyDescent="0.25">
      <c r="A44" s="68"/>
      <c r="B44" s="84"/>
      <c r="C44" s="68"/>
      <c r="D44" s="84"/>
      <c r="E44" s="68"/>
      <c r="F44" s="84"/>
      <c r="G44" s="86"/>
      <c r="H44" s="73"/>
      <c r="I44" s="86"/>
      <c r="J44" s="73"/>
      <c r="K44" s="479" t="str">
        <f>HYPERLINK("http://kaart.delfi.ee//?bookmark=749e5db51053d2703e05e8b06f0257b4","Tallinn")</f>
        <v>Tallinn</v>
      </c>
      <c r="L44" s="84"/>
      <c r="M44" s="479" t="str">
        <f>HYPERLINK("http://kaart.delfi.ee//?bookmark=749e5db51053d2703e05e8b06f0257b4","Tallinn")</f>
        <v>Tallinn</v>
      </c>
      <c r="N44" s="84"/>
    </row>
    <row r="45" spans="1:14" s="50" customFormat="1" x14ac:dyDescent="0.2">
      <c r="A45" s="61"/>
      <c r="B45" s="581">
        <v>12</v>
      </c>
      <c r="C45" s="61"/>
      <c r="D45" s="581">
        <v>13</v>
      </c>
      <c r="E45" s="61"/>
      <c r="F45" s="581">
        <v>14</v>
      </c>
      <c r="G45" s="77"/>
      <c r="H45" s="581">
        <v>15</v>
      </c>
      <c r="I45" s="77"/>
      <c r="J45" s="581">
        <v>16</v>
      </c>
      <c r="K45" s="61"/>
      <c r="L45" s="581">
        <v>17</v>
      </c>
      <c r="M45" s="466" t="str">
        <f>HYPERLINK("#3!J1","I-Viru sisereiting 3, ")</f>
        <v xml:space="preserve">I-Viru sisereiting 3, </v>
      </c>
      <c r="N45" s="581">
        <v>18</v>
      </c>
    </row>
    <row r="46" spans="1:14" s="50" customFormat="1" x14ac:dyDescent="0.2">
      <c r="A46" s="74"/>
      <c r="B46" s="75"/>
      <c r="C46" s="74"/>
      <c r="D46" s="75"/>
      <c r="E46" s="74"/>
      <c r="F46" s="75"/>
      <c r="G46" s="82"/>
      <c r="H46" s="80"/>
      <c r="I46" s="82"/>
      <c r="J46" s="80"/>
      <c r="K46" s="74"/>
      <c r="L46" s="75"/>
      <c r="M46" s="89" t="s">
        <v>73</v>
      </c>
      <c r="N46" s="465"/>
    </row>
    <row r="47" spans="1:14" ht="13.5" thickBot="1" x14ac:dyDescent="0.25">
      <c r="A47" s="68"/>
      <c r="B47" s="84"/>
      <c r="C47" s="68"/>
      <c r="D47" s="84"/>
      <c r="E47" s="68"/>
      <c r="F47" s="84"/>
      <c r="G47" s="86"/>
      <c r="H47" s="73"/>
      <c r="I47" s="86"/>
      <c r="J47" s="73"/>
      <c r="K47" s="68"/>
      <c r="L47" s="84"/>
      <c r="M47" s="616" t="str">
        <f>HYPERLINK("http://kaart.delfi.ee/?bookmark=225e5f274dc79e88e106035de3e50b2d","K-Järve petangihall")</f>
        <v>K-Järve petangihall</v>
      </c>
      <c r="N47" s="467"/>
    </row>
    <row r="48" spans="1:14" s="50" customFormat="1" x14ac:dyDescent="0.2">
      <c r="A48" s="61"/>
      <c r="B48" s="581">
        <v>19</v>
      </c>
      <c r="C48" s="61"/>
      <c r="D48" s="581">
        <v>20</v>
      </c>
      <c r="E48" s="61"/>
      <c r="F48" s="581">
        <v>21</v>
      </c>
      <c r="G48" s="77"/>
      <c r="H48" s="581">
        <v>22</v>
      </c>
      <c r="I48" s="77"/>
      <c r="J48" s="581">
        <v>23</v>
      </c>
      <c r="K48" s="575" t="str">
        <f>HYPERLINK("http://www.petanque.ee/index.php?id=103657&amp;cid=342","Eesti sise-MV, ")</f>
        <v xml:space="preserve">Eesti sise-MV, </v>
      </c>
      <c r="L48" s="581">
        <v>24</v>
      </c>
      <c r="M48" s="463" t="str">
        <f>HYPERLINK("http://www.petanque.ee/index.php?id=103657&amp;cid=343","Eesti reiting, ")</f>
        <v xml:space="preserve">Eesti reiting, </v>
      </c>
      <c r="N48" s="581">
        <v>25</v>
      </c>
    </row>
    <row r="49" spans="1:14" s="50" customFormat="1" x14ac:dyDescent="0.2">
      <c r="A49" s="74"/>
      <c r="B49" s="75"/>
      <c r="C49" s="74"/>
      <c r="D49" s="75"/>
      <c r="E49" s="74"/>
      <c r="F49" s="75"/>
      <c r="G49" s="82"/>
      <c r="H49" s="80"/>
      <c r="I49" s="82"/>
      <c r="J49" s="80"/>
      <c r="K49" s="576" t="s">
        <v>85</v>
      </c>
      <c r="L49" s="75"/>
      <c r="M49" s="92" t="s">
        <v>86</v>
      </c>
      <c r="N49" s="75"/>
    </row>
    <row r="50" spans="1:14" s="50" customFormat="1" x14ac:dyDescent="0.2">
      <c r="A50" s="74"/>
      <c r="B50" s="75"/>
      <c r="C50" s="74"/>
      <c r="D50" s="75"/>
      <c r="E50" s="74"/>
      <c r="F50" s="75"/>
      <c r="G50" s="82"/>
      <c r="H50" s="80"/>
      <c r="I50" s="473"/>
      <c r="J50" s="99"/>
      <c r="K50" s="620" t="str">
        <f>HYPERLINK("http://kaart.delfi.ee/?bookmark=225e5f274dc79e88e106035de3e50b2d","K-Järve petangihall")</f>
        <v>K-Järve petangihall</v>
      </c>
      <c r="L50" s="474"/>
      <c r="M50" s="621" t="str">
        <f>HYPERLINK("http://kaart.delfi.ee/?bookmark=225e5f274dc79e88e106035de3e50b2d","K-Järve petangihall")</f>
        <v>K-Järve petangihall</v>
      </c>
      <c r="N50" s="474"/>
    </row>
    <row r="51" spans="1:14" s="50" customFormat="1" x14ac:dyDescent="0.2">
      <c r="A51" s="74"/>
      <c r="B51" s="75"/>
      <c r="C51" s="74"/>
      <c r="D51" s="75"/>
      <c r="E51" s="74"/>
      <c r="F51" s="75"/>
      <c r="G51" s="82"/>
      <c r="H51" s="80"/>
      <c r="I51" s="571" t="s">
        <v>87</v>
      </c>
      <c r="J51" s="459"/>
      <c r="K51" s="571" t="s">
        <v>87</v>
      </c>
      <c r="L51" s="459"/>
      <c r="M51" s="571" t="s">
        <v>87</v>
      </c>
      <c r="N51" s="459"/>
    </row>
    <row r="52" spans="1:14" s="50" customFormat="1" x14ac:dyDescent="0.2">
      <c r="A52" s="74"/>
      <c r="B52" s="75"/>
      <c r="C52" s="74"/>
      <c r="D52" s="75"/>
      <c r="E52" s="74"/>
      <c r="F52" s="75"/>
      <c r="G52" s="82"/>
      <c r="H52" s="80"/>
      <c r="I52" s="572" t="s">
        <v>84</v>
      </c>
      <c r="J52" s="100"/>
      <c r="K52" s="572" t="s">
        <v>84</v>
      </c>
      <c r="L52" s="100"/>
      <c r="M52" s="572" t="s">
        <v>84</v>
      </c>
      <c r="N52" s="100"/>
    </row>
    <row r="53" spans="1:14" ht="13.5" thickBot="1" x14ac:dyDescent="0.25">
      <c r="A53" s="68"/>
      <c r="B53" s="84"/>
      <c r="C53" s="68"/>
      <c r="D53" s="84"/>
      <c r="E53" s="68"/>
      <c r="F53" s="84"/>
      <c r="G53" s="86"/>
      <c r="H53" s="73"/>
      <c r="I53" s="573" t="s">
        <v>88</v>
      </c>
      <c r="J53" s="110"/>
      <c r="K53" s="573" t="s">
        <v>88</v>
      </c>
      <c r="L53" s="110"/>
      <c r="M53" s="573" t="s">
        <v>88</v>
      </c>
      <c r="N53" s="110"/>
    </row>
    <row r="54" spans="1:14" s="60" customFormat="1" ht="13.5" thickBot="1" x14ac:dyDescent="0.25">
      <c r="A54" s="55" t="s">
        <v>38</v>
      </c>
      <c r="B54" s="102"/>
      <c r="C54" s="57"/>
      <c r="D54" s="59"/>
      <c r="E54" s="79"/>
      <c r="F54" s="103"/>
      <c r="G54" s="58"/>
      <c r="H54" s="59"/>
      <c r="I54" s="59"/>
      <c r="J54" s="59"/>
      <c r="K54" s="79"/>
      <c r="L54" s="103"/>
      <c r="M54" s="79"/>
      <c r="N54" s="103"/>
    </row>
    <row r="55" spans="1:14" s="50" customFormat="1" x14ac:dyDescent="0.2">
      <c r="A55" s="61"/>
      <c r="B55" s="579">
        <v>26</v>
      </c>
      <c r="C55" s="61"/>
      <c r="D55" s="579">
        <v>27</v>
      </c>
      <c r="E55" s="61"/>
      <c r="F55" s="579">
        <v>28</v>
      </c>
      <c r="G55" s="77"/>
      <c r="H55" s="579">
        <v>29</v>
      </c>
      <c r="I55" s="77"/>
      <c r="J55" s="579">
        <v>30</v>
      </c>
      <c r="K55" s="61"/>
      <c r="L55" s="579">
        <v>31</v>
      </c>
      <c r="M55" s="462" t="str">
        <f>HYPERLINK("#Tul4!W1","SHK KV 4. etapp, ")</f>
        <v xml:space="preserve">SHK KV 4. etapp, </v>
      </c>
      <c r="N55" s="582">
        <v>1</v>
      </c>
    </row>
    <row r="56" spans="1:14" s="50" customFormat="1" x14ac:dyDescent="0.2">
      <c r="A56" s="74"/>
      <c r="B56" s="75"/>
      <c r="C56" s="74"/>
      <c r="D56" s="75"/>
      <c r="E56" s="74"/>
      <c r="F56" s="75"/>
      <c r="G56" s="82"/>
      <c r="H56" s="80"/>
      <c r="I56" s="82"/>
      <c r="J56" s="80"/>
      <c r="K56" s="74"/>
      <c r="L56" s="75"/>
      <c r="M56" s="96" t="s">
        <v>78</v>
      </c>
      <c r="N56" s="97"/>
    </row>
    <row r="57" spans="1:14" ht="13.5" thickBot="1" x14ac:dyDescent="0.25">
      <c r="A57" s="68"/>
      <c r="B57" s="84"/>
      <c r="C57" s="68"/>
      <c r="D57" s="73"/>
      <c r="E57" s="68"/>
      <c r="F57" s="84"/>
      <c r="G57" s="86"/>
      <c r="H57" s="73"/>
      <c r="I57" s="86"/>
      <c r="J57" s="73"/>
      <c r="K57" s="68"/>
      <c r="L57" s="84"/>
      <c r="M57" s="618" t="str">
        <f>HYPERLINK("http://kaart.delfi.ee/?bookmark=225e5f274dc79e88e106035de3e50b2d","K-Järve petangihall")</f>
        <v>K-Järve petangihall</v>
      </c>
      <c r="N57" s="104"/>
    </row>
    <row r="58" spans="1:14" s="50" customFormat="1" x14ac:dyDescent="0.2">
      <c r="A58" s="61"/>
      <c r="B58" s="579">
        <v>2</v>
      </c>
      <c r="C58" s="61"/>
      <c r="D58" s="579">
        <v>3</v>
      </c>
      <c r="E58" s="61"/>
      <c r="F58" s="579">
        <v>4</v>
      </c>
      <c r="G58" s="77"/>
      <c r="H58" s="579">
        <v>5</v>
      </c>
      <c r="I58" s="77"/>
      <c r="J58" s="579">
        <v>6</v>
      </c>
      <c r="K58" s="575" t="str">
        <f>HYPERLINK("http://www.petanque.ee/index.php?id=103657&amp;cid=344","Eesti sise-MV, ")</f>
        <v xml:space="preserve">Eesti sise-MV, </v>
      </c>
      <c r="L58" s="579">
        <v>7</v>
      </c>
      <c r="M58" s="463" t="str">
        <f>HYPERLINK("http://www.petanque.ee/index.php?id=103657&amp;cid=345","Eesti reiting, ")</f>
        <v xml:space="preserve">Eesti reiting, </v>
      </c>
      <c r="N58" s="582">
        <v>8</v>
      </c>
    </row>
    <row r="59" spans="1:14" s="50" customFormat="1" x14ac:dyDescent="0.2">
      <c r="A59" s="74"/>
      <c r="B59" s="75"/>
      <c r="C59" s="74"/>
      <c r="D59" s="75"/>
      <c r="E59" s="74"/>
      <c r="F59" s="75"/>
      <c r="G59" s="82"/>
      <c r="H59" s="80"/>
      <c r="I59" s="82"/>
      <c r="J59" s="80"/>
      <c r="K59" s="576" t="s">
        <v>78</v>
      </c>
      <c r="L59" s="75"/>
      <c r="M59" s="92" t="s">
        <v>73</v>
      </c>
      <c r="N59" s="67"/>
    </row>
    <row r="60" spans="1:14" ht="13.5" thickBot="1" x14ac:dyDescent="0.25">
      <c r="A60" s="68"/>
      <c r="B60" s="84"/>
      <c r="C60" s="68"/>
      <c r="D60" s="84"/>
      <c r="E60" s="68"/>
      <c r="F60" s="84"/>
      <c r="G60" s="86"/>
      <c r="H60" s="73"/>
      <c r="I60" s="86"/>
      <c r="J60" s="73"/>
      <c r="K60" s="577" t="str">
        <f>HYPERLINK("http://kaart.delfi.ee//?bookmark=749e5db51053d2703e05e8b06f0257b4","Tallinn")</f>
        <v>Tallinn</v>
      </c>
      <c r="L60" s="84"/>
      <c r="M60" s="479" t="str">
        <f>HYPERLINK("http://kaart.delfi.ee//?bookmark=749e5db51053d2703e05e8b06f0257b4","Tallinn")</f>
        <v>Tallinn</v>
      </c>
      <c r="N60" s="88"/>
    </row>
    <row r="61" spans="1:14" s="50" customFormat="1" x14ac:dyDescent="0.2">
      <c r="A61" s="61"/>
      <c r="B61" s="579">
        <v>9</v>
      </c>
      <c r="C61" s="61"/>
      <c r="D61" s="579">
        <v>10</v>
      </c>
      <c r="E61" s="61"/>
      <c r="F61" s="579">
        <v>11</v>
      </c>
      <c r="G61" s="77"/>
      <c r="H61" s="579">
        <v>12</v>
      </c>
      <c r="I61" s="77"/>
      <c r="J61" s="579">
        <v>13</v>
      </c>
      <c r="K61" s="61"/>
      <c r="L61" s="579">
        <v>14</v>
      </c>
      <c r="M61" s="466" t="str">
        <f>HYPERLINK("#4!J1","I-Viru sisereiting 4, ")</f>
        <v xml:space="preserve">I-Viru sisereiting 4, </v>
      </c>
      <c r="N61" s="582">
        <v>15</v>
      </c>
    </row>
    <row r="62" spans="1:14" s="50" customFormat="1" x14ac:dyDescent="0.2">
      <c r="A62" s="74"/>
      <c r="B62" s="75"/>
      <c r="C62" s="74"/>
      <c r="D62" s="75"/>
      <c r="E62" s="74"/>
      <c r="F62" s="75"/>
      <c r="G62" s="82"/>
      <c r="H62" s="80"/>
      <c r="I62" s="82"/>
      <c r="J62" s="80"/>
      <c r="K62" s="74"/>
      <c r="L62" s="75"/>
      <c r="M62" s="89" t="s">
        <v>83</v>
      </c>
      <c r="N62" s="90"/>
    </row>
    <row r="63" spans="1:14" ht="13.5" thickBot="1" x14ac:dyDescent="0.25">
      <c r="A63" s="68"/>
      <c r="B63" s="84"/>
      <c r="C63" s="68"/>
      <c r="D63" s="84"/>
      <c r="E63" s="68"/>
      <c r="F63" s="84"/>
      <c r="G63" s="86"/>
      <c r="H63" s="73"/>
      <c r="I63" s="86"/>
      <c r="J63" s="73"/>
      <c r="K63" s="68"/>
      <c r="L63" s="84"/>
      <c r="M63" s="616" t="str">
        <f>HYPERLINK("http://kaart.delfi.ee/?bookmark=225e5f274dc79e88e106035de3e50b2d","K-Järve petangihall")</f>
        <v>K-Järve petangihall</v>
      </c>
      <c r="N63" s="107"/>
    </row>
    <row r="64" spans="1:14" s="50" customFormat="1" x14ac:dyDescent="0.2">
      <c r="A64" s="61"/>
      <c r="B64" s="579">
        <v>16</v>
      </c>
      <c r="C64" s="61"/>
      <c r="D64" s="579">
        <v>17</v>
      </c>
      <c r="E64" s="61"/>
      <c r="F64" s="579">
        <v>18</v>
      </c>
      <c r="G64" s="77"/>
      <c r="H64" s="579">
        <v>19</v>
      </c>
      <c r="I64" s="91"/>
      <c r="J64" s="579">
        <v>20</v>
      </c>
      <c r="K64" s="463" t="str">
        <f>HYPERLINK("http://www.petanque.ee/index.php?id=103657&amp;cid=346","Eesti reiting, ")</f>
        <v xml:space="preserve">Eesti reiting, </v>
      </c>
      <c r="L64" s="579">
        <v>21</v>
      </c>
      <c r="M64" s="61"/>
      <c r="N64" s="582">
        <v>22</v>
      </c>
    </row>
    <row r="65" spans="1:14" s="50" customFormat="1" x14ac:dyDescent="0.2">
      <c r="A65" s="74"/>
      <c r="B65" s="75"/>
      <c r="C65" s="74"/>
      <c r="D65" s="75"/>
      <c r="E65" s="74"/>
      <c r="F65" s="75"/>
      <c r="G65" s="82"/>
      <c r="H65" s="75"/>
      <c r="I65" s="92"/>
      <c r="J65" s="80"/>
      <c r="K65" s="92" t="s">
        <v>83</v>
      </c>
      <c r="L65" s="75"/>
      <c r="M65" s="74"/>
      <c r="N65" s="67"/>
    </row>
    <row r="66" spans="1:14" ht="13.5" thickBot="1" x14ac:dyDescent="0.25">
      <c r="A66" s="68"/>
      <c r="B66" s="84"/>
      <c r="C66" s="68"/>
      <c r="D66" s="84"/>
      <c r="E66" s="68"/>
      <c r="F66" s="84"/>
      <c r="G66" s="86"/>
      <c r="H66" s="73"/>
      <c r="I66" s="86"/>
      <c r="J66" s="73"/>
      <c r="K66" s="479" t="str">
        <f>HYPERLINK("http://kaart.delfi.ee//?bookmark=749e5db51053d2703e05e8b06f0257b4","Tallinn")</f>
        <v>Tallinn</v>
      </c>
      <c r="L66" s="84"/>
      <c r="M66" s="111"/>
      <c r="N66" s="112"/>
    </row>
    <row r="67" spans="1:14" s="50" customFormat="1" x14ac:dyDescent="0.2">
      <c r="A67" s="61"/>
      <c r="B67" s="579">
        <v>23</v>
      </c>
      <c r="C67" s="480" t="str">
        <f>HYPERLINK("#Sõ!D1","SHK-Maestro")</f>
        <v>SHK-Maestro</v>
      </c>
      <c r="D67" s="580">
        <v>24</v>
      </c>
      <c r="E67" s="61"/>
      <c r="F67" s="579">
        <v>25</v>
      </c>
      <c r="G67" s="77"/>
      <c r="H67" s="579">
        <v>26</v>
      </c>
      <c r="I67" s="77"/>
      <c r="J67" s="579">
        <v>27</v>
      </c>
      <c r="K67" s="61"/>
      <c r="L67" s="579">
        <v>28</v>
      </c>
      <c r="M67" s="48"/>
      <c r="N67" s="48"/>
    </row>
    <row r="68" spans="1:14" s="50" customFormat="1" x14ac:dyDescent="0.2">
      <c r="A68" s="74"/>
      <c r="B68" s="75"/>
      <c r="C68" s="74" t="s">
        <v>89</v>
      </c>
      <c r="D68" s="75"/>
      <c r="E68" s="74"/>
      <c r="F68" s="75"/>
      <c r="G68" s="82"/>
      <c r="H68" s="80"/>
      <c r="I68" s="82"/>
      <c r="J68" s="80"/>
      <c r="K68" s="74"/>
      <c r="L68" s="75"/>
      <c r="M68" s="48"/>
      <c r="N68" s="48"/>
    </row>
    <row r="69" spans="1:14" ht="13.5" thickBot="1" x14ac:dyDescent="0.25">
      <c r="A69" s="68"/>
      <c r="B69" s="84"/>
      <c r="C69" s="68" t="s">
        <v>74</v>
      </c>
      <c r="D69" s="84"/>
      <c r="E69" s="68"/>
      <c r="F69" s="84"/>
      <c r="G69" s="86"/>
      <c r="H69" s="73"/>
      <c r="I69" s="86"/>
      <c r="J69" s="73"/>
      <c r="K69" s="68"/>
      <c r="L69" s="84"/>
      <c r="M69" s="60"/>
      <c r="N69" s="60"/>
    </row>
    <row r="70" spans="1:14" s="60" customFormat="1" ht="13.5" thickBot="1" x14ac:dyDescent="0.25">
      <c r="A70" s="55" t="s">
        <v>47</v>
      </c>
      <c r="B70" s="102"/>
      <c r="C70" s="57"/>
      <c r="D70" s="103"/>
      <c r="E70" s="79"/>
      <c r="F70" s="103"/>
      <c r="G70" s="58"/>
      <c r="H70" s="59"/>
      <c r="I70" s="59"/>
      <c r="J70" s="59"/>
      <c r="K70" s="79"/>
      <c r="L70" s="103"/>
      <c r="M70" s="108"/>
      <c r="N70" s="103"/>
    </row>
    <row r="71" spans="1:14" x14ac:dyDescent="0.2">
      <c r="A71" s="79"/>
      <c r="B71" s="103"/>
      <c r="C71" s="79"/>
      <c r="D71" s="103"/>
      <c r="E71" s="79"/>
      <c r="F71" s="103"/>
      <c r="G71" s="79"/>
      <c r="H71" s="103"/>
      <c r="I71" s="103"/>
      <c r="J71" s="103"/>
      <c r="K71" s="103"/>
      <c r="L71" s="75"/>
      <c r="M71" s="462" t="str">
        <f>HYPERLINK("#Tul5!W1","SHK KV 5. etapp, ")</f>
        <v xml:space="preserve">SHK KV 5. etapp, </v>
      </c>
      <c r="N71" s="582">
        <v>1</v>
      </c>
    </row>
    <row r="72" spans="1:14" x14ac:dyDescent="0.2">
      <c r="A72" s="79"/>
      <c r="B72" s="103"/>
      <c r="C72" s="79"/>
      <c r="D72" s="103"/>
      <c r="E72" s="79"/>
      <c r="F72" s="103"/>
      <c r="G72" s="79"/>
      <c r="H72" s="103"/>
      <c r="I72" s="103"/>
      <c r="J72" s="103"/>
      <c r="K72" s="103"/>
      <c r="L72" s="75"/>
      <c r="M72" s="96" t="s">
        <v>78</v>
      </c>
      <c r="N72" s="97"/>
    </row>
    <row r="73" spans="1:14" ht="13.5" thickBot="1" x14ac:dyDescent="0.25">
      <c r="A73" s="70"/>
      <c r="B73" s="69"/>
      <c r="C73" s="70"/>
      <c r="D73" s="69"/>
      <c r="E73" s="70"/>
      <c r="F73" s="69"/>
      <c r="G73" s="70"/>
      <c r="H73" s="69"/>
      <c r="I73" s="69"/>
      <c r="J73" s="69"/>
      <c r="K73" s="69"/>
      <c r="L73" s="84"/>
      <c r="M73" s="618" t="str">
        <f>HYPERLINK("http://kaart.delfi.ee/?bookmark=225e5f274dc79e88e106035de3e50b2d","K-Järve petangihall")</f>
        <v>K-Järve petangihall</v>
      </c>
      <c r="N73" s="104"/>
    </row>
    <row r="74" spans="1:14" x14ac:dyDescent="0.2">
      <c r="A74" s="61"/>
      <c r="B74" s="579">
        <v>2</v>
      </c>
      <c r="C74" s="61"/>
      <c r="D74" s="579">
        <v>3</v>
      </c>
      <c r="E74" s="61"/>
      <c r="F74" s="579">
        <v>4</v>
      </c>
      <c r="G74" s="61"/>
      <c r="H74" s="579">
        <v>5</v>
      </c>
      <c r="I74" s="91"/>
      <c r="J74" s="579">
        <v>6</v>
      </c>
      <c r="K74" s="463" t="str">
        <f>HYPERLINK("http://www.petanque.ee/index.php?id=103657&amp;cid=347","Eesti sise-MV, ")</f>
        <v xml:space="preserve">Eesti sise-MV, </v>
      </c>
      <c r="L74" s="579">
        <v>7</v>
      </c>
      <c r="M74" s="61"/>
      <c r="N74" s="582">
        <v>8</v>
      </c>
    </row>
    <row r="75" spans="1:14" x14ac:dyDescent="0.2">
      <c r="A75" s="74"/>
      <c r="B75" s="75"/>
      <c r="C75" s="74"/>
      <c r="D75" s="75"/>
      <c r="E75" s="74"/>
      <c r="F75" s="75"/>
      <c r="G75" s="74"/>
      <c r="H75" s="75"/>
      <c r="I75" s="92"/>
      <c r="J75" s="75"/>
      <c r="K75" s="92" t="s">
        <v>90</v>
      </c>
      <c r="L75" s="75"/>
      <c r="M75" s="74"/>
      <c r="N75" s="67"/>
    </row>
    <row r="76" spans="1:14" ht="13.5" thickBot="1" x14ac:dyDescent="0.25">
      <c r="A76" s="68"/>
      <c r="B76" s="84"/>
      <c r="C76" s="68"/>
      <c r="D76" s="84"/>
      <c r="E76" s="68"/>
      <c r="F76" s="84"/>
      <c r="G76" s="68"/>
      <c r="H76" s="84"/>
      <c r="I76" s="106"/>
      <c r="J76" s="84"/>
      <c r="K76" s="479" t="str">
        <f>HYPERLINK("http://kaart.delfi.ee//?bookmark=749e5db51053d2703e05e8b06f0257b4","Tallinn")</f>
        <v>Tallinn</v>
      </c>
      <c r="L76" s="84"/>
      <c r="M76" s="68"/>
      <c r="N76" s="88"/>
    </row>
    <row r="77" spans="1:14" x14ac:dyDescent="0.2">
      <c r="A77" s="61"/>
      <c r="B77" s="579">
        <v>9</v>
      </c>
      <c r="C77" s="61"/>
      <c r="D77" s="579">
        <v>10</v>
      </c>
      <c r="E77" s="61"/>
      <c r="F77" s="579">
        <v>11</v>
      </c>
      <c r="G77" s="91"/>
      <c r="H77" s="579">
        <v>12</v>
      </c>
      <c r="I77" s="91"/>
      <c r="J77" s="579">
        <v>13</v>
      </c>
      <c r="K77" s="61"/>
      <c r="L77" s="579">
        <v>14</v>
      </c>
      <c r="M77" s="466" t="str">
        <f>HYPERLINK("#5!K1","I-Viru sisereiting 5, ")</f>
        <v xml:space="preserve">I-Viru sisereiting 5, </v>
      </c>
      <c r="N77" s="582">
        <v>15</v>
      </c>
    </row>
    <row r="78" spans="1:14" x14ac:dyDescent="0.2">
      <c r="A78" s="74"/>
      <c r="B78" s="75"/>
      <c r="C78" s="74"/>
      <c r="D78" s="75"/>
      <c r="E78" s="74"/>
      <c r="F78" s="75"/>
      <c r="G78" s="92"/>
      <c r="H78" s="75"/>
      <c r="I78" s="92"/>
      <c r="J78" s="75"/>
      <c r="K78" s="74"/>
      <c r="L78" s="75"/>
      <c r="M78" s="89" t="s">
        <v>73</v>
      </c>
      <c r="N78" s="90"/>
    </row>
    <row r="79" spans="1:14" ht="13.5" thickBot="1" x14ac:dyDescent="0.25">
      <c r="A79" s="68"/>
      <c r="B79" s="84"/>
      <c r="C79" s="68"/>
      <c r="D79" s="84"/>
      <c r="E79" s="68"/>
      <c r="F79" s="84"/>
      <c r="G79" s="106"/>
      <c r="H79" s="84"/>
      <c r="I79" s="106"/>
      <c r="J79" s="84"/>
      <c r="K79" s="68"/>
      <c r="L79" s="84"/>
      <c r="M79" s="616" t="str">
        <f>HYPERLINK("http://kaart.delfi.ee/?bookmark=225e5f274dc79e88e106035de3e50b2d","K-Järve petangihall")</f>
        <v>K-Järve petangihall</v>
      </c>
      <c r="N79" s="107"/>
    </row>
    <row r="80" spans="1:14" x14ac:dyDescent="0.2">
      <c r="A80" s="61"/>
      <c r="B80" s="579">
        <v>16</v>
      </c>
      <c r="C80" s="61"/>
      <c r="D80" s="579">
        <v>17</v>
      </c>
      <c r="E80" s="61"/>
      <c r="F80" s="579">
        <v>18</v>
      </c>
      <c r="G80" s="91"/>
      <c r="H80" s="579">
        <v>19</v>
      </c>
      <c r="I80" s="91"/>
      <c r="J80" s="579">
        <v>20</v>
      </c>
      <c r="K80" s="575" t="str">
        <f>HYPERLINK("http://www.petanque.ee/index.php?id=103657&amp;cid=348","Eesti sise-MV, ")</f>
        <v xml:space="preserve">Eesti sise-MV, </v>
      </c>
      <c r="L80" s="579">
        <v>21</v>
      </c>
      <c r="M80" s="463" t="str">
        <f>HYPERLINK("http://www.petanque.ee/index.php?id=103657&amp;cid=349","Eesti reiting, ")</f>
        <v xml:space="preserve">Eesti reiting, </v>
      </c>
      <c r="N80" s="582">
        <v>22</v>
      </c>
    </row>
    <row r="81" spans="1:14" x14ac:dyDescent="0.2">
      <c r="A81" s="74"/>
      <c r="B81" s="75"/>
      <c r="C81" s="74"/>
      <c r="D81" s="75"/>
      <c r="E81" s="74"/>
      <c r="F81" s="75"/>
      <c r="G81" s="92"/>
      <c r="H81" s="75"/>
      <c r="I81" s="92"/>
      <c r="J81" s="75"/>
      <c r="K81" s="576" t="s">
        <v>73</v>
      </c>
      <c r="L81" s="75"/>
      <c r="M81" s="92" t="s">
        <v>83</v>
      </c>
      <c r="N81" s="67"/>
    </row>
    <row r="82" spans="1:14" ht="13.5" thickBot="1" x14ac:dyDescent="0.25">
      <c r="A82" s="68"/>
      <c r="B82" s="84"/>
      <c r="C82" s="68"/>
      <c r="D82" s="84"/>
      <c r="E82" s="68"/>
      <c r="F82" s="84"/>
      <c r="G82" s="106"/>
      <c r="H82" s="84"/>
      <c r="I82" s="106"/>
      <c r="J82" s="84"/>
      <c r="K82" s="577" t="str">
        <f>HYPERLINK("http://kaart.delfi.ee//?bookmark=749e5db51053d2703e05e8b06f0257b4","Tallinn")</f>
        <v>Tallinn</v>
      </c>
      <c r="L82" s="84"/>
      <c r="M82" s="479" t="str">
        <f>HYPERLINK("http://kaart.delfi.ee//?bookmark=749e5db51053d2703e05e8b06f0257b4","Tallinn")</f>
        <v>Tallinn</v>
      </c>
      <c r="N82" s="88"/>
    </row>
    <row r="83" spans="1:14" x14ac:dyDescent="0.2">
      <c r="A83" s="61"/>
      <c r="B83" s="579">
        <v>23</v>
      </c>
      <c r="C83" s="61"/>
      <c r="D83" s="579">
        <v>24</v>
      </c>
      <c r="E83" s="61"/>
      <c r="F83" s="579">
        <v>25</v>
      </c>
      <c r="G83" s="91"/>
      <c r="H83" s="579">
        <v>26</v>
      </c>
      <c r="I83" s="91"/>
      <c r="J83" s="579">
        <v>27</v>
      </c>
      <c r="K83" s="61"/>
      <c r="L83" s="579">
        <v>28</v>
      </c>
      <c r="M83" s="61"/>
      <c r="N83" s="582">
        <v>29</v>
      </c>
    </row>
    <row r="84" spans="1:14" ht="13.5" thickBot="1" x14ac:dyDescent="0.25">
      <c r="A84" s="68"/>
      <c r="B84" s="84"/>
      <c r="C84" s="68"/>
      <c r="D84" s="84"/>
      <c r="E84" s="68"/>
      <c r="F84" s="84"/>
      <c r="G84" s="106"/>
      <c r="H84" s="84"/>
      <c r="I84" s="106"/>
      <c r="J84" s="84"/>
      <c r="K84" s="68"/>
      <c r="L84" s="84"/>
      <c r="M84" s="68"/>
      <c r="N84" s="88"/>
    </row>
    <row r="85" spans="1:14" s="58" customFormat="1" ht="13.5" thickBot="1" x14ac:dyDescent="0.25">
      <c r="A85" s="55" t="s">
        <v>52</v>
      </c>
      <c r="B85" s="468"/>
      <c r="C85" s="469"/>
      <c r="D85" s="103"/>
      <c r="E85" s="79"/>
      <c r="F85" s="103"/>
      <c r="G85" s="79"/>
      <c r="H85" s="103"/>
      <c r="I85" s="103"/>
      <c r="J85" s="103"/>
      <c r="K85" s="79"/>
      <c r="L85" s="103"/>
      <c r="M85" s="79"/>
      <c r="N85" s="103"/>
    </row>
    <row r="86" spans="1:14" x14ac:dyDescent="0.2">
      <c r="A86" s="61"/>
      <c r="B86" s="579">
        <v>30</v>
      </c>
      <c r="C86" s="61"/>
      <c r="D86" s="579">
        <v>31</v>
      </c>
      <c r="E86" s="61"/>
      <c r="F86" s="579">
        <v>1</v>
      </c>
      <c r="G86" s="91"/>
      <c r="H86" s="579">
        <v>2</v>
      </c>
      <c r="I86" s="91"/>
      <c r="J86" s="580">
        <v>3</v>
      </c>
      <c r="K86" s="61"/>
      <c r="L86" s="579">
        <v>4</v>
      </c>
      <c r="M86" s="462" t="str">
        <f>HYPERLINK("#Tul6!W1","SHK KV 6. etapp, ")</f>
        <v xml:space="preserve">SHK KV 6. etapp, </v>
      </c>
      <c r="N86" s="579">
        <v>5</v>
      </c>
    </row>
    <row r="87" spans="1:14" x14ac:dyDescent="0.2">
      <c r="A87" s="74"/>
      <c r="B87" s="75"/>
      <c r="C87" s="74"/>
      <c r="D87" s="75"/>
      <c r="E87" s="74"/>
      <c r="F87" s="75"/>
      <c r="G87" s="92"/>
      <c r="H87" s="75"/>
      <c r="I87" s="92"/>
      <c r="J87" s="113"/>
      <c r="K87" s="74"/>
      <c r="L87" s="75"/>
      <c r="M87" s="96" t="s">
        <v>78</v>
      </c>
      <c r="N87" s="109"/>
    </row>
    <row r="88" spans="1:14" ht="13.5" thickBot="1" x14ac:dyDescent="0.25">
      <c r="A88" s="68"/>
      <c r="B88" s="84"/>
      <c r="C88" s="68"/>
      <c r="D88" s="84"/>
      <c r="E88" s="68"/>
      <c r="F88" s="84"/>
      <c r="G88" s="106"/>
      <c r="H88" s="84"/>
      <c r="I88" s="106"/>
      <c r="J88" s="84"/>
      <c r="K88" s="68"/>
      <c r="L88" s="84"/>
      <c r="M88" s="618" t="str">
        <f>HYPERLINK("http://kaart.delfi.ee/?bookmark=225e5f274dc79e88e106035de3e50b2d","K-Järve petangihall")</f>
        <v>K-Järve petangihall</v>
      </c>
      <c r="N88" s="114"/>
    </row>
    <row r="89" spans="1:14" x14ac:dyDescent="0.2">
      <c r="A89" s="61"/>
      <c r="B89" s="579">
        <v>6</v>
      </c>
      <c r="C89" s="61"/>
      <c r="D89" s="579">
        <v>7</v>
      </c>
      <c r="E89" s="61"/>
      <c r="F89" s="579">
        <v>8</v>
      </c>
      <c r="G89" s="91"/>
      <c r="H89" s="579">
        <v>9</v>
      </c>
      <c r="I89" s="91"/>
      <c r="J89" s="579">
        <v>10</v>
      </c>
      <c r="K89" s="463" t="str">
        <f>HYPERLINK("http://www.petanque.ee/index.php?id=103657&amp;cid=350","Eesti reiting, ")</f>
        <v xml:space="preserve">Eesti reiting, </v>
      </c>
      <c r="L89" s="579">
        <v>11</v>
      </c>
      <c r="M89" s="463" t="str">
        <f>HYPERLINK("http://www.petanque.ee/index.php?id=103657&amp;cid=351","Eesti reiting, ")</f>
        <v xml:space="preserve">Eesti reiting, </v>
      </c>
      <c r="N89" s="579">
        <v>12</v>
      </c>
    </row>
    <row r="90" spans="1:14" x14ac:dyDescent="0.2">
      <c r="A90" s="74"/>
      <c r="B90" s="75"/>
      <c r="C90" s="74"/>
      <c r="D90" s="75"/>
      <c r="E90" s="74"/>
      <c r="F90" s="75"/>
      <c r="G90" s="92"/>
      <c r="H90" s="75"/>
      <c r="I90" s="92"/>
      <c r="J90" s="75"/>
      <c r="K90" s="92" t="s">
        <v>83</v>
      </c>
      <c r="L90" s="75"/>
      <c r="M90" s="92" t="s">
        <v>73</v>
      </c>
      <c r="N90" s="75"/>
    </row>
    <row r="91" spans="1:14" ht="13.5" thickBot="1" x14ac:dyDescent="0.25">
      <c r="A91" s="68"/>
      <c r="B91" s="84"/>
      <c r="C91" s="68"/>
      <c r="D91" s="84"/>
      <c r="E91" s="68"/>
      <c r="F91" s="84"/>
      <c r="G91" s="106"/>
      <c r="H91" s="84"/>
      <c r="I91" s="106"/>
      <c r="J91" s="84"/>
      <c r="K91" s="622" t="str">
        <f>HYPERLINK("http://kaart.delfi.ee/?bookmark=225e5f274dc79e88e106035de3e50b2d","K-Järve petangihall")</f>
        <v>K-Järve petangihall</v>
      </c>
      <c r="L91" s="114"/>
      <c r="M91" s="622" t="str">
        <f>HYPERLINK("http://kaart.delfi.ee/?bookmark=225e5f274dc79e88e106035de3e50b2d","K-Järve petangihall")</f>
        <v>K-Järve petangihall</v>
      </c>
      <c r="N91" s="114"/>
    </row>
    <row r="92" spans="1:14" x14ac:dyDescent="0.2">
      <c r="A92" s="61"/>
      <c r="B92" s="579">
        <v>13</v>
      </c>
      <c r="C92" s="61"/>
      <c r="D92" s="579">
        <v>14</v>
      </c>
      <c r="E92" s="61"/>
      <c r="F92" s="579">
        <v>15</v>
      </c>
      <c r="G92" s="91"/>
      <c r="H92" s="579">
        <v>16</v>
      </c>
      <c r="I92" s="91"/>
      <c r="J92" s="579">
        <v>17</v>
      </c>
      <c r="K92" s="61"/>
      <c r="L92" s="579">
        <v>18</v>
      </c>
      <c r="M92" s="466" t="s">
        <v>320</v>
      </c>
      <c r="N92" s="579">
        <v>19</v>
      </c>
    </row>
    <row r="93" spans="1:14" x14ac:dyDescent="0.2">
      <c r="A93" s="74"/>
      <c r="B93" s="75"/>
      <c r="C93" s="74"/>
      <c r="D93" s="75"/>
      <c r="E93" s="74"/>
      <c r="F93" s="75"/>
      <c r="G93" s="92"/>
      <c r="H93" s="75"/>
      <c r="I93" s="92"/>
      <c r="J93" s="75"/>
      <c r="K93" s="74"/>
      <c r="L93" s="75"/>
      <c r="M93" s="89" t="s">
        <v>83</v>
      </c>
      <c r="N93" s="465"/>
    </row>
    <row r="94" spans="1:14" ht="13.5" thickBot="1" x14ac:dyDescent="0.25">
      <c r="A94" s="68"/>
      <c r="B94" s="84"/>
      <c r="C94" s="68"/>
      <c r="D94" s="84"/>
      <c r="E94" s="68"/>
      <c r="F94" s="84"/>
      <c r="G94" s="106"/>
      <c r="H94" s="84"/>
      <c r="I94" s="106"/>
      <c r="J94" s="84"/>
      <c r="K94" s="68"/>
      <c r="L94" s="84"/>
      <c r="M94" s="616" t="str">
        <f>HYPERLINK("http://kaart.delfi.ee/?bookmark=225e5f274dc79e88e106035de3e50b2d","K-Järve petangihall")</f>
        <v>K-Järve petangihall</v>
      </c>
      <c r="N94" s="467"/>
    </row>
    <row r="95" spans="1:14" x14ac:dyDescent="0.2">
      <c r="A95" s="61"/>
      <c r="B95" s="579">
        <v>20</v>
      </c>
      <c r="C95" s="61"/>
      <c r="D95" s="579">
        <v>21</v>
      </c>
      <c r="E95" s="61"/>
      <c r="F95" s="579">
        <v>22</v>
      </c>
      <c r="G95" s="91"/>
      <c r="H95" s="579">
        <v>23</v>
      </c>
      <c r="I95" s="91"/>
      <c r="J95" s="579">
        <v>24</v>
      </c>
      <c r="K95" s="575" t="str">
        <f>HYPERLINK("http://www.petanque.ee/index.php?id=103657&amp;cid=352","Eesti sise-MV, ")</f>
        <v xml:space="preserve">Eesti sise-MV, </v>
      </c>
      <c r="L95" s="579">
        <v>25</v>
      </c>
      <c r="M95" s="463" t="str">
        <f>HYPERLINK("http://www.petanque.ee/index.php?id=103657&amp;cid=353","Eesti reiting, ")</f>
        <v xml:space="preserve">Eesti reiting, </v>
      </c>
      <c r="N95" s="579">
        <v>26</v>
      </c>
    </row>
    <row r="96" spans="1:14" x14ac:dyDescent="0.2">
      <c r="A96" s="74"/>
      <c r="B96" s="75"/>
      <c r="C96" s="74"/>
      <c r="D96" s="75"/>
      <c r="E96" s="74"/>
      <c r="F96" s="75"/>
      <c r="G96" s="92"/>
      <c r="H96" s="75"/>
      <c r="I96" s="92"/>
      <c r="J96" s="75"/>
      <c r="K96" s="576" t="s">
        <v>83</v>
      </c>
      <c r="L96" s="75"/>
      <c r="M96" s="92" t="s">
        <v>73</v>
      </c>
      <c r="N96" s="75"/>
    </row>
    <row r="97" spans="1:14" ht="13.5" thickBot="1" x14ac:dyDescent="0.25">
      <c r="A97" s="68"/>
      <c r="B97" s="84"/>
      <c r="C97" s="68"/>
      <c r="D97" s="84"/>
      <c r="E97" s="68"/>
      <c r="F97" s="84"/>
      <c r="G97" s="106"/>
      <c r="H97" s="84"/>
      <c r="I97" s="106"/>
      <c r="J97" s="84"/>
      <c r="K97" s="577" t="str">
        <f>HYPERLINK("http://kaart.delfi.ee//?bookmark=749e5db51053d2703e05e8b06f0257b4","Tallinn")</f>
        <v>Tallinn</v>
      </c>
      <c r="L97" s="84"/>
      <c r="M97" s="479" t="str">
        <f>HYPERLINK("http://kaart.delfi.ee//?bookmark=749e5db51053d2703e05e8b06f0257b4","Tallinn")</f>
        <v>Tallinn</v>
      </c>
      <c r="N97" s="84"/>
    </row>
    <row r="98" spans="1:14" x14ac:dyDescent="0.2">
      <c r="A98" s="61"/>
      <c r="B98" s="579">
        <v>27</v>
      </c>
      <c r="C98" s="61"/>
      <c r="D98" s="579">
        <v>28</v>
      </c>
      <c r="E98" s="61"/>
      <c r="F98" s="579">
        <v>29</v>
      </c>
      <c r="G98" s="91"/>
      <c r="H98" s="579">
        <v>30</v>
      </c>
      <c r="I98" s="91"/>
      <c r="J98" s="580">
        <v>1</v>
      </c>
      <c r="K98" s="61"/>
      <c r="L98" s="579">
        <v>2</v>
      </c>
      <c r="M98" s="61"/>
      <c r="N98" s="579">
        <v>3</v>
      </c>
    </row>
    <row r="99" spans="1:14" ht="13.5" thickBot="1" x14ac:dyDescent="0.25">
      <c r="A99" s="68"/>
      <c r="B99" s="84"/>
      <c r="C99" s="68"/>
      <c r="D99" s="84"/>
      <c r="E99" s="68"/>
      <c r="F99" s="84"/>
      <c r="G99" s="106"/>
      <c r="H99" s="84"/>
      <c r="I99" s="106"/>
      <c r="J99" s="84"/>
      <c r="K99" s="68"/>
      <c r="L99" s="84"/>
      <c r="M99" s="68"/>
      <c r="N99" s="84"/>
    </row>
    <row r="100" spans="1:14" s="60" customFormat="1" x14ac:dyDescent="0.2">
      <c r="E100" s="48"/>
      <c r="F100" s="48"/>
      <c r="N100" s="48"/>
    </row>
    <row r="101" spans="1:14" s="60" customFormat="1" x14ac:dyDescent="0.2">
      <c r="A101" s="477" t="s">
        <v>321</v>
      </c>
      <c r="B101" s="1"/>
      <c r="C101" s="1"/>
      <c r="D101" s="1"/>
      <c r="E101" s="3"/>
      <c r="F101" s="3"/>
      <c r="G101" s="3"/>
      <c r="H101" s="3"/>
      <c r="I101" s="3"/>
      <c r="J101" s="3"/>
      <c r="K101" s="3"/>
      <c r="L101" s="3"/>
      <c r="N101" s="3"/>
    </row>
    <row r="102" spans="1:14" s="60" customFormat="1" x14ac:dyDescent="0.2">
      <c r="A102" s="115" t="s">
        <v>326</v>
      </c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597"/>
    </row>
    <row r="103" spans="1:14" s="60" customFormat="1" x14ac:dyDescent="0.2">
      <c r="A103" s="596" t="s">
        <v>332</v>
      </c>
    </row>
    <row r="104" spans="1:14" s="60" customFormat="1" x14ac:dyDescent="0.2">
      <c r="A104" s="117" t="s">
        <v>61</v>
      </c>
      <c r="E104" s="48"/>
      <c r="F104" s="48"/>
      <c r="I104" s="574" t="s">
        <v>325</v>
      </c>
      <c r="N104" s="48"/>
    </row>
    <row r="105" spans="1:14" s="60" customFormat="1" x14ac:dyDescent="0.2"/>
    <row r="106" spans="1:14" s="60" customFormat="1" x14ac:dyDescent="0.2">
      <c r="E106" s="48"/>
      <c r="F106" s="48"/>
      <c r="N106" s="48"/>
    </row>
    <row r="107" spans="1:14" s="60" customFormat="1" x14ac:dyDescent="0.2">
      <c r="E107" s="48"/>
      <c r="F107" s="48"/>
      <c r="N107" s="48"/>
    </row>
    <row r="108" spans="1:14" s="60" customFormat="1" x14ac:dyDescent="0.2">
      <c r="E108" s="48"/>
      <c r="F108" s="48"/>
      <c r="N108" s="48"/>
    </row>
  </sheetData>
  <mergeCells count="1">
    <mergeCell ref="I3:J3"/>
  </mergeCells>
  <pageMargins left="0.59055118110236227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  <rowBreaks count="1" manualBreakCount="1">
    <brk id="5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L38"/>
  <sheetViews>
    <sheetView showGridLines="0" showRowColHeaders="0" zoomScaleNormal="100" workbookViewId="0">
      <pane ySplit="6" topLeftCell="A7" activePane="bottomLeft" state="frozen"/>
      <selection activeCell="I1" sqref="I1"/>
      <selection pane="bottomLeft" activeCell="G1" sqref="G1"/>
    </sheetView>
  </sheetViews>
  <sheetFormatPr defaultColWidth="11.5703125" defaultRowHeight="12.75" x14ac:dyDescent="0.2"/>
  <cols>
    <col min="1" max="1" width="3.28515625" style="119" customWidth="1"/>
    <col min="2" max="2" width="21.7109375" style="119" bestFit="1" customWidth="1"/>
    <col min="3" max="3" width="6.5703125" style="127" bestFit="1" customWidth="1"/>
    <col min="4" max="4" width="5.5703125" style="121" bestFit="1" customWidth="1"/>
    <col min="5" max="5" width="5.5703125" style="122" bestFit="1" customWidth="1"/>
    <col min="6" max="8" width="5.5703125" style="121" bestFit="1" customWidth="1"/>
    <col min="9" max="9" width="5.5703125" style="122" bestFit="1" customWidth="1"/>
    <col min="10" max="12" width="3.28515625" style="119" bestFit="1" customWidth="1"/>
    <col min="13" max="16384" width="11.5703125" style="119"/>
  </cols>
  <sheetData>
    <row r="1" spans="1:12" ht="12.75" customHeight="1" x14ac:dyDescent="0.2">
      <c r="A1" s="118" t="s">
        <v>91</v>
      </c>
      <c r="C1" s="120"/>
      <c r="I1" s="123" t="s">
        <v>324</v>
      </c>
    </row>
    <row r="2" spans="1:12" ht="12.75" customHeight="1" x14ac:dyDescent="0.2">
      <c r="A2" s="124" t="s">
        <v>328</v>
      </c>
      <c r="B2" s="125"/>
      <c r="C2" s="125"/>
      <c r="D2" s="125"/>
      <c r="E2" s="125"/>
      <c r="F2" s="125"/>
      <c r="G2" s="125"/>
      <c r="H2" s="125"/>
      <c r="J2" s="568"/>
      <c r="L2" s="126"/>
    </row>
    <row r="3" spans="1:12" ht="12.75" customHeight="1" x14ac:dyDescent="0.2">
      <c r="B3" s="124"/>
      <c r="J3" s="568"/>
      <c r="K3" s="626" t="s">
        <v>94</v>
      </c>
      <c r="L3" s="126"/>
    </row>
    <row r="4" spans="1:12" ht="31.5" customHeight="1" x14ac:dyDescent="0.2">
      <c r="A4" s="128" t="s">
        <v>81</v>
      </c>
      <c r="B4" s="129"/>
      <c r="C4" s="130" t="s">
        <v>81</v>
      </c>
      <c r="D4" s="570" t="s">
        <v>95</v>
      </c>
      <c r="E4" s="570" t="s">
        <v>96</v>
      </c>
      <c r="F4" s="570" t="s">
        <v>97</v>
      </c>
      <c r="G4" s="570" t="s">
        <v>98</v>
      </c>
      <c r="H4" s="570" t="s">
        <v>99</v>
      </c>
      <c r="I4" s="570" t="s">
        <v>100</v>
      </c>
      <c r="J4" s="625" t="s">
        <v>92</v>
      </c>
      <c r="K4" s="626"/>
      <c r="L4" s="626" t="s">
        <v>101</v>
      </c>
    </row>
    <row r="5" spans="1:12" x14ac:dyDescent="0.2">
      <c r="A5" s="129" t="s">
        <v>81</v>
      </c>
      <c r="B5" s="129" t="s">
        <v>81</v>
      </c>
      <c r="C5" s="131"/>
      <c r="D5" s="457" t="str">
        <f>HYPERLINK("#1!J1","  1  ")</f>
        <v xml:space="preserve">  1  </v>
      </c>
      <c r="E5" s="457" t="str">
        <f>HYPERLINK("#2!J1","  2  ")</f>
        <v xml:space="preserve">  2  </v>
      </c>
      <c r="F5" s="457" t="str">
        <f>HYPERLINK("#3!J1","  3  ")</f>
        <v xml:space="preserve">  3  </v>
      </c>
      <c r="G5" s="457" t="str">
        <f>HYPERLINK("#4!J1","  4  ")</f>
        <v xml:space="preserve">  4  </v>
      </c>
      <c r="H5" s="457" t="str">
        <f>HYPERLINK("#5!K1","  5  ")</f>
        <v xml:space="preserve">  5  </v>
      </c>
      <c r="I5" s="457" t="str">
        <f>HYPERLINK("#6!K1","  6  ")</f>
        <v xml:space="preserve">  6  </v>
      </c>
      <c r="J5" s="625"/>
      <c r="K5" s="626"/>
      <c r="L5" s="626"/>
    </row>
    <row r="6" spans="1:12" x14ac:dyDescent="0.2">
      <c r="A6" s="129"/>
      <c r="B6" s="131" t="s">
        <v>102</v>
      </c>
      <c r="C6" s="131" t="s">
        <v>337</v>
      </c>
      <c r="D6" s="602" t="s">
        <v>104</v>
      </c>
      <c r="E6" s="602" t="s">
        <v>105</v>
      </c>
      <c r="F6" s="602" t="s">
        <v>104</v>
      </c>
      <c r="G6" s="602" t="s">
        <v>105</v>
      </c>
      <c r="H6" s="602" t="s">
        <v>104</v>
      </c>
      <c r="I6" s="602" t="s">
        <v>105</v>
      </c>
      <c r="J6" s="568"/>
      <c r="K6" s="126"/>
      <c r="L6" s="126"/>
    </row>
    <row r="7" spans="1:12" x14ac:dyDescent="0.2">
      <c r="A7" s="607">
        <v>1</v>
      </c>
      <c r="B7" s="608" t="s">
        <v>106</v>
      </c>
      <c r="C7" s="133">
        <v>174</v>
      </c>
      <c r="D7" s="134">
        <v>30</v>
      </c>
      <c r="E7" s="603">
        <v>22</v>
      </c>
      <c r="F7" s="135">
        <v>40</v>
      </c>
      <c r="G7" s="131">
        <v>40</v>
      </c>
      <c r="H7" s="130">
        <v>24</v>
      </c>
      <c r="I7" s="131">
        <v>40</v>
      </c>
      <c r="J7" s="136">
        <f t="shared" ref="J7:J33" si="0">COUNTIF(D7:I7,"&gt;0")</f>
        <v>6</v>
      </c>
      <c r="K7" s="136">
        <f t="shared" ref="K7:K33" si="1">COUNTIF(D7:I7,"&gt;=30")</f>
        <v>4</v>
      </c>
      <c r="L7" s="136">
        <f t="shared" ref="L7:L33" si="2">COUNTIF(D7:I7,"=40")</f>
        <v>3</v>
      </c>
    </row>
    <row r="8" spans="1:12" x14ac:dyDescent="0.2">
      <c r="A8" s="607">
        <v>2</v>
      </c>
      <c r="B8" s="137" t="s">
        <v>107</v>
      </c>
      <c r="C8" s="133">
        <v>168</v>
      </c>
      <c r="D8" s="135">
        <v>40</v>
      </c>
      <c r="E8" s="130">
        <v>34</v>
      </c>
      <c r="F8" s="134">
        <v>30</v>
      </c>
      <c r="G8" s="130">
        <v>34</v>
      </c>
      <c r="H8" s="130">
        <v>30</v>
      </c>
      <c r="I8" s="603">
        <v>26</v>
      </c>
      <c r="J8" s="136">
        <f t="shared" si="0"/>
        <v>6</v>
      </c>
      <c r="K8" s="136">
        <f t="shared" si="1"/>
        <v>5</v>
      </c>
      <c r="L8" s="136">
        <f t="shared" si="2"/>
        <v>1</v>
      </c>
    </row>
    <row r="9" spans="1:12" x14ac:dyDescent="0.2">
      <c r="A9" s="607">
        <v>3</v>
      </c>
      <c r="B9" s="138" t="s">
        <v>108</v>
      </c>
      <c r="C9" s="133">
        <v>160</v>
      </c>
      <c r="D9" s="134">
        <v>20</v>
      </c>
      <c r="E9" s="604" t="s">
        <v>109</v>
      </c>
      <c r="F9" s="134">
        <v>26</v>
      </c>
      <c r="G9" s="131">
        <v>40</v>
      </c>
      <c r="H9" s="130">
        <v>34</v>
      </c>
      <c r="I9" s="131">
        <v>40</v>
      </c>
      <c r="J9" s="136">
        <f t="shared" si="0"/>
        <v>5</v>
      </c>
      <c r="K9" s="136">
        <f t="shared" si="1"/>
        <v>3</v>
      </c>
      <c r="L9" s="136">
        <f t="shared" si="2"/>
        <v>2</v>
      </c>
    </row>
    <row r="10" spans="1:12" x14ac:dyDescent="0.2">
      <c r="A10" s="607">
        <v>4</v>
      </c>
      <c r="B10" s="129" t="s">
        <v>110</v>
      </c>
      <c r="C10" s="133">
        <v>158</v>
      </c>
      <c r="D10" s="134">
        <v>26</v>
      </c>
      <c r="E10" s="130">
        <v>24</v>
      </c>
      <c r="F10" s="134">
        <v>34</v>
      </c>
      <c r="G10" s="604">
        <v>22</v>
      </c>
      <c r="H10" s="131">
        <v>40</v>
      </c>
      <c r="I10" s="130">
        <v>34</v>
      </c>
      <c r="J10" s="136">
        <f t="shared" si="0"/>
        <v>6</v>
      </c>
      <c r="K10" s="136">
        <f t="shared" si="1"/>
        <v>3</v>
      </c>
      <c r="L10" s="136">
        <f t="shared" si="2"/>
        <v>1</v>
      </c>
    </row>
    <row r="11" spans="1:12" x14ac:dyDescent="0.2">
      <c r="A11" s="607">
        <v>5</v>
      </c>
      <c r="B11" s="483" t="s">
        <v>111</v>
      </c>
      <c r="C11" s="133">
        <v>154</v>
      </c>
      <c r="D11" s="134">
        <v>34</v>
      </c>
      <c r="E11" s="131">
        <v>40</v>
      </c>
      <c r="F11" s="604">
        <v>22</v>
      </c>
      <c r="G11" s="130">
        <v>24</v>
      </c>
      <c r="H11" s="130">
        <v>22</v>
      </c>
      <c r="I11" s="130">
        <v>34</v>
      </c>
      <c r="J11" s="136">
        <f t="shared" si="0"/>
        <v>6</v>
      </c>
      <c r="K11" s="136">
        <f t="shared" si="1"/>
        <v>3</v>
      </c>
      <c r="L11" s="136">
        <f t="shared" si="2"/>
        <v>1</v>
      </c>
    </row>
    <row r="12" spans="1:12" x14ac:dyDescent="0.2">
      <c r="A12" s="607">
        <v>6</v>
      </c>
      <c r="B12" s="129" t="s">
        <v>112</v>
      </c>
      <c r="C12" s="133">
        <v>152</v>
      </c>
      <c r="D12" s="134">
        <v>22</v>
      </c>
      <c r="E12" s="604" t="s">
        <v>109</v>
      </c>
      <c r="F12" s="134">
        <v>30</v>
      </c>
      <c r="G12" s="131">
        <v>40</v>
      </c>
      <c r="H12" s="130">
        <v>30</v>
      </c>
      <c r="I12" s="130">
        <v>30</v>
      </c>
      <c r="J12" s="136">
        <f t="shared" si="0"/>
        <v>5</v>
      </c>
      <c r="K12" s="136">
        <f t="shared" si="1"/>
        <v>4</v>
      </c>
      <c r="L12" s="136">
        <f t="shared" si="2"/>
        <v>1</v>
      </c>
    </row>
    <row r="13" spans="1:12" x14ac:dyDescent="0.2">
      <c r="A13" s="607">
        <v>7</v>
      </c>
      <c r="B13" s="129" t="s">
        <v>113</v>
      </c>
      <c r="C13" s="133">
        <v>152</v>
      </c>
      <c r="D13" s="135">
        <v>40</v>
      </c>
      <c r="E13" s="130">
        <v>26</v>
      </c>
      <c r="F13" s="604">
        <v>24</v>
      </c>
      <c r="G13" s="130">
        <v>30</v>
      </c>
      <c r="H13" s="130">
        <v>26</v>
      </c>
      <c r="I13" s="130">
        <v>30</v>
      </c>
      <c r="J13" s="136">
        <f t="shared" si="0"/>
        <v>6</v>
      </c>
      <c r="K13" s="136">
        <f t="shared" si="1"/>
        <v>3</v>
      </c>
      <c r="L13" s="136">
        <f t="shared" si="2"/>
        <v>1</v>
      </c>
    </row>
    <row r="14" spans="1:12" x14ac:dyDescent="0.2">
      <c r="A14" s="607">
        <v>8</v>
      </c>
      <c r="B14" s="129" t="s">
        <v>114</v>
      </c>
      <c r="C14" s="133">
        <v>140</v>
      </c>
      <c r="D14" s="604" t="s">
        <v>109</v>
      </c>
      <c r="E14" s="130">
        <v>30</v>
      </c>
      <c r="F14" s="134">
        <v>30</v>
      </c>
      <c r="G14" s="130">
        <v>34</v>
      </c>
      <c r="H14" s="130">
        <v>20</v>
      </c>
      <c r="I14" s="130">
        <v>26</v>
      </c>
      <c r="J14" s="136">
        <f t="shared" si="0"/>
        <v>5</v>
      </c>
      <c r="K14" s="136">
        <f t="shared" si="1"/>
        <v>3</v>
      </c>
      <c r="L14" s="136">
        <f t="shared" si="2"/>
        <v>0</v>
      </c>
    </row>
    <row r="15" spans="1:12" x14ac:dyDescent="0.2">
      <c r="A15" s="607">
        <v>9</v>
      </c>
      <c r="B15" s="139" t="s">
        <v>115</v>
      </c>
      <c r="C15" s="133">
        <v>134</v>
      </c>
      <c r="D15" s="134">
        <v>26</v>
      </c>
      <c r="E15" s="130">
        <v>24</v>
      </c>
      <c r="F15" s="134">
        <v>20</v>
      </c>
      <c r="G15" s="130">
        <v>30</v>
      </c>
      <c r="H15" s="130">
        <v>34</v>
      </c>
      <c r="I15" s="604" t="s">
        <v>109</v>
      </c>
      <c r="J15" s="136">
        <f t="shared" si="0"/>
        <v>5</v>
      </c>
      <c r="K15" s="136">
        <f t="shared" si="1"/>
        <v>2</v>
      </c>
      <c r="L15" s="136">
        <f t="shared" si="2"/>
        <v>0</v>
      </c>
    </row>
    <row r="16" spans="1:12" x14ac:dyDescent="0.2">
      <c r="A16" s="607">
        <v>10</v>
      </c>
      <c r="B16" s="129" t="s">
        <v>116</v>
      </c>
      <c r="C16" s="133">
        <v>130</v>
      </c>
      <c r="D16" s="134">
        <v>34</v>
      </c>
      <c r="E16" s="604" t="s">
        <v>109</v>
      </c>
      <c r="F16" s="134">
        <v>34</v>
      </c>
      <c r="G16" s="130">
        <v>22</v>
      </c>
      <c r="H16" s="131">
        <v>40</v>
      </c>
      <c r="I16" s="134"/>
      <c r="J16" s="136">
        <f t="shared" si="0"/>
        <v>4</v>
      </c>
      <c r="K16" s="136">
        <f t="shared" si="1"/>
        <v>3</v>
      </c>
      <c r="L16" s="136">
        <f t="shared" si="2"/>
        <v>1</v>
      </c>
    </row>
    <row r="17" spans="1:12" x14ac:dyDescent="0.2">
      <c r="A17" s="607">
        <v>11</v>
      </c>
      <c r="B17" s="129" t="s">
        <v>117</v>
      </c>
      <c r="C17" s="133">
        <v>130</v>
      </c>
      <c r="D17" s="134">
        <v>30</v>
      </c>
      <c r="E17" s="130">
        <v>30</v>
      </c>
      <c r="F17" s="134">
        <v>26</v>
      </c>
      <c r="G17" s="130">
        <v>26</v>
      </c>
      <c r="H17" s="130">
        <v>18</v>
      </c>
      <c r="I17" s="603" t="s">
        <v>109</v>
      </c>
      <c r="J17" s="136">
        <f t="shared" si="0"/>
        <v>5</v>
      </c>
      <c r="K17" s="136">
        <f t="shared" si="1"/>
        <v>2</v>
      </c>
      <c r="L17" s="136">
        <f t="shared" si="2"/>
        <v>0</v>
      </c>
    </row>
    <row r="18" spans="1:12" x14ac:dyDescent="0.2">
      <c r="A18" s="607">
        <v>12</v>
      </c>
      <c r="B18" s="129" t="s">
        <v>118</v>
      </c>
      <c r="C18" s="133">
        <v>120</v>
      </c>
      <c r="D18" s="134">
        <v>24</v>
      </c>
      <c r="E18" s="604" t="s">
        <v>109</v>
      </c>
      <c r="F18" s="134">
        <v>22</v>
      </c>
      <c r="G18" s="130">
        <v>34</v>
      </c>
      <c r="H18" s="130"/>
      <c r="I18" s="131">
        <v>40</v>
      </c>
      <c r="J18" s="136">
        <f t="shared" si="0"/>
        <v>4</v>
      </c>
      <c r="K18" s="136">
        <f t="shared" si="1"/>
        <v>2</v>
      </c>
      <c r="L18" s="136">
        <f t="shared" si="2"/>
        <v>1</v>
      </c>
    </row>
    <row r="19" spans="1:12" x14ac:dyDescent="0.2">
      <c r="A19" s="607">
        <v>13</v>
      </c>
      <c r="B19" s="129" t="s">
        <v>119</v>
      </c>
      <c r="C19" s="133">
        <v>112</v>
      </c>
      <c r="D19" s="604" t="s">
        <v>109</v>
      </c>
      <c r="E19" s="131">
        <v>40</v>
      </c>
      <c r="F19" s="134">
        <v>24</v>
      </c>
      <c r="G19" s="130">
        <v>24</v>
      </c>
      <c r="H19" s="130">
        <v>24</v>
      </c>
      <c r="I19" s="130"/>
      <c r="J19" s="136">
        <f t="shared" si="0"/>
        <v>4</v>
      </c>
      <c r="K19" s="136">
        <f t="shared" si="1"/>
        <v>1</v>
      </c>
      <c r="L19" s="136">
        <f t="shared" si="2"/>
        <v>1</v>
      </c>
    </row>
    <row r="20" spans="1:12" x14ac:dyDescent="0.2">
      <c r="A20" s="607">
        <v>14</v>
      </c>
      <c r="B20" s="139" t="s">
        <v>120</v>
      </c>
      <c r="C20" s="133">
        <v>110</v>
      </c>
      <c r="D20" s="134">
        <v>18</v>
      </c>
      <c r="E20" s="134">
        <v>30</v>
      </c>
      <c r="F20" s="134">
        <v>18</v>
      </c>
      <c r="G20" s="130">
        <v>26</v>
      </c>
      <c r="H20" s="130">
        <v>18</v>
      </c>
      <c r="I20" s="603" t="s">
        <v>109</v>
      </c>
      <c r="J20" s="136">
        <f t="shared" si="0"/>
        <v>5</v>
      </c>
      <c r="K20" s="136">
        <f t="shared" si="1"/>
        <v>1</v>
      </c>
      <c r="L20" s="136">
        <f t="shared" si="2"/>
        <v>0</v>
      </c>
    </row>
    <row r="21" spans="1:12" x14ac:dyDescent="0.2">
      <c r="A21" s="607">
        <v>15</v>
      </c>
      <c r="B21" s="484" t="s">
        <v>121</v>
      </c>
      <c r="C21" s="133">
        <v>108</v>
      </c>
      <c r="D21" s="134">
        <v>24</v>
      </c>
      <c r="E21" s="604" t="s">
        <v>109</v>
      </c>
      <c r="F21" s="134">
        <v>20</v>
      </c>
      <c r="G21" s="130">
        <v>30</v>
      </c>
      <c r="H21" s="134"/>
      <c r="I21" s="130">
        <v>34</v>
      </c>
      <c r="J21" s="136">
        <f t="shared" si="0"/>
        <v>4</v>
      </c>
      <c r="K21" s="136">
        <f t="shared" si="1"/>
        <v>2</v>
      </c>
      <c r="L21" s="136">
        <f t="shared" si="2"/>
        <v>0</v>
      </c>
    </row>
    <row r="22" spans="1:12" x14ac:dyDescent="0.2">
      <c r="A22" s="607">
        <v>16</v>
      </c>
      <c r="B22" s="129" t="s">
        <v>122</v>
      </c>
      <c r="C22" s="133">
        <v>86</v>
      </c>
      <c r="D22" s="604" t="s">
        <v>109</v>
      </c>
      <c r="E22" s="131">
        <v>40</v>
      </c>
      <c r="F22" s="134"/>
      <c r="G22" s="130">
        <v>24</v>
      </c>
      <c r="H22" s="130">
        <v>22</v>
      </c>
      <c r="I22" s="130"/>
      <c r="J22" s="136">
        <f t="shared" si="0"/>
        <v>3</v>
      </c>
      <c r="K22" s="136">
        <f t="shared" si="1"/>
        <v>1</v>
      </c>
      <c r="L22" s="136">
        <f t="shared" si="2"/>
        <v>1</v>
      </c>
    </row>
    <row r="23" spans="1:12" x14ac:dyDescent="0.2">
      <c r="A23" s="607">
        <v>17</v>
      </c>
      <c r="B23" s="129" t="s">
        <v>123</v>
      </c>
      <c r="C23" s="133">
        <v>76</v>
      </c>
      <c r="D23" s="604" t="s">
        <v>109</v>
      </c>
      <c r="E23" s="130">
        <v>22</v>
      </c>
      <c r="F23" s="134">
        <v>34</v>
      </c>
      <c r="G23" s="130"/>
      <c r="H23" s="130">
        <v>20</v>
      </c>
      <c r="I23" s="130"/>
      <c r="J23" s="136">
        <f t="shared" si="0"/>
        <v>3</v>
      </c>
      <c r="K23" s="136">
        <f t="shared" si="1"/>
        <v>1</v>
      </c>
      <c r="L23" s="136">
        <f t="shared" si="2"/>
        <v>0</v>
      </c>
    </row>
    <row r="24" spans="1:12" s="127" customFormat="1" x14ac:dyDescent="0.2">
      <c r="A24" s="607">
        <v>18</v>
      </c>
      <c r="B24" s="129" t="s">
        <v>124</v>
      </c>
      <c r="C24" s="133">
        <v>70</v>
      </c>
      <c r="D24" s="604" t="s">
        <v>109</v>
      </c>
      <c r="E24" s="130"/>
      <c r="F24" s="134">
        <v>22</v>
      </c>
      <c r="G24" s="130">
        <v>22</v>
      </c>
      <c r="H24" s="130">
        <v>26</v>
      </c>
      <c r="I24" s="130"/>
      <c r="J24" s="136">
        <f t="shared" si="0"/>
        <v>3</v>
      </c>
      <c r="K24" s="136">
        <f t="shared" si="1"/>
        <v>0</v>
      </c>
      <c r="L24" s="136">
        <f t="shared" si="2"/>
        <v>0</v>
      </c>
    </row>
    <row r="25" spans="1:12" s="127" customFormat="1" x14ac:dyDescent="0.2">
      <c r="A25" s="607">
        <v>19</v>
      </c>
      <c r="B25" s="129" t="s">
        <v>125</v>
      </c>
      <c r="C25" s="133">
        <v>60</v>
      </c>
      <c r="D25" s="604" t="s">
        <v>109</v>
      </c>
      <c r="E25" s="130">
        <v>34</v>
      </c>
      <c r="F25" s="134"/>
      <c r="G25" s="130">
        <v>26</v>
      </c>
      <c r="H25" s="130"/>
      <c r="I25" s="130"/>
      <c r="J25" s="136">
        <f t="shared" si="0"/>
        <v>2</v>
      </c>
      <c r="K25" s="136">
        <f t="shared" si="1"/>
        <v>1</v>
      </c>
      <c r="L25" s="136">
        <f t="shared" si="2"/>
        <v>0</v>
      </c>
    </row>
    <row r="26" spans="1:12" x14ac:dyDescent="0.2">
      <c r="A26" s="607">
        <v>20</v>
      </c>
      <c r="B26" s="140" t="s">
        <v>126</v>
      </c>
      <c r="C26" s="133">
        <v>44</v>
      </c>
      <c r="D26" s="604" t="s">
        <v>109</v>
      </c>
      <c r="E26" s="130">
        <v>26</v>
      </c>
      <c r="F26" s="134">
        <v>18</v>
      </c>
      <c r="G26" s="130"/>
      <c r="H26" s="130"/>
      <c r="I26" s="130"/>
      <c r="J26" s="136">
        <f t="shared" si="0"/>
        <v>2</v>
      </c>
      <c r="K26" s="136">
        <f t="shared" si="1"/>
        <v>0</v>
      </c>
      <c r="L26" s="136">
        <f t="shared" si="2"/>
        <v>0</v>
      </c>
    </row>
    <row r="27" spans="1:12" x14ac:dyDescent="0.2">
      <c r="A27" s="607">
        <v>21</v>
      </c>
      <c r="B27" s="483" t="s">
        <v>127</v>
      </c>
      <c r="C27" s="133">
        <v>44</v>
      </c>
      <c r="D27" s="134">
        <v>20</v>
      </c>
      <c r="E27" s="130">
        <v>24</v>
      </c>
      <c r="F27" s="604" t="s">
        <v>109</v>
      </c>
      <c r="G27" s="130"/>
      <c r="H27" s="130"/>
      <c r="I27" s="130"/>
      <c r="J27" s="136">
        <f t="shared" si="0"/>
        <v>2</v>
      </c>
      <c r="K27" s="136">
        <f t="shared" si="1"/>
        <v>0</v>
      </c>
      <c r="L27" s="136">
        <f t="shared" si="2"/>
        <v>0</v>
      </c>
    </row>
    <row r="28" spans="1:12" x14ac:dyDescent="0.2">
      <c r="A28" s="607">
        <v>22</v>
      </c>
      <c r="B28" s="483" t="s">
        <v>128</v>
      </c>
      <c r="C28" s="133">
        <v>40</v>
      </c>
      <c r="D28" s="604" t="s">
        <v>109</v>
      </c>
      <c r="E28" s="130"/>
      <c r="F28" s="135">
        <v>40</v>
      </c>
      <c r="G28" s="130"/>
      <c r="H28" s="130"/>
      <c r="I28" s="130"/>
      <c r="J28" s="136">
        <f t="shared" si="0"/>
        <v>1</v>
      </c>
      <c r="K28" s="136">
        <f t="shared" si="1"/>
        <v>1</v>
      </c>
      <c r="L28" s="136">
        <f t="shared" si="2"/>
        <v>1</v>
      </c>
    </row>
    <row r="29" spans="1:12" x14ac:dyDescent="0.2">
      <c r="A29" s="607">
        <v>23</v>
      </c>
      <c r="B29" s="129" t="s">
        <v>129</v>
      </c>
      <c r="C29" s="133">
        <v>34</v>
      </c>
      <c r="D29" s="604" t="s">
        <v>109</v>
      </c>
      <c r="E29" s="130">
        <v>34</v>
      </c>
      <c r="F29" s="134"/>
      <c r="G29" s="130"/>
      <c r="H29" s="130"/>
      <c r="I29" s="130"/>
      <c r="J29" s="136">
        <f t="shared" si="0"/>
        <v>1</v>
      </c>
      <c r="K29" s="136">
        <f t="shared" si="1"/>
        <v>1</v>
      </c>
      <c r="L29" s="136">
        <f t="shared" si="2"/>
        <v>0</v>
      </c>
    </row>
    <row r="30" spans="1:12" x14ac:dyDescent="0.2">
      <c r="A30" s="607">
        <v>24</v>
      </c>
      <c r="B30" s="129" t="s">
        <v>130</v>
      </c>
      <c r="C30" s="133">
        <v>26</v>
      </c>
      <c r="D30" s="604" t="s">
        <v>109</v>
      </c>
      <c r="E30" s="130"/>
      <c r="F30" s="135"/>
      <c r="G30" s="130"/>
      <c r="H30" s="130"/>
      <c r="I30" s="130">
        <v>26</v>
      </c>
      <c r="J30" s="136">
        <f t="shared" si="0"/>
        <v>1</v>
      </c>
      <c r="K30" s="136">
        <f t="shared" si="1"/>
        <v>0</v>
      </c>
      <c r="L30" s="136">
        <f t="shared" si="2"/>
        <v>0</v>
      </c>
    </row>
    <row r="31" spans="1:12" x14ac:dyDescent="0.2">
      <c r="A31" s="607">
        <v>25</v>
      </c>
      <c r="B31" s="139" t="s">
        <v>131</v>
      </c>
      <c r="C31" s="133">
        <v>22</v>
      </c>
      <c r="D31" s="134">
        <v>22</v>
      </c>
      <c r="E31" s="604" t="s">
        <v>109</v>
      </c>
      <c r="F31" s="134"/>
      <c r="G31" s="130"/>
      <c r="H31" s="130"/>
      <c r="I31" s="130"/>
      <c r="J31" s="136">
        <f t="shared" si="0"/>
        <v>1</v>
      </c>
      <c r="K31" s="136">
        <f t="shared" si="1"/>
        <v>0</v>
      </c>
      <c r="L31" s="136">
        <f t="shared" si="2"/>
        <v>0</v>
      </c>
    </row>
    <row r="32" spans="1:12" x14ac:dyDescent="0.2">
      <c r="A32" s="607">
        <v>26</v>
      </c>
      <c r="B32" s="129" t="s">
        <v>132</v>
      </c>
      <c r="C32" s="133">
        <v>18</v>
      </c>
      <c r="D32" s="134">
        <v>18</v>
      </c>
      <c r="E32" s="604" t="s">
        <v>109</v>
      </c>
      <c r="F32" s="134"/>
      <c r="G32" s="130"/>
      <c r="H32" s="130"/>
      <c r="I32" s="130"/>
      <c r="J32" s="136">
        <f t="shared" si="0"/>
        <v>1</v>
      </c>
      <c r="K32" s="136">
        <f t="shared" si="1"/>
        <v>0</v>
      </c>
      <c r="L32" s="136">
        <f t="shared" si="2"/>
        <v>0</v>
      </c>
    </row>
    <row r="33" spans="1:12" x14ac:dyDescent="0.2">
      <c r="A33" s="607">
        <v>26</v>
      </c>
      <c r="B33" s="129" t="s">
        <v>133</v>
      </c>
      <c r="C33" s="133">
        <v>18</v>
      </c>
      <c r="D33" s="134">
        <v>18</v>
      </c>
      <c r="E33" s="604" t="s">
        <v>109</v>
      </c>
      <c r="F33" s="134"/>
      <c r="G33" s="130"/>
      <c r="H33" s="130"/>
      <c r="I33" s="130"/>
      <c r="J33" s="136">
        <f t="shared" si="0"/>
        <v>1</v>
      </c>
      <c r="K33" s="136">
        <f t="shared" si="1"/>
        <v>0</v>
      </c>
      <c r="L33" s="136">
        <f t="shared" si="2"/>
        <v>0</v>
      </c>
    </row>
    <row r="34" spans="1:12" x14ac:dyDescent="0.2">
      <c r="A34" s="141">
        <f>COUNT(A7:A33)</f>
        <v>27</v>
      </c>
      <c r="B34" s="142" t="s">
        <v>134</v>
      </c>
      <c r="C34" s="143"/>
      <c r="D34" s="144">
        <f t="shared" ref="D34:I34" si="3">COUNTIF(D7:D33,"&gt;=0")</f>
        <v>17</v>
      </c>
      <c r="E34" s="144">
        <f t="shared" si="3"/>
        <v>16</v>
      </c>
      <c r="F34" s="144">
        <f t="shared" si="3"/>
        <v>19</v>
      </c>
      <c r="G34" s="144">
        <f t="shared" si="3"/>
        <v>18</v>
      </c>
      <c r="H34" s="144">
        <f t="shared" si="3"/>
        <v>16</v>
      </c>
      <c r="I34" s="144">
        <f t="shared" si="3"/>
        <v>11</v>
      </c>
      <c r="J34" s="145"/>
      <c r="K34" s="146">
        <f>SUM(K7:K33)</f>
        <v>46</v>
      </c>
      <c r="L34" s="146">
        <f>SUM(L7:L33)</f>
        <v>15</v>
      </c>
    </row>
    <row r="35" spans="1:12" x14ac:dyDescent="0.2">
      <c r="A35" s="145"/>
      <c r="B35" s="142" t="s">
        <v>135</v>
      </c>
      <c r="C35" s="143"/>
      <c r="D35" s="147">
        <v>8</v>
      </c>
      <c r="E35" s="147">
        <v>6</v>
      </c>
      <c r="F35" s="147">
        <v>8</v>
      </c>
      <c r="G35" s="147">
        <v>6</v>
      </c>
      <c r="H35" s="147">
        <v>8</v>
      </c>
      <c r="I35" s="147">
        <v>4</v>
      </c>
      <c r="J35" s="145"/>
      <c r="K35" s="145"/>
      <c r="L35" s="145"/>
    </row>
    <row r="38" spans="1:12" x14ac:dyDescent="0.2">
      <c r="E38" s="121"/>
      <c r="I38" s="121"/>
    </row>
  </sheetData>
  <autoFilter ref="J6:L6"/>
  <mergeCells count="3">
    <mergeCell ref="J4:J5"/>
    <mergeCell ref="L4:L5"/>
    <mergeCell ref="K3:K5"/>
  </mergeCells>
  <conditionalFormatting sqref="D34:I34">
    <cfRule type="top10" dxfId="66" priority="1" stopIfTrue="1" rank="1"/>
  </conditionalFormatting>
  <conditionalFormatting sqref="K8:K33">
    <cfRule type="top10" dxfId="65" priority="2" stopIfTrue="1" rank="1"/>
  </conditionalFormatting>
  <conditionalFormatting sqref="L8:L33">
    <cfRule type="top10" dxfId="64" priority="3" stopIfTrue="1" rank="1"/>
  </conditionalFormatting>
  <conditionalFormatting sqref="J8:J33">
    <cfRule type="top10" dxfId="63" priority="4" stopIfTrue="1" rank="1"/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300" r:id="rId1"/>
  <headerFooter alignWithMargins="0">
    <oddHeader>&amp;R&amp;"Arial,Regular"&amp;9Page &amp;P of &amp;N</oddHeader>
  </headerFooter>
  <ignoredErrors>
    <ignoredError sqref="J7:L33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L26"/>
  <sheetViews>
    <sheetView showGridLines="0" showRowColHeaders="0" workbookViewId="0">
      <pane ySplit="6" topLeftCell="A7" activePane="bottomLeft" state="frozen"/>
      <selection activeCell="I1" sqref="I1"/>
      <selection pane="bottomLeft" activeCell="G1" sqref="G1"/>
    </sheetView>
  </sheetViews>
  <sheetFormatPr defaultRowHeight="12.75" x14ac:dyDescent="0.2"/>
  <cols>
    <col min="1" max="1" width="3.28515625" style="150" customWidth="1"/>
    <col min="2" max="2" width="21.7109375" style="150" customWidth="1"/>
    <col min="3" max="3" width="6.5703125" style="150" bestFit="1" customWidth="1"/>
    <col min="4" max="9" width="5.5703125" style="150" bestFit="1" customWidth="1"/>
    <col min="10" max="12" width="3.28515625" style="119" bestFit="1" customWidth="1"/>
    <col min="13" max="16384" width="9.140625" style="150"/>
  </cols>
  <sheetData>
    <row r="1" spans="1:12" ht="12.75" customHeight="1" x14ac:dyDescent="0.2">
      <c r="A1" s="148" t="s">
        <v>136</v>
      </c>
      <c r="B1" s="149"/>
      <c r="C1" s="149"/>
      <c r="D1" s="149"/>
      <c r="E1" s="149"/>
      <c r="F1" s="149"/>
      <c r="G1" s="149"/>
      <c r="H1" s="149"/>
      <c r="I1" s="123" t="s">
        <v>324</v>
      </c>
    </row>
    <row r="2" spans="1:12" x14ac:dyDescent="0.2">
      <c r="A2" s="124" t="s">
        <v>328</v>
      </c>
      <c r="B2" s="149"/>
      <c r="C2" s="149"/>
      <c r="D2" s="149"/>
      <c r="E2" s="149"/>
      <c r="F2" s="149"/>
      <c r="G2" s="149"/>
      <c r="H2" s="149"/>
      <c r="I2" s="149"/>
      <c r="J2" s="568"/>
      <c r="K2" s="126"/>
      <c r="L2" s="126"/>
    </row>
    <row r="3" spans="1:12" x14ac:dyDescent="0.2">
      <c r="A3" s="150" t="s">
        <v>81</v>
      </c>
      <c r="B3" s="150" t="s">
        <v>81</v>
      </c>
      <c r="C3" s="150" t="s">
        <v>81</v>
      </c>
      <c r="D3" s="149" t="s">
        <v>81</v>
      </c>
      <c r="E3" s="149"/>
      <c r="F3" s="149"/>
      <c r="G3" s="149"/>
      <c r="H3" s="149"/>
      <c r="I3" s="149"/>
      <c r="J3" s="568"/>
      <c r="K3" s="626" t="s">
        <v>94</v>
      </c>
      <c r="L3" s="126"/>
    </row>
    <row r="4" spans="1:12" ht="32.25" customHeight="1" x14ac:dyDescent="0.2">
      <c r="A4" s="129" t="s">
        <v>81</v>
      </c>
      <c r="B4" s="129" t="s">
        <v>81</v>
      </c>
      <c r="C4" s="129" t="s">
        <v>81</v>
      </c>
      <c r="D4" s="567" t="s">
        <v>137</v>
      </c>
      <c r="E4" s="567" t="s">
        <v>138</v>
      </c>
      <c r="F4" s="567" t="s">
        <v>139</v>
      </c>
      <c r="G4" s="567" t="s">
        <v>140</v>
      </c>
      <c r="H4" s="567" t="s">
        <v>141</v>
      </c>
      <c r="I4" s="567" t="s">
        <v>142</v>
      </c>
      <c r="J4" s="625" t="s">
        <v>92</v>
      </c>
      <c r="K4" s="626"/>
      <c r="L4" s="626" t="s">
        <v>101</v>
      </c>
    </row>
    <row r="5" spans="1:12" x14ac:dyDescent="0.2">
      <c r="A5" s="129" t="s">
        <v>81</v>
      </c>
      <c r="B5" s="129" t="s">
        <v>81</v>
      </c>
      <c r="C5" s="129" t="s">
        <v>81</v>
      </c>
      <c r="D5" s="566" t="str">
        <f>HYPERLINK("#Tul1!W1","  1  ")</f>
        <v xml:space="preserve">  1  </v>
      </c>
      <c r="E5" s="566" t="str">
        <f>HYPERLINK("#Tul2!W1","  2  ")</f>
        <v xml:space="preserve">  2  </v>
      </c>
      <c r="F5" s="566" t="str">
        <f>HYPERLINK("#Tul3!W1","  3  ")</f>
        <v xml:space="preserve">  3  </v>
      </c>
      <c r="G5" s="566" t="str">
        <f>HYPERLINK("#Tul4!W1","  4  ")</f>
        <v xml:space="preserve">  4  </v>
      </c>
      <c r="H5" s="566" t="str">
        <f>HYPERLINK("#Tul5!W1","  5  ")</f>
        <v xml:space="preserve">  5  </v>
      </c>
      <c r="I5" s="566" t="str">
        <f>HYPERLINK("#Tul6!W1","  6  ")</f>
        <v xml:space="preserve">  6  </v>
      </c>
      <c r="J5" s="625"/>
      <c r="K5" s="626"/>
      <c r="L5" s="626"/>
    </row>
    <row r="6" spans="1:12" x14ac:dyDescent="0.2">
      <c r="A6" s="128" t="s">
        <v>81</v>
      </c>
      <c r="B6" s="131" t="s">
        <v>102</v>
      </c>
      <c r="C6" s="131" t="s">
        <v>337</v>
      </c>
      <c r="D6" s="605" t="s">
        <v>78</v>
      </c>
      <c r="E6" s="605" t="s">
        <v>78</v>
      </c>
      <c r="F6" s="605" t="s">
        <v>78</v>
      </c>
      <c r="G6" s="605" t="s">
        <v>78</v>
      </c>
      <c r="H6" s="605" t="s">
        <v>78</v>
      </c>
      <c r="I6" s="605" t="s">
        <v>78</v>
      </c>
      <c r="J6" s="568"/>
      <c r="K6" s="126"/>
      <c r="L6" s="126"/>
    </row>
    <row r="7" spans="1:12" s="119" customFormat="1" x14ac:dyDescent="0.2">
      <c r="A7" s="607">
        <v>1</v>
      </c>
      <c r="B7" s="608" t="s">
        <v>107</v>
      </c>
      <c r="C7" s="133">
        <v>190</v>
      </c>
      <c r="D7" s="135">
        <v>40</v>
      </c>
      <c r="E7" s="131">
        <v>40</v>
      </c>
      <c r="F7" s="135">
        <v>40</v>
      </c>
      <c r="G7" s="603">
        <v>30</v>
      </c>
      <c r="H7" s="130">
        <v>30</v>
      </c>
      <c r="I7" s="131">
        <v>40</v>
      </c>
      <c r="J7" s="136">
        <f t="shared" ref="J7:J19" si="0">COUNTIF(D7:I7,"&gt;0")</f>
        <v>6</v>
      </c>
      <c r="K7" s="136">
        <f t="shared" ref="K7:K19" si="1">COUNTIF(D7:I7,"&gt;=30")</f>
        <v>6</v>
      </c>
      <c r="L7" s="136">
        <f t="shared" ref="L7:L19" si="2">COUNTIF(D7:I7,"=40")</f>
        <v>4</v>
      </c>
    </row>
    <row r="8" spans="1:12" s="119" customFormat="1" x14ac:dyDescent="0.2">
      <c r="A8" s="607">
        <v>2</v>
      </c>
      <c r="B8" s="137" t="s">
        <v>118</v>
      </c>
      <c r="C8" s="133">
        <v>146</v>
      </c>
      <c r="D8" s="134">
        <v>30</v>
      </c>
      <c r="E8" s="130">
        <v>34</v>
      </c>
      <c r="F8" s="134">
        <v>24</v>
      </c>
      <c r="G8" s="130">
        <v>24</v>
      </c>
      <c r="H8" s="603">
        <v>14</v>
      </c>
      <c r="I8" s="134">
        <v>34</v>
      </c>
      <c r="J8" s="136">
        <f>COUNTIF(D8:I8,"&gt;0")</f>
        <v>6</v>
      </c>
      <c r="K8" s="136">
        <f>COUNTIF(D8:I8,"&gt;=30")</f>
        <v>3</v>
      </c>
      <c r="L8" s="136">
        <f>COUNTIF(D8:I8,"=40")</f>
        <v>0</v>
      </c>
    </row>
    <row r="9" spans="1:12" s="119" customFormat="1" x14ac:dyDescent="0.2">
      <c r="A9" s="607">
        <v>3</v>
      </c>
      <c r="B9" s="151" t="s">
        <v>117</v>
      </c>
      <c r="C9" s="133">
        <v>138</v>
      </c>
      <c r="D9" s="134">
        <v>20</v>
      </c>
      <c r="E9" s="130">
        <v>30</v>
      </c>
      <c r="F9" s="604">
        <v>11</v>
      </c>
      <c r="G9" s="130">
        <v>22</v>
      </c>
      <c r="H9" s="131">
        <v>40</v>
      </c>
      <c r="I9" s="130">
        <v>26</v>
      </c>
      <c r="J9" s="136">
        <f t="shared" si="0"/>
        <v>6</v>
      </c>
      <c r="K9" s="136">
        <f t="shared" si="1"/>
        <v>2</v>
      </c>
      <c r="L9" s="136">
        <f t="shared" si="2"/>
        <v>1</v>
      </c>
    </row>
    <row r="10" spans="1:12" s="119" customFormat="1" x14ac:dyDescent="0.2">
      <c r="A10" s="607">
        <v>4</v>
      </c>
      <c r="B10" s="129" t="s">
        <v>115</v>
      </c>
      <c r="C10" s="133">
        <v>138</v>
      </c>
      <c r="D10" s="134">
        <v>24</v>
      </c>
      <c r="E10" s="604" t="s">
        <v>109</v>
      </c>
      <c r="F10" s="134">
        <v>20</v>
      </c>
      <c r="G10" s="131">
        <v>40</v>
      </c>
      <c r="H10" s="130">
        <v>24</v>
      </c>
      <c r="I10" s="130">
        <v>30</v>
      </c>
      <c r="J10" s="136">
        <f>COUNTIF(D10:I10,"&gt;0")</f>
        <v>5</v>
      </c>
      <c r="K10" s="136">
        <f>COUNTIF(D10:I10,"&gt;=30")</f>
        <v>2</v>
      </c>
      <c r="L10" s="136">
        <f>COUNTIF(D10:I10,"=40")</f>
        <v>1</v>
      </c>
    </row>
    <row r="11" spans="1:12" s="119" customFormat="1" x14ac:dyDescent="0.2">
      <c r="A11" s="607">
        <v>5</v>
      </c>
      <c r="B11" s="129" t="s">
        <v>119</v>
      </c>
      <c r="C11" s="133">
        <v>136</v>
      </c>
      <c r="D11" s="134">
        <v>34</v>
      </c>
      <c r="E11" s="130">
        <v>26</v>
      </c>
      <c r="F11" s="134">
        <v>26</v>
      </c>
      <c r="G11" s="130">
        <v>34</v>
      </c>
      <c r="H11" s="130">
        <v>16</v>
      </c>
      <c r="I11" s="603" t="s">
        <v>109</v>
      </c>
      <c r="J11" s="136">
        <f t="shared" si="0"/>
        <v>5</v>
      </c>
      <c r="K11" s="136">
        <f t="shared" si="1"/>
        <v>2</v>
      </c>
      <c r="L11" s="136">
        <f t="shared" si="2"/>
        <v>0</v>
      </c>
    </row>
    <row r="12" spans="1:12" s="119" customFormat="1" x14ac:dyDescent="0.2">
      <c r="A12" s="607">
        <v>6</v>
      </c>
      <c r="B12" s="129" t="s">
        <v>113</v>
      </c>
      <c r="C12" s="133">
        <v>120</v>
      </c>
      <c r="D12" s="134">
        <v>26</v>
      </c>
      <c r="E12" s="130">
        <v>20</v>
      </c>
      <c r="F12" s="134">
        <v>22</v>
      </c>
      <c r="G12" s="130">
        <v>26</v>
      </c>
      <c r="H12" s="134">
        <v>26</v>
      </c>
      <c r="I12" s="603">
        <v>18</v>
      </c>
      <c r="J12" s="136">
        <f t="shared" si="0"/>
        <v>6</v>
      </c>
      <c r="K12" s="136">
        <f t="shared" si="1"/>
        <v>0</v>
      </c>
      <c r="L12" s="136">
        <f t="shared" si="2"/>
        <v>0</v>
      </c>
    </row>
    <row r="13" spans="1:12" s="119" customFormat="1" x14ac:dyDescent="0.2">
      <c r="A13" s="607">
        <v>7</v>
      </c>
      <c r="B13" s="129" t="s">
        <v>108</v>
      </c>
      <c r="C13" s="133">
        <v>113</v>
      </c>
      <c r="D13" s="134">
        <v>16</v>
      </c>
      <c r="E13" s="604" t="s">
        <v>109</v>
      </c>
      <c r="F13" s="134">
        <v>34</v>
      </c>
      <c r="G13" s="130">
        <v>19</v>
      </c>
      <c r="H13" s="130">
        <v>22</v>
      </c>
      <c r="I13" s="130">
        <v>22</v>
      </c>
      <c r="J13" s="136">
        <f t="shared" si="0"/>
        <v>5</v>
      </c>
      <c r="K13" s="136">
        <f t="shared" si="1"/>
        <v>1</v>
      </c>
      <c r="L13" s="136">
        <f t="shared" si="2"/>
        <v>0</v>
      </c>
    </row>
    <row r="14" spans="1:12" s="119" customFormat="1" x14ac:dyDescent="0.2">
      <c r="A14" s="607">
        <v>8</v>
      </c>
      <c r="B14" s="129" t="s">
        <v>120</v>
      </c>
      <c r="C14" s="133">
        <v>92</v>
      </c>
      <c r="D14" s="134">
        <v>18</v>
      </c>
      <c r="E14" s="130">
        <v>24</v>
      </c>
      <c r="F14" s="134">
        <v>11</v>
      </c>
      <c r="G14" s="130">
        <v>19</v>
      </c>
      <c r="H14" s="130">
        <v>20</v>
      </c>
      <c r="I14" s="604" t="s">
        <v>109</v>
      </c>
      <c r="J14" s="136">
        <f t="shared" si="0"/>
        <v>5</v>
      </c>
      <c r="K14" s="136">
        <f t="shared" si="1"/>
        <v>0</v>
      </c>
      <c r="L14" s="136">
        <f t="shared" si="2"/>
        <v>0</v>
      </c>
    </row>
    <row r="15" spans="1:12" s="119" customFormat="1" x14ac:dyDescent="0.2">
      <c r="A15" s="607">
        <v>9</v>
      </c>
      <c r="B15" s="129" t="s">
        <v>129</v>
      </c>
      <c r="C15" s="133">
        <v>86</v>
      </c>
      <c r="D15" s="604" t="s">
        <v>109</v>
      </c>
      <c r="E15" s="130">
        <v>22</v>
      </c>
      <c r="F15" s="134">
        <v>30</v>
      </c>
      <c r="G15" s="134"/>
      <c r="H15" s="130">
        <v>34</v>
      </c>
      <c r="I15" s="130"/>
      <c r="J15" s="136">
        <f t="shared" si="0"/>
        <v>3</v>
      </c>
      <c r="K15" s="136">
        <f t="shared" si="1"/>
        <v>2</v>
      </c>
      <c r="L15" s="136">
        <f t="shared" si="2"/>
        <v>0</v>
      </c>
    </row>
    <row r="16" spans="1:12" s="119" customFormat="1" x14ac:dyDescent="0.2">
      <c r="A16" s="607">
        <v>10</v>
      </c>
      <c r="B16" s="483" t="s">
        <v>128</v>
      </c>
      <c r="C16" s="133">
        <v>78</v>
      </c>
      <c r="D16" s="134">
        <v>22</v>
      </c>
      <c r="E16" s="604" t="s">
        <v>109</v>
      </c>
      <c r="F16" s="134">
        <v>18</v>
      </c>
      <c r="G16" s="130"/>
      <c r="H16" s="130">
        <v>18</v>
      </c>
      <c r="I16" s="130">
        <v>20</v>
      </c>
      <c r="J16" s="136">
        <f t="shared" si="0"/>
        <v>4</v>
      </c>
      <c r="K16" s="136">
        <f t="shared" si="1"/>
        <v>0</v>
      </c>
      <c r="L16" s="136">
        <f t="shared" si="2"/>
        <v>0</v>
      </c>
    </row>
    <row r="17" spans="1:12" s="119" customFormat="1" x14ac:dyDescent="0.2">
      <c r="A17" s="607">
        <v>11</v>
      </c>
      <c r="B17" s="483" t="s">
        <v>127</v>
      </c>
      <c r="C17" s="133">
        <v>30</v>
      </c>
      <c r="D17" s="604" t="s">
        <v>109</v>
      </c>
      <c r="E17" s="130"/>
      <c r="F17" s="134">
        <v>14</v>
      </c>
      <c r="G17" s="130"/>
      <c r="H17" s="130"/>
      <c r="I17" s="130">
        <v>16</v>
      </c>
      <c r="J17" s="136">
        <f t="shared" si="0"/>
        <v>2</v>
      </c>
      <c r="K17" s="136">
        <f t="shared" si="1"/>
        <v>0</v>
      </c>
      <c r="L17" s="136">
        <f t="shared" si="2"/>
        <v>0</v>
      </c>
    </row>
    <row r="18" spans="1:12" s="119" customFormat="1" x14ac:dyDescent="0.2">
      <c r="A18" s="607">
        <v>12</v>
      </c>
      <c r="B18" s="129" t="s">
        <v>130</v>
      </c>
      <c r="C18" s="133">
        <v>24</v>
      </c>
      <c r="D18" s="606" t="s">
        <v>109</v>
      </c>
      <c r="E18" s="152"/>
      <c r="F18" s="153"/>
      <c r="G18" s="152"/>
      <c r="H18" s="152"/>
      <c r="I18" s="152">
        <v>24</v>
      </c>
      <c r="J18" s="136">
        <f t="shared" si="0"/>
        <v>1</v>
      </c>
      <c r="K18" s="136">
        <f t="shared" si="1"/>
        <v>0</v>
      </c>
      <c r="L18" s="136">
        <f t="shared" si="2"/>
        <v>0</v>
      </c>
    </row>
    <row r="19" spans="1:12" s="119" customFormat="1" x14ac:dyDescent="0.2">
      <c r="A19" s="607">
        <v>13</v>
      </c>
      <c r="B19" s="129" t="s">
        <v>122</v>
      </c>
      <c r="C19" s="133">
        <v>16</v>
      </c>
      <c r="D19" s="604" t="s">
        <v>109</v>
      </c>
      <c r="E19" s="130"/>
      <c r="F19" s="134">
        <v>16</v>
      </c>
      <c r="G19" s="130"/>
      <c r="H19" s="130"/>
      <c r="I19" s="130"/>
      <c r="J19" s="136">
        <f t="shared" si="0"/>
        <v>1</v>
      </c>
      <c r="K19" s="136">
        <f t="shared" si="1"/>
        <v>0</v>
      </c>
      <c r="L19" s="136">
        <f t="shared" si="2"/>
        <v>0</v>
      </c>
    </row>
    <row r="20" spans="1:12" s="119" customFormat="1" x14ac:dyDescent="0.2">
      <c r="A20" s="607">
        <v>14</v>
      </c>
      <c r="B20" s="129" t="s">
        <v>124</v>
      </c>
      <c r="C20" s="133">
        <v>8</v>
      </c>
      <c r="D20" s="604" t="s">
        <v>109</v>
      </c>
      <c r="E20" s="130"/>
      <c r="F20" s="134">
        <v>8</v>
      </c>
      <c r="G20" s="130"/>
      <c r="H20" s="130"/>
      <c r="I20" s="130"/>
      <c r="J20" s="136">
        <f>COUNTIF(D20:I20,"&gt;0")</f>
        <v>1</v>
      </c>
      <c r="K20" s="136">
        <f>COUNTIF(D20:I20,"&gt;=30")</f>
        <v>0</v>
      </c>
      <c r="L20" s="136">
        <f>COUNTIF(D20:I20,"=40")</f>
        <v>0</v>
      </c>
    </row>
    <row r="21" spans="1:12" s="119" customFormat="1" x14ac:dyDescent="0.2">
      <c r="A21" s="141">
        <f>COUNT(A7:A20)</f>
        <v>14</v>
      </c>
      <c r="B21" s="142" t="s">
        <v>134</v>
      </c>
      <c r="C21" s="143"/>
      <c r="D21" s="144">
        <f t="shared" ref="D21:I21" si="3">COUNTIF(D7:D20,"&gt;=0")</f>
        <v>9</v>
      </c>
      <c r="E21" s="144">
        <f t="shared" si="3"/>
        <v>7</v>
      </c>
      <c r="F21" s="144">
        <f t="shared" si="3"/>
        <v>13</v>
      </c>
      <c r="G21" s="144">
        <f t="shared" si="3"/>
        <v>8</v>
      </c>
      <c r="H21" s="144">
        <f t="shared" si="3"/>
        <v>10</v>
      </c>
      <c r="I21" s="144">
        <f t="shared" si="3"/>
        <v>9</v>
      </c>
      <c r="J21" s="144"/>
      <c r="K21" s="146">
        <f>SUM(K7:K20)</f>
        <v>18</v>
      </c>
      <c r="L21" s="146">
        <f>SUM(L7:L20)</f>
        <v>6</v>
      </c>
    </row>
    <row r="22" spans="1:12" s="119" customFormat="1" x14ac:dyDescent="0.2">
      <c r="C22" s="127"/>
      <c r="D22" s="121"/>
      <c r="E22" s="121"/>
      <c r="F22" s="121"/>
      <c r="G22" s="121"/>
      <c r="H22" s="121"/>
      <c r="I22" s="121"/>
      <c r="J22" s="136"/>
      <c r="K22" s="136"/>
      <c r="L22" s="136"/>
    </row>
    <row r="23" spans="1:12" s="119" customFormat="1" x14ac:dyDescent="0.2">
      <c r="C23" s="127"/>
      <c r="J23" s="136"/>
      <c r="K23" s="136"/>
      <c r="L23" s="136"/>
    </row>
    <row r="24" spans="1:12" x14ac:dyDescent="0.2">
      <c r="J24" s="136"/>
      <c r="K24" s="136"/>
      <c r="L24" s="136"/>
    </row>
    <row r="25" spans="1:12" x14ac:dyDescent="0.2">
      <c r="J25" s="136"/>
      <c r="K25" s="136"/>
      <c r="L25" s="136"/>
    </row>
    <row r="26" spans="1:12" x14ac:dyDescent="0.2">
      <c r="J26" s="136"/>
      <c r="K26" s="136"/>
      <c r="L26" s="136"/>
    </row>
  </sheetData>
  <autoFilter ref="J6:L6"/>
  <mergeCells count="3">
    <mergeCell ref="J4:J5"/>
    <mergeCell ref="L4:L5"/>
    <mergeCell ref="K3:K5"/>
  </mergeCells>
  <conditionalFormatting sqref="D21:I21">
    <cfRule type="top10" dxfId="62" priority="1" stopIfTrue="1" rank="1"/>
  </conditionalFormatting>
  <conditionalFormatting sqref="K7:K20 K22:K26">
    <cfRule type="top10" dxfId="61" priority="2" stopIfTrue="1" rank="1"/>
  </conditionalFormatting>
  <conditionalFormatting sqref="L7:L20 L22:L26">
    <cfRule type="top10" dxfId="60" priority="3" stopIfTrue="1" rank="1"/>
  </conditionalFormatting>
  <conditionalFormatting sqref="J7:J26">
    <cfRule type="top10" dxfId="59" priority="4" stopIfTrue="1" rank="1"/>
  </conditionalFormatting>
  <pageMargins left="0.78740157480314965" right="0.39370078740157483" top="0.78740157480314965" bottom="0.39370078740157483" header="0.59055118110236227" footer="0"/>
  <pageSetup paperSize="9" fitToHeight="0" orientation="portrait" verticalDpi="360" r:id="rId1"/>
  <headerFooter>
    <oddHeader>&amp;R&amp;"Arial,Regular"&amp;9Page &amp;P of &amp;N</oddHeader>
  </headerFooter>
  <ignoredErrors>
    <ignoredError sqref="J7:L20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62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J1" sqref="J1"/>
    </sheetView>
  </sheetViews>
  <sheetFormatPr defaultRowHeight="12.75" x14ac:dyDescent="0.2"/>
  <cols>
    <col min="1" max="1" width="3.28515625" style="156" customWidth="1"/>
    <col min="2" max="2" width="42.42578125" style="155" bestFit="1" customWidth="1"/>
    <col min="3" max="9" width="5.85546875" style="156" customWidth="1"/>
    <col min="10" max="16384" width="9.140625" style="156"/>
  </cols>
  <sheetData>
    <row r="1" spans="1:12" x14ac:dyDescent="0.2">
      <c r="A1" s="154" t="str">
        <f>UPPER((Kal!D5)&amp;" "&amp;(Kal!C5)&amp;" - "&amp;(Kal!E5))</f>
        <v>1 IDA-VIRU SISEREITING 1 - DUO</v>
      </c>
      <c r="E1" s="454"/>
      <c r="F1" s="455" t="str">
        <f>HYPERLINK("#'Kal'!I1","Kalender")</f>
        <v>Kalender</v>
      </c>
      <c r="G1" s="456"/>
      <c r="H1" s="455" t="str">
        <f>HYPERLINK("#'Reit'!G1","Reiting")</f>
        <v>Reiting</v>
      </c>
      <c r="I1" s="456"/>
      <c r="K1" s="158"/>
      <c r="L1" s="158"/>
    </row>
    <row r="2" spans="1:12" s="159" customFormat="1" x14ac:dyDescent="0.2">
      <c r="A2" s="159" t="str">
        <f>"Toimumisaeg: "&amp;(Kal!A5)&amp;" kell "&amp;(Kal!B5)</f>
        <v>Toimumisaeg: P, 16.11.2014 kell 11:00</v>
      </c>
    </row>
    <row r="3" spans="1:12" s="159" customFormat="1" x14ac:dyDescent="0.2">
      <c r="A3" s="159" t="str">
        <f>"Toimumiskoht: "&amp;(Kal!F5)</f>
        <v>Toimumiskoht: K-Järve petangihall</v>
      </c>
    </row>
    <row r="4" spans="1:12" s="159" customFormat="1" x14ac:dyDescent="0.2">
      <c r="A4" s="159" t="str">
        <f>"Korraldaja: "&amp;(Kal!G5)</f>
        <v>Korraldaja: K-Järve SHK</v>
      </c>
    </row>
    <row r="5" spans="1:12" s="159" customFormat="1" x14ac:dyDescent="0.2"/>
    <row r="6" spans="1:12" s="159" customFormat="1" x14ac:dyDescent="0.2">
      <c r="A6" s="159" t="s">
        <v>143</v>
      </c>
    </row>
    <row r="7" spans="1:12" s="159" customFormat="1" x14ac:dyDescent="0.2">
      <c r="A7" s="159" t="s">
        <v>144</v>
      </c>
    </row>
    <row r="9" spans="1:12" s="159" customFormat="1" x14ac:dyDescent="0.2">
      <c r="A9" s="160" t="s">
        <v>145</v>
      </c>
      <c r="B9" s="161"/>
      <c r="C9" s="162">
        <v>1</v>
      </c>
      <c r="D9" s="162">
        <v>2</v>
      </c>
      <c r="E9" s="162">
        <v>3</v>
      </c>
      <c r="F9" s="162">
        <v>4</v>
      </c>
      <c r="G9" s="162" t="s">
        <v>146</v>
      </c>
      <c r="H9" s="162" t="s">
        <v>103</v>
      </c>
    </row>
    <row r="10" spans="1:12" s="159" customFormat="1" x14ac:dyDescent="0.2">
      <c r="A10" s="160">
        <v>1</v>
      </c>
      <c r="B10" s="139" t="s">
        <v>147</v>
      </c>
      <c r="C10" s="163"/>
      <c r="D10" s="164">
        <v>13</v>
      </c>
      <c r="E10" s="164">
        <v>13</v>
      </c>
      <c r="F10" s="164">
        <v>5</v>
      </c>
      <c r="G10" s="165" t="s">
        <v>148</v>
      </c>
      <c r="H10" s="164" t="s">
        <v>149</v>
      </c>
      <c r="I10" s="166"/>
    </row>
    <row r="11" spans="1:12" s="159" customFormat="1" x14ac:dyDescent="0.2">
      <c r="A11" s="160">
        <v>2</v>
      </c>
      <c r="B11" s="139" t="s">
        <v>150</v>
      </c>
      <c r="C11" s="164">
        <v>12</v>
      </c>
      <c r="D11" s="163"/>
      <c r="E11" s="164">
        <v>10</v>
      </c>
      <c r="F11" s="164">
        <v>2</v>
      </c>
      <c r="G11" s="165" t="s">
        <v>151</v>
      </c>
      <c r="H11" s="164" t="s">
        <v>152</v>
      </c>
      <c r="I11" s="167"/>
    </row>
    <row r="12" spans="1:12" s="159" customFormat="1" x14ac:dyDescent="0.2">
      <c r="A12" s="160">
        <v>3</v>
      </c>
      <c r="B12" s="129" t="s">
        <v>153</v>
      </c>
      <c r="C12" s="164">
        <v>7</v>
      </c>
      <c r="D12" s="164">
        <v>13</v>
      </c>
      <c r="E12" s="163"/>
      <c r="F12" s="164">
        <v>11</v>
      </c>
      <c r="G12" s="165" t="s">
        <v>154</v>
      </c>
      <c r="H12" s="164" t="s">
        <v>155</v>
      </c>
      <c r="I12" s="167"/>
    </row>
    <row r="13" spans="1:12" s="159" customFormat="1" x14ac:dyDescent="0.2">
      <c r="A13" s="160">
        <v>4</v>
      </c>
      <c r="B13" s="129" t="s">
        <v>156</v>
      </c>
      <c r="C13" s="164">
        <v>13</v>
      </c>
      <c r="D13" s="164">
        <v>13</v>
      </c>
      <c r="E13" s="164">
        <v>13</v>
      </c>
      <c r="F13" s="163"/>
      <c r="G13" s="165" t="s">
        <v>157</v>
      </c>
      <c r="H13" s="164" t="s">
        <v>158</v>
      </c>
      <c r="I13" s="168"/>
    </row>
    <row r="14" spans="1:12" s="159" customFormat="1" x14ac:dyDescent="0.2"/>
    <row r="15" spans="1:12" s="159" customFormat="1" x14ac:dyDescent="0.2">
      <c r="A15" s="160" t="s">
        <v>159</v>
      </c>
      <c r="B15" s="139"/>
      <c r="C15" s="169">
        <v>1</v>
      </c>
      <c r="D15" s="169">
        <v>2</v>
      </c>
      <c r="E15" s="169">
        <v>3</v>
      </c>
      <c r="F15" s="169">
        <v>4</v>
      </c>
      <c r="G15" s="169" t="s">
        <v>146</v>
      </c>
      <c r="H15" s="169" t="s">
        <v>103</v>
      </c>
    </row>
    <row r="16" spans="1:12" s="159" customFormat="1" x14ac:dyDescent="0.2">
      <c r="A16" s="160">
        <v>1</v>
      </c>
      <c r="B16" s="129" t="s">
        <v>160</v>
      </c>
      <c r="C16" s="170"/>
      <c r="D16" s="171">
        <v>13</v>
      </c>
      <c r="E16" s="171">
        <v>13</v>
      </c>
      <c r="F16" s="171">
        <v>13</v>
      </c>
      <c r="G16" s="172" t="s">
        <v>157</v>
      </c>
      <c r="H16" s="171" t="s">
        <v>158</v>
      </c>
      <c r="I16" s="173"/>
    </row>
    <row r="17" spans="1:9" s="159" customFormat="1" x14ac:dyDescent="0.2">
      <c r="A17" s="160">
        <v>2</v>
      </c>
      <c r="B17" s="129" t="s">
        <v>161</v>
      </c>
      <c r="C17" s="171">
        <v>11</v>
      </c>
      <c r="D17" s="170"/>
      <c r="E17" s="171">
        <v>13</v>
      </c>
      <c r="F17" s="171">
        <v>13</v>
      </c>
      <c r="G17" s="172" t="s">
        <v>148</v>
      </c>
      <c r="H17" s="171" t="s">
        <v>149</v>
      </c>
      <c r="I17" s="174"/>
    </row>
    <row r="18" spans="1:9" s="159" customFormat="1" x14ac:dyDescent="0.2">
      <c r="A18" s="160">
        <v>3</v>
      </c>
      <c r="B18" s="129" t="s">
        <v>162</v>
      </c>
      <c r="C18" s="171">
        <v>9</v>
      </c>
      <c r="D18" s="164">
        <v>4</v>
      </c>
      <c r="E18" s="170"/>
      <c r="F18" s="171">
        <v>5</v>
      </c>
      <c r="G18" s="172" t="s">
        <v>151</v>
      </c>
      <c r="H18" s="164" t="s">
        <v>152</v>
      </c>
      <c r="I18" s="174"/>
    </row>
    <row r="19" spans="1:9" s="159" customFormat="1" x14ac:dyDescent="0.2">
      <c r="A19" s="160">
        <v>4</v>
      </c>
      <c r="B19" s="129" t="s">
        <v>163</v>
      </c>
      <c r="C19" s="171">
        <v>7</v>
      </c>
      <c r="D19" s="171">
        <v>0</v>
      </c>
      <c r="E19" s="171">
        <v>13</v>
      </c>
      <c r="F19" s="170"/>
      <c r="G19" s="172" t="s">
        <v>154</v>
      </c>
      <c r="H19" s="171" t="s">
        <v>155</v>
      </c>
    </row>
    <row r="20" spans="1:9" s="159" customFormat="1" x14ac:dyDescent="0.2"/>
    <row r="21" spans="1:9" s="159" customFormat="1" x14ac:dyDescent="0.2">
      <c r="B21" s="175" t="s">
        <v>164</v>
      </c>
      <c r="C21" s="176" t="s">
        <v>165</v>
      </c>
      <c r="D21" s="176" t="s">
        <v>166</v>
      </c>
    </row>
    <row r="22" spans="1:9" s="159" customFormat="1" x14ac:dyDescent="0.2">
      <c r="B22" s="175" t="s">
        <v>167</v>
      </c>
      <c r="C22" s="176" t="s">
        <v>168</v>
      </c>
      <c r="D22" s="176" t="s">
        <v>169</v>
      </c>
    </row>
    <row r="23" spans="1:9" s="159" customFormat="1" x14ac:dyDescent="0.2">
      <c r="B23" s="175" t="s">
        <v>170</v>
      </c>
      <c r="C23" s="176" t="s">
        <v>154</v>
      </c>
      <c r="D23" s="176" t="s">
        <v>171</v>
      </c>
    </row>
    <row r="25" spans="1:9" s="159" customFormat="1" x14ac:dyDescent="0.2">
      <c r="A25" s="177" t="s">
        <v>172</v>
      </c>
      <c r="B25" s="159" t="s">
        <v>156</v>
      </c>
      <c r="C25" s="178">
        <v>7</v>
      </c>
    </row>
    <row r="26" spans="1:9" s="159" customFormat="1" x14ac:dyDescent="0.2">
      <c r="A26" s="179"/>
      <c r="B26" s="180"/>
      <c r="C26" s="181" t="s">
        <v>161</v>
      </c>
      <c r="D26" s="182"/>
      <c r="F26" s="178">
        <v>6</v>
      </c>
    </row>
    <row r="27" spans="1:9" s="159" customFormat="1" x14ac:dyDescent="0.2">
      <c r="A27" s="179" t="s">
        <v>173</v>
      </c>
      <c r="B27" s="182" t="s">
        <v>161</v>
      </c>
      <c r="C27" s="183">
        <v>13</v>
      </c>
      <c r="E27" s="184"/>
    </row>
    <row r="28" spans="1:9" s="159" customFormat="1" ht="13.5" thickBot="1" x14ac:dyDescent="0.25">
      <c r="A28" s="179"/>
      <c r="D28" s="185"/>
      <c r="E28" s="186"/>
      <c r="G28" s="159" t="s">
        <v>160</v>
      </c>
    </row>
    <row r="29" spans="1:9" s="159" customFormat="1" x14ac:dyDescent="0.2">
      <c r="A29" s="179" t="s">
        <v>174</v>
      </c>
      <c r="B29" s="159" t="s">
        <v>147</v>
      </c>
      <c r="C29" s="187">
        <v>11</v>
      </c>
      <c r="E29" s="186"/>
      <c r="F29" s="188"/>
      <c r="G29" s="189" t="s">
        <v>175</v>
      </c>
      <c r="H29" s="190"/>
    </row>
    <row r="30" spans="1:9" s="159" customFormat="1" x14ac:dyDescent="0.2">
      <c r="A30" s="179"/>
      <c r="B30" s="180"/>
      <c r="C30" s="191" t="s">
        <v>160</v>
      </c>
      <c r="E30" s="192"/>
      <c r="F30" s="187">
        <v>13</v>
      </c>
    </row>
    <row r="31" spans="1:9" s="159" customFormat="1" ht="13.5" thickBot="1" x14ac:dyDescent="0.25">
      <c r="A31" s="179" t="s">
        <v>176</v>
      </c>
      <c r="B31" s="182" t="s">
        <v>160</v>
      </c>
      <c r="C31" s="193">
        <v>13</v>
      </c>
      <c r="D31" s="180"/>
      <c r="F31" s="185"/>
      <c r="G31" s="185" t="s">
        <v>161</v>
      </c>
      <c r="H31" s="194"/>
    </row>
    <row r="32" spans="1:9" s="159" customFormat="1" x14ac:dyDescent="0.2">
      <c r="A32" s="195"/>
      <c r="F32" s="185"/>
      <c r="G32" s="189" t="s">
        <v>177</v>
      </c>
      <c r="H32" s="185"/>
    </row>
    <row r="33" spans="1:9" s="159" customFormat="1" x14ac:dyDescent="0.2">
      <c r="A33" s="195"/>
      <c r="C33" s="159" t="s">
        <v>156</v>
      </c>
      <c r="F33" s="187">
        <v>13</v>
      </c>
      <c r="G33" s="185"/>
      <c r="H33" s="185"/>
    </row>
    <row r="34" spans="1:9" s="159" customFormat="1" ht="13.5" thickBot="1" x14ac:dyDescent="0.25">
      <c r="A34" s="195"/>
      <c r="C34" s="180"/>
      <c r="D34" s="180"/>
      <c r="E34" s="184"/>
      <c r="F34" s="194"/>
      <c r="G34" s="194" t="s">
        <v>156</v>
      </c>
      <c r="H34" s="194"/>
    </row>
    <row r="35" spans="1:9" s="159" customFormat="1" x14ac:dyDescent="0.2">
      <c r="A35" s="195"/>
      <c r="C35" s="182" t="s">
        <v>147</v>
      </c>
      <c r="D35" s="182"/>
      <c r="E35" s="192"/>
      <c r="F35" s="178">
        <v>11</v>
      </c>
      <c r="G35" s="196" t="s">
        <v>178</v>
      </c>
      <c r="H35" s="185"/>
    </row>
    <row r="36" spans="1:9" s="159" customFormat="1" x14ac:dyDescent="0.2">
      <c r="A36" s="195"/>
      <c r="G36" s="185"/>
      <c r="H36" s="185"/>
    </row>
    <row r="37" spans="1:9" s="159" customFormat="1" ht="13.5" thickBot="1" x14ac:dyDescent="0.25">
      <c r="A37" s="195"/>
      <c r="D37" s="185"/>
      <c r="E37" s="185"/>
      <c r="G37" s="194" t="s">
        <v>147</v>
      </c>
      <c r="H37" s="194"/>
    </row>
    <row r="38" spans="1:9" s="159" customFormat="1" x14ac:dyDescent="0.2">
      <c r="A38" s="195"/>
      <c r="D38" s="185"/>
      <c r="E38" s="185"/>
      <c r="G38" s="195" t="s">
        <v>179</v>
      </c>
    </row>
    <row r="39" spans="1:9" s="159" customFormat="1" x14ac:dyDescent="0.2">
      <c r="A39" s="196"/>
      <c r="B39" s="185"/>
      <c r="C39" s="197"/>
      <c r="D39" s="176"/>
      <c r="E39" s="176"/>
      <c r="F39" s="198"/>
      <c r="G39" s="176"/>
      <c r="H39" s="197"/>
      <c r="I39" s="176"/>
    </row>
    <row r="40" spans="1:9" s="159" customFormat="1" x14ac:dyDescent="0.2">
      <c r="A40" s="177" t="s">
        <v>180</v>
      </c>
      <c r="B40" s="159" t="s">
        <v>153</v>
      </c>
      <c r="C40" s="178">
        <v>13</v>
      </c>
    </row>
    <row r="41" spans="1:9" s="159" customFormat="1" x14ac:dyDescent="0.2">
      <c r="A41" s="179"/>
      <c r="B41" s="180"/>
      <c r="C41" s="181" t="s">
        <v>153</v>
      </c>
      <c r="D41" s="182"/>
      <c r="E41" s="182"/>
      <c r="F41" s="178">
        <v>13</v>
      </c>
    </row>
    <row r="42" spans="1:9" s="159" customFormat="1" x14ac:dyDescent="0.2">
      <c r="A42" s="179" t="s">
        <v>181</v>
      </c>
      <c r="B42" s="182" t="s">
        <v>162</v>
      </c>
      <c r="C42" s="183">
        <v>2</v>
      </c>
      <c r="E42" s="186"/>
    </row>
    <row r="43" spans="1:9" s="159" customFormat="1" ht="13.5" thickBot="1" x14ac:dyDescent="0.25">
      <c r="A43" s="179"/>
      <c r="C43" s="185"/>
      <c r="E43" s="186"/>
      <c r="G43" s="159" t="s">
        <v>153</v>
      </c>
    </row>
    <row r="44" spans="1:9" s="159" customFormat="1" x14ac:dyDescent="0.2">
      <c r="A44" s="179" t="s">
        <v>182</v>
      </c>
      <c r="B44" s="159" t="s">
        <v>150</v>
      </c>
      <c r="C44" s="187">
        <v>13</v>
      </c>
      <c r="E44" s="186"/>
      <c r="F44" s="188"/>
      <c r="G44" s="189" t="s">
        <v>183</v>
      </c>
      <c r="H44" s="190"/>
    </row>
    <row r="45" spans="1:9" s="159" customFormat="1" x14ac:dyDescent="0.2">
      <c r="A45" s="179"/>
      <c r="B45" s="180"/>
      <c r="C45" s="191" t="s">
        <v>150</v>
      </c>
      <c r="E45" s="192"/>
      <c r="F45" s="187">
        <v>8</v>
      </c>
    </row>
    <row r="46" spans="1:9" s="159" customFormat="1" ht="13.5" thickBot="1" x14ac:dyDescent="0.25">
      <c r="A46" s="179" t="s">
        <v>184</v>
      </c>
      <c r="B46" s="182" t="s">
        <v>163</v>
      </c>
      <c r="C46" s="193">
        <v>4</v>
      </c>
      <c r="D46" s="180"/>
      <c r="F46" s="185"/>
      <c r="G46" s="185" t="s">
        <v>150</v>
      </c>
      <c r="H46" s="194"/>
    </row>
    <row r="47" spans="1:9" s="159" customFormat="1" x14ac:dyDescent="0.2">
      <c r="F47" s="185"/>
      <c r="G47" s="189" t="s">
        <v>185</v>
      </c>
      <c r="H47" s="185"/>
    </row>
    <row r="48" spans="1:9" s="159" customFormat="1" x14ac:dyDescent="0.2">
      <c r="C48" s="159" t="s">
        <v>162</v>
      </c>
      <c r="F48" s="187">
        <v>9</v>
      </c>
      <c r="G48" s="185"/>
      <c r="H48" s="185"/>
    </row>
    <row r="49" spans="1:8" s="159" customFormat="1" ht="13.5" thickBot="1" x14ac:dyDescent="0.25">
      <c r="C49" s="180"/>
      <c r="D49" s="180"/>
      <c r="E49" s="184"/>
      <c r="F49" s="194"/>
      <c r="G49" s="194" t="s">
        <v>163</v>
      </c>
      <c r="H49" s="194"/>
    </row>
    <row r="50" spans="1:8" s="159" customFormat="1" x14ac:dyDescent="0.2">
      <c r="C50" s="182" t="s">
        <v>163</v>
      </c>
      <c r="D50" s="182"/>
      <c r="E50" s="192"/>
      <c r="F50" s="178">
        <v>13</v>
      </c>
      <c r="G50" s="196" t="s">
        <v>186</v>
      </c>
      <c r="H50" s="185"/>
    </row>
    <row r="51" spans="1:8" s="159" customFormat="1" x14ac:dyDescent="0.2">
      <c r="G51" s="185"/>
      <c r="H51" s="185"/>
    </row>
    <row r="52" spans="1:8" s="159" customFormat="1" ht="13.5" thickBot="1" x14ac:dyDescent="0.25">
      <c r="D52" s="185"/>
      <c r="E52" s="185"/>
      <c r="G52" s="194" t="s">
        <v>162</v>
      </c>
      <c r="H52" s="194"/>
    </row>
    <row r="53" spans="1:8" s="159" customFormat="1" x14ac:dyDescent="0.2">
      <c r="D53" s="185"/>
      <c r="E53" s="185"/>
      <c r="G53" s="195" t="s">
        <v>187</v>
      </c>
    </row>
    <row r="55" spans="1:8" x14ac:dyDescent="0.2">
      <c r="A55" s="160">
        <v>1</v>
      </c>
      <c r="B55" s="139" t="s">
        <v>160</v>
      </c>
    </row>
    <row r="56" spans="1:8" x14ac:dyDescent="0.2">
      <c r="A56" s="160">
        <v>2</v>
      </c>
      <c r="B56" s="139" t="s">
        <v>161</v>
      </c>
    </row>
    <row r="57" spans="1:8" x14ac:dyDescent="0.2">
      <c r="A57" s="160">
        <v>3</v>
      </c>
      <c r="B57" s="139" t="s">
        <v>156</v>
      </c>
    </row>
    <row r="58" spans="1:8" x14ac:dyDescent="0.2">
      <c r="A58" s="160">
        <v>4</v>
      </c>
      <c r="B58" s="139" t="s">
        <v>147</v>
      </c>
    </row>
    <row r="59" spans="1:8" x14ac:dyDescent="0.2">
      <c r="A59" s="160">
        <v>5</v>
      </c>
      <c r="B59" s="139" t="s">
        <v>153</v>
      </c>
    </row>
    <row r="60" spans="1:8" x14ac:dyDescent="0.2">
      <c r="A60" s="160">
        <v>6</v>
      </c>
      <c r="B60" s="139" t="s">
        <v>150</v>
      </c>
    </row>
    <row r="61" spans="1:8" x14ac:dyDescent="0.2">
      <c r="A61" s="160">
        <v>7</v>
      </c>
      <c r="B61" s="139" t="s">
        <v>163</v>
      </c>
    </row>
    <row r="62" spans="1:8" x14ac:dyDescent="0.2">
      <c r="A62" s="160">
        <v>8</v>
      </c>
      <c r="B62" s="139" t="s">
        <v>162</v>
      </c>
    </row>
  </sheetData>
  <pageMargins left="0.78740157480314965" right="0.39370078740157483" top="0.78740157480314965" bottom="0.39370078740157483" header="0.59055118110236227" footer="0"/>
  <pageSetup paperSize="9" fitToHeight="0" orientation="landscape" horizontalDpi="300" verticalDpi="1200" r:id="rId1"/>
  <headerFooter alignWithMargins="0">
    <oddHeader>&amp;R&amp;"Arial,Regular"&amp;9Page &amp;P of &amp;N</oddHead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  <pageSetUpPr fitToPage="1"/>
  </sheetPr>
  <dimension ref="A1:L59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K1" sqref="K1"/>
    </sheetView>
  </sheetViews>
  <sheetFormatPr defaultRowHeight="12.75" x14ac:dyDescent="0.2"/>
  <cols>
    <col min="1" max="1" width="3.28515625" style="156" customWidth="1"/>
    <col min="2" max="2" width="35.7109375" style="155" bestFit="1" customWidth="1"/>
    <col min="3" max="9" width="5.85546875" style="156" customWidth="1"/>
    <col min="10" max="16384" width="9.140625" style="156"/>
  </cols>
  <sheetData>
    <row r="1" spans="1:12" x14ac:dyDescent="0.2">
      <c r="A1" s="154" t="str">
        <f>UPPER((Kal!D9)&amp;" "&amp;(Kal!C9)&amp;" - "&amp;(Kal!E9))</f>
        <v>JT JÕULUTURNIIR - DUO</v>
      </c>
      <c r="G1" s="455" t="str">
        <f>HYPERLINK("#'Kal'!I1","Kalender")</f>
        <v>Kalender</v>
      </c>
      <c r="H1" s="456"/>
      <c r="I1" s="455" t="str">
        <f>HYPERLINK("#'Reit'!G1","Reiting")</f>
        <v>Reiting</v>
      </c>
      <c r="J1" s="456"/>
      <c r="L1" s="158"/>
    </row>
    <row r="2" spans="1:12" s="159" customFormat="1" x14ac:dyDescent="0.2">
      <c r="A2" s="159" t="str">
        <f>"Toimumisaeg: "&amp;(Kal!A9)&amp;" kell "&amp;(Kal!B9)</f>
        <v>Toimumisaeg: P, 21.12.2014 kell 11:00</v>
      </c>
    </row>
    <row r="3" spans="1:12" s="159" customFormat="1" x14ac:dyDescent="0.2">
      <c r="A3" s="159" t="str">
        <f>"Toimumiskoht: "&amp;(Kal!F9)</f>
        <v>Toimumiskoht: K-Järve petangihall</v>
      </c>
    </row>
    <row r="4" spans="1:12" s="159" customFormat="1" x14ac:dyDescent="0.2">
      <c r="A4" s="159" t="str">
        <f>"Korraldaja: "&amp;(Kal!G9)</f>
        <v>Korraldaja: K-Järve SHK</v>
      </c>
    </row>
    <row r="6" spans="1:12" s="3" customFormat="1" x14ac:dyDescent="0.2">
      <c r="A6" s="2" t="s">
        <v>145</v>
      </c>
      <c r="B6" s="199"/>
      <c r="C6" s="200">
        <v>1</v>
      </c>
      <c r="D6" s="200">
        <v>2</v>
      </c>
      <c r="E6" s="200">
        <v>3</v>
      </c>
      <c r="F6" s="200">
        <v>4</v>
      </c>
      <c r="G6" s="200" t="s">
        <v>146</v>
      </c>
      <c r="H6" s="200" t="s">
        <v>103</v>
      </c>
    </row>
    <row r="7" spans="1:12" s="3" customFormat="1" x14ac:dyDescent="0.2">
      <c r="A7" s="2">
        <v>1</v>
      </c>
      <c r="B7" s="129" t="s">
        <v>188</v>
      </c>
      <c r="C7" s="201"/>
      <c r="D7" s="202">
        <v>2</v>
      </c>
      <c r="E7" s="202">
        <v>13</v>
      </c>
      <c r="F7" s="202">
        <v>6</v>
      </c>
      <c r="G7" s="203" t="s">
        <v>154</v>
      </c>
      <c r="H7" s="202" t="s">
        <v>155</v>
      </c>
    </row>
    <row r="8" spans="1:12" s="3" customFormat="1" x14ac:dyDescent="0.2">
      <c r="A8" s="2">
        <v>2</v>
      </c>
      <c r="B8" s="129" t="s">
        <v>189</v>
      </c>
      <c r="C8" s="202">
        <v>13</v>
      </c>
      <c r="D8" s="201"/>
      <c r="E8" s="202">
        <v>13</v>
      </c>
      <c r="F8" s="202">
        <v>3</v>
      </c>
      <c r="G8" s="203" t="s">
        <v>148</v>
      </c>
      <c r="H8" s="202" t="s">
        <v>149</v>
      </c>
    </row>
    <row r="9" spans="1:12" s="3" customFormat="1" x14ac:dyDescent="0.2">
      <c r="A9" s="2">
        <v>3</v>
      </c>
      <c r="B9" s="129" t="s">
        <v>153</v>
      </c>
      <c r="C9" s="202">
        <v>5</v>
      </c>
      <c r="D9" s="202">
        <v>4</v>
      </c>
      <c r="E9" s="201"/>
      <c r="F9" s="202">
        <v>13</v>
      </c>
      <c r="G9" s="203" t="s">
        <v>154</v>
      </c>
      <c r="H9" s="202" t="s">
        <v>152</v>
      </c>
    </row>
    <row r="10" spans="1:12" s="3" customFormat="1" x14ac:dyDescent="0.2">
      <c r="A10" s="2">
        <v>4</v>
      </c>
      <c r="B10" s="129" t="s">
        <v>190</v>
      </c>
      <c r="C10" s="202">
        <v>13</v>
      </c>
      <c r="D10" s="202">
        <v>13</v>
      </c>
      <c r="E10" s="202">
        <v>4</v>
      </c>
      <c r="F10" s="201"/>
      <c r="G10" s="203" t="s">
        <v>148</v>
      </c>
      <c r="H10" s="202" t="s">
        <v>158</v>
      </c>
      <c r="I10" s="204"/>
    </row>
    <row r="11" spans="1:12" s="3" customFormat="1" x14ac:dyDescent="0.2"/>
    <row r="12" spans="1:12" s="3" customFormat="1" x14ac:dyDescent="0.2">
      <c r="A12" s="2" t="s">
        <v>159</v>
      </c>
      <c r="B12" s="205"/>
      <c r="C12" s="206">
        <v>1</v>
      </c>
      <c r="D12" s="206">
        <v>2</v>
      </c>
      <c r="E12" s="206">
        <v>3</v>
      </c>
      <c r="F12" s="206">
        <v>4</v>
      </c>
      <c r="G12" s="206" t="s">
        <v>146</v>
      </c>
      <c r="H12" s="206" t="s">
        <v>103</v>
      </c>
    </row>
    <row r="13" spans="1:12" s="3" customFormat="1" x14ac:dyDescent="0.2">
      <c r="A13" s="2">
        <v>1</v>
      </c>
      <c r="B13" s="129" t="s">
        <v>191</v>
      </c>
      <c r="C13" s="207"/>
      <c r="D13" s="208">
        <v>5</v>
      </c>
      <c r="E13" s="208">
        <v>9</v>
      </c>
      <c r="F13" s="208">
        <v>13</v>
      </c>
      <c r="G13" s="209" t="s">
        <v>154</v>
      </c>
      <c r="H13" s="208" t="s">
        <v>155</v>
      </c>
      <c r="I13" s="210" t="s">
        <v>192</v>
      </c>
    </row>
    <row r="14" spans="1:12" s="3" customFormat="1" x14ac:dyDescent="0.2">
      <c r="A14" s="2">
        <v>2</v>
      </c>
      <c r="B14" s="129" t="s">
        <v>160</v>
      </c>
      <c r="C14" s="208">
        <v>13</v>
      </c>
      <c r="D14" s="207"/>
      <c r="E14" s="208">
        <v>13</v>
      </c>
      <c r="F14" s="208">
        <v>13</v>
      </c>
      <c r="G14" s="209" t="s">
        <v>157</v>
      </c>
      <c r="H14" s="208" t="s">
        <v>158</v>
      </c>
    </row>
    <row r="15" spans="1:12" s="3" customFormat="1" x14ac:dyDescent="0.2">
      <c r="A15" s="2">
        <v>3</v>
      </c>
      <c r="B15" s="129" t="s">
        <v>193</v>
      </c>
      <c r="C15" s="208">
        <v>13</v>
      </c>
      <c r="D15" s="202">
        <v>5</v>
      </c>
      <c r="E15" s="207"/>
      <c r="F15" s="208">
        <v>4</v>
      </c>
      <c r="G15" s="209" t="s">
        <v>154</v>
      </c>
      <c r="H15" s="202" t="s">
        <v>152</v>
      </c>
      <c r="I15" s="210">
        <v>-5</v>
      </c>
    </row>
    <row r="16" spans="1:12" s="3" customFormat="1" x14ac:dyDescent="0.2">
      <c r="A16" s="2">
        <v>4</v>
      </c>
      <c r="B16" s="205" t="s">
        <v>194</v>
      </c>
      <c r="C16" s="208">
        <v>8</v>
      </c>
      <c r="D16" s="208">
        <v>11</v>
      </c>
      <c r="E16" s="208">
        <v>13</v>
      </c>
      <c r="F16" s="207"/>
      <c r="G16" s="209" t="s">
        <v>154</v>
      </c>
      <c r="H16" s="208" t="s">
        <v>149</v>
      </c>
      <c r="I16" s="210" t="s">
        <v>195</v>
      </c>
    </row>
    <row r="17" spans="1:8" s="3" customFormat="1" x14ac:dyDescent="0.2"/>
    <row r="18" spans="1:8" s="3" customFormat="1" x14ac:dyDescent="0.2">
      <c r="B18" s="211" t="s">
        <v>164</v>
      </c>
      <c r="C18" s="212" t="s">
        <v>165</v>
      </c>
      <c r="D18" s="212" t="s">
        <v>166</v>
      </c>
    </row>
    <row r="19" spans="1:8" s="3" customFormat="1" x14ac:dyDescent="0.2">
      <c r="B19" s="211" t="s">
        <v>167</v>
      </c>
      <c r="C19" s="212" t="s">
        <v>168</v>
      </c>
      <c r="D19" s="212" t="s">
        <v>169</v>
      </c>
    </row>
    <row r="20" spans="1:8" s="3" customFormat="1" x14ac:dyDescent="0.2">
      <c r="B20" s="211" t="s">
        <v>170</v>
      </c>
      <c r="C20" s="212" t="s">
        <v>154</v>
      </c>
      <c r="D20" s="212" t="s">
        <v>171</v>
      </c>
    </row>
    <row r="21" spans="1:8" s="3" customFormat="1" x14ac:dyDescent="0.2">
      <c r="B21" s="211"/>
      <c r="C21" s="212"/>
      <c r="D21" s="212"/>
    </row>
    <row r="22" spans="1:8" s="3" customFormat="1" x14ac:dyDescent="0.2">
      <c r="A22" s="213" t="s">
        <v>172</v>
      </c>
      <c r="B22" s="3" t="s">
        <v>190</v>
      </c>
      <c r="C22" s="214">
        <v>11</v>
      </c>
    </row>
    <row r="23" spans="1:8" s="3" customFormat="1" x14ac:dyDescent="0.2">
      <c r="A23" s="215"/>
      <c r="B23" s="216"/>
      <c r="C23" s="217" t="s">
        <v>194</v>
      </c>
      <c r="D23" s="218"/>
      <c r="F23" s="214">
        <v>13</v>
      </c>
    </row>
    <row r="24" spans="1:8" s="3" customFormat="1" x14ac:dyDescent="0.2">
      <c r="A24" s="215" t="s">
        <v>173</v>
      </c>
      <c r="B24" s="218" t="s">
        <v>194</v>
      </c>
      <c r="C24" s="219">
        <v>13</v>
      </c>
      <c r="E24" s="220"/>
    </row>
    <row r="25" spans="1:8" s="3" customFormat="1" ht="13.5" thickBot="1" x14ac:dyDescent="0.25">
      <c r="A25" s="215"/>
      <c r="D25" s="221"/>
      <c r="E25" s="222"/>
      <c r="G25" s="3" t="s">
        <v>194</v>
      </c>
    </row>
    <row r="26" spans="1:8" s="3" customFormat="1" x14ac:dyDescent="0.2">
      <c r="A26" s="215" t="s">
        <v>174</v>
      </c>
      <c r="B26" s="3" t="s">
        <v>189</v>
      </c>
      <c r="C26" s="223">
        <v>3</v>
      </c>
      <c r="E26" s="222"/>
      <c r="F26" s="224"/>
      <c r="G26" s="225" t="s">
        <v>175</v>
      </c>
      <c r="H26" s="226"/>
    </row>
    <row r="27" spans="1:8" s="3" customFormat="1" x14ac:dyDescent="0.2">
      <c r="A27" s="215"/>
      <c r="B27" s="216"/>
      <c r="C27" s="227" t="s">
        <v>160</v>
      </c>
      <c r="E27" s="228"/>
      <c r="F27" s="229">
        <v>4</v>
      </c>
    </row>
    <row r="28" spans="1:8" s="3" customFormat="1" ht="13.5" thickBot="1" x14ac:dyDescent="0.25">
      <c r="A28" s="215" t="s">
        <v>176</v>
      </c>
      <c r="B28" s="218" t="s">
        <v>160</v>
      </c>
      <c r="C28" s="230">
        <v>13</v>
      </c>
      <c r="D28" s="216"/>
      <c r="F28" s="221"/>
      <c r="G28" s="221" t="s">
        <v>160</v>
      </c>
      <c r="H28" s="231"/>
    </row>
    <row r="29" spans="1:8" s="3" customFormat="1" x14ac:dyDescent="0.2">
      <c r="A29" s="232"/>
      <c r="F29" s="221"/>
      <c r="G29" s="225" t="s">
        <v>177</v>
      </c>
      <c r="H29" s="221"/>
    </row>
    <row r="30" spans="1:8" s="3" customFormat="1" x14ac:dyDescent="0.2">
      <c r="A30" s="232"/>
      <c r="C30" s="3" t="s">
        <v>190</v>
      </c>
      <c r="F30" s="229">
        <v>12</v>
      </c>
      <c r="G30" s="221"/>
      <c r="H30" s="221"/>
    </row>
    <row r="31" spans="1:8" s="3" customFormat="1" ht="13.5" thickBot="1" x14ac:dyDescent="0.25">
      <c r="A31" s="232"/>
      <c r="C31" s="216"/>
      <c r="D31" s="216"/>
      <c r="E31" s="220"/>
      <c r="F31" s="231"/>
      <c r="G31" s="231" t="s">
        <v>189</v>
      </c>
      <c r="H31" s="231"/>
    </row>
    <row r="32" spans="1:8" s="3" customFormat="1" x14ac:dyDescent="0.2">
      <c r="A32" s="232"/>
      <c r="C32" s="218" t="s">
        <v>189</v>
      </c>
      <c r="D32" s="218"/>
      <c r="E32" s="228"/>
      <c r="F32" s="214">
        <v>13</v>
      </c>
      <c r="G32" s="233" t="s">
        <v>178</v>
      </c>
      <c r="H32" s="221"/>
    </row>
    <row r="33" spans="1:9" s="3" customFormat="1" x14ac:dyDescent="0.2">
      <c r="A33" s="232"/>
      <c r="G33" s="221"/>
      <c r="H33" s="221"/>
    </row>
    <row r="34" spans="1:9" s="3" customFormat="1" ht="13.5" thickBot="1" x14ac:dyDescent="0.25">
      <c r="A34" s="232"/>
      <c r="D34" s="221"/>
      <c r="E34" s="221"/>
      <c r="G34" s="231" t="s">
        <v>190</v>
      </c>
      <c r="H34" s="231"/>
    </row>
    <row r="35" spans="1:9" s="3" customFormat="1" x14ac:dyDescent="0.2">
      <c r="A35" s="232"/>
      <c r="D35" s="221"/>
      <c r="E35" s="221"/>
      <c r="G35" s="232" t="s">
        <v>179</v>
      </c>
    </row>
    <row r="36" spans="1:9" s="3" customFormat="1" x14ac:dyDescent="0.2">
      <c r="A36" s="233"/>
      <c r="B36" s="221"/>
      <c r="C36" s="234"/>
      <c r="D36" s="212"/>
      <c r="E36" s="212"/>
      <c r="F36" s="235"/>
      <c r="G36" s="212"/>
      <c r="H36" s="234"/>
      <c r="I36" s="212"/>
    </row>
    <row r="37" spans="1:9" s="3" customFormat="1" x14ac:dyDescent="0.2">
      <c r="A37" s="213" t="s">
        <v>180</v>
      </c>
      <c r="B37" s="3" t="s">
        <v>188</v>
      </c>
      <c r="C37" s="214" t="s">
        <v>81</v>
      </c>
    </row>
    <row r="38" spans="1:9" s="3" customFormat="1" x14ac:dyDescent="0.2">
      <c r="A38" s="215"/>
      <c r="B38" s="216"/>
      <c r="C38" s="217" t="s">
        <v>193</v>
      </c>
      <c r="D38" s="218"/>
      <c r="E38" s="218"/>
      <c r="F38" s="214">
        <v>8</v>
      </c>
    </row>
    <row r="39" spans="1:9" s="3" customFormat="1" x14ac:dyDescent="0.2">
      <c r="A39" s="215" t="s">
        <v>181</v>
      </c>
      <c r="B39" s="218" t="s">
        <v>193</v>
      </c>
      <c r="C39" s="219" t="s">
        <v>81</v>
      </c>
      <c r="E39" s="222"/>
    </row>
    <row r="40" spans="1:9" s="3" customFormat="1" ht="13.5" thickBot="1" x14ac:dyDescent="0.25">
      <c r="A40" s="215"/>
      <c r="C40" s="221"/>
      <c r="E40" s="222"/>
      <c r="G40" s="3" t="s">
        <v>153</v>
      </c>
    </row>
    <row r="41" spans="1:9" s="3" customFormat="1" x14ac:dyDescent="0.2">
      <c r="A41" s="215" t="s">
        <v>184</v>
      </c>
      <c r="B41" s="3" t="s">
        <v>191</v>
      </c>
      <c r="C41" s="229">
        <v>3</v>
      </c>
      <c r="E41" s="222"/>
      <c r="F41" s="224"/>
      <c r="G41" s="225" t="s">
        <v>183</v>
      </c>
      <c r="H41" s="226"/>
    </row>
    <row r="42" spans="1:9" s="3" customFormat="1" x14ac:dyDescent="0.2">
      <c r="A42" s="215"/>
      <c r="B42" s="216"/>
      <c r="C42" s="227" t="s">
        <v>153</v>
      </c>
      <c r="E42" s="228"/>
      <c r="F42" s="229">
        <v>13</v>
      </c>
    </row>
    <row r="43" spans="1:9" s="3" customFormat="1" ht="13.5" thickBot="1" x14ac:dyDescent="0.25">
      <c r="A43" s="215" t="s">
        <v>182</v>
      </c>
      <c r="B43" s="218" t="s">
        <v>153</v>
      </c>
      <c r="C43" s="230">
        <v>13</v>
      </c>
      <c r="D43" s="216"/>
      <c r="F43" s="221"/>
      <c r="G43" s="221" t="s">
        <v>193</v>
      </c>
      <c r="H43" s="231"/>
    </row>
    <row r="44" spans="1:9" s="3" customFormat="1" x14ac:dyDescent="0.2">
      <c r="F44" s="221"/>
      <c r="G44" s="225" t="s">
        <v>185</v>
      </c>
      <c r="H44" s="221"/>
    </row>
    <row r="45" spans="1:9" s="3" customFormat="1" x14ac:dyDescent="0.2">
      <c r="C45" s="3" t="s">
        <v>188</v>
      </c>
      <c r="F45" s="229" t="s">
        <v>81</v>
      </c>
      <c r="G45" s="221"/>
      <c r="H45" s="221"/>
    </row>
    <row r="46" spans="1:9" s="3" customFormat="1" ht="13.5" thickBot="1" x14ac:dyDescent="0.25">
      <c r="C46" s="216"/>
      <c r="D46" s="216"/>
      <c r="E46" s="220"/>
      <c r="F46" s="231"/>
      <c r="G46" s="231" t="s">
        <v>191</v>
      </c>
      <c r="H46" s="231"/>
    </row>
    <row r="47" spans="1:9" s="3" customFormat="1" x14ac:dyDescent="0.2">
      <c r="C47" s="218" t="s">
        <v>191</v>
      </c>
      <c r="D47" s="218"/>
      <c r="E47" s="228"/>
      <c r="F47" s="214" t="s">
        <v>81</v>
      </c>
      <c r="G47" s="233" t="s">
        <v>186</v>
      </c>
      <c r="H47" s="221"/>
    </row>
    <row r="48" spans="1:9" s="3" customFormat="1" x14ac:dyDescent="0.2">
      <c r="G48" s="221"/>
      <c r="H48" s="221"/>
    </row>
    <row r="49" spans="1:8" s="3" customFormat="1" ht="13.5" thickBot="1" x14ac:dyDescent="0.25">
      <c r="D49" s="221"/>
      <c r="E49" s="221"/>
      <c r="G49" s="236" t="s">
        <v>188</v>
      </c>
      <c r="H49" s="231"/>
    </row>
    <row r="50" spans="1:8" s="3" customFormat="1" x14ac:dyDescent="0.2">
      <c r="D50" s="221"/>
      <c r="E50" s="221"/>
      <c r="G50" s="232" t="s">
        <v>187</v>
      </c>
    </row>
    <row r="52" spans="1:8" x14ac:dyDescent="0.2">
      <c r="A52" s="2">
        <v>1</v>
      </c>
      <c r="B52" s="205" t="s">
        <v>194</v>
      </c>
    </row>
    <row r="53" spans="1:8" x14ac:dyDescent="0.2">
      <c r="A53" s="2">
        <v>2</v>
      </c>
      <c r="B53" s="205" t="s">
        <v>160</v>
      </c>
    </row>
    <row r="54" spans="1:8" x14ac:dyDescent="0.2">
      <c r="A54" s="2">
        <v>3</v>
      </c>
      <c r="B54" s="205" t="s">
        <v>189</v>
      </c>
    </row>
    <row r="55" spans="1:8" x14ac:dyDescent="0.2">
      <c r="A55" s="2">
        <v>4</v>
      </c>
      <c r="B55" s="205" t="s">
        <v>190</v>
      </c>
    </row>
    <row r="56" spans="1:8" x14ac:dyDescent="0.2">
      <c r="A56" s="2">
        <v>5</v>
      </c>
      <c r="B56" s="205" t="s">
        <v>153</v>
      </c>
    </row>
    <row r="57" spans="1:8" x14ac:dyDescent="0.2">
      <c r="A57" s="2">
        <v>6</v>
      </c>
      <c r="B57" s="205" t="s">
        <v>193</v>
      </c>
    </row>
    <row r="58" spans="1:8" x14ac:dyDescent="0.2">
      <c r="A58" s="2">
        <v>7</v>
      </c>
      <c r="B58" s="205" t="s">
        <v>191</v>
      </c>
    </row>
    <row r="59" spans="1:8" x14ac:dyDescent="0.2">
      <c r="A59" s="2">
        <v>8</v>
      </c>
      <c r="B59" s="205" t="s">
        <v>188</v>
      </c>
    </row>
  </sheetData>
  <pageMargins left="0.78740157480314965" right="0.39370078740157483" top="0.78740157480314965" bottom="0.39370078740157483" header="0.59055118110236227" footer="0"/>
  <pageSetup paperSize="9" fitToHeight="0" orientation="portrait" horizontalDpi="300" verticalDpi="0" r:id="rId1"/>
  <headerFooter alignWithMargins="0">
    <oddHeader>&amp;R&amp;"Arial,Regular"&amp;9Page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5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J1" sqref="J1"/>
    </sheetView>
  </sheetViews>
  <sheetFormatPr defaultRowHeight="12.75" x14ac:dyDescent="0.2"/>
  <cols>
    <col min="1" max="1" width="3.28515625" style="156" customWidth="1"/>
    <col min="2" max="2" width="39.42578125" style="155" bestFit="1" customWidth="1"/>
    <col min="3" max="9" width="5.85546875" style="156" customWidth="1"/>
    <col min="10" max="16384" width="9.140625" style="156"/>
  </cols>
  <sheetData>
    <row r="1" spans="1:11" x14ac:dyDescent="0.2">
      <c r="A1" s="154" t="str">
        <f>UPPER((Kal!D10)&amp;" "&amp;(Kal!C10)&amp;" - "&amp;(Kal!E10))</f>
        <v>2 IDA-VIRU SISEREITING 2 - TRIO</v>
      </c>
      <c r="F1" s="455" t="str">
        <f>HYPERLINK("#'Kal'!I1","Kalender")</f>
        <v>Kalender</v>
      </c>
      <c r="G1" s="456"/>
      <c r="H1" s="455" t="str">
        <f>HYPERLINK("#'Reit'!G1","Reiting")</f>
        <v>Reiting</v>
      </c>
      <c r="I1" s="456"/>
      <c r="K1" s="157"/>
    </row>
    <row r="2" spans="1:11" s="159" customFormat="1" x14ac:dyDescent="0.2">
      <c r="A2" s="159" t="str">
        <f>"Toimumisaeg: "&amp;(Kal!A10)&amp;" kell "&amp;(Kal!B10)</f>
        <v>Toimumisaeg: P, 28.12.2014 kell 11:00</v>
      </c>
    </row>
    <row r="3" spans="1:11" s="159" customFormat="1" x14ac:dyDescent="0.2">
      <c r="A3" s="159" t="str">
        <f>"Toimumiskoht: "&amp;(Kal!F10)</f>
        <v>Toimumiskoht: K-Järve petangihall</v>
      </c>
    </row>
    <row r="4" spans="1:11" s="159" customFormat="1" x14ac:dyDescent="0.2">
      <c r="A4" s="159" t="str">
        <f>"Korraldaja: "&amp;(Kal!G10)</f>
        <v>Korraldaja: K-Järve SHK</v>
      </c>
    </row>
    <row r="5" spans="1:11" s="159" customFormat="1" x14ac:dyDescent="0.2"/>
    <row r="6" spans="1:11" s="159" customFormat="1" x14ac:dyDescent="0.2">
      <c r="A6" s="159" t="s">
        <v>196</v>
      </c>
    </row>
    <row r="7" spans="1:11" s="159" customFormat="1" x14ac:dyDescent="0.2">
      <c r="A7" s="159" t="s">
        <v>144</v>
      </c>
    </row>
    <row r="8" spans="1:11" s="159" customFormat="1" x14ac:dyDescent="0.2"/>
    <row r="9" spans="1:11" s="239" customFormat="1" x14ac:dyDescent="0.2">
      <c r="A9" s="237" t="s">
        <v>145</v>
      </c>
      <c r="B9" s="237"/>
      <c r="C9" s="238">
        <v>1</v>
      </c>
      <c r="D9" s="238">
        <v>2</v>
      </c>
      <c r="E9" s="238">
        <v>3</v>
      </c>
      <c r="F9" s="238">
        <v>4</v>
      </c>
      <c r="G9" s="238">
        <v>5</v>
      </c>
      <c r="H9" s="238">
        <v>6</v>
      </c>
      <c r="I9" s="238" t="s">
        <v>146</v>
      </c>
      <c r="J9" s="238" t="s">
        <v>103</v>
      </c>
    </row>
    <row r="10" spans="1:11" s="239" customFormat="1" x14ac:dyDescent="0.2">
      <c r="A10" s="237">
        <v>1</v>
      </c>
      <c r="B10" s="129" t="s">
        <v>197</v>
      </c>
      <c r="C10" s="240"/>
      <c r="D10" s="241">
        <v>13</v>
      </c>
      <c r="E10" s="241">
        <v>12</v>
      </c>
      <c r="F10" s="241">
        <v>13</v>
      </c>
      <c r="G10" s="241">
        <v>13</v>
      </c>
      <c r="H10" s="241">
        <v>7</v>
      </c>
      <c r="I10" s="242" t="s">
        <v>198</v>
      </c>
      <c r="J10" s="241" t="s">
        <v>149</v>
      </c>
    </row>
    <row r="11" spans="1:11" s="239" customFormat="1" x14ac:dyDescent="0.2">
      <c r="A11" s="237">
        <v>2</v>
      </c>
      <c r="B11" s="129" t="s">
        <v>199</v>
      </c>
      <c r="C11" s="241">
        <v>2</v>
      </c>
      <c r="D11" s="240"/>
      <c r="E11" s="241">
        <v>13</v>
      </c>
      <c r="F11" s="241">
        <v>13</v>
      </c>
      <c r="G11" s="241">
        <v>4</v>
      </c>
      <c r="H11" s="241">
        <v>13</v>
      </c>
      <c r="I11" s="242" t="s">
        <v>198</v>
      </c>
      <c r="J11" s="241" t="s">
        <v>152</v>
      </c>
    </row>
    <row r="12" spans="1:11" s="239" customFormat="1" x14ac:dyDescent="0.2">
      <c r="A12" s="237">
        <v>3</v>
      </c>
      <c r="B12" s="129" t="s">
        <v>200</v>
      </c>
      <c r="C12" s="241">
        <v>13</v>
      </c>
      <c r="D12" s="241">
        <v>7</v>
      </c>
      <c r="E12" s="240"/>
      <c r="F12" s="241">
        <v>13</v>
      </c>
      <c r="G12" s="241">
        <v>13</v>
      </c>
      <c r="H12" s="241">
        <v>13</v>
      </c>
      <c r="I12" s="243" t="s">
        <v>201</v>
      </c>
      <c r="J12" s="241" t="s">
        <v>158</v>
      </c>
    </row>
    <row r="13" spans="1:11" s="244" customFormat="1" x14ac:dyDescent="0.2">
      <c r="A13" s="237">
        <v>4</v>
      </c>
      <c r="B13" s="129" t="s">
        <v>202</v>
      </c>
      <c r="C13" s="241">
        <v>8</v>
      </c>
      <c r="D13" s="241">
        <v>5</v>
      </c>
      <c r="E13" s="241">
        <v>8</v>
      </c>
      <c r="F13" s="240"/>
      <c r="G13" s="241">
        <v>9</v>
      </c>
      <c r="H13" s="241">
        <v>7</v>
      </c>
      <c r="I13" s="243" t="s">
        <v>203</v>
      </c>
      <c r="J13" s="241" t="s">
        <v>204</v>
      </c>
    </row>
    <row r="14" spans="1:11" s="244" customFormat="1" x14ac:dyDescent="0.2">
      <c r="A14" s="237">
        <v>5</v>
      </c>
      <c r="B14" s="129" t="s">
        <v>205</v>
      </c>
      <c r="C14" s="241">
        <v>2</v>
      </c>
      <c r="D14" s="241">
        <v>13</v>
      </c>
      <c r="E14" s="241">
        <v>9</v>
      </c>
      <c r="F14" s="245">
        <v>13</v>
      </c>
      <c r="G14" s="240"/>
      <c r="H14" s="241">
        <v>13</v>
      </c>
      <c r="I14" s="242" t="s">
        <v>198</v>
      </c>
      <c r="J14" s="241" t="s">
        <v>155</v>
      </c>
    </row>
    <row r="15" spans="1:11" s="239" customFormat="1" x14ac:dyDescent="0.2">
      <c r="A15" s="237">
        <v>6</v>
      </c>
      <c r="B15" s="129" t="s">
        <v>206</v>
      </c>
      <c r="C15" s="241">
        <v>13</v>
      </c>
      <c r="D15" s="241">
        <v>6</v>
      </c>
      <c r="E15" s="241">
        <v>12</v>
      </c>
      <c r="F15" s="241">
        <v>13</v>
      </c>
      <c r="G15" s="245">
        <v>12</v>
      </c>
      <c r="H15" s="240"/>
      <c r="I15" s="243" t="s">
        <v>166</v>
      </c>
      <c r="J15" s="241" t="s">
        <v>207</v>
      </c>
    </row>
    <row r="17" spans="1:11" s="247" customFormat="1" x14ac:dyDescent="0.2">
      <c r="A17" s="246"/>
      <c r="B17" s="211" t="s">
        <v>164</v>
      </c>
      <c r="C17" s="212" t="s">
        <v>208</v>
      </c>
      <c r="D17" s="212" t="s">
        <v>209</v>
      </c>
      <c r="E17" s="212" t="s">
        <v>171</v>
      </c>
      <c r="F17" s="234"/>
      <c r="G17" s="235"/>
      <c r="H17" s="235"/>
      <c r="I17" s="212"/>
      <c r="J17" s="234"/>
    </row>
    <row r="18" spans="1:11" s="247" customFormat="1" x14ac:dyDescent="0.2">
      <c r="A18" s="246"/>
      <c r="B18" s="211" t="s">
        <v>167</v>
      </c>
      <c r="C18" s="212" t="s">
        <v>210</v>
      </c>
      <c r="D18" s="212" t="s">
        <v>169</v>
      </c>
      <c r="E18" s="212" t="s">
        <v>211</v>
      </c>
      <c r="I18" s="212"/>
      <c r="J18" s="234"/>
    </row>
    <row r="19" spans="1:11" s="247" customFormat="1" x14ac:dyDescent="0.2">
      <c r="A19" s="246"/>
      <c r="B19" s="211" t="s">
        <v>170</v>
      </c>
      <c r="C19" s="212" t="s">
        <v>165</v>
      </c>
      <c r="D19" s="212" t="s">
        <v>166</v>
      </c>
      <c r="E19" s="212" t="s">
        <v>212</v>
      </c>
      <c r="I19" s="212"/>
      <c r="J19" s="248"/>
    </row>
    <row r="20" spans="1:11" s="247" customFormat="1" x14ac:dyDescent="0.2">
      <c r="A20" s="246"/>
      <c r="B20" s="211" t="s">
        <v>213</v>
      </c>
      <c r="C20" s="212" t="s">
        <v>168</v>
      </c>
      <c r="D20" s="212" t="s">
        <v>214</v>
      </c>
      <c r="E20" s="212" t="s">
        <v>215</v>
      </c>
      <c r="G20" s="235"/>
      <c r="H20" s="235"/>
      <c r="I20" s="212"/>
      <c r="J20" s="234"/>
    </row>
    <row r="21" spans="1:11" s="247" customFormat="1" x14ac:dyDescent="0.2">
      <c r="A21" s="246"/>
      <c r="B21" s="211" t="s">
        <v>216</v>
      </c>
      <c r="C21" s="212" t="s">
        <v>154</v>
      </c>
      <c r="D21" s="212" t="s">
        <v>217</v>
      </c>
      <c r="E21" s="212" t="s">
        <v>218</v>
      </c>
      <c r="I21" s="212"/>
      <c r="J21" s="234"/>
    </row>
    <row r="22" spans="1:11" s="247" customFormat="1" x14ac:dyDescent="0.2">
      <c r="A22" s="246"/>
      <c r="B22" s="211"/>
      <c r="C22" s="212"/>
      <c r="D22" s="212"/>
      <c r="E22" s="212"/>
      <c r="I22" s="212"/>
      <c r="J22" s="234"/>
    </row>
    <row r="23" spans="1:11" s="247" customFormat="1" x14ac:dyDescent="0.2">
      <c r="A23" s="249" t="s">
        <v>219</v>
      </c>
      <c r="B23" s="250"/>
      <c r="C23" s="251"/>
      <c r="D23" s="251"/>
      <c r="E23" s="251"/>
      <c r="F23" s="252"/>
      <c r="G23" s="252"/>
      <c r="H23" s="252"/>
      <c r="I23" s="212"/>
      <c r="J23" s="234"/>
    </row>
    <row r="24" spans="1:11" s="239" customFormat="1" x14ac:dyDescent="0.2">
      <c r="A24" s="253" t="s">
        <v>145</v>
      </c>
      <c r="B24" s="253"/>
      <c r="C24" s="254">
        <v>1</v>
      </c>
      <c r="D24" s="254">
        <v>2</v>
      </c>
      <c r="E24" s="254">
        <v>5</v>
      </c>
      <c r="F24" s="254" t="s">
        <v>146</v>
      </c>
      <c r="G24" s="254" t="s">
        <v>103</v>
      </c>
    </row>
    <row r="25" spans="1:11" s="239" customFormat="1" x14ac:dyDescent="0.2">
      <c r="A25" s="253">
        <v>1</v>
      </c>
      <c r="B25" s="255" t="s">
        <v>197</v>
      </c>
      <c r="C25" s="256"/>
      <c r="D25" s="257">
        <v>13</v>
      </c>
      <c r="E25" s="257">
        <v>13</v>
      </c>
      <c r="F25" s="258" t="s">
        <v>148</v>
      </c>
      <c r="G25" s="257" t="s">
        <v>149</v>
      </c>
      <c r="K25" s="259"/>
    </row>
    <row r="26" spans="1:11" s="239" customFormat="1" x14ac:dyDescent="0.2">
      <c r="A26" s="253">
        <v>2</v>
      </c>
      <c r="B26" s="255" t="s">
        <v>199</v>
      </c>
      <c r="C26" s="257">
        <v>2</v>
      </c>
      <c r="D26" s="256"/>
      <c r="E26" s="257">
        <v>4</v>
      </c>
      <c r="F26" s="258" t="s">
        <v>220</v>
      </c>
      <c r="G26" s="257" t="s">
        <v>152</v>
      </c>
      <c r="K26" s="259"/>
    </row>
    <row r="27" spans="1:11" s="244" customFormat="1" x14ac:dyDescent="0.2">
      <c r="A27" s="253">
        <v>5</v>
      </c>
      <c r="B27" s="255" t="s">
        <v>205</v>
      </c>
      <c r="C27" s="257">
        <v>2</v>
      </c>
      <c r="D27" s="257">
        <v>13</v>
      </c>
      <c r="E27" s="256"/>
      <c r="F27" s="258" t="s">
        <v>221</v>
      </c>
      <c r="G27" s="257" t="s">
        <v>155</v>
      </c>
      <c r="K27" s="259"/>
    </row>
    <row r="28" spans="1:11" s="244" customFormat="1" x14ac:dyDescent="0.2">
      <c r="A28" s="260"/>
      <c r="B28" s="261"/>
      <c r="C28" s="262"/>
      <c r="D28" s="262"/>
      <c r="E28" s="263"/>
      <c r="F28" s="264"/>
      <c r="G28" s="262"/>
      <c r="K28" s="259"/>
    </row>
    <row r="30" spans="1:11" s="247" customFormat="1" x14ac:dyDescent="0.2">
      <c r="A30" s="265">
        <v>1</v>
      </c>
      <c r="B30" s="129" t="s">
        <v>200</v>
      </c>
    </row>
    <row r="31" spans="1:11" s="247" customFormat="1" x14ac:dyDescent="0.2">
      <c r="A31" s="265">
        <v>2</v>
      </c>
      <c r="B31" s="129" t="s">
        <v>197</v>
      </c>
    </row>
    <row r="32" spans="1:11" s="247" customFormat="1" x14ac:dyDescent="0.2">
      <c r="A32" s="265">
        <v>3</v>
      </c>
      <c r="B32" s="129" t="s">
        <v>205</v>
      </c>
    </row>
    <row r="33" spans="1:2" s="247" customFormat="1" x14ac:dyDescent="0.2">
      <c r="A33" s="265">
        <v>4</v>
      </c>
      <c r="B33" s="129" t="s">
        <v>199</v>
      </c>
    </row>
    <row r="34" spans="1:2" s="247" customFormat="1" x14ac:dyDescent="0.2">
      <c r="A34" s="265">
        <v>5</v>
      </c>
      <c r="B34" s="129" t="s">
        <v>206</v>
      </c>
    </row>
    <row r="35" spans="1:2" s="247" customFormat="1" x14ac:dyDescent="0.2">
      <c r="A35" s="265">
        <v>6</v>
      </c>
      <c r="B35" s="129" t="s">
        <v>202</v>
      </c>
    </row>
  </sheetData>
  <pageMargins left="0.78740157480314965" right="0.39370078740157483" top="0.78740157480314965" bottom="0.39370078740157483" header="0.59055118110236227" footer="0"/>
  <pageSetup paperSize="9" fitToHeight="0" orientation="landscape" horizontalDpi="300" verticalDpi="1200" r:id="rId1"/>
  <headerFooter alignWithMargins="0">
    <oddHeader>&amp;R&amp;"Arial,Regular"&amp;9Page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62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J1" sqref="J1"/>
    </sheetView>
  </sheetViews>
  <sheetFormatPr defaultRowHeight="12.75" x14ac:dyDescent="0.2"/>
  <cols>
    <col min="1" max="1" width="3.28515625" style="156" customWidth="1"/>
    <col min="2" max="2" width="39.7109375" style="155" bestFit="1" customWidth="1"/>
    <col min="3" max="9" width="5.85546875" style="156" customWidth="1"/>
    <col min="10" max="16384" width="9.140625" style="156"/>
  </cols>
  <sheetData>
    <row r="1" spans="1:12" x14ac:dyDescent="0.2">
      <c r="A1" s="154" t="str">
        <f>UPPER((Kal!D13)&amp;" "&amp;(Kal!C13)&amp;" - "&amp;(Kal!E13))</f>
        <v>3 IDA-VIRU SISEREITING 3 - DUO</v>
      </c>
      <c r="F1" s="455" t="str">
        <f>HYPERLINK("#'Kal'!I1","Kalender")</f>
        <v>Kalender</v>
      </c>
      <c r="G1" s="456"/>
      <c r="H1" s="455" t="str">
        <f>HYPERLINK("#'Reit'!G1","Reiting")</f>
        <v>Reiting</v>
      </c>
      <c r="I1" s="456"/>
      <c r="K1" s="158"/>
      <c r="L1" s="158"/>
    </row>
    <row r="2" spans="1:12" s="159" customFormat="1" x14ac:dyDescent="0.2">
      <c r="A2" s="159" t="str">
        <f>"Toimumisaeg: "&amp;(Kal!A13)&amp;" kell "&amp;(Kal!B13)</f>
        <v>Toimumisaeg: P, 18.01.2015 kell 11:00</v>
      </c>
    </row>
    <row r="3" spans="1:12" s="159" customFormat="1" x14ac:dyDescent="0.2">
      <c r="A3" s="159" t="str">
        <f>"Toimumiskoht: "&amp;(Kal!F13)</f>
        <v>Toimumiskoht: K-Järve petangihall</v>
      </c>
    </row>
    <row r="4" spans="1:12" s="159" customFormat="1" x14ac:dyDescent="0.2">
      <c r="A4" s="159" t="str">
        <f>"Korraldaja: "&amp;(Kal!G13)</f>
        <v>Korraldaja: K-Järve SHK</v>
      </c>
    </row>
    <row r="6" spans="1:12" s="159" customFormat="1" x14ac:dyDescent="0.2">
      <c r="A6" s="159" t="s">
        <v>222</v>
      </c>
    </row>
    <row r="7" spans="1:12" s="159" customFormat="1" x14ac:dyDescent="0.2">
      <c r="A7" s="159" t="s">
        <v>144</v>
      </c>
    </row>
    <row r="9" spans="1:12" s="159" customFormat="1" x14ac:dyDescent="0.2">
      <c r="A9" s="160" t="s">
        <v>145</v>
      </c>
      <c r="B9" s="161"/>
      <c r="C9" s="162">
        <v>1</v>
      </c>
      <c r="D9" s="162">
        <v>2</v>
      </c>
      <c r="E9" s="162">
        <v>3</v>
      </c>
      <c r="F9" s="162">
        <v>4</v>
      </c>
      <c r="G9" s="162" t="s">
        <v>146</v>
      </c>
      <c r="H9" s="162" t="s">
        <v>103</v>
      </c>
    </row>
    <row r="10" spans="1:12" s="159" customFormat="1" x14ac:dyDescent="0.2">
      <c r="A10" s="160">
        <v>1</v>
      </c>
      <c r="B10" s="139" t="s">
        <v>223</v>
      </c>
      <c r="C10" s="163"/>
      <c r="D10" s="164">
        <v>13</v>
      </c>
      <c r="E10" s="164">
        <v>13</v>
      </c>
      <c r="F10" s="164">
        <v>8</v>
      </c>
      <c r="G10" s="165" t="s">
        <v>148</v>
      </c>
      <c r="H10" s="164" t="s">
        <v>155</v>
      </c>
      <c r="I10" s="166" t="s">
        <v>224</v>
      </c>
    </row>
    <row r="11" spans="1:12" s="159" customFormat="1" x14ac:dyDescent="0.2">
      <c r="A11" s="160">
        <v>2</v>
      </c>
      <c r="B11" s="129" t="s">
        <v>225</v>
      </c>
      <c r="C11" s="164">
        <v>10</v>
      </c>
      <c r="D11" s="163"/>
      <c r="E11" s="164">
        <v>13</v>
      </c>
      <c r="F11" s="164">
        <v>13</v>
      </c>
      <c r="G11" s="165" t="s">
        <v>148</v>
      </c>
      <c r="H11" s="164" t="s">
        <v>158</v>
      </c>
      <c r="I11" s="167" t="s">
        <v>226</v>
      </c>
    </row>
    <row r="12" spans="1:12" s="159" customFormat="1" x14ac:dyDescent="0.2">
      <c r="A12" s="160">
        <v>3</v>
      </c>
      <c r="B12" s="129" t="s">
        <v>227</v>
      </c>
      <c r="C12" s="164">
        <v>5</v>
      </c>
      <c r="D12" s="164">
        <v>7</v>
      </c>
      <c r="E12" s="163"/>
      <c r="F12" s="164">
        <v>5</v>
      </c>
      <c r="G12" s="165" t="s">
        <v>151</v>
      </c>
      <c r="H12" s="164" t="s">
        <v>152</v>
      </c>
      <c r="I12" s="167"/>
    </row>
    <row r="13" spans="1:12" s="159" customFormat="1" x14ac:dyDescent="0.2">
      <c r="A13" s="160">
        <v>4</v>
      </c>
      <c r="B13" s="129" t="s">
        <v>228</v>
      </c>
      <c r="C13" s="164">
        <v>13</v>
      </c>
      <c r="D13" s="164">
        <v>8</v>
      </c>
      <c r="E13" s="164">
        <v>13</v>
      </c>
      <c r="F13" s="163"/>
      <c r="G13" s="165" t="s">
        <v>148</v>
      </c>
      <c r="H13" s="164" t="s">
        <v>149</v>
      </c>
      <c r="I13" s="168">
        <v>0</v>
      </c>
    </row>
    <row r="14" spans="1:12" s="159" customFormat="1" x14ac:dyDescent="0.2"/>
    <row r="15" spans="1:12" s="159" customFormat="1" x14ac:dyDescent="0.2">
      <c r="A15" s="160" t="s">
        <v>159</v>
      </c>
      <c r="B15" s="139"/>
      <c r="C15" s="169">
        <v>1</v>
      </c>
      <c r="D15" s="266">
        <v>2</v>
      </c>
      <c r="E15" s="169">
        <v>3</v>
      </c>
      <c r="F15" s="169">
        <v>4</v>
      </c>
      <c r="G15" s="169" t="s">
        <v>146</v>
      </c>
      <c r="H15" s="169" t="s">
        <v>103</v>
      </c>
    </row>
    <row r="16" spans="1:12" s="159" customFormat="1" x14ac:dyDescent="0.2">
      <c r="A16" s="160">
        <v>1</v>
      </c>
      <c r="B16" s="129" t="s">
        <v>229</v>
      </c>
      <c r="C16" s="170"/>
      <c r="D16" s="267">
        <v>13</v>
      </c>
      <c r="E16" s="171">
        <v>3</v>
      </c>
      <c r="F16" s="171">
        <v>13</v>
      </c>
      <c r="G16" s="172" t="s">
        <v>148</v>
      </c>
      <c r="H16" s="171" t="s">
        <v>149</v>
      </c>
      <c r="I16" s="166" t="s">
        <v>230</v>
      </c>
    </row>
    <row r="17" spans="1:9" s="159" customFormat="1" x14ac:dyDescent="0.2">
      <c r="A17" s="160">
        <v>2</v>
      </c>
      <c r="B17" s="129" t="s">
        <v>231</v>
      </c>
      <c r="C17" s="267">
        <v>2</v>
      </c>
      <c r="D17" s="163"/>
      <c r="E17" s="267">
        <v>3</v>
      </c>
      <c r="F17" s="267">
        <v>7</v>
      </c>
      <c r="G17" s="268" t="s">
        <v>151</v>
      </c>
      <c r="H17" s="267" t="s">
        <v>152</v>
      </c>
      <c r="I17" s="269"/>
    </row>
    <row r="18" spans="1:9" s="159" customFormat="1" x14ac:dyDescent="0.2">
      <c r="A18" s="160">
        <v>3</v>
      </c>
      <c r="B18" s="129" t="s">
        <v>232</v>
      </c>
      <c r="C18" s="171">
        <v>13</v>
      </c>
      <c r="D18" s="270">
        <v>13</v>
      </c>
      <c r="E18" s="170"/>
      <c r="F18" s="171">
        <v>5</v>
      </c>
      <c r="G18" s="172" t="s">
        <v>148</v>
      </c>
      <c r="H18" s="164" t="s">
        <v>158</v>
      </c>
      <c r="I18" s="167" t="s">
        <v>226</v>
      </c>
    </row>
    <row r="19" spans="1:9" s="159" customFormat="1" x14ac:dyDescent="0.2">
      <c r="A19" s="160">
        <v>4</v>
      </c>
      <c r="B19" s="139" t="s">
        <v>233</v>
      </c>
      <c r="C19" s="171">
        <v>3</v>
      </c>
      <c r="D19" s="267">
        <v>13</v>
      </c>
      <c r="E19" s="171">
        <v>13</v>
      </c>
      <c r="F19" s="170"/>
      <c r="G19" s="172" t="s">
        <v>148</v>
      </c>
      <c r="H19" s="171" t="s">
        <v>155</v>
      </c>
      <c r="I19" s="167" t="s">
        <v>224</v>
      </c>
    </row>
    <row r="20" spans="1:9" s="159" customFormat="1" x14ac:dyDescent="0.2"/>
    <row r="21" spans="1:9" s="159" customFormat="1" x14ac:dyDescent="0.2">
      <c r="B21" s="175" t="s">
        <v>164</v>
      </c>
      <c r="C21" s="176" t="s">
        <v>165</v>
      </c>
      <c r="D21" s="176" t="s">
        <v>166</v>
      </c>
    </row>
    <row r="22" spans="1:9" s="159" customFormat="1" x14ac:dyDescent="0.2">
      <c r="B22" s="175" t="s">
        <v>167</v>
      </c>
      <c r="C22" s="176" t="s">
        <v>168</v>
      </c>
      <c r="D22" s="176" t="s">
        <v>169</v>
      </c>
    </row>
    <row r="23" spans="1:9" s="159" customFormat="1" x14ac:dyDescent="0.2">
      <c r="B23" s="175" t="s">
        <v>170</v>
      </c>
      <c r="C23" s="176" t="s">
        <v>154</v>
      </c>
      <c r="D23" s="176" t="s">
        <v>171</v>
      </c>
    </row>
    <row r="25" spans="1:9" s="159" customFormat="1" x14ac:dyDescent="0.2">
      <c r="A25" s="177" t="s">
        <v>172</v>
      </c>
      <c r="B25" s="159" t="s">
        <v>225</v>
      </c>
      <c r="C25" s="178">
        <v>10</v>
      </c>
    </row>
    <row r="26" spans="1:9" s="159" customFormat="1" x14ac:dyDescent="0.2">
      <c r="A26" s="179"/>
      <c r="B26" s="180"/>
      <c r="C26" s="181" t="s">
        <v>229</v>
      </c>
      <c r="D26" s="182"/>
      <c r="F26" s="178">
        <v>13</v>
      </c>
    </row>
    <row r="27" spans="1:9" s="159" customFormat="1" x14ac:dyDescent="0.2">
      <c r="A27" s="179" t="s">
        <v>173</v>
      </c>
      <c r="B27" s="182" t="s">
        <v>229</v>
      </c>
      <c r="C27" s="183">
        <v>13</v>
      </c>
      <c r="E27" s="184"/>
    </row>
    <row r="28" spans="1:9" s="159" customFormat="1" ht="13.5" thickBot="1" x14ac:dyDescent="0.25">
      <c r="A28" s="179"/>
      <c r="D28" s="185"/>
      <c r="E28" s="186"/>
      <c r="G28" s="159" t="s">
        <v>229</v>
      </c>
    </row>
    <row r="29" spans="1:9" s="159" customFormat="1" x14ac:dyDescent="0.2">
      <c r="A29" s="179" t="s">
        <v>174</v>
      </c>
      <c r="B29" s="159" t="s">
        <v>228</v>
      </c>
      <c r="C29" s="187">
        <v>9</v>
      </c>
      <c r="E29" s="186"/>
      <c r="F29" s="188"/>
      <c r="G29" s="189" t="s">
        <v>175</v>
      </c>
      <c r="H29" s="190"/>
    </row>
    <row r="30" spans="1:9" s="159" customFormat="1" x14ac:dyDescent="0.2">
      <c r="A30" s="179"/>
      <c r="B30" s="180"/>
      <c r="C30" s="191" t="s">
        <v>232</v>
      </c>
      <c r="E30" s="192"/>
      <c r="F30" s="187">
        <v>9</v>
      </c>
    </row>
    <row r="31" spans="1:9" s="159" customFormat="1" ht="13.5" thickBot="1" x14ac:dyDescent="0.25">
      <c r="A31" s="179" t="s">
        <v>176</v>
      </c>
      <c r="B31" s="182" t="s">
        <v>232</v>
      </c>
      <c r="C31" s="193">
        <v>13</v>
      </c>
      <c r="D31" s="180"/>
      <c r="F31" s="185"/>
      <c r="G31" s="185" t="s">
        <v>232</v>
      </c>
      <c r="H31" s="194"/>
    </row>
    <row r="32" spans="1:9" s="159" customFormat="1" x14ac:dyDescent="0.2">
      <c r="A32" s="195"/>
      <c r="F32" s="185"/>
      <c r="G32" s="189" t="s">
        <v>177</v>
      </c>
      <c r="H32" s="185"/>
    </row>
    <row r="33" spans="1:9" s="159" customFormat="1" x14ac:dyDescent="0.2">
      <c r="A33" s="195"/>
      <c r="C33" s="159" t="s">
        <v>225</v>
      </c>
      <c r="F33" s="187">
        <v>13</v>
      </c>
      <c r="G33" s="185"/>
      <c r="H33" s="185"/>
    </row>
    <row r="34" spans="1:9" s="159" customFormat="1" ht="13.5" thickBot="1" x14ac:dyDescent="0.25">
      <c r="A34" s="195"/>
      <c r="C34" s="180"/>
      <c r="D34" s="180"/>
      <c r="E34" s="184"/>
      <c r="F34" s="194"/>
      <c r="G34" s="194" t="s">
        <v>225</v>
      </c>
      <c r="H34" s="194"/>
    </row>
    <row r="35" spans="1:9" s="159" customFormat="1" x14ac:dyDescent="0.2">
      <c r="A35" s="195"/>
      <c r="C35" s="182" t="s">
        <v>228</v>
      </c>
      <c r="D35" s="182"/>
      <c r="E35" s="192"/>
      <c r="F35" s="178">
        <v>5</v>
      </c>
      <c r="G35" s="196" t="s">
        <v>178</v>
      </c>
      <c r="H35" s="185"/>
    </row>
    <row r="36" spans="1:9" s="159" customFormat="1" x14ac:dyDescent="0.2">
      <c r="A36" s="195"/>
      <c r="G36" s="185"/>
      <c r="H36" s="185"/>
    </row>
    <row r="37" spans="1:9" s="159" customFormat="1" ht="13.5" thickBot="1" x14ac:dyDescent="0.25">
      <c r="A37" s="195"/>
      <c r="D37" s="185"/>
      <c r="E37" s="185"/>
      <c r="G37" s="194" t="s">
        <v>228</v>
      </c>
      <c r="H37" s="194"/>
    </row>
    <row r="38" spans="1:9" s="159" customFormat="1" x14ac:dyDescent="0.2">
      <c r="A38" s="195"/>
      <c r="D38" s="185"/>
      <c r="E38" s="185"/>
      <c r="G38" s="195" t="s">
        <v>179</v>
      </c>
    </row>
    <row r="39" spans="1:9" s="159" customFormat="1" x14ac:dyDescent="0.2">
      <c r="A39" s="196"/>
      <c r="B39" s="185"/>
      <c r="C39" s="197"/>
      <c r="D39" s="176"/>
      <c r="E39" s="176"/>
      <c r="F39" s="198"/>
      <c r="G39" s="176"/>
      <c r="H39" s="197"/>
      <c r="I39" s="176"/>
    </row>
    <row r="40" spans="1:9" s="159" customFormat="1" x14ac:dyDescent="0.2">
      <c r="A40" s="177" t="s">
        <v>180</v>
      </c>
      <c r="B40" s="159" t="s">
        <v>223</v>
      </c>
      <c r="C40" s="178">
        <v>13</v>
      </c>
    </row>
    <row r="41" spans="1:9" s="159" customFormat="1" x14ac:dyDescent="0.2">
      <c r="A41" s="179"/>
      <c r="B41" s="180"/>
      <c r="C41" s="181" t="s">
        <v>223</v>
      </c>
      <c r="D41" s="182"/>
      <c r="E41" s="182"/>
      <c r="F41" s="178">
        <v>9</v>
      </c>
    </row>
    <row r="42" spans="1:9" s="159" customFormat="1" x14ac:dyDescent="0.2">
      <c r="A42" s="179" t="s">
        <v>181</v>
      </c>
      <c r="B42" s="182" t="s">
        <v>231</v>
      </c>
      <c r="C42" s="183">
        <v>11</v>
      </c>
      <c r="E42" s="186"/>
    </row>
    <row r="43" spans="1:9" s="159" customFormat="1" ht="13.5" thickBot="1" x14ac:dyDescent="0.25">
      <c r="A43" s="179"/>
      <c r="C43" s="185"/>
      <c r="E43" s="186"/>
      <c r="G43" s="159" t="s">
        <v>227</v>
      </c>
    </row>
    <row r="44" spans="1:9" s="159" customFormat="1" x14ac:dyDescent="0.2">
      <c r="A44" s="179" t="s">
        <v>182</v>
      </c>
      <c r="B44" s="159" t="s">
        <v>227</v>
      </c>
      <c r="C44" s="187">
        <v>13</v>
      </c>
      <c r="E44" s="186"/>
      <c r="F44" s="188"/>
      <c r="G44" s="189" t="s">
        <v>183</v>
      </c>
      <c r="H44" s="190"/>
    </row>
    <row r="45" spans="1:9" s="159" customFormat="1" x14ac:dyDescent="0.2">
      <c r="A45" s="179"/>
      <c r="B45" s="180"/>
      <c r="C45" s="191" t="s">
        <v>227</v>
      </c>
      <c r="E45" s="192"/>
      <c r="F45" s="187">
        <v>13</v>
      </c>
    </row>
    <row r="46" spans="1:9" s="159" customFormat="1" ht="13.5" thickBot="1" x14ac:dyDescent="0.25">
      <c r="A46" s="179" t="s">
        <v>184</v>
      </c>
      <c r="B46" s="182" t="s">
        <v>233</v>
      </c>
      <c r="C46" s="193">
        <v>5</v>
      </c>
      <c r="D46" s="180"/>
      <c r="F46" s="185"/>
      <c r="G46" s="185" t="s">
        <v>223</v>
      </c>
      <c r="H46" s="194"/>
    </row>
    <row r="47" spans="1:9" s="159" customFormat="1" x14ac:dyDescent="0.2">
      <c r="F47" s="185"/>
      <c r="G47" s="189" t="s">
        <v>185</v>
      </c>
      <c r="H47" s="185"/>
    </row>
    <row r="48" spans="1:9" s="159" customFormat="1" x14ac:dyDescent="0.2">
      <c r="C48" s="159" t="s">
        <v>231</v>
      </c>
      <c r="F48" s="187">
        <v>13</v>
      </c>
      <c r="G48" s="185"/>
      <c r="H48" s="185"/>
    </row>
    <row r="49" spans="1:8" s="159" customFormat="1" ht="13.5" thickBot="1" x14ac:dyDescent="0.25">
      <c r="C49" s="180"/>
      <c r="D49" s="180"/>
      <c r="E49" s="184"/>
      <c r="F49" s="194"/>
      <c r="G49" s="194" t="s">
        <v>231</v>
      </c>
      <c r="H49" s="194"/>
    </row>
    <row r="50" spans="1:8" s="159" customFormat="1" x14ac:dyDescent="0.2">
      <c r="C50" s="182" t="s">
        <v>233</v>
      </c>
      <c r="D50" s="182"/>
      <c r="E50" s="192"/>
      <c r="F50" s="178">
        <v>8</v>
      </c>
      <c r="G50" s="196" t="s">
        <v>186</v>
      </c>
      <c r="H50" s="185"/>
    </row>
    <row r="51" spans="1:8" s="159" customFormat="1" x14ac:dyDescent="0.2">
      <c r="G51" s="185"/>
      <c r="H51" s="185"/>
    </row>
    <row r="52" spans="1:8" s="159" customFormat="1" ht="13.5" thickBot="1" x14ac:dyDescent="0.25">
      <c r="D52" s="185"/>
      <c r="E52" s="185"/>
      <c r="G52" s="194" t="s">
        <v>233</v>
      </c>
      <c r="H52" s="194"/>
    </row>
    <row r="53" spans="1:8" s="159" customFormat="1" x14ac:dyDescent="0.2">
      <c r="D53" s="185"/>
      <c r="E53" s="185"/>
      <c r="G53" s="195" t="s">
        <v>187</v>
      </c>
    </row>
    <row r="55" spans="1:8" x14ac:dyDescent="0.2">
      <c r="A55" s="160">
        <v>1</v>
      </c>
      <c r="B55" s="139" t="s">
        <v>229</v>
      </c>
    </row>
    <row r="56" spans="1:8" x14ac:dyDescent="0.2">
      <c r="A56" s="160">
        <v>2</v>
      </c>
      <c r="B56" s="139" t="s">
        <v>232</v>
      </c>
    </row>
    <row r="57" spans="1:8" x14ac:dyDescent="0.2">
      <c r="A57" s="160">
        <v>3</v>
      </c>
      <c r="B57" s="139" t="s">
        <v>225</v>
      </c>
    </row>
    <row r="58" spans="1:8" x14ac:dyDescent="0.2">
      <c r="A58" s="160">
        <v>4</v>
      </c>
      <c r="B58" s="139" t="s">
        <v>228</v>
      </c>
    </row>
    <row r="59" spans="1:8" x14ac:dyDescent="0.2">
      <c r="A59" s="160">
        <v>5</v>
      </c>
      <c r="B59" s="139" t="s">
        <v>227</v>
      </c>
    </row>
    <row r="60" spans="1:8" x14ac:dyDescent="0.2">
      <c r="A60" s="160">
        <v>6</v>
      </c>
      <c r="B60" s="139" t="s">
        <v>223</v>
      </c>
    </row>
    <row r="61" spans="1:8" x14ac:dyDescent="0.2">
      <c r="A61" s="160">
        <v>7</v>
      </c>
      <c r="B61" s="139" t="s">
        <v>231</v>
      </c>
    </row>
    <row r="62" spans="1:8" x14ac:dyDescent="0.2">
      <c r="A62" s="160">
        <v>8</v>
      </c>
      <c r="B62" s="139" t="s">
        <v>233</v>
      </c>
    </row>
  </sheetData>
  <pageMargins left="0.78740157480314965" right="0.39370078740157483" top="0.78740157480314965" bottom="0.39370078740157483" header="0.59055118110236227" footer="0"/>
  <pageSetup paperSize="9" fitToHeight="0" orientation="landscape" horizontalDpi="300" verticalDpi="1200" r:id="rId1"/>
  <headerFooter alignWithMargins="0">
    <oddHeader>&amp;R&amp;"Arial,Regular"&amp;9Page &amp;P of &amp;N</oddHeader>
  </headerFooter>
  <rowBreaks count="1" manualBreakCount="1">
    <brk id="38" max="16383" man="1"/>
  </rowBreaks>
  <ignoredErrors>
    <ignoredError sqref="I10:I1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35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J1" sqref="J1"/>
    </sheetView>
  </sheetViews>
  <sheetFormatPr defaultRowHeight="12.75" x14ac:dyDescent="0.2"/>
  <cols>
    <col min="1" max="1" width="3.28515625" style="156" customWidth="1"/>
    <col min="2" max="2" width="42.28515625" style="155" bestFit="1" customWidth="1"/>
    <col min="3" max="9" width="5.85546875" style="156" customWidth="1"/>
    <col min="10" max="16384" width="9.140625" style="156"/>
  </cols>
  <sheetData>
    <row r="1" spans="1:12" x14ac:dyDescent="0.2">
      <c r="A1" s="154" t="str">
        <f>UPPER((Kal!D18)&amp;" "&amp;(Kal!C18)&amp;" - "&amp;(Kal!E18))</f>
        <v>4 IDA-VIRU SISEREITING 4 - TRIO</v>
      </c>
      <c r="F1" s="455" t="str">
        <f>HYPERLINK("#'Kal'!I1","Kalender")</f>
        <v>Kalender</v>
      </c>
      <c r="G1" s="456"/>
      <c r="H1" s="455" t="str">
        <f>HYPERLINK("#'Reit'!G1","Reiting")</f>
        <v>Reiting</v>
      </c>
      <c r="I1" s="456"/>
      <c r="K1" s="158"/>
      <c r="L1" s="158"/>
    </row>
    <row r="2" spans="1:12" s="159" customFormat="1" x14ac:dyDescent="0.2">
      <c r="A2" s="159" t="str">
        <f>"Toimumisaeg: "&amp;(Kal!A18)&amp;" kell "&amp;(Kal!B18)</f>
        <v>Toimumisaeg: P, 15.02.2015 kell 11:00</v>
      </c>
    </row>
    <row r="3" spans="1:12" s="159" customFormat="1" x14ac:dyDescent="0.2">
      <c r="A3" s="159" t="str">
        <f>"Toimumiskoht: "&amp;(Kal!F18)</f>
        <v>Toimumiskoht: K-Järve petangihall</v>
      </c>
    </row>
    <row r="4" spans="1:12" s="159" customFormat="1" x14ac:dyDescent="0.2">
      <c r="A4" s="159" t="str">
        <f>"Korraldaja: "&amp;(Kal!G18)</f>
        <v>Korraldaja: K-Järve SHK</v>
      </c>
    </row>
    <row r="6" spans="1:12" x14ac:dyDescent="0.2">
      <c r="A6" s="159" t="s">
        <v>234</v>
      </c>
    </row>
    <row r="7" spans="1:12" x14ac:dyDescent="0.2">
      <c r="A7" s="159" t="s">
        <v>144</v>
      </c>
    </row>
    <row r="9" spans="1:12" s="239" customFormat="1" x14ac:dyDescent="0.2">
      <c r="A9" s="237" t="s">
        <v>145</v>
      </c>
      <c r="B9" s="237"/>
      <c r="C9" s="238">
        <v>1</v>
      </c>
      <c r="D9" s="238">
        <v>2</v>
      </c>
      <c r="E9" s="238">
        <v>3</v>
      </c>
      <c r="F9" s="238">
        <v>4</v>
      </c>
      <c r="G9" s="238">
        <v>5</v>
      </c>
      <c r="H9" s="238">
        <v>6</v>
      </c>
      <c r="I9" s="238" t="s">
        <v>146</v>
      </c>
      <c r="J9" s="238" t="s">
        <v>103</v>
      </c>
    </row>
    <row r="10" spans="1:12" s="239" customFormat="1" x14ac:dyDescent="0.2">
      <c r="A10" s="237">
        <v>1</v>
      </c>
      <c r="B10" s="129" t="s">
        <v>235</v>
      </c>
      <c r="C10" s="240"/>
      <c r="D10" s="241">
        <v>10</v>
      </c>
      <c r="E10" s="241">
        <v>13</v>
      </c>
      <c r="F10" s="241">
        <v>13</v>
      </c>
      <c r="G10" s="241">
        <v>13</v>
      </c>
      <c r="H10" s="241">
        <v>13</v>
      </c>
      <c r="I10" s="243" t="s">
        <v>201</v>
      </c>
      <c r="J10" s="241" t="s">
        <v>149</v>
      </c>
    </row>
    <row r="11" spans="1:12" s="239" customFormat="1" x14ac:dyDescent="0.2">
      <c r="A11" s="237">
        <v>2</v>
      </c>
      <c r="B11" s="129" t="s">
        <v>236</v>
      </c>
      <c r="C11" s="241">
        <v>13</v>
      </c>
      <c r="D11" s="240"/>
      <c r="E11" s="241">
        <v>13</v>
      </c>
      <c r="F11" s="241">
        <v>13</v>
      </c>
      <c r="G11" s="241">
        <v>13</v>
      </c>
      <c r="H11" s="241">
        <v>7</v>
      </c>
      <c r="I11" s="243" t="s">
        <v>201</v>
      </c>
      <c r="J11" s="241" t="s">
        <v>158</v>
      </c>
    </row>
    <row r="12" spans="1:12" s="239" customFormat="1" x14ac:dyDescent="0.2">
      <c r="A12" s="237">
        <v>3</v>
      </c>
      <c r="B12" s="129" t="s">
        <v>237</v>
      </c>
      <c r="C12" s="241">
        <v>11</v>
      </c>
      <c r="D12" s="241">
        <v>4</v>
      </c>
      <c r="E12" s="240"/>
      <c r="F12" s="241">
        <v>13</v>
      </c>
      <c r="G12" s="241">
        <v>1</v>
      </c>
      <c r="H12" s="241">
        <v>13</v>
      </c>
      <c r="I12" s="242" t="s">
        <v>166</v>
      </c>
      <c r="J12" s="241" t="s">
        <v>152</v>
      </c>
    </row>
    <row r="13" spans="1:12" s="244" customFormat="1" x14ac:dyDescent="0.2">
      <c r="A13" s="237">
        <v>4</v>
      </c>
      <c r="B13" s="129" t="s">
        <v>238</v>
      </c>
      <c r="C13" s="241">
        <v>12</v>
      </c>
      <c r="D13" s="241">
        <v>10</v>
      </c>
      <c r="E13" s="241">
        <v>8</v>
      </c>
      <c r="F13" s="240"/>
      <c r="G13" s="241">
        <v>13</v>
      </c>
      <c r="H13" s="241">
        <v>7</v>
      </c>
      <c r="I13" s="243" t="s">
        <v>165</v>
      </c>
      <c r="J13" s="241" t="s">
        <v>204</v>
      </c>
    </row>
    <row r="14" spans="1:12" s="244" customFormat="1" x14ac:dyDescent="0.2">
      <c r="A14" s="237">
        <v>5</v>
      </c>
      <c r="B14" s="129" t="s">
        <v>239</v>
      </c>
      <c r="C14" s="241">
        <v>12</v>
      </c>
      <c r="D14" s="241">
        <v>1</v>
      </c>
      <c r="E14" s="241">
        <v>13</v>
      </c>
      <c r="F14" s="245">
        <v>4</v>
      </c>
      <c r="G14" s="240"/>
      <c r="H14" s="241">
        <v>13</v>
      </c>
      <c r="I14" s="242" t="s">
        <v>166</v>
      </c>
      <c r="J14" s="241" t="s">
        <v>155</v>
      </c>
    </row>
    <row r="15" spans="1:12" s="239" customFormat="1" x14ac:dyDescent="0.2">
      <c r="A15" s="237">
        <v>6</v>
      </c>
      <c r="B15" s="129" t="s">
        <v>200</v>
      </c>
      <c r="C15" s="241">
        <v>11</v>
      </c>
      <c r="D15" s="241">
        <v>13</v>
      </c>
      <c r="E15" s="241">
        <v>10</v>
      </c>
      <c r="F15" s="241">
        <v>13</v>
      </c>
      <c r="G15" s="245">
        <v>9</v>
      </c>
      <c r="H15" s="240"/>
      <c r="I15" s="242" t="s">
        <v>166</v>
      </c>
      <c r="J15" s="241" t="s">
        <v>207</v>
      </c>
    </row>
    <row r="17" spans="1:10" s="247" customFormat="1" x14ac:dyDescent="0.2">
      <c r="A17" s="246"/>
      <c r="B17" s="211" t="s">
        <v>164</v>
      </c>
      <c r="C17" s="212" t="s">
        <v>208</v>
      </c>
      <c r="D17" s="212" t="s">
        <v>209</v>
      </c>
      <c r="E17" s="212" t="s">
        <v>171</v>
      </c>
      <c r="F17" s="234"/>
      <c r="G17" s="235"/>
      <c r="H17" s="235"/>
      <c r="I17" s="212"/>
      <c r="J17" s="234"/>
    </row>
    <row r="18" spans="1:10" s="247" customFormat="1" x14ac:dyDescent="0.2">
      <c r="A18" s="246"/>
      <c r="B18" s="211" t="s">
        <v>167</v>
      </c>
      <c r="C18" s="212" t="s">
        <v>210</v>
      </c>
      <c r="D18" s="212" t="s">
        <v>169</v>
      </c>
      <c r="E18" s="212" t="s">
        <v>211</v>
      </c>
      <c r="I18" s="212"/>
      <c r="J18" s="234"/>
    </row>
    <row r="19" spans="1:10" s="247" customFormat="1" x14ac:dyDescent="0.2">
      <c r="A19" s="246"/>
      <c r="B19" s="211" t="s">
        <v>170</v>
      </c>
      <c r="C19" s="212" t="s">
        <v>165</v>
      </c>
      <c r="D19" s="212" t="s">
        <v>166</v>
      </c>
      <c r="E19" s="212" t="s">
        <v>212</v>
      </c>
      <c r="I19" s="212"/>
      <c r="J19" s="248"/>
    </row>
    <row r="20" spans="1:10" s="247" customFormat="1" x14ac:dyDescent="0.2">
      <c r="A20" s="246"/>
      <c r="B20" s="211" t="s">
        <v>213</v>
      </c>
      <c r="C20" s="212" t="s">
        <v>168</v>
      </c>
      <c r="D20" s="212" t="s">
        <v>214</v>
      </c>
      <c r="E20" s="212" t="s">
        <v>215</v>
      </c>
      <c r="G20" s="235"/>
      <c r="H20" s="235"/>
      <c r="I20" s="212"/>
      <c r="J20" s="234"/>
    </row>
    <row r="21" spans="1:10" s="247" customFormat="1" x14ac:dyDescent="0.2">
      <c r="A21" s="246"/>
      <c r="B21" s="211" t="s">
        <v>216</v>
      </c>
      <c r="C21" s="212" t="s">
        <v>154</v>
      </c>
      <c r="D21" s="212" t="s">
        <v>217</v>
      </c>
      <c r="E21" s="212" t="s">
        <v>218</v>
      </c>
      <c r="I21" s="212"/>
      <c r="J21" s="234"/>
    </row>
    <row r="23" spans="1:10" x14ac:dyDescent="0.2">
      <c r="A23" s="249" t="s">
        <v>219</v>
      </c>
    </row>
    <row r="24" spans="1:10" x14ac:dyDescent="0.2">
      <c r="A24" s="253" t="s">
        <v>145</v>
      </c>
      <c r="B24" s="253"/>
      <c r="C24" s="254">
        <v>3</v>
      </c>
      <c r="D24" s="254">
        <v>5</v>
      </c>
      <c r="E24" s="254">
        <v>6</v>
      </c>
      <c r="F24" s="254" t="s">
        <v>146</v>
      </c>
      <c r="G24" s="254" t="s">
        <v>103</v>
      </c>
    </row>
    <row r="25" spans="1:10" x14ac:dyDescent="0.2">
      <c r="A25" s="253">
        <v>3</v>
      </c>
      <c r="B25" s="255" t="s">
        <v>237</v>
      </c>
      <c r="C25" s="256"/>
      <c r="D25" s="257">
        <v>1</v>
      </c>
      <c r="E25" s="257">
        <v>13</v>
      </c>
      <c r="F25" s="258" t="s">
        <v>221</v>
      </c>
      <c r="G25" s="257" t="s">
        <v>152</v>
      </c>
    </row>
    <row r="26" spans="1:10" x14ac:dyDescent="0.2">
      <c r="A26" s="253">
        <v>5</v>
      </c>
      <c r="B26" s="255" t="s">
        <v>239</v>
      </c>
      <c r="C26" s="257">
        <v>13</v>
      </c>
      <c r="D26" s="256"/>
      <c r="E26" s="257">
        <v>13</v>
      </c>
      <c r="F26" s="258" t="s">
        <v>240</v>
      </c>
      <c r="G26" s="257" t="s">
        <v>155</v>
      </c>
    </row>
    <row r="27" spans="1:10" x14ac:dyDescent="0.2">
      <c r="A27" s="253">
        <v>6</v>
      </c>
      <c r="B27" s="255" t="s">
        <v>200</v>
      </c>
      <c r="C27" s="257">
        <v>10</v>
      </c>
      <c r="D27" s="271">
        <v>9</v>
      </c>
      <c r="E27" s="256"/>
      <c r="F27" s="258" t="s">
        <v>220</v>
      </c>
      <c r="G27" s="257" t="s">
        <v>207</v>
      </c>
    </row>
    <row r="30" spans="1:10" x14ac:dyDescent="0.2">
      <c r="A30" s="265">
        <v>1</v>
      </c>
      <c r="B30" s="129" t="s">
        <v>236</v>
      </c>
    </row>
    <row r="31" spans="1:10" x14ac:dyDescent="0.2">
      <c r="A31" s="265">
        <v>2</v>
      </c>
      <c r="B31" s="129" t="s">
        <v>235</v>
      </c>
    </row>
    <row r="32" spans="1:10" x14ac:dyDescent="0.2">
      <c r="A32" s="265">
        <v>3</v>
      </c>
      <c r="B32" s="129" t="s">
        <v>239</v>
      </c>
    </row>
    <row r="33" spans="1:2" x14ac:dyDescent="0.2">
      <c r="A33" s="265">
        <v>4</v>
      </c>
      <c r="B33" s="129" t="s">
        <v>237</v>
      </c>
    </row>
    <row r="34" spans="1:2" x14ac:dyDescent="0.2">
      <c r="A34" s="265">
        <v>5</v>
      </c>
      <c r="B34" s="129" t="s">
        <v>200</v>
      </c>
    </row>
    <row r="35" spans="1:2" x14ac:dyDescent="0.2">
      <c r="A35" s="265">
        <v>6</v>
      </c>
      <c r="B35" s="129" t="s">
        <v>238</v>
      </c>
    </row>
  </sheetData>
  <pageMargins left="0.78740157480314965" right="0.39370078740157483" top="0.78740157480314965" bottom="0.39370078740157483" header="0.59055118110236227" footer="0"/>
  <pageSetup paperSize="9" fitToHeight="0" orientation="landscape" horizontalDpi="300" verticalDpi="1200" r:id="rId1"/>
  <headerFooter alignWithMargins="0">
    <oddHeader>&amp;R&amp;"Arial,Regular"&amp;9Page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  <pageSetUpPr fitToPage="1"/>
  </sheetPr>
  <dimension ref="A1:L37"/>
  <sheetViews>
    <sheetView showGridLines="0" showRowColHeaders="0" workbookViewId="0">
      <pane ySplit="7" topLeftCell="A8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10.7109375" style="272" customWidth="1"/>
    <col min="2" max="2" width="27.85546875" style="272" customWidth="1"/>
    <col min="3" max="3" width="6.28515625" style="272" bestFit="1" customWidth="1"/>
    <col min="4" max="4" width="7.28515625" style="272" bestFit="1" customWidth="1"/>
    <col min="5" max="5" width="7.28515625" style="272" customWidth="1"/>
    <col min="6" max="6" width="6.28515625" style="272" bestFit="1" customWidth="1"/>
    <col min="7" max="7" width="25.28515625" style="272" customWidth="1"/>
    <col min="8" max="8" width="0.85546875" style="272" customWidth="1"/>
    <col min="9" max="16384" width="9.140625" style="272"/>
  </cols>
  <sheetData>
    <row r="1" spans="1:12" s="156" customFormat="1" x14ac:dyDescent="0.2">
      <c r="A1" s="154" t="str">
        <f>UPPER((Kal!D19)&amp;" "&amp;(Kal!C19))</f>
        <v>SÕ SHK-MAESTRO SÕPRUSKOHTUMINE</v>
      </c>
      <c r="B1" s="155"/>
      <c r="E1" s="455" t="str">
        <f>HYPERLINK("#'Kal'!I1","Kalender")</f>
        <v>Kalender</v>
      </c>
      <c r="F1" s="157"/>
      <c r="G1" s="272" t="s">
        <v>241</v>
      </c>
      <c r="H1" s="157"/>
      <c r="K1" s="273"/>
      <c r="L1" s="273"/>
    </row>
    <row r="2" spans="1:12" s="159" customFormat="1" x14ac:dyDescent="0.2">
      <c r="A2" s="159" t="str">
        <f>"Toimumisaeg: "&amp;(Kal!A19)&amp;" kell "&amp;(Kal!B19)</f>
        <v>Toimumisaeg: T, 24.02.2015 kell 10:00</v>
      </c>
      <c r="G2" s="272" t="s">
        <v>242</v>
      </c>
    </row>
    <row r="3" spans="1:12" s="159" customFormat="1" x14ac:dyDescent="0.2">
      <c r="A3" s="159" t="str">
        <f>"Toimumiskoht: "&amp;(Kal!F19)</f>
        <v>Toimumiskoht: K-Järve petangihall</v>
      </c>
      <c r="G3" s="272" t="s">
        <v>243</v>
      </c>
    </row>
    <row r="4" spans="1:12" s="159" customFormat="1" x14ac:dyDescent="0.2">
      <c r="A4" s="159" t="str">
        <f>"Korraldaja: "&amp;(Kal!G19)</f>
        <v>Korraldaja: K-Järve SHK</v>
      </c>
      <c r="G4" s="272" t="s">
        <v>244</v>
      </c>
    </row>
    <row r="6" spans="1:12" x14ac:dyDescent="0.2">
      <c r="A6" s="274"/>
      <c r="B6" s="627" t="s">
        <v>245</v>
      </c>
      <c r="C6" s="628"/>
      <c r="D6" s="629"/>
      <c r="E6" s="630" t="s">
        <v>246</v>
      </c>
      <c r="F6" s="631"/>
      <c r="G6" s="632"/>
    </row>
    <row r="7" spans="1:12" x14ac:dyDescent="0.2">
      <c r="A7" s="275" t="s">
        <v>247</v>
      </c>
      <c r="B7" s="276" t="s">
        <v>248</v>
      </c>
      <c r="C7" s="277" t="s">
        <v>249</v>
      </c>
      <c r="D7" s="278" t="s">
        <v>250</v>
      </c>
      <c r="E7" s="279" t="s">
        <v>250</v>
      </c>
      <c r="F7" s="280" t="s">
        <v>249</v>
      </c>
      <c r="G7" s="280" t="s">
        <v>248</v>
      </c>
      <c r="H7" s="281"/>
    </row>
    <row r="8" spans="1:12" s="289" customFormat="1" x14ac:dyDescent="0.2">
      <c r="A8" s="282" t="s">
        <v>83</v>
      </c>
      <c r="B8" s="283" t="s">
        <v>251</v>
      </c>
      <c r="C8" s="284">
        <v>3</v>
      </c>
      <c r="D8" s="285">
        <v>0</v>
      </c>
      <c r="E8" s="286">
        <v>3</v>
      </c>
      <c r="F8" s="287">
        <v>13</v>
      </c>
      <c r="G8" s="288" t="s">
        <v>252</v>
      </c>
      <c r="H8" s="289" t="s">
        <v>81</v>
      </c>
    </row>
    <row r="9" spans="1:12" s="289" customFormat="1" x14ac:dyDescent="0.2">
      <c r="A9" s="290" t="s">
        <v>85</v>
      </c>
      <c r="B9" s="291" t="s">
        <v>253</v>
      </c>
      <c r="C9" s="277">
        <v>13</v>
      </c>
      <c r="D9" s="292">
        <v>3</v>
      </c>
      <c r="E9" s="293">
        <v>0</v>
      </c>
      <c r="F9" s="294">
        <v>9</v>
      </c>
      <c r="G9" s="295" t="s">
        <v>254</v>
      </c>
      <c r="H9" s="289" t="s">
        <v>81</v>
      </c>
    </row>
    <row r="10" spans="1:12" s="289" customFormat="1" x14ac:dyDescent="0.2">
      <c r="A10" s="290" t="s">
        <v>90</v>
      </c>
      <c r="B10" s="291" t="s">
        <v>255</v>
      </c>
      <c r="C10" s="296">
        <v>11</v>
      </c>
      <c r="D10" s="292">
        <v>0</v>
      </c>
      <c r="E10" s="293">
        <v>2</v>
      </c>
      <c r="F10" s="280">
        <v>13</v>
      </c>
      <c r="G10" s="295" t="s">
        <v>256</v>
      </c>
    </row>
    <row r="11" spans="1:12" x14ac:dyDescent="0.2">
      <c r="A11" s="297" t="s">
        <v>333</v>
      </c>
      <c r="B11" s="298"/>
      <c r="C11" s="299"/>
      <c r="D11" s="300">
        <f>SUM(D8:D10)</f>
        <v>3</v>
      </c>
      <c r="E11" s="301">
        <f>SUM(E8:E10)</f>
        <v>5</v>
      </c>
      <c r="F11" s="299"/>
      <c r="G11" s="298"/>
    </row>
    <row r="12" spans="1:12" x14ac:dyDescent="0.2">
      <c r="B12" s="302"/>
      <c r="C12" s="303"/>
      <c r="D12" s="304"/>
      <c r="E12" s="304"/>
      <c r="F12" s="303"/>
      <c r="G12" s="302"/>
    </row>
    <row r="13" spans="1:12" x14ac:dyDescent="0.2">
      <c r="A13" s="290" t="s">
        <v>257</v>
      </c>
      <c r="B13" s="599" t="s">
        <v>258</v>
      </c>
      <c r="C13" s="296">
        <v>7</v>
      </c>
      <c r="D13" s="292">
        <v>0</v>
      </c>
      <c r="E13" s="293">
        <v>2</v>
      </c>
      <c r="F13" s="280">
        <v>13</v>
      </c>
      <c r="G13" s="600" t="s">
        <v>259</v>
      </c>
    </row>
    <row r="14" spans="1:12" x14ac:dyDescent="0.2">
      <c r="A14" s="290" t="s">
        <v>73</v>
      </c>
      <c r="B14" s="291" t="s">
        <v>260</v>
      </c>
      <c r="C14" s="277">
        <v>13</v>
      </c>
      <c r="D14" s="292">
        <v>2</v>
      </c>
      <c r="E14" s="293">
        <v>0</v>
      </c>
      <c r="F14" s="294">
        <v>0</v>
      </c>
      <c r="G14" s="295" t="s">
        <v>261</v>
      </c>
    </row>
    <row r="15" spans="1:12" x14ac:dyDescent="0.2">
      <c r="A15" s="290" t="s">
        <v>73</v>
      </c>
      <c r="B15" s="291" t="s">
        <v>262</v>
      </c>
      <c r="C15" s="296">
        <v>5</v>
      </c>
      <c r="D15" s="292">
        <v>0</v>
      </c>
      <c r="E15" s="293">
        <v>2</v>
      </c>
      <c r="F15" s="280">
        <v>13</v>
      </c>
      <c r="G15" s="295" t="s">
        <v>263</v>
      </c>
    </row>
    <row r="16" spans="1:12" x14ac:dyDescent="0.2">
      <c r="A16" s="290" t="s">
        <v>73</v>
      </c>
      <c r="B16" s="291" t="s">
        <v>264</v>
      </c>
      <c r="C16" s="296">
        <v>9</v>
      </c>
      <c r="D16" s="292">
        <v>0</v>
      </c>
      <c r="E16" s="293">
        <v>2</v>
      </c>
      <c r="F16" s="280">
        <v>13</v>
      </c>
      <c r="G16" s="295" t="s">
        <v>265</v>
      </c>
    </row>
    <row r="17" spans="1:8" x14ac:dyDescent="0.2">
      <c r="A17" s="297" t="s">
        <v>334</v>
      </c>
      <c r="B17" s="298"/>
      <c r="C17" s="299"/>
      <c r="D17" s="300">
        <f>SUM(D11:D16)</f>
        <v>5</v>
      </c>
      <c r="E17" s="301">
        <f>SUM(E11:E16)</f>
        <v>11</v>
      </c>
      <c r="F17" s="305"/>
      <c r="G17" s="306"/>
    </row>
    <row r="18" spans="1:8" x14ac:dyDescent="0.2">
      <c r="B18" s="302"/>
      <c r="C18" s="303"/>
      <c r="D18" s="304"/>
      <c r="E18" s="304"/>
      <c r="F18" s="307"/>
      <c r="G18" s="308"/>
    </row>
    <row r="19" spans="1:8" x14ac:dyDescent="0.2">
      <c r="A19" s="290" t="s">
        <v>266</v>
      </c>
      <c r="B19" s="291" t="s">
        <v>267</v>
      </c>
      <c r="C19" s="277">
        <v>13</v>
      </c>
      <c r="D19" s="292">
        <v>3</v>
      </c>
      <c r="E19" s="293">
        <v>0</v>
      </c>
      <c r="F19" s="294">
        <v>1</v>
      </c>
      <c r="G19" s="295" t="s">
        <v>268</v>
      </c>
    </row>
    <row r="20" spans="1:8" x14ac:dyDescent="0.2">
      <c r="A20" s="290" t="s">
        <v>83</v>
      </c>
      <c r="B20" s="291" t="s">
        <v>269</v>
      </c>
      <c r="C20" s="277">
        <v>13</v>
      </c>
      <c r="D20" s="292">
        <v>3</v>
      </c>
      <c r="E20" s="293">
        <v>0</v>
      </c>
      <c r="F20" s="294">
        <v>2</v>
      </c>
      <c r="G20" s="295" t="s">
        <v>252</v>
      </c>
      <c r="H20" s="272" t="s">
        <v>81</v>
      </c>
    </row>
    <row r="21" spans="1:8" x14ac:dyDescent="0.2">
      <c r="A21" s="290" t="s">
        <v>73</v>
      </c>
      <c r="B21" s="291" t="s">
        <v>264</v>
      </c>
      <c r="C21" s="277">
        <v>13</v>
      </c>
      <c r="D21" s="292">
        <v>2</v>
      </c>
      <c r="E21" s="293">
        <v>0</v>
      </c>
      <c r="F21" s="294">
        <v>4</v>
      </c>
      <c r="G21" s="295" t="s">
        <v>270</v>
      </c>
    </row>
    <row r="22" spans="1:8" x14ac:dyDescent="0.2">
      <c r="A22" s="297" t="s">
        <v>335</v>
      </c>
      <c r="B22" s="298"/>
      <c r="C22" s="299"/>
      <c r="D22" s="300">
        <f>SUM(D17:D21)</f>
        <v>13</v>
      </c>
      <c r="E22" s="301">
        <f>SUM(E17:E21)</f>
        <v>11</v>
      </c>
      <c r="F22" s="305"/>
      <c r="G22" s="306"/>
    </row>
    <row r="23" spans="1:8" x14ac:dyDescent="0.2">
      <c r="B23" s="302"/>
      <c r="C23" s="303"/>
      <c r="D23" s="304"/>
      <c r="E23" s="304"/>
      <c r="F23" s="309"/>
      <c r="G23" s="308"/>
    </row>
    <row r="24" spans="1:8" x14ac:dyDescent="0.2">
      <c r="A24" s="290" t="s">
        <v>85</v>
      </c>
      <c r="B24" s="291" t="s">
        <v>271</v>
      </c>
      <c r="C24" s="296">
        <v>1</v>
      </c>
      <c r="D24" s="292">
        <v>0</v>
      </c>
      <c r="E24" s="293">
        <v>3</v>
      </c>
      <c r="F24" s="280">
        <v>13</v>
      </c>
      <c r="G24" s="295" t="s">
        <v>272</v>
      </c>
      <c r="H24" s="272" t="s">
        <v>81</v>
      </c>
    </row>
    <row r="25" spans="1:8" x14ac:dyDescent="0.2">
      <c r="A25" s="290" t="s">
        <v>85</v>
      </c>
      <c r="B25" s="291" t="s">
        <v>273</v>
      </c>
      <c r="C25" s="277">
        <v>13</v>
      </c>
      <c r="D25" s="292">
        <v>3</v>
      </c>
      <c r="E25" s="293">
        <v>0</v>
      </c>
      <c r="F25" s="294">
        <v>0</v>
      </c>
      <c r="G25" s="295" t="s">
        <v>274</v>
      </c>
    </row>
    <row r="26" spans="1:8" x14ac:dyDescent="0.2">
      <c r="A26" s="290" t="s">
        <v>73</v>
      </c>
      <c r="B26" s="291" t="s">
        <v>260</v>
      </c>
      <c r="C26" s="277">
        <v>13</v>
      </c>
      <c r="D26" s="292">
        <v>2</v>
      </c>
      <c r="E26" s="293">
        <v>0</v>
      </c>
      <c r="F26" s="294">
        <v>5</v>
      </c>
      <c r="G26" s="295" t="s">
        <v>275</v>
      </c>
    </row>
    <row r="27" spans="1:8" x14ac:dyDescent="0.2">
      <c r="A27" s="297" t="s">
        <v>336</v>
      </c>
      <c r="B27" s="298"/>
      <c r="C27" s="299"/>
      <c r="D27" s="300">
        <f>SUM(D22:D26)</f>
        <v>18</v>
      </c>
      <c r="E27" s="301">
        <f>SUM(E22:E26)</f>
        <v>14</v>
      </c>
      <c r="F27" s="305"/>
      <c r="G27" s="306"/>
    </row>
    <row r="28" spans="1:8" x14ac:dyDescent="0.2">
      <c r="B28" s="302"/>
      <c r="C28" s="303"/>
      <c r="D28" s="304"/>
      <c r="E28" s="304"/>
      <c r="F28" s="307"/>
      <c r="G28" s="308"/>
    </row>
    <row r="29" spans="1:8" x14ac:dyDescent="0.2">
      <c r="A29" s="290" t="s">
        <v>276</v>
      </c>
      <c r="B29" s="599" t="s">
        <v>127</v>
      </c>
      <c r="C29" s="296">
        <v>2</v>
      </c>
      <c r="D29" s="292">
        <v>0</v>
      </c>
      <c r="E29" s="293">
        <v>1</v>
      </c>
      <c r="F29" s="280">
        <v>13</v>
      </c>
      <c r="G29" s="600" t="s">
        <v>277</v>
      </c>
    </row>
    <row r="30" spans="1:8" x14ac:dyDescent="0.2">
      <c r="A30" s="290" t="s">
        <v>276</v>
      </c>
      <c r="B30" s="599" t="s">
        <v>128</v>
      </c>
      <c r="C30" s="277">
        <v>13</v>
      </c>
      <c r="D30" s="292">
        <v>1</v>
      </c>
      <c r="E30" s="293">
        <v>0</v>
      </c>
      <c r="F30" s="294">
        <v>3</v>
      </c>
      <c r="G30" s="600" t="s">
        <v>278</v>
      </c>
    </row>
    <row r="31" spans="1:8" x14ac:dyDescent="0.2">
      <c r="A31" s="290" t="s">
        <v>84</v>
      </c>
      <c r="B31" s="291" t="s">
        <v>115</v>
      </c>
      <c r="C31" s="296">
        <v>7</v>
      </c>
      <c r="D31" s="292">
        <v>0</v>
      </c>
      <c r="E31" s="293">
        <v>1</v>
      </c>
      <c r="F31" s="280">
        <v>13</v>
      </c>
      <c r="G31" s="295" t="s">
        <v>279</v>
      </c>
    </row>
    <row r="32" spans="1:8" x14ac:dyDescent="0.2">
      <c r="A32" s="290" t="s">
        <v>84</v>
      </c>
      <c r="B32" s="291" t="s">
        <v>108</v>
      </c>
      <c r="C32" s="296">
        <v>7</v>
      </c>
      <c r="D32" s="292">
        <v>0</v>
      </c>
      <c r="E32" s="293">
        <v>1</v>
      </c>
      <c r="F32" s="280">
        <v>13</v>
      </c>
      <c r="G32" s="295" t="s">
        <v>280</v>
      </c>
    </row>
    <row r="33" spans="1:7" x14ac:dyDescent="0.2">
      <c r="A33" s="290" t="s">
        <v>84</v>
      </c>
      <c r="B33" s="291" t="s">
        <v>107</v>
      </c>
      <c r="C33" s="277">
        <v>13</v>
      </c>
      <c r="D33" s="292">
        <v>1</v>
      </c>
      <c r="E33" s="293">
        <v>0</v>
      </c>
      <c r="F33" s="294">
        <v>2</v>
      </c>
      <c r="G33" s="295" t="s">
        <v>281</v>
      </c>
    </row>
    <row r="34" spans="1:7" x14ac:dyDescent="0.2">
      <c r="A34" s="290" t="s">
        <v>84</v>
      </c>
      <c r="B34" s="291" t="s">
        <v>117</v>
      </c>
      <c r="C34" s="277">
        <v>13</v>
      </c>
      <c r="D34" s="292">
        <v>1</v>
      </c>
      <c r="E34" s="293">
        <v>0</v>
      </c>
      <c r="F34" s="294">
        <v>11</v>
      </c>
      <c r="G34" s="295" t="s">
        <v>282</v>
      </c>
    </row>
    <row r="35" spans="1:7" x14ac:dyDescent="0.2">
      <c r="A35" s="290" t="s">
        <v>84</v>
      </c>
      <c r="B35" s="291" t="s">
        <v>119</v>
      </c>
      <c r="C35" s="296">
        <v>9</v>
      </c>
      <c r="D35" s="292">
        <v>0</v>
      </c>
      <c r="E35" s="293">
        <v>1</v>
      </c>
      <c r="F35" s="280">
        <v>13</v>
      </c>
      <c r="G35" s="295" t="s">
        <v>283</v>
      </c>
    </row>
    <row r="36" spans="1:7" x14ac:dyDescent="0.2">
      <c r="A36" s="290" t="s">
        <v>84</v>
      </c>
      <c r="B36" s="291" t="s">
        <v>120</v>
      </c>
      <c r="C36" s="296">
        <v>10</v>
      </c>
      <c r="D36" s="292">
        <v>0</v>
      </c>
      <c r="E36" s="293">
        <v>1</v>
      </c>
      <c r="F36" s="280">
        <v>13</v>
      </c>
      <c r="G36" s="295" t="s">
        <v>284</v>
      </c>
    </row>
    <row r="37" spans="1:7" x14ac:dyDescent="0.2">
      <c r="A37" s="297" t="s">
        <v>285</v>
      </c>
      <c r="B37" s="299"/>
      <c r="C37" s="299"/>
      <c r="D37" s="300">
        <f>SUM(D27:D36)</f>
        <v>21</v>
      </c>
      <c r="E37" s="301">
        <f>SUM(E27:E36)</f>
        <v>19</v>
      </c>
      <c r="F37" s="305"/>
      <c r="G37" s="305"/>
    </row>
  </sheetData>
  <mergeCells count="2">
    <mergeCell ref="B6:D6"/>
    <mergeCell ref="E6:G6"/>
  </mergeCells>
  <pageMargins left="0.78740157480314965" right="0.39370078740157483" top="0.78740157480314965" bottom="0.39370078740157483" header="0.59055118110236227" footer="0"/>
  <pageSetup paperSize="9" fitToHeight="0" orientation="portrait" r:id="rId1"/>
  <headerFooter alignWithMargins="0">
    <oddHeader>&amp;R&amp;9Page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60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K1" sqref="K1"/>
    </sheetView>
  </sheetViews>
  <sheetFormatPr defaultRowHeight="12.75" x14ac:dyDescent="0.2"/>
  <cols>
    <col min="1" max="1" width="3.28515625" style="156" customWidth="1"/>
    <col min="2" max="2" width="29.7109375" style="155" bestFit="1" customWidth="1"/>
    <col min="3" max="8" width="7.28515625" style="156" customWidth="1"/>
    <col min="9" max="11" width="4.7109375" style="156" customWidth="1"/>
    <col min="12" max="16384" width="9.140625" style="156"/>
  </cols>
  <sheetData>
    <row r="1" spans="1:12" x14ac:dyDescent="0.2">
      <c r="A1" s="154" t="str">
        <f>UPPER((Kal!D22)&amp;" "&amp;(Kal!C22)&amp;" - "&amp;(Kal!E22))</f>
        <v>5 IDA-VIRU SISEREITING 5 - DUO</v>
      </c>
      <c r="G1" s="455" t="str">
        <f>HYPERLINK("#'Kal'!I1","Kalender")</f>
        <v>Kalender</v>
      </c>
      <c r="H1" s="456"/>
      <c r="I1" s="455" t="str">
        <f>HYPERLINK("#'Reit'!G1","Reiting")</f>
        <v>Reiting</v>
      </c>
      <c r="J1" s="456"/>
      <c r="L1" s="158"/>
    </row>
    <row r="2" spans="1:12" s="159" customFormat="1" x14ac:dyDescent="0.2">
      <c r="A2" s="159" t="str">
        <f>"Toimumisaeg: "&amp;(Kal!A22)&amp;" kell "&amp;(Kal!B22)</f>
        <v>Toimumisaeg: P, 15.03.2015 kell 11:00</v>
      </c>
    </row>
    <row r="3" spans="1:12" s="159" customFormat="1" x14ac:dyDescent="0.2">
      <c r="A3" s="159" t="str">
        <f>"Toimumiskoht: "&amp;(Kal!F22)</f>
        <v>Toimumiskoht: K-Järve petangihall</v>
      </c>
    </row>
    <row r="4" spans="1:12" s="159" customFormat="1" x14ac:dyDescent="0.2">
      <c r="A4" s="159" t="str">
        <f>"Korraldaja: "&amp;(Kal!G22)</f>
        <v>Korraldaja: K-Järve SHK</v>
      </c>
    </row>
    <row r="6" spans="1:12" x14ac:dyDescent="0.2">
      <c r="A6" s="159" t="s">
        <v>286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2" x14ac:dyDescent="0.2">
      <c r="A7" s="159" t="s">
        <v>144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</row>
    <row r="9" spans="1:12" x14ac:dyDescent="0.2">
      <c r="A9" s="160" t="s">
        <v>145</v>
      </c>
      <c r="B9" s="161"/>
      <c r="C9" s="162">
        <v>1</v>
      </c>
      <c r="D9" s="162">
        <v>2</v>
      </c>
      <c r="E9" s="162">
        <v>3</v>
      </c>
      <c r="F9" s="162">
        <v>4</v>
      </c>
      <c r="G9" s="162" t="s">
        <v>146</v>
      </c>
      <c r="H9" s="162" t="s">
        <v>103</v>
      </c>
      <c r="I9" s="159"/>
      <c r="J9" s="159"/>
      <c r="K9" s="159"/>
    </row>
    <row r="10" spans="1:12" x14ac:dyDescent="0.2">
      <c r="A10" s="160">
        <v>1</v>
      </c>
      <c r="B10" s="139" t="s">
        <v>287</v>
      </c>
      <c r="C10" s="163"/>
      <c r="D10" s="164">
        <v>13</v>
      </c>
      <c r="E10" s="164">
        <v>7</v>
      </c>
      <c r="F10" s="164">
        <v>13</v>
      </c>
      <c r="G10" s="165" t="s">
        <v>148</v>
      </c>
      <c r="H10" s="164" t="s">
        <v>158</v>
      </c>
      <c r="I10" s="166" t="s">
        <v>288</v>
      </c>
      <c r="J10" s="159"/>
      <c r="K10" s="159"/>
    </row>
    <row r="11" spans="1:12" x14ac:dyDescent="0.2">
      <c r="A11" s="160">
        <v>2</v>
      </c>
      <c r="B11" s="129" t="s">
        <v>289</v>
      </c>
      <c r="C11" s="164">
        <v>4</v>
      </c>
      <c r="D11" s="163"/>
      <c r="E11" s="164">
        <v>13</v>
      </c>
      <c r="F11" s="164">
        <v>13</v>
      </c>
      <c r="G11" s="165" t="s">
        <v>148</v>
      </c>
      <c r="H11" s="164" t="s">
        <v>149</v>
      </c>
      <c r="I11" s="167" t="s">
        <v>288</v>
      </c>
      <c r="J11" s="159"/>
      <c r="K11" s="159"/>
    </row>
    <row r="12" spans="1:12" x14ac:dyDescent="0.2">
      <c r="A12" s="160">
        <v>3</v>
      </c>
      <c r="B12" s="129" t="s">
        <v>190</v>
      </c>
      <c r="C12" s="164">
        <v>13</v>
      </c>
      <c r="D12" s="164">
        <v>1</v>
      </c>
      <c r="E12" s="163"/>
      <c r="F12" s="164">
        <v>13</v>
      </c>
      <c r="G12" s="165" t="s">
        <v>148</v>
      </c>
      <c r="H12" s="164" t="s">
        <v>155</v>
      </c>
      <c r="I12" s="167" t="s">
        <v>290</v>
      </c>
      <c r="J12" s="159"/>
      <c r="K12" s="159"/>
    </row>
    <row r="13" spans="1:12" x14ac:dyDescent="0.2">
      <c r="A13" s="160">
        <v>4</v>
      </c>
      <c r="B13" s="129" t="s">
        <v>291</v>
      </c>
      <c r="C13" s="164">
        <v>0</v>
      </c>
      <c r="D13" s="164">
        <v>12</v>
      </c>
      <c r="E13" s="164">
        <v>9</v>
      </c>
      <c r="F13" s="163"/>
      <c r="G13" s="165" t="s">
        <v>151</v>
      </c>
      <c r="H13" s="164" t="s">
        <v>152</v>
      </c>
      <c r="I13" s="168"/>
      <c r="J13" s="159"/>
      <c r="K13" s="159"/>
    </row>
    <row r="14" spans="1:12" x14ac:dyDescent="0.2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</row>
    <row r="15" spans="1:12" x14ac:dyDescent="0.2">
      <c r="A15" s="160" t="s">
        <v>159</v>
      </c>
      <c r="B15" s="139"/>
      <c r="C15" s="169">
        <v>1</v>
      </c>
      <c r="D15" s="266">
        <v>2</v>
      </c>
      <c r="E15" s="169">
        <v>3</v>
      </c>
      <c r="F15" s="169">
        <v>4</v>
      </c>
      <c r="G15" s="169" t="s">
        <v>146</v>
      </c>
      <c r="H15" s="169" t="s">
        <v>103</v>
      </c>
      <c r="I15" s="159"/>
      <c r="J15" s="159"/>
      <c r="K15" s="159"/>
    </row>
    <row r="16" spans="1:12" x14ac:dyDescent="0.2">
      <c r="A16" s="160">
        <v>1</v>
      </c>
      <c r="B16" s="129" t="s">
        <v>292</v>
      </c>
      <c r="C16" s="170"/>
      <c r="D16" s="267">
        <v>13</v>
      </c>
      <c r="E16" s="171">
        <v>13</v>
      </c>
      <c r="F16" s="171">
        <v>13</v>
      </c>
      <c r="G16" s="172" t="s">
        <v>157</v>
      </c>
      <c r="H16" s="171" t="s">
        <v>158</v>
      </c>
      <c r="I16" s="166"/>
      <c r="J16" s="159"/>
      <c r="K16" s="159"/>
    </row>
    <row r="17" spans="1:11" x14ac:dyDescent="0.2">
      <c r="A17" s="160">
        <v>2</v>
      </c>
      <c r="B17" s="129" t="s">
        <v>293</v>
      </c>
      <c r="C17" s="267">
        <v>4</v>
      </c>
      <c r="D17" s="163"/>
      <c r="E17" s="267">
        <v>13</v>
      </c>
      <c r="F17" s="267">
        <v>13</v>
      </c>
      <c r="G17" s="268" t="s">
        <v>240</v>
      </c>
      <c r="H17" s="267" t="s">
        <v>149</v>
      </c>
      <c r="I17" s="269"/>
      <c r="J17" s="159"/>
      <c r="K17" s="159"/>
    </row>
    <row r="18" spans="1:11" x14ac:dyDescent="0.2">
      <c r="A18" s="160">
        <v>3</v>
      </c>
      <c r="B18" s="129" t="s">
        <v>294</v>
      </c>
      <c r="C18" s="171">
        <v>4</v>
      </c>
      <c r="D18" s="270">
        <v>10</v>
      </c>
      <c r="E18" s="170"/>
      <c r="F18" s="171">
        <v>5</v>
      </c>
      <c r="G18" s="172" t="s">
        <v>151</v>
      </c>
      <c r="H18" s="164" t="s">
        <v>152</v>
      </c>
      <c r="I18" s="167"/>
      <c r="J18" s="159"/>
      <c r="K18" s="159"/>
    </row>
    <row r="19" spans="1:11" x14ac:dyDescent="0.2">
      <c r="A19" s="160">
        <v>4</v>
      </c>
      <c r="B19" s="139" t="s">
        <v>295</v>
      </c>
      <c r="C19" s="171">
        <v>8</v>
      </c>
      <c r="D19" s="267">
        <v>11</v>
      </c>
      <c r="E19" s="171">
        <v>13</v>
      </c>
      <c r="F19" s="170"/>
      <c r="G19" s="172" t="s">
        <v>154</v>
      </c>
      <c r="H19" s="171" t="s">
        <v>155</v>
      </c>
      <c r="I19" s="167"/>
      <c r="J19" s="159"/>
      <c r="K19" s="159"/>
    </row>
    <row r="20" spans="1:11" x14ac:dyDescent="0.2">
      <c r="A20" s="159"/>
      <c r="B20" s="159"/>
      <c r="C20" s="159"/>
      <c r="D20" s="159"/>
      <c r="E20" s="159"/>
      <c r="F20" s="159"/>
      <c r="G20" s="159"/>
      <c r="H20" s="159"/>
      <c r="I20" s="159"/>
      <c r="J20" s="159"/>
      <c r="K20" s="159"/>
    </row>
    <row r="21" spans="1:11" x14ac:dyDescent="0.2">
      <c r="A21" s="159"/>
      <c r="B21" s="175" t="s">
        <v>164</v>
      </c>
      <c r="C21" s="176" t="s">
        <v>165</v>
      </c>
      <c r="D21" s="176" t="s">
        <v>166</v>
      </c>
      <c r="E21" s="159"/>
      <c r="F21" s="159"/>
      <c r="G21" s="159"/>
      <c r="H21" s="159"/>
      <c r="I21" s="159"/>
      <c r="J21" s="159"/>
      <c r="K21" s="159"/>
    </row>
    <row r="22" spans="1:11" x14ac:dyDescent="0.2">
      <c r="A22" s="159"/>
      <c r="B22" s="175" t="s">
        <v>167</v>
      </c>
      <c r="C22" s="176" t="s">
        <v>168</v>
      </c>
      <c r="D22" s="176" t="s">
        <v>169</v>
      </c>
      <c r="E22" s="159"/>
      <c r="F22" s="159"/>
      <c r="G22" s="159"/>
      <c r="H22" s="159"/>
      <c r="I22" s="159"/>
      <c r="J22" s="159"/>
      <c r="K22" s="159"/>
    </row>
    <row r="23" spans="1:11" x14ac:dyDescent="0.2">
      <c r="A23" s="159"/>
      <c r="B23" s="175" t="s">
        <v>170</v>
      </c>
      <c r="C23" s="176" t="s">
        <v>154</v>
      </c>
      <c r="D23" s="176" t="s">
        <v>171</v>
      </c>
      <c r="E23" s="159"/>
      <c r="F23" s="159"/>
      <c r="G23" s="159"/>
      <c r="H23" s="159"/>
      <c r="I23" s="159"/>
      <c r="J23" s="159"/>
      <c r="K23" s="159"/>
    </row>
    <row r="25" spans="1:11" x14ac:dyDescent="0.2">
      <c r="A25" s="177" t="s">
        <v>172</v>
      </c>
      <c r="B25" s="159" t="s">
        <v>287</v>
      </c>
      <c r="C25" s="178">
        <v>5</v>
      </c>
      <c r="D25" s="159"/>
      <c r="E25" s="159"/>
      <c r="F25" s="159"/>
      <c r="G25" s="159"/>
      <c r="H25" s="159"/>
      <c r="I25" s="159"/>
      <c r="J25" s="159"/>
      <c r="K25" s="159"/>
    </row>
    <row r="26" spans="1:11" x14ac:dyDescent="0.2">
      <c r="A26" s="179"/>
      <c r="B26" s="180"/>
      <c r="C26" s="181" t="s">
        <v>293</v>
      </c>
      <c r="D26" s="182"/>
      <c r="E26" s="159"/>
      <c r="F26" s="178">
        <v>13</v>
      </c>
      <c r="G26" s="159"/>
      <c r="H26" s="159"/>
      <c r="I26" s="159"/>
      <c r="J26" s="159"/>
      <c r="K26" s="159"/>
    </row>
    <row r="27" spans="1:11" x14ac:dyDescent="0.2">
      <c r="A27" s="179" t="s">
        <v>173</v>
      </c>
      <c r="B27" s="182" t="s">
        <v>293</v>
      </c>
      <c r="C27" s="183">
        <v>13</v>
      </c>
      <c r="D27" s="159"/>
      <c r="E27" s="184"/>
      <c r="F27" s="159"/>
      <c r="G27" s="159"/>
      <c r="H27" s="159"/>
      <c r="I27" s="159"/>
      <c r="J27" s="159"/>
      <c r="K27" s="159"/>
    </row>
    <row r="28" spans="1:11" ht="13.5" thickBot="1" x14ac:dyDescent="0.25">
      <c r="A28" s="179"/>
      <c r="B28" s="159"/>
      <c r="C28" s="159"/>
      <c r="D28" s="185"/>
      <c r="E28" s="186"/>
      <c r="F28" s="159"/>
      <c r="G28" s="159" t="s">
        <v>293</v>
      </c>
      <c r="H28" s="159"/>
      <c r="I28" s="159"/>
      <c r="J28" s="159"/>
      <c r="K28" s="159"/>
    </row>
    <row r="29" spans="1:11" x14ac:dyDescent="0.2">
      <c r="A29" s="179" t="s">
        <v>176</v>
      </c>
      <c r="B29" s="159" t="s">
        <v>292</v>
      </c>
      <c r="C29" s="187">
        <v>13</v>
      </c>
      <c r="D29" s="159"/>
      <c r="E29" s="186"/>
      <c r="F29" s="188"/>
      <c r="G29" s="189" t="s">
        <v>175</v>
      </c>
      <c r="H29" s="190"/>
      <c r="I29" s="159"/>
      <c r="J29" s="159"/>
      <c r="K29" s="159"/>
    </row>
    <row r="30" spans="1:11" x14ac:dyDescent="0.2">
      <c r="A30" s="179"/>
      <c r="B30" s="180"/>
      <c r="C30" s="191" t="s">
        <v>292</v>
      </c>
      <c r="D30" s="159"/>
      <c r="E30" s="192"/>
      <c r="F30" s="187">
        <v>2</v>
      </c>
      <c r="G30" s="159"/>
      <c r="H30" s="159"/>
      <c r="I30" s="159"/>
      <c r="J30" s="159"/>
      <c r="K30" s="159"/>
    </row>
    <row r="31" spans="1:11" ht="13.5" thickBot="1" x14ac:dyDescent="0.25">
      <c r="A31" s="179" t="s">
        <v>174</v>
      </c>
      <c r="B31" s="182" t="s">
        <v>289</v>
      </c>
      <c r="C31" s="193">
        <v>8</v>
      </c>
      <c r="D31" s="180"/>
      <c r="E31" s="159"/>
      <c r="F31" s="185"/>
      <c r="G31" s="185" t="s">
        <v>292</v>
      </c>
      <c r="H31" s="194"/>
      <c r="I31" s="159"/>
      <c r="J31" s="159"/>
      <c r="K31" s="159"/>
    </row>
    <row r="32" spans="1:11" x14ac:dyDescent="0.2">
      <c r="A32" s="195"/>
      <c r="B32" s="159"/>
      <c r="C32" s="159"/>
      <c r="D32" s="159"/>
      <c r="E32" s="159"/>
      <c r="F32" s="185"/>
      <c r="G32" s="189" t="s">
        <v>177</v>
      </c>
      <c r="H32" s="185"/>
      <c r="I32" s="159"/>
      <c r="J32" s="159"/>
      <c r="K32" s="159"/>
    </row>
    <row r="33" spans="1:11" x14ac:dyDescent="0.2">
      <c r="A33" s="195"/>
      <c r="B33" s="159"/>
      <c r="C33" s="159" t="s">
        <v>287</v>
      </c>
      <c r="D33" s="159"/>
      <c r="E33" s="159"/>
      <c r="F33" s="187">
        <v>13</v>
      </c>
      <c r="G33" s="185"/>
      <c r="H33" s="185"/>
      <c r="I33" s="159"/>
      <c r="J33" s="159"/>
      <c r="K33" s="159"/>
    </row>
    <row r="34" spans="1:11" ht="13.5" thickBot="1" x14ac:dyDescent="0.25">
      <c r="A34" s="195"/>
      <c r="B34" s="159"/>
      <c r="C34" s="180"/>
      <c r="D34" s="180"/>
      <c r="E34" s="184"/>
      <c r="F34" s="194"/>
      <c r="G34" s="194" t="s">
        <v>287</v>
      </c>
      <c r="H34" s="194"/>
      <c r="I34" s="159"/>
      <c r="J34" s="159"/>
      <c r="K34" s="159"/>
    </row>
    <row r="35" spans="1:11" x14ac:dyDescent="0.2">
      <c r="A35" s="195"/>
      <c r="B35" s="159"/>
      <c r="C35" s="182" t="s">
        <v>289</v>
      </c>
      <c r="D35" s="182"/>
      <c r="E35" s="192"/>
      <c r="F35" s="178">
        <v>5</v>
      </c>
      <c r="G35" s="196" t="s">
        <v>178</v>
      </c>
      <c r="H35" s="185"/>
      <c r="I35" s="159"/>
      <c r="J35" s="159"/>
      <c r="K35" s="159"/>
    </row>
    <row r="36" spans="1:11" x14ac:dyDescent="0.2">
      <c r="A36" s="195"/>
      <c r="B36" s="159"/>
      <c r="C36" s="159"/>
      <c r="D36" s="159"/>
      <c r="E36" s="159"/>
      <c r="F36" s="159"/>
      <c r="G36" s="185"/>
      <c r="H36" s="185"/>
      <c r="I36" s="159"/>
      <c r="J36" s="159"/>
      <c r="K36" s="159"/>
    </row>
    <row r="37" spans="1:11" ht="13.5" thickBot="1" x14ac:dyDescent="0.25">
      <c r="A37" s="195"/>
      <c r="B37" s="159"/>
      <c r="C37" s="159"/>
      <c r="D37" s="185"/>
      <c r="E37" s="185"/>
      <c r="F37" s="159"/>
      <c r="G37" s="194" t="s">
        <v>289</v>
      </c>
      <c r="H37" s="194"/>
      <c r="I37" s="159"/>
      <c r="J37" s="159"/>
      <c r="K37" s="159"/>
    </row>
    <row r="38" spans="1:11" x14ac:dyDescent="0.2">
      <c r="A38" s="195"/>
      <c r="B38" s="159"/>
      <c r="C38" s="159"/>
      <c r="D38" s="185"/>
      <c r="E38" s="185"/>
      <c r="F38" s="159"/>
      <c r="G38" s="195" t="s">
        <v>179</v>
      </c>
      <c r="H38" s="159"/>
      <c r="I38" s="159"/>
      <c r="J38" s="159"/>
      <c r="K38" s="159"/>
    </row>
    <row r="39" spans="1:11" x14ac:dyDescent="0.2">
      <c r="A39" s="196"/>
      <c r="B39" s="185"/>
      <c r="C39" s="197"/>
      <c r="D39" s="176"/>
      <c r="E39" s="176"/>
      <c r="F39" s="198"/>
      <c r="G39" s="176"/>
      <c r="H39" s="197"/>
      <c r="I39" s="176"/>
      <c r="J39" s="159"/>
      <c r="K39" s="159"/>
    </row>
    <row r="40" spans="1:11" x14ac:dyDescent="0.2">
      <c r="A40" s="177" t="s">
        <v>180</v>
      </c>
      <c r="B40" s="159" t="s">
        <v>190</v>
      </c>
      <c r="C40" s="178">
        <v>12</v>
      </c>
      <c r="D40" s="159"/>
      <c r="E40" s="159"/>
      <c r="F40" s="159"/>
      <c r="G40" s="159"/>
      <c r="H40" s="159"/>
      <c r="I40" s="159"/>
      <c r="J40" s="159"/>
      <c r="K40" s="159"/>
    </row>
    <row r="41" spans="1:11" x14ac:dyDescent="0.2">
      <c r="A41" s="179"/>
      <c r="B41" s="180"/>
      <c r="C41" s="181" t="s">
        <v>294</v>
      </c>
      <c r="D41" s="182"/>
      <c r="E41" s="182"/>
      <c r="F41" s="178">
        <v>11</v>
      </c>
      <c r="G41" s="159"/>
      <c r="H41" s="159"/>
      <c r="I41" s="159"/>
      <c r="J41" s="159"/>
      <c r="K41" s="159"/>
    </row>
    <row r="42" spans="1:11" x14ac:dyDescent="0.2">
      <c r="A42" s="179" t="s">
        <v>181</v>
      </c>
      <c r="B42" s="182" t="s">
        <v>294</v>
      </c>
      <c r="C42" s="183">
        <v>13</v>
      </c>
      <c r="D42" s="159"/>
      <c r="E42" s="186"/>
      <c r="F42" s="159"/>
      <c r="G42" s="159"/>
      <c r="H42" s="159"/>
      <c r="I42" s="159"/>
      <c r="J42" s="159"/>
      <c r="K42" s="159"/>
    </row>
    <row r="43" spans="1:11" ht="13.5" thickBot="1" x14ac:dyDescent="0.25">
      <c r="A43" s="179"/>
      <c r="B43" s="159"/>
      <c r="C43" s="185"/>
      <c r="D43" s="159"/>
      <c r="E43" s="186"/>
      <c r="F43" s="159"/>
      <c r="G43" s="159" t="s">
        <v>295</v>
      </c>
      <c r="H43" s="159"/>
      <c r="I43" s="159"/>
      <c r="J43" s="159"/>
      <c r="K43" s="159"/>
    </row>
    <row r="44" spans="1:11" x14ac:dyDescent="0.2">
      <c r="A44" s="179" t="s">
        <v>182</v>
      </c>
      <c r="B44" s="159" t="s">
        <v>291</v>
      </c>
      <c r="C44" s="187">
        <v>12</v>
      </c>
      <c r="D44" s="159"/>
      <c r="E44" s="186"/>
      <c r="F44" s="188"/>
      <c r="G44" s="189" t="s">
        <v>183</v>
      </c>
      <c r="H44" s="190"/>
      <c r="I44" s="159"/>
      <c r="J44" s="159"/>
      <c r="K44" s="159"/>
    </row>
    <row r="45" spans="1:11" x14ac:dyDescent="0.2">
      <c r="A45" s="179"/>
      <c r="B45" s="180"/>
      <c r="C45" s="191" t="s">
        <v>295</v>
      </c>
      <c r="D45" s="159"/>
      <c r="E45" s="192"/>
      <c r="F45" s="187">
        <v>13</v>
      </c>
      <c r="G45" s="159"/>
      <c r="H45" s="159"/>
      <c r="I45" s="159"/>
      <c r="J45" s="159"/>
      <c r="K45" s="159"/>
    </row>
    <row r="46" spans="1:11" ht="13.5" thickBot="1" x14ac:dyDescent="0.25">
      <c r="A46" s="179" t="s">
        <v>184</v>
      </c>
      <c r="B46" s="182" t="s">
        <v>295</v>
      </c>
      <c r="C46" s="193">
        <v>13</v>
      </c>
      <c r="D46" s="180"/>
      <c r="E46" s="159"/>
      <c r="F46" s="185"/>
      <c r="G46" s="185" t="s">
        <v>294</v>
      </c>
      <c r="H46" s="194"/>
      <c r="I46" s="159"/>
      <c r="J46" s="159"/>
      <c r="K46" s="159"/>
    </row>
    <row r="47" spans="1:11" x14ac:dyDescent="0.2">
      <c r="A47" s="159"/>
      <c r="B47" s="159"/>
      <c r="C47" s="159"/>
      <c r="D47" s="159"/>
      <c r="E47" s="159"/>
      <c r="F47" s="185"/>
      <c r="G47" s="189" t="s">
        <v>185</v>
      </c>
      <c r="H47" s="185"/>
      <c r="I47" s="159"/>
      <c r="J47" s="159"/>
      <c r="K47" s="159"/>
    </row>
    <row r="48" spans="1:11" x14ac:dyDescent="0.2">
      <c r="A48" s="159"/>
      <c r="B48" s="159"/>
      <c r="C48" s="159" t="s">
        <v>190</v>
      </c>
      <c r="D48" s="159"/>
      <c r="E48" s="159"/>
      <c r="F48" s="187">
        <v>0</v>
      </c>
      <c r="G48" s="185"/>
      <c r="H48" s="185"/>
      <c r="I48" s="159"/>
      <c r="J48" s="159"/>
      <c r="K48" s="159"/>
    </row>
    <row r="49" spans="1:11" ht="13.5" thickBot="1" x14ac:dyDescent="0.25">
      <c r="A49" s="159"/>
      <c r="B49" s="159"/>
      <c r="C49" s="180"/>
      <c r="D49" s="180"/>
      <c r="E49" s="184"/>
      <c r="F49" s="194"/>
      <c r="G49" s="194" t="s">
        <v>291</v>
      </c>
      <c r="H49" s="194"/>
      <c r="I49" s="159"/>
      <c r="J49" s="159"/>
      <c r="K49" s="159"/>
    </row>
    <row r="50" spans="1:11" x14ac:dyDescent="0.2">
      <c r="A50" s="159"/>
      <c r="B50" s="159"/>
      <c r="C50" s="182" t="s">
        <v>291</v>
      </c>
      <c r="D50" s="182"/>
      <c r="E50" s="192"/>
      <c r="F50" s="178">
        <v>13</v>
      </c>
      <c r="G50" s="196" t="s">
        <v>186</v>
      </c>
      <c r="H50" s="185"/>
      <c r="I50" s="159"/>
      <c r="J50" s="159"/>
      <c r="K50" s="159"/>
    </row>
    <row r="51" spans="1:11" x14ac:dyDescent="0.2">
      <c r="A51" s="159"/>
      <c r="B51" s="159"/>
      <c r="C51" s="159"/>
      <c r="D51" s="159"/>
      <c r="E51" s="159"/>
      <c r="F51" s="159"/>
      <c r="G51" s="185"/>
      <c r="H51" s="185"/>
      <c r="I51" s="159"/>
      <c r="J51" s="159"/>
      <c r="K51" s="159"/>
    </row>
    <row r="52" spans="1:11" ht="13.5" thickBot="1" x14ac:dyDescent="0.25">
      <c r="A52" s="159"/>
      <c r="B52" s="159"/>
      <c r="C52" s="159"/>
      <c r="D52" s="185"/>
      <c r="E52" s="185"/>
      <c r="F52" s="159"/>
      <c r="G52" s="194" t="s">
        <v>190</v>
      </c>
      <c r="H52" s="194"/>
      <c r="I52" s="159"/>
      <c r="J52" s="159"/>
      <c r="K52" s="159"/>
    </row>
    <row r="53" spans="1:11" x14ac:dyDescent="0.2">
      <c r="A53" s="160">
        <v>1</v>
      </c>
      <c r="B53" s="139" t="s">
        <v>293</v>
      </c>
      <c r="C53" s="159"/>
      <c r="D53" s="185"/>
      <c r="E53" s="185"/>
      <c r="F53" s="159"/>
      <c r="G53" s="195" t="s">
        <v>187</v>
      </c>
      <c r="H53" s="159"/>
      <c r="I53" s="159"/>
      <c r="J53" s="159"/>
      <c r="K53" s="159"/>
    </row>
    <row r="54" spans="1:11" x14ac:dyDescent="0.2">
      <c r="A54" s="160">
        <v>2</v>
      </c>
      <c r="B54" s="139" t="s">
        <v>292</v>
      </c>
    </row>
    <row r="55" spans="1:11" x14ac:dyDescent="0.2">
      <c r="A55" s="160">
        <v>3</v>
      </c>
      <c r="B55" s="139" t="s">
        <v>287</v>
      </c>
    </row>
    <row r="56" spans="1:11" x14ac:dyDescent="0.2">
      <c r="A56" s="160">
        <v>4</v>
      </c>
      <c r="B56" s="139" t="s">
        <v>289</v>
      </c>
    </row>
    <row r="57" spans="1:11" x14ac:dyDescent="0.2">
      <c r="A57" s="160">
        <v>5</v>
      </c>
      <c r="B57" s="139" t="s">
        <v>295</v>
      </c>
    </row>
    <row r="58" spans="1:11" x14ac:dyDescent="0.2">
      <c r="A58" s="160">
        <v>6</v>
      </c>
      <c r="B58" s="139" t="s">
        <v>294</v>
      </c>
    </row>
    <row r="59" spans="1:11" x14ac:dyDescent="0.2">
      <c r="A59" s="160">
        <v>7</v>
      </c>
      <c r="B59" s="139" t="s">
        <v>291</v>
      </c>
    </row>
    <row r="60" spans="1:11" x14ac:dyDescent="0.2">
      <c r="A60" s="160">
        <v>8</v>
      </c>
      <c r="B60" s="139" t="s">
        <v>190</v>
      </c>
    </row>
  </sheetData>
  <pageMargins left="0.78740157480314965" right="0.39370078740157483" top="0.78740157480314965" bottom="0.39370078740157483" header="0.59055118110236227" footer="0"/>
  <pageSetup paperSize="9" fitToHeight="0" orientation="portrait" horizontalDpi="300" verticalDpi="1200" r:id="rId1"/>
  <headerFooter alignWithMargins="0">
    <oddHeader>&amp;R&amp;"Arial,Regular"&amp;9Page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2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K1" sqref="K1"/>
    </sheetView>
  </sheetViews>
  <sheetFormatPr defaultRowHeight="12.75" x14ac:dyDescent="0.2"/>
  <cols>
    <col min="1" max="1" width="3.28515625" style="156" customWidth="1"/>
    <col min="2" max="2" width="35.7109375" style="155" bestFit="1" customWidth="1"/>
    <col min="3" max="9" width="5.85546875" style="156" customWidth="1"/>
    <col min="10" max="16384" width="9.140625" style="156"/>
  </cols>
  <sheetData>
    <row r="1" spans="1:12" x14ac:dyDescent="0.2">
      <c r="A1" s="154" t="str">
        <f>UPPER((Kal!D27)&amp;" "&amp;(Kal!C27)&amp;" - "&amp;(Kal!E27))</f>
        <v>6 IDA-VIRU SISEREITING 6 - TRIO</v>
      </c>
      <c r="G1" s="455" t="str">
        <f>HYPERLINK("#'Kal'!I1","Kalender")</f>
        <v>Kalender</v>
      </c>
      <c r="H1" s="456"/>
      <c r="I1" s="455" t="str">
        <f>HYPERLINK("#'Reit'!G1","Reiting")</f>
        <v>Reiting</v>
      </c>
      <c r="J1" s="456"/>
      <c r="L1" s="158"/>
    </row>
    <row r="2" spans="1:12" s="159" customFormat="1" x14ac:dyDescent="0.2">
      <c r="A2" s="159" t="str">
        <f>"Toimumisaeg: "&amp;(Kal!A27)&amp;" kell "&amp;(Kal!B27)</f>
        <v>Toimumisaeg: P, 19.04.2015 kell 11:00</v>
      </c>
    </row>
    <row r="3" spans="1:12" s="159" customFormat="1" x14ac:dyDescent="0.2">
      <c r="A3" s="159" t="str">
        <f>"Toimumiskoht: "&amp;(Kal!F27)</f>
        <v>Toimumiskoht: K-Järve petangihall</v>
      </c>
    </row>
    <row r="4" spans="1:12" s="159" customFormat="1" x14ac:dyDescent="0.2">
      <c r="A4" s="159" t="str">
        <f>"Korraldaja: "&amp;(Kal!G27)</f>
        <v>Korraldaja: K-Järve SHK</v>
      </c>
    </row>
    <row r="6" spans="1:12" x14ac:dyDescent="0.2">
      <c r="A6" s="159" t="s">
        <v>296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2" x14ac:dyDescent="0.2">
      <c r="A7" s="159" t="s">
        <v>144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</row>
    <row r="9" spans="1:12" x14ac:dyDescent="0.2">
      <c r="A9" s="160" t="s">
        <v>145</v>
      </c>
      <c r="B9" s="161"/>
      <c r="C9" s="162">
        <v>1</v>
      </c>
      <c r="D9" s="162">
        <v>2</v>
      </c>
      <c r="E9" s="162">
        <v>3</v>
      </c>
      <c r="F9" s="162">
        <v>4</v>
      </c>
      <c r="G9" s="162" t="s">
        <v>146</v>
      </c>
      <c r="H9" s="162" t="s">
        <v>103</v>
      </c>
      <c r="I9" s="159"/>
      <c r="J9" s="159"/>
      <c r="K9" s="159"/>
    </row>
    <row r="10" spans="1:12" x14ac:dyDescent="0.2">
      <c r="A10" s="160">
        <v>1</v>
      </c>
      <c r="B10" s="139" t="s">
        <v>297</v>
      </c>
      <c r="C10" s="163"/>
      <c r="D10" s="164">
        <v>7</v>
      </c>
      <c r="E10" s="164">
        <v>3</v>
      </c>
      <c r="F10" s="164">
        <v>13</v>
      </c>
      <c r="G10" s="165" t="s">
        <v>154</v>
      </c>
      <c r="H10" s="164" t="s">
        <v>152</v>
      </c>
      <c r="I10" s="166" t="s">
        <v>290</v>
      </c>
      <c r="J10" s="159"/>
      <c r="K10" s="159"/>
    </row>
    <row r="11" spans="1:12" x14ac:dyDescent="0.2">
      <c r="A11" s="160">
        <v>2</v>
      </c>
      <c r="B11" s="129" t="s">
        <v>298</v>
      </c>
      <c r="C11" s="164">
        <v>13</v>
      </c>
      <c r="D11" s="163"/>
      <c r="E11" s="164">
        <v>13</v>
      </c>
      <c r="F11" s="164">
        <v>13</v>
      </c>
      <c r="G11" s="165" t="s">
        <v>157</v>
      </c>
      <c r="H11" s="164" t="s">
        <v>158</v>
      </c>
      <c r="I11" s="167"/>
      <c r="J11" s="159"/>
      <c r="K11" s="159"/>
    </row>
    <row r="12" spans="1:12" x14ac:dyDescent="0.2">
      <c r="A12" s="160">
        <v>3</v>
      </c>
      <c r="B12" s="129" t="s">
        <v>299</v>
      </c>
      <c r="C12" s="164">
        <v>13</v>
      </c>
      <c r="D12" s="164">
        <v>9</v>
      </c>
      <c r="E12" s="163"/>
      <c r="F12" s="164">
        <v>7</v>
      </c>
      <c r="G12" s="165" t="s">
        <v>154</v>
      </c>
      <c r="H12" s="164" t="s">
        <v>149</v>
      </c>
      <c r="I12" s="167" t="s">
        <v>195</v>
      </c>
      <c r="J12" s="159"/>
      <c r="K12" s="159"/>
    </row>
    <row r="13" spans="1:12" x14ac:dyDescent="0.2">
      <c r="A13" s="160">
        <v>4</v>
      </c>
      <c r="B13" s="129" t="s">
        <v>300</v>
      </c>
      <c r="C13" s="164">
        <v>9</v>
      </c>
      <c r="D13" s="164">
        <v>5</v>
      </c>
      <c r="E13" s="164">
        <v>13</v>
      </c>
      <c r="F13" s="163"/>
      <c r="G13" s="165" t="s">
        <v>154</v>
      </c>
      <c r="H13" s="164" t="s">
        <v>155</v>
      </c>
      <c r="I13" s="167" t="s">
        <v>226</v>
      </c>
      <c r="J13" s="159"/>
      <c r="K13" s="159"/>
    </row>
    <row r="15" spans="1:12" x14ac:dyDescent="0.2">
      <c r="A15" s="159"/>
      <c r="B15" s="175" t="s">
        <v>164</v>
      </c>
      <c r="C15" s="176" t="s">
        <v>165</v>
      </c>
      <c r="D15" s="176" t="s">
        <v>166</v>
      </c>
      <c r="E15" s="159"/>
      <c r="F15" s="159"/>
      <c r="G15" s="159"/>
      <c r="H15" s="159"/>
      <c r="I15" s="159"/>
      <c r="J15" s="159"/>
      <c r="K15" s="159"/>
    </row>
    <row r="16" spans="1:12" x14ac:dyDescent="0.2">
      <c r="A16" s="159"/>
      <c r="B16" s="175" t="s">
        <v>167</v>
      </c>
      <c r="C16" s="176" t="s">
        <v>168</v>
      </c>
      <c r="D16" s="176" t="s">
        <v>169</v>
      </c>
      <c r="E16" s="159"/>
      <c r="F16" s="159"/>
      <c r="G16" s="159"/>
      <c r="H16" s="159"/>
      <c r="I16" s="159"/>
      <c r="J16" s="159"/>
      <c r="K16" s="159"/>
    </row>
    <row r="17" spans="1:11" x14ac:dyDescent="0.2">
      <c r="A17" s="159"/>
      <c r="B17" s="175" t="s">
        <v>170</v>
      </c>
      <c r="C17" s="176" t="s">
        <v>154</v>
      </c>
      <c r="D17" s="176" t="s">
        <v>171</v>
      </c>
      <c r="E17" s="159"/>
      <c r="F17" s="159"/>
      <c r="G17" s="159"/>
      <c r="H17" s="159"/>
      <c r="I17" s="159"/>
      <c r="J17" s="159"/>
      <c r="K17" s="159"/>
    </row>
    <row r="19" spans="1:11" x14ac:dyDescent="0.2">
      <c r="A19" s="160">
        <v>1</v>
      </c>
      <c r="B19" s="129" t="s">
        <v>298</v>
      </c>
    </row>
    <row r="20" spans="1:11" x14ac:dyDescent="0.2">
      <c r="A20" s="160">
        <v>2</v>
      </c>
      <c r="B20" s="129" t="s">
        <v>299</v>
      </c>
    </row>
    <row r="21" spans="1:11" x14ac:dyDescent="0.2">
      <c r="A21" s="160">
        <v>3</v>
      </c>
      <c r="B21" s="129" t="s">
        <v>300</v>
      </c>
    </row>
    <row r="22" spans="1:11" x14ac:dyDescent="0.2">
      <c r="A22" s="160">
        <v>4</v>
      </c>
      <c r="B22" s="139" t="s">
        <v>297</v>
      </c>
    </row>
  </sheetData>
  <pageMargins left="0.78740157480314965" right="0.39370078740157483" top="0.78740157480314965" bottom="0.39370078740157483" header="0.59055118110236227" footer="0"/>
  <pageSetup paperSize="9" fitToHeight="0" orientation="portrait" horizontalDpi="300" verticalDpi="1200" r:id="rId1"/>
  <headerFooter alignWithMargins="0">
    <oddHeader>&amp;R&amp;"Arial,Regular"&amp;9Page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X48"/>
  <sheetViews>
    <sheetView showGridLines="0" showRowColHeaders="0" zoomScaleNormal="100" workbookViewId="0">
      <pane ySplit="7" topLeftCell="A8" activePane="bottomLeft" state="frozen"/>
      <selection activeCell="W1" sqref="W1"/>
      <selection pane="bottomLeft" activeCell="W1" sqref="W1"/>
    </sheetView>
  </sheetViews>
  <sheetFormatPr defaultRowHeight="12.75" x14ac:dyDescent="0.2"/>
  <cols>
    <col min="1" max="1" width="3" style="311" bestFit="1" customWidth="1"/>
    <col min="2" max="2" width="18.7109375" style="311" customWidth="1"/>
    <col min="3" max="22" width="2.85546875" style="311" customWidth="1"/>
    <col min="23" max="23" width="3" style="311" bestFit="1" customWidth="1"/>
    <col min="24" max="24" width="10.5703125" style="311" customWidth="1"/>
    <col min="25" max="16384" width="9.140625" style="311"/>
  </cols>
  <sheetData>
    <row r="1" spans="1:24" s="150" customFormat="1" x14ac:dyDescent="0.2">
      <c r="A1" s="154" t="str">
        <f>UPPER((Kal!D6)&amp;" "&amp;(Kal!C6)&amp;" - "&amp;(Kal!E6))</f>
        <v>TUL1 SHK KV 1. ETAPP - TULISTAMINE</v>
      </c>
      <c r="N1" s="455" t="str">
        <f>HYPERLINK("#'Kal'!I1","Kalender")</f>
        <v>Kalender</v>
      </c>
      <c r="O1" s="456"/>
      <c r="Q1" s="456"/>
      <c r="R1" s="156"/>
      <c r="S1" s="455" t="str">
        <f>HYPERLINK("#'Tul-Reit'!G1","Reiting")</f>
        <v>Reiting</v>
      </c>
      <c r="T1" s="1"/>
      <c r="U1" s="1"/>
    </row>
    <row r="2" spans="1:24" s="150" customFormat="1" x14ac:dyDescent="0.2">
      <c r="A2" s="159" t="str">
        <f>"Toimumisaeg: "&amp;(Kal!A6)&amp;" kell "&amp;(Kal!B6)</f>
        <v>Toimumisaeg: P, 30.11.2014 kell 11:00</v>
      </c>
    </row>
    <row r="3" spans="1:24" s="150" customFormat="1" x14ac:dyDescent="0.2">
      <c r="A3" s="159" t="str">
        <f>"Toimumiskoht: "&amp;(Kal!F6)</f>
        <v>Toimumiskoht: K-Järve petangihall</v>
      </c>
    </row>
    <row r="4" spans="1:24" s="150" customFormat="1" x14ac:dyDescent="0.2">
      <c r="A4" s="159" t="str">
        <f>"Korraldaja: "&amp;(Kal!G6)</f>
        <v>Korraldaja: K-Järve SHK</v>
      </c>
    </row>
    <row r="5" spans="1:24" s="150" customFormat="1" ht="13.5" thickBot="1" x14ac:dyDescent="0.25"/>
    <row r="6" spans="1:24" ht="63.75" customHeight="1" thickBot="1" x14ac:dyDescent="0.25">
      <c r="A6" s="485"/>
      <c r="B6" s="486"/>
      <c r="C6" s="487"/>
      <c r="D6" s="487"/>
      <c r="E6" s="487"/>
      <c r="F6" s="487"/>
      <c r="G6" s="488"/>
      <c r="H6" s="487"/>
      <c r="I6" s="487"/>
      <c r="J6" s="489"/>
      <c r="K6" s="487"/>
      <c r="L6" s="487"/>
      <c r="M6" s="487"/>
      <c r="N6" s="487"/>
      <c r="O6" s="488"/>
      <c r="P6" s="487"/>
      <c r="Q6" s="487"/>
      <c r="R6" s="489"/>
      <c r="S6" s="487"/>
      <c r="T6" s="487"/>
      <c r="U6" s="487"/>
      <c r="V6" s="487"/>
      <c r="W6" s="490"/>
      <c r="X6" s="490"/>
    </row>
    <row r="7" spans="1:24" s="313" customFormat="1" ht="13.5" thickBot="1" x14ac:dyDescent="0.25">
      <c r="A7" s="491"/>
      <c r="B7" s="527"/>
      <c r="C7" s="493">
        <v>6</v>
      </c>
      <c r="D7" s="494">
        <v>7</v>
      </c>
      <c r="E7" s="494">
        <v>8</v>
      </c>
      <c r="F7" s="495">
        <v>9</v>
      </c>
      <c r="G7" s="493">
        <v>6</v>
      </c>
      <c r="H7" s="494">
        <v>7</v>
      </c>
      <c r="I7" s="494">
        <v>8</v>
      </c>
      <c r="J7" s="495">
        <v>9</v>
      </c>
      <c r="K7" s="493">
        <v>6</v>
      </c>
      <c r="L7" s="494">
        <v>7</v>
      </c>
      <c r="M7" s="494">
        <v>8</v>
      </c>
      <c r="N7" s="495">
        <v>9</v>
      </c>
      <c r="O7" s="493">
        <v>6</v>
      </c>
      <c r="P7" s="494">
        <v>7</v>
      </c>
      <c r="Q7" s="494">
        <v>8</v>
      </c>
      <c r="R7" s="495">
        <v>9</v>
      </c>
      <c r="S7" s="493">
        <v>6</v>
      </c>
      <c r="T7" s="494">
        <v>7</v>
      </c>
      <c r="U7" s="494">
        <v>8</v>
      </c>
      <c r="V7" s="495">
        <v>9</v>
      </c>
      <c r="W7" s="496" t="s">
        <v>103</v>
      </c>
      <c r="X7" s="563" t="s">
        <v>323</v>
      </c>
    </row>
    <row r="8" spans="1:24" s="315" customFormat="1" x14ac:dyDescent="0.2">
      <c r="A8" s="497"/>
      <c r="B8" s="498" t="s">
        <v>322</v>
      </c>
      <c r="C8" s="499"/>
      <c r="D8" s="500"/>
      <c r="E8" s="500"/>
      <c r="F8" s="501"/>
      <c r="G8" s="499"/>
      <c r="H8" s="500"/>
      <c r="I8" s="500"/>
      <c r="J8" s="501"/>
      <c r="K8" s="499"/>
      <c r="L8" s="500"/>
      <c r="M8" s="500"/>
      <c r="N8" s="501"/>
      <c r="O8" s="499"/>
      <c r="P8" s="500"/>
      <c r="Q8" s="500"/>
      <c r="R8" s="501"/>
      <c r="S8" s="499"/>
      <c r="T8" s="500"/>
      <c r="U8" s="500"/>
      <c r="V8" s="501"/>
      <c r="W8" s="497"/>
      <c r="X8" s="502"/>
    </row>
    <row r="9" spans="1:24" s="315" customFormat="1" x14ac:dyDescent="0.2">
      <c r="A9" s="316">
        <v>1</v>
      </c>
      <c r="B9" s="317" t="s">
        <v>118</v>
      </c>
      <c r="C9" s="318">
        <v>3</v>
      </c>
      <c r="D9" s="319">
        <v>0</v>
      </c>
      <c r="E9" s="319">
        <v>0</v>
      </c>
      <c r="F9" s="320">
        <v>0</v>
      </c>
      <c r="G9" s="318">
        <v>3</v>
      </c>
      <c r="H9" s="319">
        <v>0</v>
      </c>
      <c r="I9" s="319">
        <v>0</v>
      </c>
      <c r="J9" s="320">
        <v>3</v>
      </c>
      <c r="K9" s="318">
        <v>1</v>
      </c>
      <c r="L9" s="319">
        <v>3</v>
      </c>
      <c r="M9" s="319">
        <v>1</v>
      </c>
      <c r="N9" s="320">
        <v>3</v>
      </c>
      <c r="O9" s="318">
        <v>0</v>
      </c>
      <c r="P9" s="319">
        <v>0</v>
      </c>
      <c r="Q9" s="319">
        <v>0</v>
      </c>
      <c r="R9" s="320">
        <v>0</v>
      </c>
      <c r="S9" s="318">
        <v>5</v>
      </c>
      <c r="T9" s="319">
        <v>0</v>
      </c>
      <c r="U9" s="319">
        <v>0</v>
      </c>
      <c r="V9" s="320">
        <v>0</v>
      </c>
      <c r="W9" s="321">
        <f>SUM(C9:V9)</f>
        <v>22</v>
      </c>
      <c r="X9" s="322" t="s">
        <v>301</v>
      </c>
    </row>
    <row r="10" spans="1:24" s="315" customFormat="1" x14ac:dyDescent="0.2">
      <c r="A10" s="316">
        <v>2</v>
      </c>
      <c r="B10" s="323" t="s">
        <v>117</v>
      </c>
      <c r="C10" s="318">
        <v>3</v>
      </c>
      <c r="D10" s="319">
        <v>0</v>
      </c>
      <c r="E10" s="319">
        <v>1</v>
      </c>
      <c r="F10" s="320">
        <v>0</v>
      </c>
      <c r="G10" s="318">
        <v>0</v>
      </c>
      <c r="H10" s="319">
        <v>0</v>
      </c>
      <c r="I10" s="319">
        <v>0</v>
      </c>
      <c r="J10" s="320">
        <v>0</v>
      </c>
      <c r="K10" s="318">
        <v>0</v>
      </c>
      <c r="L10" s="319">
        <v>0</v>
      </c>
      <c r="M10" s="319">
        <v>1</v>
      </c>
      <c r="N10" s="320">
        <v>0</v>
      </c>
      <c r="O10" s="318">
        <v>0</v>
      </c>
      <c r="P10" s="319">
        <v>0</v>
      </c>
      <c r="Q10" s="319">
        <v>0</v>
      </c>
      <c r="R10" s="320">
        <v>0</v>
      </c>
      <c r="S10" s="318">
        <v>5</v>
      </c>
      <c r="T10" s="319">
        <v>0</v>
      </c>
      <c r="U10" s="319">
        <v>0</v>
      </c>
      <c r="V10" s="320">
        <v>0</v>
      </c>
      <c r="W10" s="321">
        <f t="shared" ref="W10:W17" si="0">SUM(C10:V10)</f>
        <v>10</v>
      </c>
      <c r="X10" s="322" t="s">
        <v>302</v>
      </c>
    </row>
    <row r="11" spans="1:24" s="315" customFormat="1" x14ac:dyDescent="0.2">
      <c r="A11" s="314">
        <v>3</v>
      </c>
      <c r="B11" s="324" t="s">
        <v>113</v>
      </c>
      <c r="C11" s="325">
        <v>5</v>
      </c>
      <c r="D11" s="326">
        <v>0</v>
      </c>
      <c r="E11" s="326">
        <v>0</v>
      </c>
      <c r="F11" s="327">
        <v>0</v>
      </c>
      <c r="G11" s="325">
        <v>0</v>
      </c>
      <c r="H11" s="326">
        <v>0</v>
      </c>
      <c r="I11" s="326">
        <v>0</v>
      </c>
      <c r="J11" s="327">
        <v>0</v>
      </c>
      <c r="K11" s="325">
        <v>0</v>
      </c>
      <c r="L11" s="326">
        <v>0</v>
      </c>
      <c r="M11" s="326">
        <v>0</v>
      </c>
      <c r="N11" s="327">
        <v>0</v>
      </c>
      <c r="O11" s="325">
        <v>0</v>
      </c>
      <c r="P11" s="326">
        <v>0</v>
      </c>
      <c r="Q11" s="326">
        <v>0</v>
      </c>
      <c r="R11" s="327">
        <v>0</v>
      </c>
      <c r="S11" s="325">
        <v>0</v>
      </c>
      <c r="T11" s="326">
        <v>0</v>
      </c>
      <c r="U11" s="326">
        <v>0</v>
      </c>
      <c r="V11" s="327">
        <v>0</v>
      </c>
      <c r="W11" s="328">
        <f t="shared" si="0"/>
        <v>5</v>
      </c>
      <c r="X11" s="329" t="s">
        <v>303</v>
      </c>
    </row>
    <row r="12" spans="1:24" s="315" customFormat="1" x14ac:dyDescent="0.2">
      <c r="A12" s="314">
        <v>4</v>
      </c>
      <c r="B12" s="324" t="s">
        <v>115</v>
      </c>
      <c r="C12" s="325">
        <v>3</v>
      </c>
      <c r="D12" s="326">
        <v>0</v>
      </c>
      <c r="E12" s="326">
        <v>3</v>
      </c>
      <c r="F12" s="327">
        <v>3</v>
      </c>
      <c r="G12" s="325">
        <v>5</v>
      </c>
      <c r="H12" s="326">
        <v>0</v>
      </c>
      <c r="I12" s="326">
        <v>0</v>
      </c>
      <c r="J12" s="327">
        <v>0</v>
      </c>
      <c r="K12" s="325">
        <v>3</v>
      </c>
      <c r="L12" s="326">
        <v>0</v>
      </c>
      <c r="M12" s="326">
        <v>0</v>
      </c>
      <c r="N12" s="327">
        <v>0</v>
      </c>
      <c r="O12" s="325">
        <v>0</v>
      </c>
      <c r="P12" s="326">
        <v>0</v>
      </c>
      <c r="Q12" s="326">
        <v>0</v>
      </c>
      <c r="R12" s="327">
        <v>0</v>
      </c>
      <c r="S12" s="325">
        <v>0</v>
      </c>
      <c r="T12" s="326">
        <v>5</v>
      </c>
      <c r="U12" s="326">
        <v>0</v>
      </c>
      <c r="V12" s="327">
        <v>0</v>
      </c>
      <c r="W12" s="330">
        <f t="shared" si="0"/>
        <v>22</v>
      </c>
      <c r="X12" s="329" t="s">
        <v>304</v>
      </c>
    </row>
    <row r="13" spans="1:24" s="315" customFormat="1" x14ac:dyDescent="0.2">
      <c r="A13" s="316">
        <v>5</v>
      </c>
      <c r="B13" s="323" t="s">
        <v>120</v>
      </c>
      <c r="C13" s="318">
        <v>0</v>
      </c>
      <c r="D13" s="319">
        <v>0</v>
      </c>
      <c r="E13" s="319">
        <v>3</v>
      </c>
      <c r="F13" s="320">
        <v>0</v>
      </c>
      <c r="G13" s="318">
        <v>0</v>
      </c>
      <c r="H13" s="319">
        <v>3</v>
      </c>
      <c r="I13" s="319">
        <v>0</v>
      </c>
      <c r="J13" s="320">
        <v>0</v>
      </c>
      <c r="K13" s="318">
        <v>0</v>
      </c>
      <c r="L13" s="319">
        <v>1</v>
      </c>
      <c r="M13" s="319">
        <v>0</v>
      </c>
      <c r="N13" s="320">
        <v>0</v>
      </c>
      <c r="O13" s="318">
        <v>3</v>
      </c>
      <c r="P13" s="319">
        <v>0</v>
      </c>
      <c r="Q13" s="319">
        <v>0</v>
      </c>
      <c r="R13" s="320">
        <v>0</v>
      </c>
      <c r="S13" s="318">
        <v>0</v>
      </c>
      <c r="T13" s="319">
        <v>0</v>
      </c>
      <c r="U13" s="319">
        <v>0</v>
      </c>
      <c r="V13" s="320">
        <v>5</v>
      </c>
      <c r="W13" s="321">
        <f t="shared" si="0"/>
        <v>15</v>
      </c>
      <c r="X13" s="322" t="s">
        <v>305</v>
      </c>
    </row>
    <row r="14" spans="1:24" s="315" customFormat="1" x14ac:dyDescent="0.2">
      <c r="A14" s="316">
        <v>6</v>
      </c>
      <c r="B14" s="317" t="s">
        <v>108</v>
      </c>
      <c r="C14" s="318">
        <v>1</v>
      </c>
      <c r="D14" s="319">
        <v>0</v>
      </c>
      <c r="E14" s="319">
        <v>0</v>
      </c>
      <c r="F14" s="320">
        <v>3</v>
      </c>
      <c r="G14" s="318">
        <v>0</v>
      </c>
      <c r="H14" s="319">
        <v>0</v>
      </c>
      <c r="I14" s="319">
        <v>0</v>
      </c>
      <c r="J14" s="320">
        <v>0</v>
      </c>
      <c r="K14" s="318">
        <v>0</v>
      </c>
      <c r="L14" s="319">
        <v>0</v>
      </c>
      <c r="M14" s="319">
        <v>0</v>
      </c>
      <c r="N14" s="320">
        <v>0</v>
      </c>
      <c r="O14" s="318">
        <v>0</v>
      </c>
      <c r="P14" s="319">
        <v>0</v>
      </c>
      <c r="Q14" s="319">
        <v>0</v>
      </c>
      <c r="R14" s="320">
        <v>0</v>
      </c>
      <c r="S14" s="318">
        <v>0</v>
      </c>
      <c r="T14" s="319">
        <v>0</v>
      </c>
      <c r="U14" s="319">
        <v>0</v>
      </c>
      <c r="V14" s="320">
        <v>0</v>
      </c>
      <c r="W14" s="322">
        <f t="shared" si="0"/>
        <v>4</v>
      </c>
      <c r="X14" s="321">
        <v>9</v>
      </c>
    </row>
    <row r="15" spans="1:24" s="315" customFormat="1" x14ac:dyDescent="0.2">
      <c r="A15" s="314">
        <v>7</v>
      </c>
      <c r="B15" s="331" t="s">
        <v>107</v>
      </c>
      <c r="C15" s="325">
        <v>0</v>
      </c>
      <c r="D15" s="326">
        <v>3</v>
      </c>
      <c r="E15" s="326">
        <v>0</v>
      </c>
      <c r="F15" s="327">
        <v>3</v>
      </c>
      <c r="G15" s="325">
        <v>0</v>
      </c>
      <c r="H15" s="326">
        <v>0</v>
      </c>
      <c r="I15" s="326">
        <v>0</v>
      </c>
      <c r="J15" s="327">
        <v>0</v>
      </c>
      <c r="K15" s="325">
        <v>0</v>
      </c>
      <c r="L15" s="326">
        <v>0</v>
      </c>
      <c r="M15" s="326">
        <v>3</v>
      </c>
      <c r="N15" s="332">
        <v>0</v>
      </c>
      <c r="O15" s="333">
        <v>0</v>
      </c>
      <c r="P15" s="326">
        <v>0</v>
      </c>
      <c r="Q15" s="326">
        <v>0</v>
      </c>
      <c r="R15" s="327">
        <v>3</v>
      </c>
      <c r="S15" s="325">
        <v>0</v>
      </c>
      <c r="T15" s="326">
        <v>0</v>
      </c>
      <c r="U15" s="326">
        <v>3</v>
      </c>
      <c r="V15" s="332">
        <v>5</v>
      </c>
      <c r="W15" s="334">
        <f t="shared" si="0"/>
        <v>20</v>
      </c>
      <c r="X15" s="329" t="s">
        <v>306</v>
      </c>
    </row>
    <row r="16" spans="1:24" s="315" customFormat="1" x14ac:dyDescent="0.2">
      <c r="A16" s="314">
        <v>8</v>
      </c>
      <c r="B16" s="324" t="s">
        <v>128</v>
      </c>
      <c r="C16" s="325">
        <v>0</v>
      </c>
      <c r="D16" s="326">
        <v>0</v>
      </c>
      <c r="E16" s="326">
        <v>0</v>
      </c>
      <c r="F16" s="327">
        <v>0</v>
      </c>
      <c r="G16" s="325">
        <v>0</v>
      </c>
      <c r="H16" s="326">
        <v>3</v>
      </c>
      <c r="I16" s="326">
        <v>0</v>
      </c>
      <c r="J16" s="327">
        <v>0</v>
      </c>
      <c r="K16" s="325">
        <v>1</v>
      </c>
      <c r="L16" s="326">
        <v>0</v>
      </c>
      <c r="M16" s="326">
        <v>0</v>
      </c>
      <c r="N16" s="332">
        <v>0</v>
      </c>
      <c r="O16" s="333">
        <v>0</v>
      </c>
      <c r="P16" s="326">
        <v>0</v>
      </c>
      <c r="Q16" s="326">
        <v>1</v>
      </c>
      <c r="R16" s="327">
        <v>0</v>
      </c>
      <c r="S16" s="325">
        <v>0</v>
      </c>
      <c r="T16" s="326">
        <v>0</v>
      </c>
      <c r="U16" s="326">
        <v>3</v>
      </c>
      <c r="V16" s="332">
        <v>0</v>
      </c>
      <c r="W16" s="334">
        <f t="shared" si="0"/>
        <v>8</v>
      </c>
      <c r="X16" s="329" t="s">
        <v>307</v>
      </c>
    </row>
    <row r="17" spans="1:24" s="315" customFormat="1" ht="13.5" thickBot="1" x14ac:dyDescent="0.25">
      <c r="A17" s="512">
        <v>9</v>
      </c>
      <c r="B17" s="528" t="s">
        <v>119</v>
      </c>
      <c r="C17" s="388">
        <v>0</v>
      </c>
      <c r="D17" s="389">
        <v>0</v>
      </c>
      <c r="E17" s="389">
        <v>0</v>
      </c>
      <c r="F17" s="555">
        <v>0</v>
      </c>
      <c r="G17" s="556">
        <v>3</v>
      </c>
      <c r="H17" s="389">
        <v>3</v>
      </c>
      <c r="I17" s="389">
        <v>3</v>
      </c>
      <c r="J17" s="390">
        <v>0</v>
      </c>
      <c r="K17" s="388">
        <v>1</v>
      </c>
      <c r="L17" s="389">
        <v>0</v>
      </c>
      <c r="M17" s="389">
        <v>0</v>
      </c>
      <c r="N17" s="555">
        <v>0</v>
      </c>
      <c r="O17" s="556">
        <v>1</v>
      </c>
      <c r="P17" s="389">
        <v>0</v>
      </c>
      <c r="Q17" s="389">
        <v>0</v>
      </c>
      <c r="R17" s="390">
        <v>0</v>
      </c>
      <c r="S17" s="388">
        <v>0</v>
      </c>
      <c r="T17" s="389">
        <v>0</v>
      </c>
      <c r="U17" s="389">
        <v>0</v>
      </c>
      <c r="V17" s="555">
        <v>0</v>
      </c>
      <c r="W17" s="557">
        <f t="shared" si="0"/>
        <v>11</v>
      </c>
      <c r="X17" s="391" t="s">
        <v>308</v>
      </c>
    </row>
    <row r="18" spans="1:24" x14ac:dyDescent="0.2">
      <c r="A18" s="310"/>
      <c r="B18" s="534" t="s">
        <v>309</v>
      </c>
      <c r="C18" s="506"/>
      <c r="D18" s="507"/>
      <c r="E18" s="507"/>
      <c r="F18" s="558"/>
      <c r="G18" s="559"/>
      <c r="H18" s="507"/>
      <c r="I18" s="507"/>
      <c r="J18" s="508"/>
      <c r="K18" s="506"/>
      <c r="L18" s="507"/>
      <c r="M18" s="507"/>
      <c r="N18" s="558"/>
      <c r="O18" s="559"/>
      <c r="P18" s="507"/>
      <c r="Q18" s="507"/>
      <c r="R18" s="508"/>
      <c r="S18" s="506"/>
      <c r="T18" s="507"/>
      <c r="U18" s="507"/>
      <c r="V18" s="558"/>
      <c r="W18" s="560"/>
      <c r="X18" s="510"/>
    </row>
    <row r="19" spans="1:24" x14ac:dyDescent="0.2">
      <c r="A19" s="323">
        <v>4</v>
      </c>
      <c r="B19" s="539" t="s">
        <v>120</v>
      </c>
      <c r="C19" s="520">
        <v>0</v>
      </c>
      <c r="D19" s="521">
        <v>0</v>
      </c>
      <c r="E19" s="521">
        <v>0</v>
      </c>
      <c r="F19" s="522">
        <v>0</v>
      </c>
      <c r="G19" s="520">
        <v>0</v>
      </c>
      <c r="H19" s="521">
        <v>0</v>
      </c>
      <c r="I19" s="521">
        <v>0</v>
      </c>
      <c r="J19" s="522">
        <v>0</v>
      </c>
      <c r="K19" s="520">
        <v>0</v>
      </c>
      <c r="L19" s="521">
        <v>0</v>
      </c>
      <c r="M19" s="521">
        <v>0</v>
      </c>
      <c r="N19" s="561">
        <v>0</v>
      </c>
      <c r="O19" s="562">
        <v>0</v>
      </c>
      <c r="P19" s="521">
        <v>0</v>
      </c>
      <c r="Q19" s="521">
        <v>0</v>
      </c>
      <c r="R19" s="522">
        <v>0</v>
      </c>
      <c r="S19" s="520">
        <v>0</v>
      </c>
      <c r="T19" s="521">
        <v>5</v>
      </c>
      <c r="U19" s="521">
        <v>0</v>
      </c>
      <c r="V19" s="561">
        <v>0</v>
      </c>
      <c r="W19" s="322">
        <f>SUM(C19:V19)</f>
        <v>5</v>
      </c>
      <c r="X19" s="523">
        <v>8</v>
      </c>
    </row>
    <row r="20" spans="1:24" x14ac:dyDescent="0.2">
      <c r="A20" s="323">
        <v>5</v>
      </c>
      <c r="B20" s="539" t="s">
        <v>119</v>
      </c>
      <c r="C20" s="520">
        <v>3</v>
      </c>
      <c r="D20" s="521">
        <v>0</v>
      </c>
      <c r="E20" s="521">
        <v>5</v>
      </c>
      <c r="F20" s="522">
        <v>3</v>
      </c>
      <c r="G20" s="520">
        <v>0</v>
      </c>
      <c r="H20" s="521">
        <v>0</v>
      </c>
      <c r="I20" s="521">
        <v>0</v>
      </c>
      <c r="J20" s="522">
        <v>0</v>
      </c>
      <c r="K20" s="520">
        <v>0</v>
      </c>
      <c r="L20" s="521">
        <v>3</v>
      </c>
      <c r="M20" s="521">
        <v>0</v>
      </c>
      <c r="N20" s="561">
        <v>0</v>
      </c>
      <c r="O20" s="562">
        <v>3</v>
      </c>
      <c r="P20" s="521">
        <v>5</v>
      </c>
      <c r="Q20" s="521">
        <v>0</v>
      </c>
      <c r="R20" s="522">
        <v>0</v>
      </c>
      <c r="S20" s="520">
        <v>3</v>
      </c>
      <c r="T20" s="521">
        <v>5</v>
      </c>
      <c r="U20" s="521">
        <v>3</v>
      </c>
      <c r="V20" s="561">
        <v>0</v>
      </c>
      <c r="W20" s="349">
        <f>SUM(C20:V20)</f>
        <v>33</v>
      </c>
      <c r="X20" s="524" t="s">
        <v>304</v>
      </c>
    </row>
    <row r="21" spans="1:24" x14ac:dyDescent="0.2">
      <c r="A21" s="335">
        <v>6</v>
      </c>
      <c r="B21" s="350" t="s">
        <v>117</v>
      </c>
      <c r="C21" s="341">
        <v>0</v>
      </c>
      <c r="D21" s="342">
        <v>0</v>
      </c>
      <c r="E21" s="342">
        <v>0</v>
      </c>
      <c r="F21" s="345">
        <v>0</v>
      </c>
      <c r="G21" s="341">
        <v>0</v>
      </c>
      <c r="H21" s="342">
        <v>0</v>
      </c>
      <c r="I21" s="342">
        <v>0</v>
      </c>
      <c r="J21" s="345">
        <v>0</v>
      </c>
      <c r="K21" s="341">
        <v>1</v>
      </c>
      <c r="L21" s="342">
        <v>0</v>
      </c>
      <c r="M21" s="342">
        <v>0</v>
      </c>
      <c r="N21" s="343">
        <v>0</v>
      </c>
      <c r="O21" s="344">
        <v>0</v>
      </c>
      <c r="P21" s="342">
        <v>0</v>
      </c>
      <c r="Q21" s="342">
        <v>0</v>
      </c>
      <c r="R21" s="345">
        <v>0</v>
      </c>
      <c r="S21" s="341">
        <v>5</v>
      </c>
      <c r="T21" s="342">
        <v>0</v>
      </c>
      <c r="U21" s="342">
        <v>0</v>
      </c>
      <c r="V21" s="343">
        <v>0</v>
      </c>
      <c r="W21" s="329">
        <f t="shared" ref="W21:W26" si="1">SUM(C21:V21)</f>
        <v>6</v>
      </c>
      <c r="X21" s="351">
        <v>7</v>
      </c>
    </row>
    <row r="22" spans="1:24" x14ac:dyDescent="0.2">
      <c r="A22" s="335">
        <v>3</v>
      </c>
      <c r="B22" s="350" t="s">
        <v>107</v>
      </c>
      <c r="C22" s="341">
        <v>0</v>
      </c>
      <c r="D22" s="342">
        <v>0</v>
      </c>
      <c r="E22" s="342">
        <v>0</v>
      </c>
      <c r="F22" s="345">
        <v>3</v>
      </c>
      <c r="G22" s="341">
        <v>0</v>
      </c>
      <c r="H22" s="342">
        <v>3</v>
      </c>
      <c r="I22" s="342">
        <v>5</v>
      </c>
      <c r="J22" s="345">
        <v>0</v>
      </c>
      <c r="K22" s="341">
        <v>3</v>
      </c>
      <c r="L22" s="342">
        <v>0</v>
      </c>
      <c r="M22" s="342">
        <v>3</v>
      </c>
      <c r="N22" s="343">
        <v>0</v>
      </c>
      <c r="O22" s="344">
        <v>0</v>
      </c>
      <c r="P22" s="342">
        <v>0</v>
      </c>
      <c r="Q22" s="342">
        <v>3</v>
      </c>
      <c r="R22" s="345">
        <v>3</v>
      </c>
      <c r="S22" s="341">
        <v>0</v>
      </c>
      <c r="T22" s="342">
        <v>3</v>
      </c>
      <c r="U22" s="342">
        <v>0</v>
      </c>
      <c r="V22" s="345">
        <v>0</v>
      </c>
      <c r="W22" s="329">
        <f t="shared" si="1"/>
        <v>26</v>
      </c>
      <c r="X22" s="346" t="s">
        <v>301</v>
      </c>
    </row>
    <row r="23" spans="1:24" x14ac:dyDescent="0.2">
      <c r="A23" s="323">
        <v>2</v>
      </c>
      <c r="B23" s="539" t="s">
        <v>118</v>
      </c>
      <c r="C23" s="520">
        <v>3</v>
      </c>
      <c r="D23" s="521">
        <v>3</v>
      </c>
      <c r="E23" s="521">
        <v>3</v>
      </c>
      <c r="F23" s="522">
        <v>0</v>
      </c>
      <c r="G23" s="520">
        <v>0</v>
      </c>
      <c r="H23" s="521">
        <v>0</v>
      </c>
      <c r="I23" s="521">
        <v>0</v>
      </c>
      <c r="J23" s="522">
        <v>0</v>
      </c>
      <c r="K23" s="520">
        <v>0</v>
      </c>
      <c r="L23" s="521">
        <v>0</v>
      </c>
      <c r="M23" s="521">
        <v>3</v>
      </c>
      <c r="N23" s="561">
        <v>1</v>
      </c>
      <c r="O23" s="562">
        <v>0</v>
      </c>
      <c r="P23" s="521">
        <v>0</v>
      </c>
      <c r="Q23" s="521">
        <v>0</v>
      </c>
      <c r="R23" s="522">
        <v>0</v>
      </c>
      <c r="S23" s="520">
        <v>0</v>
      </c>
      <c r="T23" s="521">
        <v>3</v>
      </c>
      <c r="U23" s="521">
        <v>0</v>
      </c>
      <c r="V23" s="522">
        <v>0</v>
      </c>
      <c r="W23" s="322">
        <f t="shared" si="1"/>
        <v>16</v>
      </c>
      <c r="X23" s="524" t="s">
        <v>306</v>
      </c>
    </row>
    <row r="24" spans="1:24" x14ac:dyDescent="0.2">
      <c r="A24" s="323">
        <v>7</v>
      </c>
      <c r="B24" s="539" t="s">
        <v>128</v>
      </c>
      <c r="C24" s="520">
        <v>1</v>
      </c>
      <c r="D24" s="521">
        <v>0</v>
      </c>
      <c r="E24" s="521">
        <v>0</v>
      </c>
      <c r="F24" s="522">
        <v>0</v>
      </c>
      <c r="G24" s="520">
        <v>3</v>
      </c>
      <c r="H24" s="521">
        <v>3</v>
      </c>
      <c r="I24" s="521">
        <v>0</v>
      </c>
      <c r="J24" s="522">
        <v>0</v>
      </c>
      <c r="K24" s="520">
        <v>0</v>
      </c>
      <c r="L24" s="521">
        <v>0</v>
      </c>
      <c r="M24" s="521">
        <v>0</v>
      </c>
      <c r="N24" s="522">
        <v>0</v>
      </c>
      <c r="O24" s="520">
        <v>0</v>
      </c>
      <c r="P24" s="521">
        <v>0</v>
      </c>
      <c r="Q24" s="521">
        <v>0</v>
      </c>
      <c r="R24" s="522">
        <v>0</v>
      </c>
      <c r="S24" s="520">
        <v>0</v>
      </c>
      <c r="T24" s="521">
        <v>0</v>
      </c>
      <c r="U24" s="521">
        <v>0</v>
      </c>
      <c r="V24" s="522">
        <v>0</v>
      </c>
      <c r="W24" s="322">
        <f t="shared" si="1"/>
        <v>7</v>
      </c>
      <c r="X24" s="523">
        <v>6</v>
      </c>
    </row>
    <row r="25" spans="1:24" x14ac:dyDescent="0.2">
      <c r="A25" s="335">
        <v>1</v>
      </c>
      <c r="B25" s="347" t="s">
        <v>115</v>
      </c>
      <c r="C25" s="341">
        <v>0</v>
      </c>
      <c r="D25" s="342">
        <v>0</v>
      </c>
      <c r="E25" s="342">
        <v>0</v>
      </c>
      <c r="F25" s="345">
        <v>0</v>
      </c>
      <c r="G25" s="341">
        <v>1</v>
      </c>
      <c r="H25" s="342">
        <v>0</v>
      </c>
      <c r="I25" s="342">
        <v>0</v>
      </c>
      <c r="J25" s="345">
        <v>0</v>
      </c>
      <c r="K25" s="341">
        <v>0</v>
      </c>
      <c r="L25" s="342">
        <v>0</v>
      </c>
      <c r="M25" s="342">
        <v>1</v>
      </c>
      <c r="N25" s="345">
        <v>0</v>
      </c>
      <c r="O25" s="341">
        <v>0</v>
      </c>
      <c r="P25" s="342">
        <v>0</v>
      </c>
      <c r="Q25" s="342">
        <v>0</v>
      </c>
      <c r="R25" s="345">
        <v>0</v>
      </c>
      <c r="S25" s="341">
        <v>0</v>
      </c>
      <c r="T25" s="342">
        <v>0</v>
      </c>
      <c r="U25" s="342">
        <v>5</v>
      </c>
      <c r="V25" s="345">
        <v>0</v>
      </c>
      <c r="W25" s="329">
        <f t="shared" si="1"/>
        <v>7</v>
      </c>
      <c r="X25" s="348">
        <v>5</v>
      </c>
    </row>
    <row r="26" spans="1:24" ht="13.5" thickBot="1" x14ac:dyDescent="0.25">
      <c r="A26" s="354">
        <v>8</v>
      </c>
      <c r="B26" s="537" t="s">
        <v>113</v>
      </c>
      <c r="C26" s="355">
        <v>0</v>
      </c>
      <c r="D26" s="356">
        <v>0</v>
      </c>
      <c r="E26" s="356">
        <v>5</v>
      </c>
      <c r="F26" s="357">
        <v>0</v>
      </c>
      <c r="G26" s="355">
        <v>3</v>
      </c>
      <c r="H26" s="356">
        <v>0</v>
      </c>
      <c r="I26" s="356">
        <v>0</v>
      </c>
      <c r="J26" s="357">
        <v>0</v>
      </c>
      <c r="K26" s="355">
        <v>0</v>
      </c>
      <c r="L26" s="356">
        <v>0</v>
      </c>
      <c r="M26" s="356">
        <v>0</v>
      </c>
      <c r="N26" s="357">
        <v>0</v>
      </c>
      <c r="O26" s="355">
        <v>0</v>
      </c>
      <c r="P26" s="356">
        <v>0</v>
      </c>
      <c r="Q26" s="356">
        <v>0</v>
      </c>
      <c r="R26" s="357">
        <v>0</v>
      </c>
      <c r="S26" s="355">
        <v>0</v>
      </c>
      <c r="T26" s="356">
        <v>0</v>
      </c>
      <c r="U26" s="356">
        <v>0</v>
      </c>
      <c r="V26" s="357">
        <v>0</v>
      </c>
      <c r="W26" s="358">
        <f t="shared" si="1"/>
        <v>8</v>
      </c>
      <c r="X26" s="504" t="s">
        <v>305</v>
      </c>
    </row>
    <row r="27" spans="1:24" x14ac:dyDescent="0.2">
      <c r="A27" s="310"/>
      <c r="B27" s="534" t="s">
        <v>310</v>
      </c>
      <c r="C27" s="506"/>
      <c r="D27" s="507"/>
      <c r="E27" s="507"/>
      <c r="F27" s="508"/>
      <c r="G27" s="506"/>
      <c r="H27" s="507"/>
      <c r="I27" s="507"/>
      <c r="J27" s="508"/>
      <c r="K27" s="506"/>
      <c r="L27" s="507"/>
      <c r="M27" s="507"/>
      <c r="N27" s="508"/>
      <c r="O27" s="506"/>
      <c r="P27" s="507"/>
      <c r="Q27" s="507"/>
      <c r="R27" s="508"/>
      <c r="S27" s="506"/>
      <c r="T27" s="507"/>
      <c r="U27" s="507"/>
      <c r="V27" s="508"/>
      <c r="W27" s="554"/>
      <c r="X27" s="510"/>
    </row>
    <row r="28" spans="1:24" x14ac:dyDescent="0.2">
      <c r="A28" s="323">
        <v>2</v>
      </c>
      <c r="B28" s="540" t="s">
        <v>107</v>
      </c>
      <c r="C28" s="520">
        <v>1</v>
      </c>
      <c r="D28" s="521">
        <v>0</v>
      </c>
      <c r="E28" s="521">
        <v>3</v>
      </c>
      <c r="F28" s="522">
        <v>3</v>
      </c>
      <c r="G28" s="520">
        <v>0</v>
      </c>
      <c r="H28" s="521">
        <v>3</v>
      </c>
      <c r="I28" s="521">
        <v>0</v>
      </c>
      <c r="J28" s="522">
        <v>0</v>
      </c>
      <c r="K28" s="520">
        <v>3</v>
      </c>
      <c r="L28" s="521">
        <v>3</v>
      </c>
      <c r="M28" s="521">
        <v>1</v>
      </c>
      <c r="N28" s="522">
        <v>1</v>
      </c>
      <c r="O28" s="520">
        <v>0</v>
      </c>
      <c r="P28" s="521">
        <v>3</v>
      </c>
      <c r="Q28" s="521">
        <v>0</v>
      </c>
      <c r="R28" s="522">
        <v>0</v>
      </c>
      <c r="S28" s="520">
        <v>0</v>
      </c>
      <c r="T28" s="521">
        <v>3</v>
      </c>
      <c r="U28" s="521">
        <v>0</v>
      </c>
      <c r="V28" s="522">
        <v>0</v>
      </c>
      <c r="W28" s="322">
        <f t="shared" ref="W28:W37" si="2">SUM(C28:V28)</f>
        <v>24</v>
      </c>
      <c r="X28" s="524" t="str">
        <f ca="1">IF( INDIRECT("RC[-1]",0)=MAX(( INDIRECT("R[-1]C[-1]",0)):( INDIRECT("R[1]C[-1]",0))),"finaali","pronksi")</f>
        <v>finaali</v>
      </c>
    </row>
    <row r="29" spans="1:24" x14ac:dyDescent="0.2">
      <c r="A29" s="323">
        <v>3</v>
      </c>
      <c r="B29" s="539" t="s">
        <v>118</v>
      </c>
      <c r="C29" s="520">
        <v>3</v>
      </c>
      <c r="D29" s="521">
        <v>3</v>
      </c>
      <c r="E29" s="521">
        <v>5</v>
      </c>
      <c r="F29" s="522">
        <v>0</v>
      </c>
      <c r="G29" s="520">
        <v>0</v>
      </c>
      <c r="H29" s="521">
        <v>1</v>
      </c>
      <c r="I29" s="521">
        <v>0</v>
      </c>
      <c r="J29" s="522">
        <v>0</v>
      </c>
      <c r="K29" s="520">
        <v>3</v>
      </c>
      <c r="L29" s="521">
        <v>0</v>
      </c>
      <c r="M29" s="521">
        <v>0</v>
      </c>
      <c r="N29" s="522">
        <v>0</v>
      </c>
      <c r="O29" s="520">
        <v>3</v>
      </c>
      <c r="P29" s="521">
        <v>0</v>
      </c>
      <c r="Q29" s="521">
        <v>0</v>
      </c>
      <c r="R29" s="522">
        <v>0</v>
      </c>
      <c r="S29" s="520">
        <v>0</v>
      </c>
      <c r="T29" s="521">
        <v>5</v>
      </c>
      <c r="U29" s="521">
        <v>0</v>
      </c>
      <c r="V29" s="522">
        <v>0</v>
      </c>
      <c r="W29" s="322">
        <f t="shared" si="2"/>
        <v>23</v>
      </c>
      <c r="X29" s="524" t="str">
        <f ca="1">IF( INDIRECT("RC[-1]",0)=MAX(( INDIRECT("R[-1]C[-1]",0)):( INDIRECT("R[1]C[-1]",0))),"finaali","pronksi")</f>
        <v>pronksi</v>
      </c>
    </row>
    <row r="30" spans="1:24" x14ac:dyDescent="0.2">
      <c r="A30" s="335">
        <v>1</v>
      </c>
      <c r="B30" s="347" t="s">
        <v>119</v>
      </c>
      <c r="C30" s="341">
        <v>0</v>
      </c>
      <c r="D30" s="342">
        <v>0</v>
      </c>
      <c r="E30" s="342">
        <v>0</v>
      </c>
      <c r="F30" s="345">
        <v>0</v>
      </c>
      <c r="G30" s="341">
        <v>3</v>
      </c>
      <c r="H30" s="342">
        <v>1</v>
      </c>
      <c r="I30" s="342">
        <v>0</v>
      </c>
      <c r="J30" s="345">
        <v>0</v>
      </c>
      <c r="K30" s="341">
        <v>0</v>
      </c>
      <c r="L30" s="342">
        <v>1</v>
      </c>
      <c r="M30" s="342">
        <v>0</v>
      </c>
      <c r="N30" s="345">
        <v>0</v>
      </c>
      <c r="O30" s="341">
        <v>0</v>
      </c>
      <c r="P30" s="342">
        <v>0</v>
      </c>
      <c r="Q30" s="342">
        <v>0</v>
      </c>
      <c r="R30" s="345">
        <v>0</v>
      </c>
      <c r="S30" s="341">
        <v>0</v>
      </c>
      <c r="T30" s="342">
        <v>0</v>
      </c>
      <c r="U30" s="342">
        <v>0</v>
      </c>
      <c r="V30" s="345">
        <v>0</v>
      </c>
      <c r="W30" s="329">
        <f t="shared" si="2"/>
        <v>5</v>
      </c>
      <c r="X30" s="346" t="str">
        <f ca="1">IF( INDIRECT("RC[-1]",0)=MAX(( INDIRECT("R[-1]C[-1]",0)):( INDIRECT("R[1]C[-1]",0))),"finaali","pronksi")</f>
        <v>pronksi</v>
      </c>
    </row>
    <row r="31" spans="1:24" ht="13.5" thickBot="1" x14ac:dyDescent="0.25">
      <c r="A31" s="354">
        <v>4</v>
      </c>
      <c r="B31" s="537" t="s">
        <v>113</v>
      </c>
      <c r="C31" s="355">
        <v>1</v>
      </c>
      <c r="D31" s="356">
        <v>0</v>
      </c>
      <c r="E31" s="356">
        <v>1</v>
      </c>
      <c r="F31" s="357">
        <v>0</v>
      </c>
      <c r="G31" s="355">
        <v>0</v>
      </c>
      <c r="H31" s="356">
        <v>0</v>
      </c>
      <c r="I31" s="356">
        <v>0</v>
      </c>
      <c r="J31" s="357">
        <v>0</v>
      </c>
      <c r="K31" s="355">
        <v>0</v>
      </c>
      <c r="L31" s="356">
        <v>0</v>
      </c>
      <c r="M31" s="356">
        <v>0</v>
      </c>
      <c r="N31" s="357">
        <v>0</v>
      </c>
      <c r="O31" s="355">
        <v>0</v>
      </c>
      <c r="P31" s="356">
        <v>1</v>
      </c>
      <c r="Q31" s="356">
        <v>0</v>
      </c>
      <c r="R31" s="357">
        <v>0</v>
      </c>
      <c r="S31" s="355">
        <v>0</v>
      </c>
      <c r="T31" s="356">
        <v>0</v>
      </c>
      <c r="U31" s="356">
        <v>0</v>
      </c>
      <c r="V31" s="357">
        <v>0</v>
      </c>
      <c r="W31" s="358">
        <f t="shared" si="2"/>
        <v>3</v>
      </c>
      <c r="X31" s="504" t="str">
        <f ca="1">IF( INDIRECT("RC[-1]",0)=MAX(( INDIRECT("R[-1]C[-1]",0)):( INDIRECT("R[1]C[-1]",0))),"finaali","pronksi")</f>
        <v>pronksi</v>
      </c>
    </row>
    <row r="32" spans="1:24" x14ac:dyDescent="0.2">
      <c r="A32" s="310"/>
      <c r="B32" s="535" t="s">
        <v>311</v>
      </c>
      <c r="C32" s="506"/>
      <c r="D32" s="507"/>
      <c r="E32" s="507"/>
      <c r="F32" s="508"/>
      <c r="G32" s="506"/>
      <c r="H32" s="507"/>
      <c r="I32" s="507"/>
      <c r="J32" s="508"/>
      <c r="K32" s="506"/>
      <c r="L32" s="507"/>
      <c r="M32" s="507"/>
      <c r="N32" s="508"/>
      <c r="O32" s="506"/>
      <c r="P32" s="507"/>
      <c r="Q32" s="507"/>
      <c r="R32" s="508"/>
      <c r="S32" s="506"/>
      <c r="T32" s="507"/>
      <c r="U32" s="507"/>
      <c r="V32" s="508"/>
      <c r="W32" s="509"/>
      <c r="X32" s="510"/>
    </row>
    <row r="33" spans="1:24" x14ac:dyDescent="0.2">
      <c r="A33" s="335"/>
      <c r="B33" s="335" t="s">
        <v>118</v>
      </c>
      <c r="C33" s="341">
        <v>0</v>
      </c>
      <c r="D33" s="342">
        <v>1</v>
      </c>
      <c r="E33" s="342">
        <v>0</v>
      </c>
      <c r="F33" s="345">
        <v>3</v>
      </c>
      <c r="G33" s="341">
        <v>3</v>
      </c>
      <c r="H33" s="342">
        <v>0</v>
      </c>
      <c r="I33" s="342">
        <v>0</v>
      </c>
      <c r="J33" s="345">
        <v>0</v>
      </c>
      <c r="K33" s="341">
        <v>3</v>
      </c>
      <c r="L33" s="342">
        <v>3</v>
      </c>
      <c r="M33" s="342">
        <v>1</v>
      </c>
      <c r="N33" s="345">
        <v>3</v>
      </c>
      <c r="O33" s="341">
        <v>0</v>
      </c>
      <c r="P33" s="342">
        <v>3</v>
      </c>
      <c r="Q33" s="342">
        <v>5</v>
      </c>
      <c r="R33" s="345">
        <v>0</v>
      </c>
      <c r="S33" s="341">
        <v>0</v>
      </c>
      <c r="T33" s="342">
        <v>3</v>
      </c>
      <c r="U33" s="342">
        <v>0</v>
      </c>
      <c r="V33" s="345">
        <v>0</v>
      </c>
      <c r="W33" s="329">
        <f t="shared" si="2"/>
        <v>28</v>
      </c>
      <c r="X33" s="348" t="str">
        <f ca="1">IF( INDIRECT("RC[-1]",0)=MAX(( INDIRECT("R[-1]C[-1]",0)):( INDIRECT("R[1]C[-1]",0))),"3","4")</f>
        <v>3</v>
      </c>
    </row>
    <row r="34" spans="1:24" x14ac:dyDescent="0.2">
      <c r="A34" s="335"/>
      <c r="B34" s="353" t="s">
        <v>113</v>
      </c>
      <c r="C34" s="341">
        <v>0</v>
      </c>
      <c r="D34" s="342">
        <v>0</v>
      </c>
      <c r="E34" s="342">
        <v>0</v>
      </c>
      <c r="F34" s="345">
        <v>0</v>
      </c>
      <c r="G34" s="341">
        <v>0</v>
      </c>
      <c r="H34" s="342">
        <v>0</v>
      </c>
      <c r="I34" s="342">
        <v>0</v>
      </c>
      <c r="J34" s="345">
        <v>0</v>
      </c>
      <c r="K34" s="341">
        <v>0</v>
      </c>
      <c r="L34" s="342">
        <v>0</v>
      </c>
      <c r="M34" s="342">
        <v>0</v>
      </c>
      <c r="N34" s="345">
        <v>0</v>
      </c>
      <c r="O34" s="341">
        <v>0</v>
      </c>
      <c r="P34" s="342">
        <v>0</v>
      </c>
      <c r="Q34" s="342">
        <v>0</v>
      </c>
      <c r="R34" s="345">
        <v>0</v>
      </c>
      <c r="S34" s="341">
        <v>0</v>
      </c>
      <c r="T34" s="342">
        <v>5</v>
      </c>
      <c r="U34" s="342">
        <v>0</v>
      </c>
      <c r="V34" s="345">
        <v>0</v>
      </c>
      <c r="W34" s="329">
        <f t="shared" si="2"/>
        <v>5</v>
      </c>
      <c r="X34" s="348" t="str">
        <f ca="1">IF( INDIRECT("RC[-1]",0)=MAX(( INDIRECT("R[-1]C[-1]",0)):( INDIRECT("R[1]C[-1]",0))),"3","4")</f>
        <v>4</v>
      </c>
    </row>
    <row r="35" spans="1:24" x14ac:dyDescent="0.2">
      <c r="A35" s="335"/>
      <c r="B35" s="352" t="s">
        <v>312</v>
      </c>
      <c r="C35" s="341"/>
      <c r="D35" s="342"/>
      <c r="E35" s="342"/>
      <c r="F35" s="345"/>
      <c r="G35" s="341"/>
      <c r="H35" s="342"/>
      <c r="I35" s="342"/>
      <c r="J35" s="345"/>
      <c r="K35" s="341"/>
      <c r="L35" s="342"/>
      <c r="M35" s="342"/>
      <c r="N35" s="345"/>
      <c r="O35" s="341"/>
      <c r="P35" s="342"/>
      <c r="Q35" s="342"/>
      <c r="R35" s="345"/>
      <c r="S35" s="341"/>
      <c r="T35" s="342"/>
      <c r="U35" s="342"/>
      <c r="V35" s="345"/>
      <c r="W35" s="329"/>
      <c r="X35" s="346"/>
    </row>
    <row r="36" spans="1:24" x14ac:dyDescent="0.2">
      <c r="A36" s="335"/>
      <c r="B36" s="335" t="s">
        <v>107</v>
      </c>
      <c r="C36" s="341">
        <v>0</v>
      </c>
      <c r="D36" s="342">
        <v>3</v>
      </c>
      <c r="E36" s="342">
        <v>0</v>
      </c>
      <c r="F36" s="345">
        <v>3</v>
      </c>
      <c r="G36" s="341">
        <v>1</v>
      </c>
      <c r="H36" s="342">
        <v>1</v>
      </c>
      <c r="I36" s="342">
        <v>3</v>
      </c>
      <c r="J36" s="345">
        <v>1</v>
      </c>
      <c r="K36" s="341">
        <v>3</v>
      </c>
      <c r="L36" s="342">
        <v>1</v>
      </c>
      <c r="M36" s="342">
        <v>0</v>
      </c>
      <c r="N36" s="345">
        <v>0</v>
      </c>
      <c r="O36" s="341">
        <v>0</v>
      </c>
      <c r="P36" s="342">
        <v>0</v>
      </c>
      <c r="Q36" s="342">
        <v>0</v>
      </c>
      <c r="R36" s="345">
        <v>0</v>
      </c>
      <c r="S36" s="341">
        <v>0</v>
      </c>
      <c r="T36" s="342">
        <v>0</v>
      </c>
      <c r="U36" s="342">
        <v>0</v>
      </c>
      <c r="V36" s="345">
        <v>0</v>
      </c>
      <c r="W36" s="329">
        <f t="shared" si="2"/>
        <v>16</v>
      </c>
      <c r="X36" s="348" t="str">
        <f ca="1">IF( INDIRECT("RC[-1]",0)=MAX(( INDIRECT("R[-1]C[-1]",0)):( INDIRECT("R[1]C[-1]",0))),"1","2")</f>
        <v>1</v>
      </c>
    </row>
    <row r="37" spans="1:24" ht="13.5" thickBot="1" x14ac:dyDescent="0.25">
      <c r="A37" s="354"/>
      <c r="B37" s="354" t="s">
        <v>119</v>
      </c>
      <c r="C37" s="355">
        <v>0</v>
      </c>
      <c r="D37" s="356">
        <v>0</v>
      </c>
      <c r="E37" s="356">
        <v>3</v>
      </c>
      <c r="F37" s="357">
        <v>3</v>
      </c>
      <c r="G37" s="355">
        <v>0</v>
      </c>
      <c r="H37" s="356">
        <v>0</v>
      </c>
      <c r="I37" s="356">
        <v>0</v>
      </c>
      <c r="J37" s="357">
        <v>0</v>
      </c>
      <c r="K37" s="355">
        <v>0</v>
      </c>
      <c r="L37" s="356">
        <v>0</v>
      </c>
      <c r="M37" s="356">
        <v>0</v>
      </c>
      <c r="N37" s="357">
        <v>0</v>
      </c>
      <c r="O37" s="355">
        <v>0</v>
      </c>
      <c r="P37" s="356">
        <v>0</v>
      </c>
      <c r="Q37" s="356">
        <v>0</v>
      </c>
      <c r="R37" s="357">
        <v>0</v>
      </c>
      <c r="S37" s="355">
        <v>0</v>
      </c>
      <c r="T37" s="356">
        <v>0</v>
      </c>
      <c r="U37" s="356">
        <v>0</v>
      </c>
      <c r="V37" s="357">
        <v>0</v>
      </c>
      <c r="W37" s="358">
        <f t="shared" si="2"/>
        <v>6</v>
      </c>
      <c r="X37" s="359" t="str">
        <f ca="1">IF( INDIRECT("RC[-1]",0)=MAX(( INDIRECT("R[-1]C[-1]",0)):( INDIRECT("R[1]C[-1]",0))),"1","2")</f>
        <v>2</v>
      </c>
    </row>
    <row r="39" spans="1:24" x14ac:dyDescent="0.2">
      <c r="A39" s="360">
        <v>1</v>
      </c>
      <c r="B39" s="337" t="s">
        <v>107</v>
      </c>
    </row>
    <row r="40" spans="1:24" x14ac:dyDescent="0.2">
      <c r="A40" s="360">
        <v>2</v>
      </c>
      <c r="B40" s="337" t="s">
        <v>119</v>
      </c>
      <c r="E40" s="361"/>
      <c r="F40" s="361"/>
      <c r="G40" s="361"/>
      <c r="H40" s="361"/>
    </row>
    <row r="41" spans="1:24" x14ac:dyDescent="0.2">
      <c r="A41" s="360">
        <v>3</v>
      </c>
      <c r="B41" s="337" t="s">
        <v>118</v>
      </c>
      <c r="E41" s="361"/>
      <c r="F41" s="361"/>
      <c r="G41" s="361"/>
      <c r="H41" s="361"/>
    </row>
    <row r="42" spans="1:24" x14ac:dyDescent="0.2">
      <c r="A42" s="360">
        <v>4</v>
      </c>
      <c r="B42" s="337" t="s">
        <v>113</v>
      </c>
      <c r="E42" s="361"/>
      <c r="F42" s="361"/>
      <c r="G42" s="361"/>
      <c r="H42" s="361"/>
    </row>
    <row r="43" spans="1:24" x14ac:dyDescent="0.2">
      <c r="A43" s="360">
        <v>5</v>
      </c>
      <c r="B43" s="337" t="s">
        <v>115</v>
      </c>
      <c r="E43" s="361"/>
      <c r="F43" s="361"/>
      <c r="G43" s="361"/>
      <c r="H43" s="361"/>
    </row>
    <row r="44" spans="1:24" x14ac:dyDescent="0.2">
      <c r="A44" s="360">
        <v>6</v>
      </c>
      <c r="B44" s="337" t="s">
        <v>128</v>
      </c>
      <c r="E44" s="361"/>
      <c r="F44" s="361"/>
      <c r="G44" s="361"/>
      <c r="H44" s="361"/>
    </row>
    <row r="45" spans="1:24" x14ac:dyDescent="0.2">
      <c r="A45" s="360">
        <v>7</v>
      </c>
      <c r="B45" s="337" t="s">
        <v>117</v>
      </c>
      <c r="E45" s="361"/>
      <c r="F45" s="361"/>
      <c r="G45" s="361"/>
      <c r="H45" s="361"/>
    </row>
    <row r="46" spans="1:24" x14ac:dyDescent="0.2">
      <c r="A46" s="360">
        <v>8</v>
      </c>
      <c r="B46" s="337" t="s">
        <v>120</v>
      </c>
      <c r="E46" s="361"/>
      <c r="F46" s="361"/>
      <c r="G46" s="361"/>
      <c r="H46" s="361"/>
    </row>
    <row r="47" spans="1:24" x14ac:dyDescent="0.2">
      <c r="A47" s="360">
        <v>9</v>
      </c>
      <c r="B47" s="337" t="s">
        <v>108</v>
      </c>
      <c r="E47" s="361"/>
      <c r="F47" s="361"/>
      <c r="G47" s="361"/>
      <c r="H47" s="361"/>
    </row>
    <row r="48" spans="1:24" x14ac:dyDescent="0.2">
      <c r="E48" s="361"/>
      <c r="F48" s="361"/>
      <c r="G48" s="361"/>
      <c r="H48" s="361"/>
    </row>
  </sheetData>
  <conditionalFormatting sqref="W33:W34">
    <cfRule type="top10" dxfId="58" priority="9" rank="1"/>
  </conditionalFormatting>
  <conditionalFormatting sqref="W36:W37">
    <cfRule type="top10" dxfId="57" priority="8" rank="1"/>
  </conditionalFormatting>
  <conditionalFormatting sqref="W30:W31">
    <cfRule type="top10" dxfId="56" priority="7" rank="1"/>
  </conditionalFormatting>
  <conditionalFormatting sqref="W28:W29">
    <cfRule type="top10" dxfId="55" priority="6" rank="1"/>
  </conditionalFormatting>
  <conditionalFormatting sqref="W21:W22">
    <cfRule type="top10" dxfId="54" priority="5" rank="1"/>
  </conditionalFormatting>
  <conditionalFormatting sqref="W19:W20">
    <cfRule type="top10" dxfId="53" priority="4" rank="1"/>
  </conditionalFormatting>
  <conditionalFormatting sqref="W23:W24">
    <cfRule type="top10" dxfId="52" priority="2" rank="1"/>
  </conditionalFormatting>
  <conditionalFormatting sqref="W25:W26">
    <cfRule type="top10" dxfId="51" priority="1" rank="1"/>
  </conditionalFormatting>
  <conditionalFormatting sqref="W9:W37">
    <cfRule type="top10" dxfId="50" priority="60" stopIfTrue="1" rank="1"/>
  </conditionalFormatting>
  <pageMargins left="0.78740157480314965" right="0.31496062992125984" top="0.78740157480314965" bottom="0.39370078740157483" header="0.59055118110236227" footer="0"/>
  <pageSetup paperSize="9" fitToHeight="0" orientation="portrait" r:id="rId1"/>
  <headerFooter alignWithMargins="0">
    <oddHeader>&amp;R&amp;"Arial,Regular"&amp;9Page &amp;P of &amp;N</oddHead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X44"/>
  <sheetViews>
    <sheetView showGridLines="0" showRowColHeaders="0" zoomScaleNormal="100" workbookViewId="0">
      <pane ySplit="7" topLeftCell="A8" activePane="bottomLeft" state="frozen"/>
      <selection activeCell="W1" sqref="W1"/>
      <selection pane="bottomLeft" activeCell="W1" sqref="W1"/>
    </sheetView>
  </sheetViews>
  <sheetFormatPr defaultRowHeight="12.75" x14ac:dyDescent="0.2"/>
  <cols>
    <col min="1" max="1" width="3" style="311" bestFit="1" customWidth="1"/>
    <col min="2" max="2" width="18.7109375" style="311" customWidth="1"/>
    <col min="3" max="22" width="2.85546875" style="311" customWidth="1"/>
    <col min="23" max="23" width="3" style="311" bestFit="1" customWidth="1"/>
    <col min="24" max="24" width="10.5703125" style="311" customWidth="1"/>
    <col min="25" max="16384" width="9.140625" style="311"/>
  </cols>
  <sheetData>
    <row r="1" spans="1:24" s="150" customFormat="1" x14ac:dyDescent="0.2">
      <c r="A1" s="154" t="str">
        <f>UPPER((Kal!D8)&amp;" "&amp;(Kal!C8)&amp;" - "&amp;(Kal!E8))</f>
        <v>TUL2 SHK KV 2. ETAPP - TULISTAMINE</v>
      </c>
      <c r="N1" s="455" t="str">
        <f>HYPERLINK("#'Kal'!I1","Kalender")</f>
        <v>Kalender</v>
      </c>
      <c r="O1" s="456"/>
      <c r="Q1" s="456"/>
      <c r="R1" s="156"/>
      <c r="S1" s="455" t="str">
        <f>HYPERLINK("#'Tul-Reit'!G1","Reiting")</f>
        <v>Reiting</v>
      </c>
      <c r="T1" s="1"/>
      <c r="U1" s="1"/>
    </row>
    <row r="2" spans="1:24" s="150" customFormat="1" x14ac:dyDescent="0.2">
      <c r="A2" s="159" t="str">
        <f>"Toimumisaeg: "&amp;(Kal!A8)&amp;" kell "&amp;(Kal!B8)</f>
        <v>Toimumisaeg: P, 14.12.2014 kell 11:00</v>
      </c>
    </row>
    <row r="3" spans="1:24" s="150" customFormat="1" x14ac:dyDescent="0.2">
      <c r="A3" s="159" t="str">
        <f>"Toimumiskoht: "&amp;(Kal!F8)</f>
        <v>Toimumiskoht: K-Järve petangihall</v>
      </c>
    </row>
    <row r="4" spans="1:24" s="150" customFormat="1" x14ac:dyDescent="0.2">
      <c r="A4" s="159" t="str">
        <f>"Korraldaja: "&amp;(Kal!G8)</f>
        <v>Korraldaja: K-Järve SHK</v>
      </c>
    </row>
    <row r="5" spans="1:24" s="150" customFormat="1" ht="13.5" thickBot="1" x14ac:dyDescent="0.25"/>
    <row r="6" spans="1:24" ht="63.75" customHeight="1" thickBot="1" x14ac:dyDescent="0.25">
      <c r="A6" s="485"/>
      <c r="B6" s="486"/>
      <c r="C6" s="487"/>
      <c r="D6" s="487"/>
      <c r="E6" s="487"/>
      <c r="F6" s="487"/>
      <c r="G6" s="488"/>
      <c r="H6" s="487"/>
      <c r="I6" s="487"/>
      <c r="J6" s="489"/>
      <c r="K6" s="487"/>
      <c r="L6" s="487"/>
      <c r="M6" s="487"/>
      <c r="N6" s="487"/>
      <c r="O6" s="488"/>
      <c r="P6" s="487"/>
      <c r="Q6" s="487"/>
      <c r="R6" s="489"/>
      <c r="S6" s="487"/>
      <c r="T6" s="487"/>
      <c r="U6" s="487"/>
      <c r="V6" s="487"/>
      <c r="W6" s="490"/>
      <c r="X6" s="490"/>
    </row>
    <row r="7" spans="1:24" s="313" customFormat="1" ht="13.5" thickBot="1" x14ac:dyDescent="0.25">
      <c r="A7" s="491"/>
      <c r="B7" s="492"/>
      <c r="C7" s="493">
        <v>6</v>
      </c>
      <c r="D7" s="494">
        <v>7</v>
      </c>
      <c r="E7" s="494">
        <v>8</v>
      </c>
      <c r="F7" s="495">
        <v>9</v>
      </c>
      <c r="G7" s="493">
        <v>6</v>
      </c>
      <c r="H7" s="494">
        <v>7</v>
      </c>
      <c r="I7" s="494">
        <v>8</v>
      </c>
      <c r="J7" s="495">
        <v>9</v>
      </c>
      <c r="K7" s="493">
        <v>6</v>
      </c>
      <c r="L7" s="494">
        <v>7</v>
      </c>
      <c r="M7" s="494">
        <v>8</v>
      </c>
      <c r="N7" s="495">
        <v>9</v>
      </c>
      <c r="O7" s="493">
        <v>6</v>
      </c>
      <c r="P7" s="494">
        <v>7</v>
      </c>
      <c r="Q7" s="494">
        <v>8</v>
      </c>
      <c r="R7" s="495">
        <v>9</v>
      </c>
      <c r="S7" s="493">
        <v>6</v>
      </c>
      <c r="T7" s="494">
        <v>7</v>
      </c>
      <c r="U7" s="494">
        <v>8</v>
      </c>
      <c r="V7" s="495">
        <v>9</v>
      </c>
      <c r="W7" s="496" t="s">
        <v>103</v>
      </c>
      <c r="X7" s="563" t="s">
        <v>323</v>
      </c>
    </row>
    <row r="8" spans="1:24" s="315" customFormat="1" x14ac:dyDescent="0.2">
      <c r="A8" s="497"/>
      <c r="B8" s="498" t="s">
        <v>322</v>
      </c>
      <c r="C8" s="499"/>
      <c r="D8" s="500"/>
      <c r="E8" s="500"/>
      <c r="F8" s="501"/>
      <c r="G8" s="499"/>
      <c r="H8" s="500"/>
      <c r="I8" s="500"/>
      <c r="J8" s="501"/>
      <c r="K8" s="499"/>
      <c r="L8" s="500"/>
      <c r="M8" s="500"/>
      <c r="N8" s="501"/>
      <c r="O8" s="499"/>
      <c r="P8" s="500"/>
      <c r="Q8" s="500"/>
      <c r="R8" s="501"/>
      <c r="S8" s="499"/>
      <c r="T8" s="500"/>
      <c r="U8" s="500"/>
      <c r="V8" s="501"/>
      <c r="W8" s="497"/>
      <c r="X8" s="502"/>
    </row>
    <row r="9" spans="1:24" s="315" customFormat="1" x14ac:dyDescent="0.2">
      <c r="A9" s="316">
        <v>1</v>
      </c>
      <c r="B9" s="323" t="s">
        <v>117</v>
      </c>
      <c r="C9" s="362">
        <v>0</v>
      </c>
      <c r="D9" s="363">
        <v>0</v>
      </c>
      <c r="E9" s="363">
        <v>3</v>
      </c>
      <c r="F9" s="364">
        <v>3</v>
      </c>
      <c r="G9" s="362">
        <v>0</v>
      </c>
      <c r="H9" s="363">
        <v>3</v>
      </c>
      <c r="I9" s="363">
        <v>3</v>
      </c>
      <c r="J9" s="364">
        <v>3</v>
      </c>
      <c r="K9" s="362">
        <v>0</v>
      </c>
      <c r="L9" s="363">
        <v>0</v>
      </c>
      <c r="M9" s="363">
        <v>3</v>
      </c>
      <c r="N9" s="364">
        <v>1</v>
      </c>
      <c r="O9" s="362">
        <v>0</v>
      </c>
      <c r="P9" s="363">
        <v>1</v>
      </c>
      <c r="Q9" s="363">
        <v>0</v>
      </c>
      <c r="R9" s="364">
        <v>0</v>
      </c>
      <c r="S9" s="362">
        <v>0</v>
      </c>
      <c r="T9" s="363">
        <v>0</v>
      </c>
      <c r="U9" s="363">
        <v>5</v>
      </c>
      <c r="V9" s="364">
        <v>0</v>
      </c>
      <c r="W9" s="321">
        <f>SUM(C9:V9)</f>
        <v>25</v>
      </c>
      <c r="X9" s="322" t="s">
        <v>304</v>
      </c>
    </row>
    <row r="10" spans="1:24" s="315" customFormat="1" x14ac:dyDescent="0.2">
      <c r="A10" s="316">
        <v>2</v>
      </c>
      <c r="B10" s="365" t="s">
        <v>129</v>
      </c>
      <c r="C10" s="318">
        <v>3</v>
      </c>
      <c r="D10" s="319">
        <v>0</v>
      </c>
      <c r="E10" s="319">
        <v>0</v>
      </c>
      <c r="F10" s="320">
        <v>0</v>
      </c>
      <c r="G10" s="318">
        <v>0</v>
      </c>
      <c r="H10" s="319">
        <v>0</v>
      </c>
      <c r="I10" s="319">
        <v>0</v>
      </c>
      <c r="J10" s="320">
        <v>5</v>
      </c>
      <c r="K10" s="318">
        <v>0</v>
      </c>
      <c r="L10" s="319">
        <v>3</v>
      </c>
      <c r="M10" s="319">
        <v>0</v>
      </c>
      <c r="N10" s="320">
        <v>3</v>
      </c>
      <c r="O10" s="318">
        <v>0</v>
      </c>
      <c r="P10" s="319">
        <v>3</v>
      </c>
      <c r="Q10" s="319">
        <v>0</v>
      </c>
      <c r="R10" s="320">
        <v>0</v>
      </c>
      <c r="S10" s="318">
        <v>0</v>
      </c>
      <c r="T10" s="319">
        <v>0</v>
      </c>
      <c r="U10" s="319">
        <v>0</v>
      </c>
      <c r="V10" s="320">
        <v>0</v>
      </c>
      <c r="W10" s="321">
        <f t="shared" ref="W10:W15" si="0">SUM(C10:V10)</f>
        <v>17</v>
      </c>
      <c r="X10" s="322" t="s">
        <v>305</v>
      </c>
    </row>
    <row r="11" spans="1:24" s="315" customFormat="1" x14ac:dyDescent="0.2">
      <c r="A11" s="314">
        <v>3</v>
      </c>
      <c r="B11" s="350" t="s">
        <v>107</v>
      </c>
      <c r="C11" s="325">
        <v>0</v>
      </c>
      <c r="D11" s="326">
        <v>0</v>
      </c>
      <c r="E11" s="326">
        <v>3</v>
      </c>
      <c r="F11" s="327">
        <v>0</v>
      </c>
      <c r="G11" s="325">
        <v>0</v>
      </c>
      <c r="H11" s="326">
        <v>3</v>
      </c>
      <c r="I11" s="326">
        <v>0</v>
      </c>
      <c r="J11" s="327">
        <v>0</v>
      </c>
      <c r="K11" s="325">
        <v>5</v>
      </c>
      <c r="L11" s="326">
        <v>0</v>
      </c>
      <c r="M11" s="326">
        <v>1</v>
      </c>
      <c r="N11" s="327">
        <v>3</v>
      </c>
      <c r="O11" s="325">
        <v>3</v>
      </c>
      <c r="P11" s="326">
        <v>5</v>
      </c>
      <c r="Q11" s="326">
        <v>0</v>
      </c>
      <c r="R11" s="327">
        <v>0</v>
      </c>
      <c r="S11" s="325">
        <v>0</v>
      </c>
      <c r="T11" s="326">
        <v>0</v>
      </c>
      <c r="U11" s="326">
        <v>0</v>
      </c>
      <c r="V11" s="327">
        <v>0</v>
      </c>
      <c r="W11" s="328">
        <f t="shared" si="0"/>
        <v>23</v>
      </c>
      <c r="X11" s="329" t="s">
        <v>301</v>
      </c>
    </row>
    <row r="12" spans="1:24" s="315" customFormat="1" x14ac:dyDescent="0.2">
      <c r="A12" s="314">
        <v>4</v>
      </c>
      <c r="B12" s="347" t="s">
        <v>118</v>
      </c>
      <c r="C12" s="325">
        <v>0</v>
      </c>
      <c r="D12" s="326">
        <v>3</v>
      </c>
      <c r="E12" s="326">
        <v>0</v>
      </c>
      <c r="F12" s="327">
        <v>0</v>
      </c>
      <c r="G12" s="325">
        <v>0</v>
      </c>
      <c r="H12" s="326">
        <v>0</v>
      </c>
      <c r="I12" s="326">
        <v>3</v>
      </c>
      <c r="J12" s="327">
        <v>0</v>
      </c>
      <c r="K12" s="325">
        <v>3</v>
      </c>
      <c r="L12" s="326">
        <v>3</v>
      </c>
      <c r="M12" s="326">
        <v>1</v>
      </c>
      <c r="N12" s="327">
        <v>0</v>
      </c>
      <c r="O12" s="325">
        <v>1</v>
      </c>
      <c r="P12" s="326">
        <v>0</v>
      </c>
      <c r="Q12" s="326">
        <v>3</v>
      </c>
      <c r="R12" s="327">
        <v>0</v>
      </c>
      <c r="S12" s="325">
        <v>0</v>
      </c>
      <c r="T12" s="326">
        <v>0</v>
      </c>
      <c r="U12" s="326">
        <v>0</v>
      </c>
      <c r="V12" s="327">
        <v>0</v>
      </c>
      <c r="W12" s="328">
        <f t="shared" si="0"/>
        <v>17</v>
      </c>
      <c r="X12" s="329" t="s">
        <v>308</v>
      </c>
    </row>
    <row r="13" spans="1:24" s="315" customFormat="1" x14ac:dyDescent="0.2">
      <c r="A13" s="316">
        <v>5</v>
      </c>
      <c r="B13" s="365" t="s">
        <v>113</v>
      </c>
      <c r="C13" s="318">
        <v>0</v>
      </c>
      <c r="D13" s="319">
        <v>0</v>
      </c>
      <c r="E13" s="319">
        <v>1</v>
      </c>
      <c r="F13" s="320">
        <v>0</v>
      </c>
      <c r="G13" s="318">
        <v>5</v>
      </c>
      <c r="H13" s="319">
        <v>0</v>
      </c>
      <c r="I13" s="319">
        <v>1</v>
      </c>
      <c r="J13" s="320">
        <v>0</v>
      </c>
      <c r="K13" s="318">
        <v>0</v>
      </c>
      <c r="L13" s="319">
        <v>0</v>
      </c>
      <c r="M13" s="319">
        <v>1</v>
      </c>
      <c r="N13" s="320">
        <v>0</v>
      </c>
      <c r="O13" s="318">
        <v>5</v>
      </c>
      <c r="P13" s="319">
        <v>0</v>
      </c>
      <c r="Q13" s="319">
        <v>0</v>
      </c>
      <c r="R13" s="320">
        <v>0</v>
      </c>
      <c r="S13" s="318">
        <v>0</v>
      </c>
      <c r="T13" s="319">
        <v>5</v>
      </c>
      <c r="U13" s="319">
        <v>0</v>
      </c>
      <c r="V13" s="320">
        <v>3</v>
      </c>
      <c r="W13" s="330">
        <f t="shared" si="0"/>
        <v>21</v>
      </c>
      <c r="X13" s="322" t="s">
        <v>306</v>
      </c>
    </row>
    <row r="14" spans="1:24" s="315" customFormat="1" x14ac:dyDescent="0.2">
      <c r="A14" s="316">
        <v>6</v>
      </c>
      <c r="B14" s="323" t="s">
        <v>120</v>
      </c>
      <c r="C14" s="318">
        <v>0</v>
      </c>
      <c r="D14" s="319">
        <v>0</v>
      </c>
      <c r="E14" s="319">
        <v>0</v>
      </c>
      <c r="F14" s="320">
        <v>0</v>
      </c>
      <c r="G14" s="318">
        <v>0</v>
      </c>
      <c r="H14" s="319">
        <v>0</v>
      </c>
      <c r="I14" s="319">
        <v>0</v>
      </c>
      <c r="J14" s="320">
        <v>0</v>
      </c>
      <c r="K14" s="318">
        <v>5</v>
      </c>
      <c r="L14" s="319">
        <v>0</v>
      </c>
      <c r="M14" s="319">
        <v>0</v>
      </c>
      <c r="N14" s="320">
        <v>0</v>
      </c>
      <c r="O14" s="318">
        <v>0</v>
      </c>
      <c r="P14" s="319">
        <v>0</v>
      </c>
      <c r="Q14" s="319">
        <v>0</v>
      </c>
      <c r="R14" s="320">
        <v>0</v>
      </c>
      <c r="S14" s="318">
        <v>0</v>
      </c>
      <c r="T14" s="319">
        <v>0</v>
      </c>
      <c r="U14" s="319">
        <v>0</v>
      </c>
      <c r="V14" s="320">
        <v>0</v>
      </c>
      <c r="W14" s="321">
        <f t="shared" si="0"/>
        <v>5</v>
      </c>
      <c r="X14" s="322" t="s">
        <v>307</v>
      </c>
    </row>
    <row r="15" spans="1:24" s="315" customFormat="1" ht="13.5" thickBot="1" x14ac:dyDescent="0.25">
      <c r="A15" s="552">
        <v>7</v>
      </c>
      <c r="B15" s="383" t="s">
        <v>119</v>
      </c>
      <c r="C15" s="384">
        <v>3</v>
      </c>
      <c r="D15" s="385">
        <v>0</v>
      </c>
      <c r="E15" s="385">
        <v>0</v>
      </c>
      <c r="F15" s="386">
        <v>0</v>
      </c>
      <c r="G15" s="384">
        <v>0</v>
      </c>
      <c r="H15" s="385">
        <v>0</v>
      </c>
      <c r="I15" s="385">
        <v>3</v>
      </c>
      <c r="J15" s="386">
        <v>0</v>
      </c>
      <c r="K15" s="384">
        <v>0</v>
      </c>
      <c r="L15" s="385">
        <v>0</v>
      </c>
      <c r="M15" s="385">
        <v>0</v>
      </c>
      <c r="N15" s="386">
        <v>0</v>
      </c>
      <c r="O15" s="384">
        <v>0</v>
      </c>
      <c r="P15" s="385">
        <v>0</v>
      </c>
      <c r="Q15" s="385">
        <v>0</v>
      </c>
      <c r="R15" s="386">
        <v>0</v>
      </c>
      <c r="S15" s="384">
        <v>0</v>
      </c>
      <c r="T15" s="385">
        <v>0</v>
      </c>
      <c r="U15" s="385">
        <v>0</v>
      </c>
      <c r="V15" s="386">
        <v>0</v>
      </c>
      <c r="W15" s="553">
        <f t="shared" si="0"/>
        <v>6</v>
      </c>
      <c r="X15" s="358" t="s">
        <v>302</v>
      </c>
    </row>
    <row r="16" spans="1:24" x14ac:dyDescent="0.2">
      <c r="A16" s="310"/>
      <c r="B16" s="511" t="s">
        <v>309</v>
      </c>
      <c r="C16" s="506"/>
      <c r="D16" s="507"/>
      <c r="E16" s="507"/>
      <c r="F16" s="508"/>
      <c r="G16" s="506"/>
      <c r="H16" s="507"/>
      <c r="I16" s="507"/>
      <c r="J16" s="508"/>
      <c r="K16" s="506"/>
      <c r="L16" s="507"/>
      <c r="M16" s="507"/>
      <c r="N16" s="508"/>
      <c r="O16" s="506"/>
      <c r="P16" s="507"/>
      <c r="Q16" s="507"/>
      <c r="R16" s="508"/>
      <c r="S16" s="506"/>
      <c r="T16" s="507"/>
      <c r="U16" s="507"/>
      <c r="V16" s="508"/>
      <c r="W16" s="510"/>
      <c r="X16" s="510"/>
    </row>
    <row r="17" spans="1:24" x14ac:dyDescent="0.2">
      <c r="A17" s="323">
        <v>1</v>
      </c>
      <c r="B17" s="519" t="s">
        <v>117</v>
      </c>
      <c r="C17" s="520">
        <v>5</v>
      </c>
      <c r="D17" s="521">
        <v>0</v>
      </c>
      <c r="E17" s="521">
        <v>0</v>
      </c>
      <c r="F17" s="522">
        <v>3</v>
      </c>
      <c r="G17" s="520">
        <v>0</v>
      </c>
      <c r="H17" s="521">
        <v>0</v>
      </c>
      <c r="I17" s="521">
        <v>0</v>
      </c>
      <c r="J17" s="522">
        <v>1</v>
      </c>
      <c r="K17" s="520">
        <v>5</v>
      </c>
      <c r="L17" s="521">
        <v>1</v>
      </c>
      <c r="M17" s="521">
        <v>0</v>
      </c>
      <c r="N17" s="522">
        <v>0</v>
      </c>
      <c r="O17" s="520">
        <v>3</v>
      </c>
      <c r="P17" s="521">
        <v>0</v>
      </c>
      <c r="Q17" s="521">
        <v>0</v>
      </c>
      <c r="R17" s="522">
        <v>0</v>
      </c>
      <c r="S17" s="520">
        <v>3</v>
      </c>
      <c r="T17" s="521">
        <v>5</v>
      </c>
      <c r="U17" s="521">
        <v>3</v>
      </c>
      <c r="V17" s="522">
        <v>0</v>
      </c>
      <c r="W17" s="322">
        <f t="shared" ref="W17:W24" si="1">SUM(C17:V17)</f>
        <v>29</v>
      </c>
      <c r="X17" s="524" t="s">
        <v>301</v>
      </c>
    </row>
    <row r="18" spans="1:24" x14ac:dyDescent="0.2">
      <c r="A18" s="323">
        <v>8</v>
      </c>
      <c r="B18" s="519" t="s">
        <v>313</v>
      </c>
      <c r="C18" s="520"/>
      <c r="D18" s="521"/>
      <c r="E18" s="521"/>
      <c r="F18" s="522"/>
      <c r="G18" s="520"/>
      <c r="H18" s="521"/>
      <c r="I18" s="521"/>
      <c r="J18" s="522"/>
      <c r="K18" s="520"/>
      <c r="L18" s="521"/>
      <c r="M18" s="521"/>
      <c r="N18" s="522"/>
      <c r="O18" s="520"/>
      <c r="P18" s="521"/>
      <c r="Q18" s="521"/>
      <c r="R18" s="522"/>
      <c r="S18" s="520"/>
      <c r="T18" s="521"/>
      <c r="U18" s="521"/>
      <c r="V18" s="522"/>
      <c r="W18" s="322">
        <f t="shared" si="1"/>
        <v>0</v>
      </c>
      <c r="X18" s="524"/>
    </row>
    <row r="19" spans="1:24" x14ac:dyDescent="0.2">
      <c r="A19" s="335">
        <v>2</v>
      </c>
      <c r="B19" s="369" t="s">
        <v>107</v>
      </c>
      <c r="C19" s="341">
        <v>3</v>
      </c>
      <c r="D19" s="342">
        <v>0</v>
      </c>
      <c r="E19" s="342">
        <v>3</v>
      </c>
      <c r="F19" s="345">
        <v>0</v>
      </c>
      <c r="G19" s="341">
        <v>3</v>
      </c>
      <c r="H19" s="342">
        <v>5</v>
      </c>
      <c r="I19" s="342">
        <v>1</v>
      </c>
      <c r="J19" s="345">
        <v>3</v>
      </c>
      <c r="K19" s="341">
        <v>0</v>
      </c>
      <c r="L19" s="342">
        <v>0</v>
      </c>
      <c r="M19" s="342">
        <v>3</v>
      </c>
      <c r="N19" s="345">
        <v>3</v>
      </c>
      <c r="O19" s="341">
        <v>3</v>
      </c>
      <c r="P19" s="342">
        <v>0</v>
      </c>
      <c r="Q19" s="342">
        <v>0</v>
      </c>
      <c r="R19" s="345">
        <v>0</v>
      </c>
      <c r="S19" s="341">
        <v>5</v>
      </c>
      <c r="T19" s="342">
        <v>0</v>
      </c>
      <c r="U19" s="342">
        <v>0</v>
      </c>
      <c r="V19" s="345">
        <v>0</v>
      </c>
      <c r="W19" s="329">
        <f t="shared" si="1"/>
        <v>32</v>
      </c>
      <c r="X19" s="370" t="s">
        <v>304</v>
      </c>
    </row>
    <row r="20" spans="1:24" x14ac:dyDescent="0.2">
      <c r="A20" s="335">
        <v>7</v>
      </c>
      <c r="B20" s="369" t="s">
        <v>120</v>
      </c>
      <c r="C20" s="341">
        <v>3</v>
      </c>
      <c r="D20" s="342">
        <v>3</v>
      </c>
      <c r="E20" s="342">
        <v>3</v>
      </c>
      <c r="F20" s="345">
        <v>0</v>
      </c>
      <c r="G20" s="341">
        <v>0</v>
      </c>
      <c r="H20" s="342">
        <v>3</v>
      </c>
      <c r="I20" s="342">
        <v>0</v>
      </c>
      <c r="J20" s="345">
        <v>0</v>
      </c>
      <c r="K20" s="341">
        <v>1</v>
      </c>
      <c r="L20" s="342">
        <v>1</v>
      </c>
      <c r="M20" s="342">
        <v>0</v>
      </c>
      <c r="N20" s="345">
        <v>3</v>
      </c>
      <c r="O20" s="341">
        <v>0</v>
      </c>
      <c r="P20" s="342">
        <v>0</v>
      </c>
      <c r="Q20" s="342">
        <v>0</v>
      </c>
      <c r="R20" s="345">
        <v>0</v>
      </c>
      <c r="S20" s="341">
        <v>0</v>
      </c>
      <c r="T20" s="342">
        <v>0</v>
      </c>
      <c r="U20" s="342">
        <v>0</v>
      </c>
      <c r="V20" s="345">
        <v>0</v>
      </c>
      <c r="W20" s="329">
        <f t="shared" si="1"/>
        <v>17</v>
      </c>
      <c r="X20" s="348">
        <v>5</v>
      </c>
    </row>
    <row r="21" spans="1:24" x14ac:dyDescent="0.2">
      <c r="A21" s="323">
        <v>3</v>
      </c>
      <c r="B21" s="519" t="s">
        <v>113</v>
      </c>
      <c r="C21" s="520">
        <v>3</v>
      </c>
      <c r="D21" s="521">
        <v>0</v>
      </c>
      <c r="E21" s="521">
        <v>0</v>
      </c>
      <c r="F21" s="522">
        <v>0</v>
      </c>
      <c r="G21" s="520">
        <v>0</v>
      </c>
      <c r="H21" s="521">
        <v>0</v>
      </c>
      <c r="I21" s="521">
        <v>0</v>
      </c>
      <c r="J21" s="522">
        <v>0</v>
      </c>
      <c r="K21" s="520">
        <v>0</v>
      </c>
      <c r="L21" s="521">
        <v>1</v>
      </c>
      <c r="M21" s="521">
        <v>0</v>
      </c>
      <c r="N21" s="522">
        <v>0</v>
      </c>
      <c r="O21" s="520">
        <v>0</v>
      </c>
      <c r="P21" s="521">
        <v>0</v>
      </c>
      <c r="Q21" s="521">
        <v>0</v>
      </c>
      <c r="R21" s="522">
        <v>0</v>
      </c>
      <c r="S21" s="520">
        <v>3</v>
      </c>
      <c r="T21" s="521">
        <v>0</v>
      </c>
      <c r="U21" s="521">
        <v>0</v>
      </c>
      <c r="V21" s="522">
        <v>0</v>
      </c>
      <c r="W21" s="322">
        <f t="shared" si="1"/>
        <v>7</v>
      </c>
      <c r="X21" s="523">
        <v>7</v>
      </c>
    </row>
    <row r="22" spans="1:24" x14ac:dyDescent="0.2">
      <c r="A22" s="323">
        <v>6</v>
      </c>
      <c r="B22" s="519" t="s">
        <v>119</v>
      </c>
      <c r="C22" s="520">
        <v>0</v>
      </c>
      <c r="D22" s="521">
        <v>0</v>
      </c>
      <c r="E22" s="521">
        <v>0</v>
      </c>
      <c r="F22" s="522">
        <v>0</v>
      </c>
      <c r="G22" s="520">
        <v>0</v>
      </c>
      <c r="H22" s="521">
        <v>3</v>
      </c>
      <c r="I22" s="521">
        <v>0</v>
      </c>
      <c r="J22" s="522">
        <v>5</v>
      </c>
      <c r="K22" s="520">
        <v>0</v>
      </c>
      <c r="L22" s="521">
        <v>0</v>
      </c>
      <c r="M22" s="521">
        <v>0</v>
      </c>
      <c r="N22" s="522">
        <v>0</v>
      </c>
      <c r="O22" s="520">
        <v>0</v>
      </c>
      <c r="P22" s="521">
        <v>3</v>
      </c>
      <c r="Q22" s="521">
        <v>0</v>
      </c>
      <c r="R22" s="522">
        <v>0</v>
      </c>
      <c r="S22" s="520">
        <v>0</v>
      </c>
      <c r="T22" s="521">
        <v>0</v>
      </c>
      <c r="U22" s="521">
        <v>0</v>
      </c>
      <c r="V22" s="522">
        <v>0</v>
      </c>
      <c r="W22" s="322">
        <f t="shared" si="1"/>
        <v>11</v>
      </c>
      <c r="X22" s="524" t="s">
        <v>305</v>
      </c>
    </row>
    <row r="23" spans="1:24" x14ac:dyDescent="0.2">
      <c r="A23" s="335">
        <v>4</v>
      </c>
      <c r="B23" s="368" t="s">
        <v>129</v>
      </c>
      <c r="C23" s="341">
        <v>0</v>
      </c>
      <c r="D23" s="342">
        <v>3</v>
      </c>
      <c r="E23" s="342">
        <v>1</v>
      </c>
      <c r="F23" s="345">
        <v>3</v>
      </c>
      <c r="G23" s="341">
        <v>0</v>
      </c>
      <c r="H23" s="342">
        <v>0</v>
      </c>
      <c r="I23" s="342">
        <v>0</v>
      </c>
      <c r="J23" s="345">
        <v>0</v>
      </c>
      <c r="K23" s="341">
        <v>1</v>
      </c>
      <c r="L23" s="342">
        <v>0</v>
      </c>
      <c r="M23" s="342">
        <v>0</v>
      </c>
      <c r="N23" s="345">
        <v>0</v>
      </c>
      <c r="O23" s="341">
        <v>0</v>
      </c>
      <c r="P23" s="342">
        <v>0</v>
      </c>
      <c r="Q23" s="342">
        <v>0</v>
      </c>
      <c r="R23" s="345">
        <v>0</v>
      </c>
      <c r="S23" s="341">
        <v>0</v>
      </c>
      <c r="T23" s="342">
        <v>0</v>
      </c>
      <c r="U23" s="342">
        <v>0</v>
      </c>
      <c r="V23" s="345">
        <v>0</v>
      </c>
      <c r="W23" s="329">
        <f t="shared" si="1"/>
        <v>8</v>
      </c>
      <c r="X23" s="348">
        <v>6</v>
      </c>
    </row>
    <row r="24" spans="1:24" ht="13.5" thickBot="1" x14ac:dyDescent="0.25">
      <c r="A24" s="354">
        <v>5</v>
      </c>
      <c r="B24" s="503" t="s">
        <v>118</v>
      </c>
      <c r="C24" s="355">
        <v>3</v>
      </c>
      <c r="D24" s="356">
        <v>0</v>
      </c>
      <c r="E24" s="356">
        <v>3</v>
      </c>
      <c r="F24" s="357">
        <v>0</v>
      </c>
      <c r="G24" s="355">
        <v>0</v>
      </c>
      <c r="H24" s="356">
        <v>3</v>
      </c>
      <c r="I24" s="356">
        <v>3</v>
      </c>
      <c r="J24" s="357">
        <v>0</v>
      </c>
      <c r="K24" s="355">
        <v>0</v>
      </c>
      <c r="L24" s="356">
        <v>0</v>
      </c>
      <c r="M24" s="356">
        <v>1</v>
      </c>
      <c r="N24" s="357">
        <v>0</v>
      </c>
      <c r="O24" s="355">
        <v>0</v>
      </c>
      <c r="P24" s="356">
        <v>0</v>
      </c>
      <c r="Q24" s="356">
        <v>0</v>
      </c>
      <c r="R24" s="357">
        <v>3</v>
      </c>
      <c r="S24" s="355">
        <v>0</v>
      </c>
      <c r="T24" s="356">
        <v>5</v>
      </c>
      <c r="U24" s="356">
        <v>3</v>
      </c>
      <c r="V24" s="357">
        <v>5</v>
      </c>
      <c r="W24" s="358">
        <f t="shared" si="1"/>
        <v>29</v>
      </c>
      <c r="X24" s="504" t="s">
        <v>306</v>
      </c>
    </row>
    <row r="25" spans="1:24" x14ac:dyDescent="0.2">
      <c r="A25" s="310"/>
      <c r="B25" s="511" t="s">
        <v>310</v>
      </c>
      <c r="C25" s="506"/>
      <c r="D25" s="507"/>
      <c r="E25" s="507"/>
      <c r="F25" s="508"/>
      <c r="G25" s="506"/>
      <c r="H25" s="507"/>
      <c r="I25" s="507"/>
      <c r="J25" s="508"/>
      <c r="K25" s="506"/>
      <c r="L25" s="507"/>
      <c r="M25" s="507"/>
      <c r="N25" s="508"/>
      <c r="O25" s="506"/>
      <c r="P25" s="507"/>
      <c r="Q25" s="507"/>
      <c r="R25" s="508"/>
      <c r="S25" s="506"/>
      <c r="T25" s="507"/>
      <c r="U25" s="507"/>
      <c r="V25" s="508"/>
      <c r="W25" s="510"/>
      <c r="X25" s="510"/>
    </row>
    <row r="26" spans="1:24" x14ac:dyDescent="0.2">
      <c r="A26" s="323">
        <v>2</v>
      </c>
      <c r="B26" s="525" t="s">
        <v>117</v>
      </c>
      <c r="C26" s="520">
        <v>0</v>
      </c>
      <c r="D26" s="521">
        <v>3</v>
      </c>
      <c r="E26" s="521">
        <v>0</v>
      </c>
      <c r="F26" s="522">
        <v>0</v>
      </c>
      <c r="G26" s="520">
        <v>3</v>
      </c>
      <c r="H26" s="521">
        <v>0</v>
      </c>
      <c r="I26" s="521">
        <v>0</v>
      </c>
      <c r="J26" s="522">
        <v>0</v>
      </c>
      <c r="K26" s="520">
        <v>1</v>
      </c>
      <c r="L26" s="521">
        <v>0</v>
      </c>
      <c r="M26" s="521">
        <v>0</v>
      </c>
      <c r="N26" s="522">
        <v>0</v>
      </c>
      <c r="O26" s="520">
        <v>1</v>
      </c>
      <c r="P26" s="521">
        <v>0</v>
      </c>
      <c r="Q26" s="521">
        <v>0</v>
      </c>
      <c r="R26" s="522">
        <v>0</v>
      </c>
      <c r="S26" s="520">
        <v>0</v>
      </c>
      <c r="T26" s="521">
        <v>0</v>
      </c>
      <c r="U26" s="521">
        <v>5</v>
      </c>
      <c r="V26" s="522">
        <v>0</v>
      </c>
      <c r="W26" s="322">
        <f>SUM(C26:V26)</f>
        <v>13</v>
      </c>
      <c r="X26" s="524" t="str">
        <f ca="1">IF( INDIRECT("RC[-1]",0)=MAX(( INDIRECT("R[-1]C[-1]",0)):( INDIRECT("R[1]C[-1]",0))),"finaali","pronksi")</f>
        <v>pronksi</v>
      </c>
    </row>
    <row r="27" spans="1:24" x14ac:dyDescent="0.2">
      <c r="A27" s="323">
        <v>3</v>
      </c>
      <c r="B27" s="519" t="s">
        <v>118</v>
      </c>
      <c r="C27" s="520">
        <v>3</v>
      </c>
      <c r="D27" s="521">
        <v>3</v>
      </c>
      <c r="E27" s="521">
        <v>3</v>
      </c>
      <c r="F27" s="522">
        <v>0</v>
      </c>
      <c r="G27" s="520">
        <v>0</v>
      </c>
      <c r="H27" s="521">
        <v>1</v>
      </c>
      <c r="I27" s="521">
        <v>1</v>
      </c>
      <c r="J27" s="522">
        <v>0</v>
      </c>
      <c r="K27" s="520">
        <v>0</v>
      </c>
      <c r="L27" s="521">
        <v>1</v>
      </c>
      <c r="M27" s="521">
        <v>0</v>
      </c>
      <c r="N27" s="522">
        <v>0</v>
      </c>
      <c r="O27" s="520">
        <v>0</v>
      </c>
      <c r="P27" s="521">
        <v>1</v>
      </c>
      <c r="Q27" s="521">
        <v>1</v>
      </c>
      <c r="R27" s="522">
        <v>0</v>
      </c>
      <c r="S27" s="520">
        <v>3</v>
      </c>
      <c r="T27" s="521">
        <v>0</v>
      </c>
      <c r="U27" s="521">
        <v>0</v>
      </c>
      <c r="V27" s="522">
        <v>0</v>
      </c>
      <c r="W27" s="322">
        <f>SUM(C27:V27)</f>
        <v>17</v>
      </c>
      <c r="X27" s="524" t="str">
        <f ca="1">IF( INDIRECT("RC[-1]",0)=MAX(( INDIRECT("R[-1]C[-1]",0)):( INDIRECT("R[1]C[-1]",0))),"finaali","pronksi")</f>
        <v>pronksi</v>
      </c>
    </row>
    <row r="28" spans="1:24" x14ac:dyDescent="0.2">
      <c r="A28" s="335">
        <v>1</v>
      </c>
      <c r="B28" s="368" t="s">
        <v>107</v>
      </c>
      <c r="C28" s="341">
        <v>3</v>
      </c>
      <c r="D28" s="342">
        <v>0</v>
      </c>
      <c r="E28" s="342">
        <v>3</v>
      </c>
      <c r="F28" s="345">
        <v>0</v>
      </c>
      <c r="G28" s="341">
        <v>1</v>
      </c>
      <c r="H28" s="342">
        <v>0</v>
      </c>
      <c r="I28" s="342">
        <v>3</v>
      </c>
      <c r="J28" s="345">
        <v>0</v>
      </c>
      <c r="K28" s="341">
        <v>0</v>
      </c>
      <c r="L28" s="342">
        <v>1</v>
      </c>
      <c r="M28" s="342">
        <v>3</v>
      </c>
      <c r="N28" s="345">
        <v>3</v>
      </c>
      <c r="O28" s="341">
        <v>3</v>
      </c>
      <c r="P28" s="342">
        <v>0</v>
      </c>
      <c r="Q28" s="342">
        <v>0</v>
      </c>
      <c r="R28" s="345">
        <v>1</v>
      </c>
      <c r="S28" s="341">
        <v>5</v>
      </c>
      <c r="T28" s="342">
        <v>3</v>
      </c>
      <c r="U28" s="342">
        <v>0</v>
      </c>
      <c r="V28" s="345">
        <v>5</v>
      </c>
      <c r="W28" s="329">
        <f>SUM(C28:V28)</f>
        <v>34</v>
      </c>
      <c r="X28" s="346" t="str">
        <f ca="1">IF( INDIRECT("RC[-1]",0)=MAX(( INDIRECT("R[-1]C[-1]",0)):( INDIRECT("R[1]C[-1]",0))),"finaali","pronksi")</f>
        <v>finaali</v>
      </c>
    </row>
    <row r="29" spans="1:24" ht="13.5" thickBot="1" x14ac:dyDescent="0.25">
      <c r="A29" s="354">
        <v>4</v>
      </c>
      <c r="B29" s="503" t="s">
        <v>119</v>
      </c>
      <c r="C29" s="355">
        <v>1</v>
      </c>
      <c r="D29" s="356">
        <v>3</v>
      </c>
      <c r="E29" s="356">
        <v>0</v>
      </c>
      <c r="F29" s="357">
        <v>0</v>
      </c>
      <c r="G29" s="355">
        <v>0</v>
      </c>
      <c r="H29" s="356">
        <v>0</v>
      </c>
      <c r="I29" s="356">
        <v>0</v>
      </c>
      <c r="J29" s="357">
        <v>0</v>
      </c>
      <c r="K29" s="355">
        <v>0</v>
      </c>
      <c r="L29" s="356">
        <v>1</v>
      </c>
      <c r="M29" s="356">
        <v>3</v>
      </c>
      <c r="N29" s="357">
        <v>0</v>
      </c>
      <c r="O29" s="355">
        <v>0</v>
      </c>
      <c r="P29" s="356">
        <v>0</v>
      </c>
      <c r="Q29" s="356">
        <v>0</v>
      </c>
      <c r="R29" s="357">
        <v>0</v>
      </c>
      <c r="S29" s="355">
        <v>3</v>
      </c>
      <c r="T29" s="356">
        <v>0</v>
      </c>
      <c r="U29" s="356">
        <v>0</v>
      </c>
      <c r="V29" s="357">
        <v>0</v>
      </c>
      <c r="W29" s="358">
        <f>SUM(C29:V29)</f>
        <v>11</v>
      </c>
      <c r="X29" s="504" t="str">
        <f ca="1">IF( INDIRECT("RC[-1]",0)=MAX(( INDIRECT("R[-1]C[-1]",0)):( INDIRECT("R[1]C[-1]",0))),"finaali","pronksi")</f>
        <v>pronksi</v>
      </c>
    </row>
    <row r="30" spans="1:24" x14ac:dyDescent="0.2">
      <c r="A30" s="310"/>
      <c r="B30" s="505" t="s">
        <v>311</v>
      </c>
      <c r="C30" s="506"/>
      <c r="D30" s="507"/>
      <c r="E30" s="507"/>
      <c r="F30" s="508"/>
      <c r="G30" s="506"/>
      <c r="H30" s="507"/>
      <c r="I30" s="507"/>
      <c r="J30" s="508"/>
      <c r="K30" s="506"/>
      <c r="L30" s="507"/>
      <c r="M30" s="507"/>
      <c r="N30" s="508"/>
      <c r="O30" s="506"/>
      <c r="P30" s="507"/>
      <c r="Q30" s="507"/>
      <c r="R30" s="508"/>
      <c r="S30" s="506"/>
      <c r="T30" s="507"/>
      <c r="U30" s="507"/>
      <c r="V30" s="508"/>
      <c r="W30" s="509"/>
      <c r="X30" s="510"/>
    </row>
    <row r="31" spans="1:24" x14ac:dyDescent="0.2">
      <c r="A31" s="335"/>
      <c r="B31" s="336" t="s">
        <v>117</v>
      </c>
      <c r="C31" s="341">
        <v>1</v>
      </c>
      <c r="D31" s="342">
        <v>1</v>
      </c>
      <c r="E31" s="342">
        <v>0</v>
      </c>
      <c r="F31" s="345">
        <v>3</v>
      </c>
      <c r="G31" s="341">
        <v>0</v>
      </c>
      <c r="H31" s="342">
        <v>0</v>
      </c>
      <c r="I31" s="342">
        <v>0</v>
      </c>
      <c r="J31" s="345">
        <v>0</v>
      </c>
      <c r="K31" s="341">
        <v>1</v>
      </c>
      <c r="L31" s="342">
        <v>0</v>
      </c>
      <c r="M31" s="342">
        <v>1</v>
      </c>
      <c r="N31" s="345">
        <v>1</v>
      </c>
      <c r="O31" s="341">
        <v>0</v>
      </c>
      <c r="P31" s="342">
        <v>0</v>
      </c>
      <c r="Q31" s="342">
        <v>0</v>
      </c>
      <c r="R31" s="345">
        <v>0</v>
      </c>
      <c r="S31" s="341">
        <v>0</v>
      </c>
      <c r="T31" s="342">
        <v>5</v>
      </c>
      <c r="U31" s="342">
        <v>0</v>
      </c>
      <c r="V31" s="345">
        <v>0</v>
      </c>
      <c r="W31" s="329">
        <f>SUM(C31:V31)</f>
        <v>13</v>
      </c>
      <c r="X31" s="348" t="str">
        <f ca="1">IF( INDIRECT("RC[-1]",0)=MAX(( INDIRECT("R[-1]C[-1]",0)):( INDIRECT("R[1]C[-1]",0))),"3","4")</f>
        <v>3</v>
      </c>
    </row>
    <row r="32" spans="1:24" x14ac:dyDescent="0.2">
      <c r="A32" s="335"/>
      <c r="B32" s="372" t="s">
        <v>119</v>
      </c>
      <c r="C32" s="341">
        <v>0</v>
      </c>
      <c r="D32" s="342">
        <v>0</v>
      </c>
      <c r="E32" s="342">
        <v>3</v>
      </c>
      <c r="F32" s="345">
        <v>0</v>
      </c>
      <c r="G32" s="341">
        <v>0</v>
      </c>
      <c r="H32" s="342">
        <v>0</v>
      </c>
      <c r="I32" s="342">
        <v>0</v>
      </c>
      <c r="J32" s="345">
        <v>0</v>
      </c>
      <c r="K32" s="341">
        <v>0</v>
      </c>
      <c r="L32" s="342">
        <v>0</v>
      </c>
      <c r="M32" s="342">
        <v>0</v>
      </c>
      <c r="N32" s="345">
        <v>0</v>
      </c>
      <c r="O32" s="341">
        <v>1</v>
      </c>
      <c r="P32" s="342">
        <v>0</v>
      </c>
      <c r="Q32" s="342">
        <v>0</v>
      </c>
      <c r="R32" s="345">
        <v>0</v>
      </c>
      <c r="S32" s="341">
        <v>0</v>
      </c>
      <c r="T32" s="342">
        <v>5</v>
      </c>
      <c r="U32" s="342">
        <v>0</v>
      </c>
      <c r="V32" s="345">
        <v>0</v>
      </c>
      <c r="W32" s="329">
        <f>SUM(C32:V32)</f>
        <v>9</v>
      </c>
      <c r="X32" s="348" t="str">
        <f ca="1">IF( INDIRECT("RC[-1]",0)=MAX(( INDIRECT("R[-1]C[-1]",0)):( INDIRECT("R[1]C[-1]",0))),"3","4")</f>
        <v>4</v>
      </c>
    </row>
    <row r="33" spans="1:24" x14ac:dyDescent="0.2">
      <c r="A33" s="335"/>
      <c r="B33" s="371" t="s">
        <v>312</v>
      </c>
      <c r="C33" s="341"/>
      <c r="D33" s="342"/>
      <c r="E33" s="342"/>
      <c r="F33" s="345"/>
      <c r="G33" s="341"/>
      <c r="H33" s="342"/>
      <c r="I33" s="342"/>
      <c r="J33" s="345"/>
      <c r="K33" s="341"/>
      <c r="L33" s="342"/>
      <c r="M33" s="342"/>
      <c r="N33" s="345"/>
      <c r="O33" s="341"/>
      <c r="P33" s="342"/>
      <c r="Q33" s="342"/>
      <c r="R33" s="345"/>
      <c r="S33" s="341"/>
      <c r="T33" s="342"/>
      <c r="U33" s="342"/>
      <c r="V33" s="345"/>
      <c r="W33" s="329"/>
      <c r="X33" s="346"/>
    </row>
    <row r="34" spans="1:24" x14ac:dyDescent="0.2">
      <c r="A34" s="335"/>
      <c r="B34" s="336" t="s">
        <v>107</v>
      </c>
      <c r="C34" s="341">
        <v>5</v>
      </c>
      <c r="D34" s="342">
        <v>3</v>
      </c>
      <c r="E34" s="342">
        <v>0</v>
      </c>
      <c r="F34" s="345">
        <v>1</v>
      </c>
      <c r="G34" s="341">
        <v>0</v>
      </c>
      <c r="H34" s="342">
        <v>3</v>
      </c>
      <c r="I34" s="342">
        <v>0</v>
      </c>
      <c r="J34" s="345">
        <v>0</v>
      </c>
      <c r="K34" s="341">
        <v>1</v>
      </c>
      <c r="L34" s="342">
        <v>1</v>
      </c>
      <c r="M34" s="342">
        <v>1</v>
      </c>
      <c r="N34" s="345">
        <v>5</v>
      </c>
      <c r="O34" s="341">
        <v>3</v>
      </c>
      <c r="P34" s="342">
        <v>0</v>
      </c>
      <c r="Q34" s="342">
        <v>0</v>
      </c>
      <c r="R34" s="345">
        <v>0</v>
      </c>
      <c r="S34" s="341">
        <v>0</v>
      </c>
      <c r="T34" s="342">
        <v>5</v>
      </c>
      <c r="U34" s="342">
        <v>3</v>
      </c>
      <c r="V34" s="345">
        <v>0</v>
      </c>
      <c r="W34" s="329">
        <f>SUM(C34:V34)</f>
        <v>31</v>
      </c>
      <c r="X34" s="348" t="str">
        <f ca="1">IF( INDIRECT("RC[-1]",0)=MAX(( INDIRECT("R[-1]C[-1]",0)):( INDIRECT("R[1]C[-1]",0))),"1","2")</f>
        <v>1</v>
      </c>
    </row>
    <row r="35" spans="1:24" ht="13.5" thickBot="1" x14ac:dyDescent="0.25">
      <c r="A35" s="354"/>
      <c r="B35" s="373" t="s">
        <v>118</v>
      </c>
      <c r="C35" s="355">
        <v>3</v>
      </c>
      <c r="D35" s="356">
        <v>3</v>
      </c>
      <c r="E35" s="356">
        <v>0</v>
      </c>
      <c r="F35" s="357">
        <v>0</v>
      </c>
      <c r="G35" s="355">
        <v>1</v>
      </c>
      <c r="H35" s="356">
        <v>3</v>
      </c>
      <c r="I35" s="356">
        <v>1</v>
      </c>
      <c r="J35" s="357">
        <v>0</v>
      </c>
      <c r="K35" s="355">
        <v>1</v>
      </c>
      <c r="L35" s="356">
        <v>0</v>
      </c>
      <c r="M35" s="356">
        <v>0</v>
      </c>
      <c r="N35" s="357">
        <v>0</v>
      </c>
      <c r="O35" s="355">
        <v>0</v>
      </c>
      <c r="P35" s="356">
        <v>3</v>
      </c>
      <c r="Q35" s="356">
        <v>0</v>
      </c>
      <c r="R35" s="357">
        <v>0</v>
      </c>
      <c r="S35" s="355">
        <v>0</v>
      </c>
      <c r="T35" s="356">
        <v>5</v>
      </c>
      <c r="U35" s="356">
        <v>0</v>
      </c>
      <c r="V35" s="357">
        <v>3</v>
      </c>
      <c r="W35" s="358">
        <f>SUM(C35:V35)</f>
        <v>23</v>
      </c>
      <c r="X35" s="359" t="str">
        <f ca="1">IF( INDIRECT("RC[-1]",0)=MAX(( INDIRECT("R[-1]C[-1]",0)):( INDIRECT("R[1]C[-1]",0))),"1","2")</f>
        <v>2</v>
      </c>
    </row>
    <row r="37" spans="1:24" x14ac:dyDescent="0.2">
      <c r="A37" s="360">
        <v>1</v>
      </c>
      <c r="B37" s="337" t="s">
        <v>107</v>
      </c>
    </row>
    <row r="38" spans="1:24" x14ac:dyDescent="0.2">
      <c r="A38" s="360">
        <v>2</v>
      </c>
      <c r="B38" s="337" t="s">
        <v>118</v>
      </c>
      <c r="E38" s="361"/>
      <c r="F38" s="361"/>
      <c r="G38" s="361"/>
      <c r="H38" s="361"/>
    </row>
    <row r="39" spans="1:24" x14ac:dyDescent="0.2">
      <c r="A39" s="360">
        <v>3</v>
      </c>
      <c r="B39" s="337" t="s">
        <v>117</v>
      </c>
      <c r="E39" s="361"/>
      <c r="F39" s="361"/>
      <c r="G39" s="361"/>
      <c r="H39" s="361"/>
    </row>
    <row r="40" spans="1:24" x14ac:dyDescent="0.2">
      <c r="A40" s="360">
        <v>4</v>
      </c>
      <c r="B40" s="337" t="s">
        <v>119</v>
      </c>
      <c r="E40" s="361"/>
      <c r="F40" s="361"/>
      <c r="G40" s="361"/>
      <c r="H40" s="361"/>
    </row>
    <row r="41" spans="1:24" x14ac:dyDescent="0.2">
      <c r="A41" s="360">
        <v>5</v>
      </c>
      <c r="B41" s="337" t="s">
        <v>120</v>
      </c>
      <c r="E41" s="361"/>
      <c r="F41" s="361"/>
      <c r="G41" s="361"/>
      <c r="H41" s="361"/>
    </row>
    <row r="42" spans="1:24" x14ac:dyDescent="0.2">
      <c r="A42" s="360">
        <v>6</v>
      </c>
      <c r="B42" s="337" t="s">
        <v>129</v>
      </c>
      <c r="E42" s="361"/>
      <c r="F42" s="361"/>
      <c r="G42" s="361"/>
      <c r="H42" s="361"/>
    </row>
    <row r="43" spans="1:24" x14ac:dyDescent="0.2">
      <c r="A43" s="360">
        <v>7</v>
      </c>
      <c r="B43" s="337" t="s">
        <v>113</v>
      </c>
      <c r="E43" s="361"/>
      <c r="F43" s="361"/>
      <c r="G43" s="361"/>
      <c r="H43" s="361"/>
    </row>
    <row r="44" spans="1:24" x14ac:dyDescent="0.2">
      <c r="E44" s="361"/>
      <c r="F44" s="361"/>
      <c r="G44" s="361"/>
      <c r="H44" s="361"/>
    </row>
  </sheetData>
  <conditionalFormatting sqref="W17:W18">
    <cfRule type="top10" dxfId="49" priority="8" rank="1"/>
  </conditionalFormatting>
  <conditionalFormatting sqref="W19:W20">
    <cfRule type="top10" dxfId="48" priority="7" rank="1"/>
  </conditionalFormatting>
  <conditionalFormatting sqref="W21:W22">
    <cfRule type="top10" dxfId="47" priority="6" rank="1"/>
  </conditionalFormatting>
  <conditionalFormatting sqref="W23:W24">
    <cfRule type="top10" dxfId="46" priority="5" rank="1"/>
  </conditionalFormatting>
  <conditionalFormatting sqref="W26:W27">
    <cfRule type="top10" dxfId="45" priority="4" rank="1"/>
  </conditionalFormatting>
  <conditionalFormatting sqref="W28:W29">
    <cfRule type="top10" dxfId="44" priority="3" rank="1"/>
  </conditionalFormatting>
  <conditionalFormatting sqref="W31:W32">
    <cfRule type="top10" dxfId="43" priority="2" rank="1"/>
  </conditionalFormatting>
  <conditionalFormatting sqref="W34:W35">
    <cfRule type="top10" dxfId="42" priority="1" rank="1"/>
  </conditionalFormatting>
  <conditionalFormatting sqref="W9:W35">
    <cfRule type="top10" dxfId="41" priority="52" stopIfTrue="1" rank="1"/>
  </conditionalFormatting>
  <pageMargins left="0.78740157480314965" right="0.31496062992125984" top="0.78740157480314965" bottom="0.39370078740157483" header="0.59055118110236227" footer="0"/>
  <pageSetup paperSize="9" fitToHeight="0" orientation="portrait" r:id="rId1"/>
  <headerFooter alignWithMargins="0">
    <oddHeader>&amp;R&amp;"Arial,Regular"&amp;9Page &amp;P of &amp;N</oddHead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X59"/>
  <sheetViews>
    <sheetView showGridLines="0" showRowColHeaders="0" zoomScaleNormal="100" workbookViewId="0">
      <pane ySplit="7" topLeftCell="A8" activePane="bottomLeft" state="frozen"/>
      <selection activeCell="W1" sqref="W1"/>
      <selection pane="bottomLeft" activeCell="W1" sqref="W1"/>
    </sheetView>
  </sheetViews>
  <sheetFormatPr defaultRowHeight="12.75" x14ac:dyDescent="0.2"/>
  <cols>
    <col min="1" max="1" width="3" style="311" bestFit="1" customWidth="1"/>
    <col min="2" max="2" width="18.7109375" style="311" customWidth="1"/>
    <col min="3" max="22" width="2.85546875" style="311" customWidth="1"/>
    <col min="23" max="23" width="3" style="311" bestFit="1" customWidth="1"/>
    <col min="24" max="24" width="10.5703125" style="311" customWidth="1"/>
    <col min="25" max="16384" width="9.140625" style="311"/>
  </cols>
  <sheetData>
    <row r="1" spans="1:24" s="150" customFormat="1" x14ac:dyDescent="0.2">
      <c r="A1" s="154" t="str">
        <f>UPPER((Kal!D12)&amp;" "&amp;(Kal!C12)&amp;" - "&amp;(Kal!E12))</f>
        <v>TUL3 SHK KV 3. ETAPP - TULISTAMINE</v>
      </c>
      <c r="N1" s="455" t="str">
        <f>HYPERLINK("#'Kal'!I1","Kalender")</f>
        <v>Kalender</v>
      </c>
      <c r="O1" s="456"/>
      <c r="Q1" s="456"/>
      <c r="R1" s="156"/>
      <c r="S1" s="455" t="str">
        <f>HYPERLINK("#'Tul-Reit'!G1","Reiting")</f>
        <v>Reiting</v>
      </c>
      <c r="T1" s="1"/>
      <c r="U1" s="1"/>
    </row>
    <row r="2" spans="1:24" s="150" customFormat="1" x14ac:dyDescent="0.2">
      <c r="A2" s="159" t="str">
        <f>"Toimumisaeg: "&amp;(Kal!A12)&amp;" kell "&amp;(Kal!B12)</f>
        <v>Toimumisaeg: P, 04.01.2015 kell 11:00</v>
      </c>
    </row>
    <row r="3" spans="1:24" s="150" customFormat="1" x14ac:dyDescent="0.2">
      <c r="A3" s="159" t="str">
        <f>"Toimumiskoht: "&amp;(Kal!F12)</f>
        <v>Toimumiskoht: K-Järve petangihall</v>
      </c>
    </row>
    <row r="4" spans="1:24" s="150" customFormat="1" x14ac:dyDescent="0.2">
      <c r="A4" s="159" t="str">
        <f>"Korraldaja: "&amp;(Kal!G12)</f>
        <v>Korraldaja: K-Järve SHK</v>
      </c>
    </row>
    <row r="5" spans="1:24" s="150" customFormat="1" ht="13.5" thickBot="1" x14ac:dyDescent="0.25"/>
    <row r="6" spans="1:24" ht="63.75" customHeight="1" thickBot="1" x14ac:dyDescent="0.25">
      <c r="A6" s="485"/>
      <c r="B6" s="486"/>
      <c r="C6" s="487"/>
      <c r="D6" s="487"/>
      <c r="E6" s="487"/>
      <c r="F6" s="487"/>
      <c r="G6" s="488"/>
      <c r="H6" s="487"/>
      <c r="I6" s="487"/>
      <c r="J6" s="489"/>
      <c r="K6" s="487"/>
      <c r="L6" s="487"/>
      <c r="M6" s="487"/>
      <c r="N6" s="487"/>
      <c r="O6" s="488"/>
      <c r="P6" s="487"/>
      <c r="Q6" s="487"/>
      <c r="R6" s="489"/>
      <c r="S6" s="487"/>
      <c r="T6" s="487"/>
      <c r="U6" s="487"/>
      <c r="V6" s="487"/>
      <c r="W6" s="490"/>
      <c r="X6" s="490"/>
    </row>
    <row r="7" spans="1:24" s="313" customFormat="1" ht="13.5" thickBot="1" x14ac:dyDescent="0.25">
      <c r="A7" s="491"/>
      <c r="B7" s="492"/>
      <c r="C7" s="493">
        <v>6</v>
      </c>
      <c r="D7" s="494">
        <v>7</v>
      </c>
      <c r="E7" s="494">
        <v>8</v>
      </c>
      <c r="F7" s="495">
        <v>9</v>
      </c>
      <c r="G7" s="493">
        <v>6</v>
      </c>
      <c r="H7" s="494">
        <v>7</v>
      </c>
      <c r="I7" s="494">
        <v>8</v>
      </c>
      <c r="J7" s="495">
        <v>9</v>
      </c>
      <c r="K7" s="493">
        <v>6</v>
      </c>
      <c r="L7" s="494">
        <v>7</v>
      </c>
      <c r="M7" s="494">
        <v>8</v>
      </c>
      <c r="N7" s="495">
        <v>9</v>
      </c>
      <c r="O7" s="493">
        <v>6</v>
      </c>
      <c r="P7" s="494">
        <v>7</v>
      </c>
      <c r="Q7" s="494">
        <v>8</v>
      </c>
      <c r="R7" s="495">
        <v>9</v>
      </c>
      <c r="S7" s="493">
        <v>6</v>
      </c>
      <c r="T7" s="494">
        <v>7</v>
      </c>
      <c r="U7" s="494">
        <v>8</v>
      </c>
      <c r="V7" s="495">
        <v>9</v>
      </c>
      <c r="W7" s="496" t="s">
        <v>103</v>
      </c>
      <c r="X7" s="563" t="s">
        <v>323</v>
      </c>
    </row>
    <row r="8" spans="1:24" s="315" customFormat="1" x14ac:dyDescent="0.2">
      <c r="A8" s="497"/>
      <c r="B8" s="498" t="s">
        <v>322</v>
      </c>
      <c r="C8" s="499"/>
      <c r="D8" s="500"/>
      <c r="E8" s="500"/>
      <c r="F8" s="501"/>
      <c r="G8" s="499"/>
      <c r="H8" s="500"/>
      <c r="I8" s="500"/>
      <c r="J8" s="501"/>
      <c r="K8" s="499"/>
      <c r="L8" s="500"/>
      <c r="M8" s="500"/>
      <c r="N8" s="501"/>
      <c r="O8" s="499"/>
      <c r="P8" s="500"/>
      <c r="Q8" s="500"/>
      <c r="R8" s="501"/>
      <c r="S8" s="499"/>
      <c r="T8" s="500"/>
      <c r="U8" s="500"/>
      <c r="V8" s="501"/>
      <c r="W8" s="497"/>
      <c r="X8" s="502"/>
    </row>
    <row r="9" spans="1:24" s="315" customFormat="1" x14ac:dyDescent="0.2">
      <c r="A9" s="316">
        <v>1</v>
      </c>
      <c r="B9" s="374" t="s">
        <v>128</v>
      </c>
      <c r="C9" s="318">
        <v>3</v>
      </c>
      <c r="D9" s="319">
        <v>0</v>
      </c>
      <c r="E9" s="319">
        <v>0</v>
      </c>
      <c r="F9" s="320">
        <v>0</v>
      </c>
      <c r="G9" s="318">
        <v>0</v>
      </c>
      <c r="H9" s="319">
        <v>0</v>
      </c>
      <c r="I9" s="319">
        <v>0</v>
      </c>
      <c r="J9" s="320">
        <v>0</v>
      </c>
      <c r="K9" s="318">
        <v>5</v>
      </c>
      <c r="L9" s="319">
        <v>3</v>
      </c>
      <c r="M9" s="319">
        <v>0</v>
      </c>
      <c r="N9" s="320">
        <v>0</v>
      </c>
      <c r="O9" s="318">
        <v>0</v>
      </c>
      <c r="P9" s="319">
        <v>0</v>
      </c>
      <c r="Q9" s="319">
        <v>0</v>
      </c>
      <c r="R9" s="320">
        <v>0</v>
      </c>
      <c r="S9" s="318">
        <v>0</v>
      </c>
      <c r="T9" s="319">
        <v>0</v>
      </c>
      <c r="U9" s="319">
        <v>0</v>
      </c>
      <c r="V9" s="320">
        <v>0</v>
      </c>
      <c r="W9" s="321">
        <f>SUM(C9:V9)</f>
        <v>11</v>
      </c>
      <c r="X9" s="322" t="s">
        <v>314</v>
      </c>
    </row>
    <row r="10" spans="1:24" s="315" customFormat="1" x14ac:dyDescent="0.2">
      <c r="A10" s="316">
        <v>2</v>
      </c>
      <c r="B10" s="365" t="s">
        <v>115</v>
      </c>
      <c r="C10" s="318">
        <v>3</v>
      </c>
      <c r="D10" s="319">
        <v>0</v>
      </c>
      <c r="E10" s="319">
        <v>3</v>
      </c>
      <c r="F10" s="320">
        <v>0</v>
      </c>
      <c r="G10" s="318">
        <v>0</v>
      </c>
      <c r="H10" s="319">
        <v>0</v>
      </c>
      <c r="I10" s="319">
        <v>0</v>
      </c>
      <c r="J10" s="320">
        <v>0</v>
      </c>
      <c r="K10" s="318">
        <v>0</v>
      </c>
      <c r="L10" s="319">
        <v>0</v>
      </c>
      <c r="M10" s="319">
        <v>0</v>
      </c>
      <c r="N10" s="320">
        <v>0</v>
      </c>
      <c r="O10" s="318">
        <v>3</v>
      </c>
      <c r="P10" s="319">
        <v>0</v>
      </c>
      <c r="Q10" s="319">
        <v>0</v>
      </c>
      <c r="R10" s="320">
        <v>0</v>
      </c>
      <c r="S10" s="318">
        <v>0</v>
      </c>
      <c r="T10" s="319">
        <v>0</v>
      </c>
      <c r="U10" s="319">
        <v>0</v>
      </c>
      <c r="V10" s="320">
        <v>0</v>
      </c>
      <c r="W10" s="321">
        <f t="shared" ref="W10:W24" si="0">SUM(C10:V10)</f>
        <v>9</v>
      </c>
      <c r="X10" s="322" t="s">
        <v>303</v>
      </c>
    </row>
    <row r="11" spans="1:24" s="315" customFormat="1" x14ac:dyDescent="0.2">
      <c r="A11" s="314">
        <v>3</v>
      </c>
      <c r="B11" s="366" t="s">
        <v>119</v>
      </c>
      <c r="C11" s="325">
        <v>0</v>
      </c>
      <c r="D11" s="326">
        <v>0</v>
      </c>
      <c r="E11" s="326">
        <v>0</v>
      </c>
      <c r="F11" s="327">
        <v>5</v>
      </c>
      <c r="G11" s="325">
        <v>0</v>
      </c>
      <c r="H11" s="326">
        <v>1</v>
      </c>
      <c r="I11" s="326">
        <v>0</v>
      </c>
      <c r="J11" s="327">
        <v>1</v>
      </c>
      <c r="K11" s="325">
        <v>1</v>
      </c>
      <c r="L11" s="326">
        <v>0</v>
      </c>
      <c r="M11" s="326">
        <v>0</v>
      </c>
      <c r="N11" s="327">
        <v>1</v>
      </c>
      <c r="O11" s="325">
        <v>1</v>
      </c>
      <c r="P11" s="326">
        <v>0</v>
      </c>
      <c r="Q11" s="326">
        <v>0</v>
      </c>
      <c r="R11" s="327">
        <v>0</v>
      </c>
      <c r="S11" s="325">
        <v>0</v>
      </c>
      <c r="T11" s="326">
        <v>0</v>
      </c>
      <c r="U11" s="326">
        <v>0</v>
      </c>
      <c r="V11" s="327">
        <v>0</v>
      </c>
      <c r="W11" s="328">
        <f t="shared" si="0"/>
        <v>10</v>
      </c>
      <c r="X11" s="329" t="s">
        <v>302</v>
      </c>
    </row>
    <row r="12" spans="1:24" s="315" customFormat="1" x14ac:dyDescent="0.2">
      <c r="A12" s="314">
        <v>4</v>
      </c>
      <c r="B12" s="324" t="s">
        <v>113</v>
      </c>
      <c r="C12" s="325">
        <v>0</v>
      </c>
      <c r="D12" s="326">
        <v>0</v>
      </c>
      <c r="E12" s="326">
        <v>0</v>
      </c>
      <c r="F12" s="327">
        <v>5</v>
      </c>
      <c r="G12" s="325">
        <v>0</v>
      </c>
      <c r="H12" s="326">
        <v>0</v>
      </c>
      <c r="I12" s="326">
        <v>0</v>
      </c>
      <c r="J12" s="327">
        <v>0</v>
      </c>
      <c r="K12" s="325">
        <v>3</v>
      </c>
      <c r="L12" s="326">
        <v>0</v>
      </c>
      <c r="M12" s="326">
        <v>0</v>
      </c>
      <c r="N12" s="327">
        <v>0</v>
      </c>
      <c r="O12" s="325">
        <v>3</v>
      </c>
      <c r="P12" s="326">
        <v>0</v>
      </c>
      <c r="Q12" s="326">
        <v>0</v>
      </c>
      <c r="R12" s="327">
        <v>0</v>
      </c>
      <c r="S12" s="325">
        <v>0</v>
      </c>
      <c r="T12" s="326">
        <v>0</v>
      </c>
      <c r="U12" s="326">
        <v>0</v>
      </c>
      <c r="V12" s="327">
        <v>0</v>
      </c>
      <c r="W12" s="328">
        <f t="shared" si="0"/>
        <v>11</v>
      </c>
      <c r="X12" s="329" t="s">
        <v>314</v>
      </c>
    </row>
    <row r="13" spans="1:24" s="315" customFormat="1" x14ac:dyDescent="0.2">
      <c r="A13" s="316">
        <v>5</v>
      </c>
      <c r="B13" s="317" t="s">
        <v>118</v>
      </c>
      <c r="C13" s="318">
        <v>3</v>
      </c>
      <c r="D13" s="319">
        <v>0</v>
      </c>
      <c r="E13" s="319">
        <v>0</v>
      </c>
      <c r="F13" s="320">
        <v>0</v>
      </c>
      <c r="G13" s="318">
        <v>0</v>
      </c>
      <c r="H13" s="319">
        <v>0</v>
      </c>
      <c r="I13" s="319">
        <v>0</v>
      </c>
      <c r="J13" s="320">
        <v>0</v>
      </c>
      <c r="K13" s="318">
        <v>1</v>
      </c>
      <c r="L13" s="319">
        <v>0</v>
      </c>
      <c r="M13" s="319">
        <v>0</v>
      </c>
      <c r="N13" s="320">
        <v>0</v>
      </c>
      <c r="O13" s="318">
        <v>0</v>
      </c>
      <c r="P13" s="319">
        <v>0</v>
      </c>
      <c r="Q13" s="319">
        <v>5</v>
      </c>
      <c r="R13" s="320">
        <v>0</v>
      </c>
      <c r="S13" s="318">
        <v>0</v>
      </c>
      <c r="T13" s="319">
        <v>0</v>
      </c>
      <c r="U13" s="319">
        <v>0</v>
      </c>
      <c r="V13" s="320">
        <v>0</v>
      </c>
      <c r="W13" s="321">
        <f t="shared" si="0"/>
        <v>9</v>
      </c>
      <c r="X13" s="322" t="s">
        <v>307</v>
      </c>
    </row>
    <row r="14" spans="1:24" s="315" customFormat="1" x14ac:dyDescent="0.2">
      <c r="A14" s="316">
        <v>6</v>
      </c>
      <c r="B14" s="317" t="s">
        <v>108</v>
      </c>
      <c r="C14" s="318">
        <v>3</v>
      </c>
      <c r="D14" s="319">
        <v>1</v>
      </c>
      <c r="E14" s="319">
        <v>0</v>
      </c>
      <c r="F14" s="320">
        <v>0</v>
      </c>
      <c r="G14" s="318">
        <v>0</v>
      </c>
      <c r="H14" s="319">
        <v>0</v>
      </c>
      <c r="I14" s="319">
        <v>0</v>
      </c>
      <c r="J14" s="320">
        <v>3</v>
      </c>
      <c r="K14" s="318">
        <v>0</v>
      </c>
      <c r="L14" s="319">
        <v>0</v>
      </c>
      <c r="M14" s="319">
        <v>3</v>
      </c>
      <c r="N14" s="320">
        <v>0</v>
      </c>
      <c r="O14" s="318">
        <v>0</v>
      </c>
      <c r="P14" s="319">
        <v>0</v>
      </c>
      <c r="Q14" s="319">
        <v>0</v>
      </c>
      <c r="R14" s="320">
        <v>0</v>
      </c>
      <c r="S14" s="318">
        <v>0</v>
      </c>
      <c r="T14" s="319">
        <v>0</v>
      </c>
      <c r="U14" s="319">
        <v>5</v>
      </c>
      <c r="V14" s="320">
        <v>0</v>
      </c>
      <c r="W14" s="321">
        <f t="shared" si="0"/>
        <v>15</v>
      </c>
      <c r="X14" s="322" t="s">
        <v>301</v>
      </c>
    </row>
    <row r="15" spans="1:24" s="315" customFormat="1" x14ac:dyDescent="0.2">
      <c r="A15" s="314">
        <v>7</v>
      </c>
      <c r="B15" s="366" t="s">
        <v>124</v>
      </c>
      <c r="C15" s="325">
        <v>0</v>
      </c>
      <c r="D15" s="326">
        <v>0</v>
      </c>
      <c r="E15" s="326">
        <v>0</v>
      </c>
      <c r="F15" s="327">
        <v>0</v>
      </c>
      <c r="G15" s="325">
        <v>0</v>
      </c>
      <c r="H15" s="326">
        <v>0</v>
      </c>
      <c r="I15" s="326">
        <v>0</v>
      </c>
      <c r="J15" s="327">
        <v>0</v>
      </c>
      <c r="K15" s="325">
        <v>0</v>
      </c>
      <c r="L15" s="326">
        <v>0</v>
      </c>
      <c r="M15" s="326">
        <v>0</v>
      </c>
      <c r="N15" s="327">
        <v>1</v>
      </c>
      <c r="O15" s="325">
        <v>0</v>
      </c>
      <c r="P15" s="326">
        <v>1</v>
      </c>
      <c r="Q15" s="326">
        <v>0</v>
      </c>
      <c r="R15" s="327">
        <v>0</v>
      </c>
      <c r="S15" s="325">
        <v>0</v>
      </c>
      <c r="T15" s="326">
        <v>0</v>
      </c>
      <c r="U15" s="326">
        <v>0</v>
      </c>
      <c r="V15" s="327">
        <v>0</v>
      </c>
      <c r="W15" s="329">
        <f t="shared" si="0"/>
        <v>2</v>
      </c>
      <c r="X15" s="328">
        <v>13</v>
      </c>
    </row>
    <row r="16" spans="1:24" s="315" customFormat="1" x14ac:dyDescent="0.2">
      <c r="A16" s="314">
        <v>8</v>
      </c>
      <c r="B16" s="375" t="s">
        <v>120</v>
      </c>
      <c r="C16" s="325">
        <v>0</v>
      </c>
      <c r="D16" s="326">
        <v>0</v>
      </c>
      <c r="E16" s="326">
        <v>0</v>
      </c>
      <c r="F16" s="327">
        <v>1</v>
      </c>
      <c r="G16" s="325">
        <v>0</v>
      </c>
      <c r="H16" s="326">
        <v>0</v>
      </c>
      <c r="I16" s="326">
        <v>0</v>
      </c>
      <c r="J16" s="327">
        <v>0</v>
      </c>
      <c r="K16" s="325">
        <v>0</v>
      </c>
      <c r="L16" s="326">
        <v>0</v>
      </c>
      <c r="M16" s="326">
        <v>3</v>
      </c>
      <c r="N16" s="327">
        <v>0</v>
      </c>
      <c r="O16" s="325">
        <v>0</v>
      </c>
      <c r="P16" s="326">
        <v>0</v>
      </c>
      <c r="Q16" s="326">
        <v>0</v>
      </c>
      <c r="R16" s="327">
        <v>0</v>
      </c>
      <c r="S16" s="325">
        <v>0</v>
      </c>
      <c r="T16" s="326">
        <v>0</v>
      </c>
      <c r="U16" s="326">
        <v>0</v>
      </c>
      <c r="V16" s="327">
        <v>0</v>
      </c>
      <c r="W16" s="329">
        <f t="shared" si="0"/>
        <v>4</v>
      </c>
      <c r="X16" s="376" t="s">
        <v>315</v>
      </c>
    </row>
    <row r="17" spans="1:24" s="315" customFormat="1" x14ac:dyDescent="0.2">
      <c r="A17" s="316">
        <v>9</v>
      </c>
      <c r="B17" s="365" t="s">
        <v>129</v>
      </c>
      <c r="C17" s="318">
        <v>1</v>
      </c>
      <c r="D17" s="319">
        <v>1</v>
      </c>
      <c r="E17" s="319">
        <v>0</v>
      </c>
      <c r="F17" s="320">
        <v>0</v>
      </c>
      <c r="G17" s="318">
        <v>1</v>
      </c>
      <c r="H17" s="319">
        <v>3</v>
      </c>
      <c r="I17" s="319">
        <v>0</v>
      </c>
      <c r="J17" s="320">
        <v>0</v>
      </c>
      <c r="K17" s="318">
        <v>0</v>
      </c>
      <c r="L17" s="319">
        <v>1</v>
      </c>
      <c r="M17" s="319">
        <v>0</v>
      </c>
      <c r="N17" s="320">
        <v>1</v>
      </c>
      <c r="O17" s="318">
        <v>0</v>
      </c>
      <c r="P17" s="319">
        <v>0</v>
      </c>
      <c r="Q17" s="319">
        <v>3</v>
      </c>
      <c r="R17" s="320">
        <v>0</v>
      </c>
      <c r="S17" s="318">
        <v>0</v>
      </c>
      <c r="T17" s="319">
        <v>0</v>
      </c>
      <c r="U17" s="319">
        <v>0</v>
      </c>
      <c r="V17" s="320">
        <v>0</v>
      </c>
      <c r="W17" s="321">
        <f>SUM(C17:V17)</f>
        <v>11</v>
      </c>
      <c r="X17" s="322" t="s">
        <v>308</v>
      </c>
    </row>
    <row r="18" spans="1:24" s="315" customFormat="1" x14ac:dyDescent="0.2">
      <c r="A18" s="316">
        <v>10</v>
      </c>
      <c r="B18" s="365" t="s">
        <v>122</v>
      </c>
      <c r="C18" s="318">
        <v>3</v>
      </c>
      <c r="D18" s="319">
        <v>0</v>
      </c>
      <c r="E18" s="319">
        <v>0</v>
      </c>
      <c r="F18" s="320">
        <v>0</v>
      </c>
      <c r="G18" s="318">
        <v>3</v>
      </c>
      <c r="H18" s="319">
        <v>1</v>
      </c>
      <c r="I18" s="319">
        <v>0</v>
      </c>
      <c r="J18" s="320">
        <v>0</v>
      </c>
      <c r="K18" s="318">
        <v>1</v>
      </c>
      <c r="L18" s="319">
        <v>0</v>
      </c>
      <c r="M18" s="319">
        <v>0</v>
      </c>
      <c r="N18" s="320">
        <v>0</v>
      </c>
      <c r="O18" s="318">
        <v>0</v>
      </c>
      <c r="P18" s="319">
        <v>0</v>
      </c>
      <c r="Q18" s="319">
        <v>0</v>
      </c>
      <c r="R18" s="320">
        <v>0</v>
      </c>
      <c r="S18" s="318">
        <v>0</v>
      </c>
      <c r="T18" s="319">
        <v>0</v>
      </c>
      <c r="U18" s="319">
        <v>0</v>
      </c>
      <c r="V18" s="320">
        <v>0</v>
      </c>
      <c r="W18" s="322">
        <f t="shared" si="0"/>
        <v>8</v>
      </c>
      <c r="X18" s="321">
        <v>9</v>
      </c>
    </row>
    <row r="19" spans="1:24" s="315" customFormat="1" x14ac:dyDescent="0.2">
      <c r="A19" s="314">
        <v>11</v>
      </c>
      <c r="B19" s="350" t="s">
        <v>107</v>
      </c>
      <c r="C19" s="325">
        <v>3</v>
      </c>
      <c r="D19" s="326">
        <v>1</v>
      </c>
      <c r="E19" s="326">
        <v>5</v>
      </c>
      <c r="F19" s="327">
        <v>0</v>
      </c>
      <c r="G19" s="325">
        <v>0</v>
      </c>
      <c r="H19" s="326">
        <v>3</v>
      </c>
      <c r="I19" s="326">
        <v>0</v>
      </c>
      <c r="J19" s="327">
        <v>0</v>
      </c>
      <c r="K19" s="325">
        <v>1</v>
      </c>
      <c r="L19" s="326">
        <v>0</v>
      </c>
      <c r="M19" s="326">
        <v>1</v>
      </c>
      <c r="N19" s="327">
        <v>3</v>
      </c>
      <c r="O19" s="325">
        <v>0</v>
      </c>
      <c r="P19" s="326">
        <v>3</v>
      </c>
      <c r="Q19" s="326">
        <v>0</v>
      </c>
      <c r="R19" s="327">
        <v>0</v>
      </c>
      <c r="S19" s="325">
        <v>5</v>
      </c>
      <c r="T19" s="326">
        <v>0</v>
      </c>
      <c r="U19" s="326">
        <v>0</v>
      </c>
      <c r="V19" s="327">
        <v>0</v>
      </c>
      <c r="W19" s="329">
        <f t="shared" si="0"/>
        <v>25</v>
      </c>
      <c r="X19" s="329" t="s">
        <v>304</v>
      </c>
    </row>
    <row r="20" spans="1:24" x14ac:dyDescent="0.2">
      <c r="A20" s="314">
        <v>12</v>
      </c>
      <c r="B20" s="375" t="s">
        <v>117</v>
      </c>
      <c r="C20" s="325">
        <v>0</v>
      </c>
      <c r="D20" s="326">
        <v>0</v>
      </c>
      <c r="E20" s="326">
        <v>0</v>
      </c>
      <c r="F20" s="327">
        <v>0</v>
      </c>
      <c r="G20" s="325">
        <v>0</v>
      </c>
      <c r="H20" s="326">
        <v>0</v>
      </c>
      <c r="I20" s="326">
        <v>0</v>
      </c>
      <c r="J20" s="327">
        <v>0</v>
      </c>
      <c r="K20" s="325">
        <v>0</v>
      </c>
      <c r="L20" s="326">
        <v>1</v>
      </c>
      <c r="M20" s="326">
        <v>0</v>
      </c>
      <c r="N20" s="327">
        <v>0</v>
      </c>
      <c r="O20" s="325">
        <v>0</v>
      </c>
      <c r="P20" s="326">
        <v>3</v>
      </c>
      <c r="Q20" s="326">
        <v>0</v>
      </c>
      <c r="R20" s="327">
        <v>0</v>
      </c>
      <c r="S20" s="325">
        <v>0</v>
      </c>
      <c r="T20" s="326">
        <v>0</v>
      </c>
      <c r="U20" s="326">
        <v>0</v>
      </c>
      <c r="V20" s="327">
        <v>0</v>
      </c>
      <c r="W20" s="329">
        <f t="shared" si="0"/>
        <v>4</v>
      </c>
      <c r="X20" s="376" t="s">
        <v>315</v>
      </c>
    </row>
    <row r="21" spans="1:24" s="315" customFormat="1" ht="13.5" thickBot="1" x14ac:dyDescent="0.25">
      <c r="A21" s="512">
        <v>13</v>
      </c>
      <c r="B21" s="387" t="s">
        <v>127</v>
      </c>
      <c r="C21" s="388">
        <v>0</v>
      </c>
      <c r="D21" s="389">
        <v>0</v>
      </c>
      <c r="E21" s="389">
        <v>0</v>
      </c>
      <c r="F21" s="390">
        <v>0</v>
      </c>
      <c r="G21" s="388">
        <v>0</v>
      </c>
      <c r="H21" s="389">
        <v>0</v>
      </c>
      <c r="I21" s="389">
        <v>1</v>
      </c>
      <c r="J21" s="390">
        <v>0</v>
      </c>
      <c r="K21" s="388">
        <v>1</v>
      </c>
      <c r="L21" s="389">
        <v>5</v>
      </c>
      <c r="M21" s="389">
        <v>0</v>
      </c>
      <c r="N21" s="390">
        <v>0</v>
      </c>
      <c r="O21" s="388">
        <v>0</v>
      </c>
      <c r="P21" s="389">
        <v>0</v>
      </c>
      <c r="Q21" s="389">
        <v>0</v>
      </c>
      <c r="R21" s="390">
        <v>0</v>
      </c>
      <c r="S21" s="388">
        <v>0</v>
      </c>
      <c r="T21" s="389">
        <v>0</v>
      </c>
      <c r="U21" s="389">
        <v>0</v>
      </c>
      <c r="V21" s="390">
        <v>0</v>
      </c>
      <c r="W21" s="391">
        <f t="shared" si="0"/>
        <v>7</v>
      </c>
      <c r="X21" s="513">
        <v>10</v>
      </c>
    </row>
    <row r="22" spans="1:24" s="313" customFormat="1" x14ac:dyDescent="0.2">
      <c r="A22" s="514"/>
      <c r="B22" s="515" t="s">
        <v>316</v>
      </c>
      <c r="C22" s="516"/>
      <c r="D22" s="517"/>
      <c r="E22" s="517"/>
      <c r="F22" s="518"/>
      <c r="G22" s="516"/>
      <c r="H22" s="517"/>
      <c r="I22" s="517"/>
      <c r="J22" s="518"/>
      <c r="K22" s="516"/>
      <c r="L22" s="517"/>
      <c r="M22" s="517"/>
      <c r="N22" s="518"/>
      <c r="O22" s="516"/>
      <c r="P22" s="517"/>
      <c r="Q22" s="517"/>
      <c r="R22" s="518"/>
      <c r="S22" s="516"/>
      <c r="T22" s="517"/>
      <c r="U22" s="517"/>
      <c r="V22" s="518"/>
      <c r="W22" s="509"/>
      <c r="X22" s="509"/>
    </row>
    <row r="23" spans="1:24" s="313" customFormat="1" x14ac:dyDescent="0.2">
      <c r="A23" s="312"/>
      <c r="B23" s="377" t="s">
        <v>128</v>
      </c>
      <c r="C23" s="378"/>
      <c r="D23" s="379">
        <v>0</v>
      </c>
      <c r="E23" s="379"/>
      <c r="F23" s="380"/>
      <c r="G23" s="378"/>
      <c r="H23" s="379">
        <v>1</v>
      </c>
      <c r="I23" s="379"/>
      <c r="J23" s="380"/>
      <c r="K23" s="378"/>
      <c r="L23" s="379">
        <v>0</v>
      </c>
      <c r="M23" s="379"/>
      <c r="N23" s="380"/>
      <c r="O23" s="378"/>
      <c r="P23" s="379">
        <v>0</v>
      </c>
      <c r="Q23" s="379"/>
      <c r="R23" s="380"/>
      <c r="S23" s="378"/>
      <c r="T23" s="379">
        <v>0</v>
      </c>
      <c r="U23" s="379"/>
      <c r="V23" s="380"/>
      <c r="W23" s="329">
        <f t="shared" si="0"/>
        <v>1</v>
      </c>
      <c r="X23" s="381" t="s">
        <v>306</v>
      </c>
    </row>
    <row r="24" spans="1:24" s="313" customFormat="1" ht="13.5" thickBot="1" x14ac:dyDescent="0.25">
      <c r="A24" s="382"/>
      <c r="B24" s="383" t="s">
        <v>113</v>
      </c>
      <c r="C24" s="384"/>
      <c r="D24" s="385">
        <v>0</v>
      </c>
      <c r="E24" s="385"/>
      <c r="F24" s="386"/>
      <c r="G24" s="384"/>
      <c r="H24" s="385">
        <v>0</v>
      </c>
      <c r="I24" s="385"/>
      <c r="J24" s="386"/>
      <c r="K24" s="384"/>
      <c r="L24" s="385">
        <v>0</v>
      </c>
      <c r="M24" s="385"/>
      <c r="N24" s="386"/>
      <c r="O24" s="384"/>
      <c r="P24" s="385">
        <v>0</v>
      </c>
      <c r="Q24" s="385"/>
      <c r="R24" s="386"/>
      <c r="S24" s="384"/>
      <c r="T24" s="385">
        <v>0</v>
      </c>
      <c r="U24" s="385"/>
      <c r="V24" s="386"/>
      <c r="W24" s="358">
        <f t="shared" si="0"/>
        <v>0</v>
      </c>
      <c r="X24" s="358" t="s">
        <v>305</v>
      </c>
    </row>
    <row r="25" spans="1:24" x14ac:dyDescent="0.2">
      <c r="A25" s="335"/>
      <c r="B25" s="367" t="s">
        <v>309</v>
      </c>
      <c r="C25" s="341"/>
      <c r="D25" s="342"/>
      <c r="E25" s="342"/>
      <c r="F25" s="345"/>
      <c r="G25" s="341"/>
      <c r="H25" s="342"/>
      <c r="I25" s="342"/>
      <c r="J25" s="345"/>
      <c r="K25" s="341"/>
      <c r="L25" s="342"/>
      <c r="M25" s="342"/>
      <c r="N25" s="345"/>
      <c r="O25" s="341"/>
      <c r="P25" s="342"/>
      <c r="Q25" s="342"/>
      <c r="R25" s="345"/>
      <c r="S25" s="341"/>
      <c r="T25" s="342"/>
      <c r="U25" s="342"/>
      <c r="V25" s="345"/>
      <c r="W25" s="346"/>
      <c r="X25" s="346"/>
    </row>
    <row r="26" spans="1:24" x14ac:dyDescent="0.2">
      <c r="A26" s="323">
        <v>4</v>
      </c>
      <c r="B26" s="519" t="s">
        <v>113</v>
      </c>
      <c r="C26" s="520">
        <v>5</v>
      </c>
      <c r="D26" s="521">
        <v>0</v>
      </c>
      <c r="E26" s="521">
        <v>0</v>
      </c>
      <c r="F26" s="522">
        <v>0</v>
      </c>
      <c r="G26" s="520">
        <v>0</v>
      </c>
      <c r="H26" s="521">
        <v>0</v>
      </c>
      <c r="I26" s="521">
        <v>0</v>
      </c>
      <c r="J26" s="522">
        <v>0</v>
      </c>
      <c r="K26" s="520">
        <v>0</v>
      </c>
      <c r="L26" s="521">
        <v>0</v>
      </c>
      <c r="M26" s="521">
        <v>0</v>
      </c>
      <c r="N26" s="522">
        <v>0</v>
      </c>
      <c r="O26" s="520">
        <v>0</v>
      </c>
      <c r="P26" s="521">
        <v>3</v>
      </c>
      <c r="Q26" s="521">
        <v>0</v>
      </c>
      <c r="R26" s="522">
        <v>0</v>
      </c>
      <c r="S26" s="520">
        <v>0</v>
      </c>
      <c r="T26" s="521">
        <v>0</v>
      </c>
      <c r="U26" s="521">
        <v>0</v>
      </c>
      <c r="V26" s="522">
        <v>0</v>
      </c>
      <c r="W26" s="322">
        <f t="shared" ref="W26:W33" si="1">SUM(C26:V26)</f>
        <v>8</v>
      </c>
      <c r="X26" s="523">
        <v>6</v>
      </c>
    </row>
    <row r="27" spans="1:24" x14ac:dyDescent="0.2">
      <c r="A27" s="323">
        <v>5</v>
      </c>
      <c r="B27" s="519" t="s">
        <v>129</v>
      </c>
      <c r="C27" s="520">
        <v>0</v>
      </c>
      <c r="D27" s="521">
        <v>0</v>
      </c>
      <c r="E27" s="521">
        <v>0</v>
      </c>
      <c r="F27" s="522">
        <v>3</v>
      </c>
      <c r="G27" s="520">
        <v>0</v>
      </c>
      <c r="H27" s="521">
        <v>0</v>
      </c>
      <c r="I27" s="521">
        <v>0</v>
      </c>
      <c r="J27" s="522">
        <v>0</v>
      </c>
      <c r="K27" s="520">
        <v>0</v>
      </c>
      <c r="L27" s="521">
        <v>0</v>
      </c>
      <c r="M27" s="521">
        <v>1</v>
      </c>
      <c r="N27" s="522">
        <v>0</v>
      </c>
      <c r="O27" s="520">
        <v>0</v>
      </c>
      <c r="P27" s="521">
        <v>0</v>
      </c>
      <c r="Q27" s="521">
        <v>0</v>
      </c>
      <c r="R27" s="522">
        <v>0</v>
      </c>
      <c r="S27" s="520">
        <v>5</v>
      </c>
      <c r="T27" s="521">
        <v>0</v>
      </c>
      <c r="U27" s="521">
        <v>0</v>
      </c>
      <c r="V27" s="522">
        <v>0</v>
      </c>
      <c r="W27" s="322">
        <f t="shared" si="1"/>
        <v>9</v>
      </c>
      <c r="X27" s="524" t="s">
        <v>306</v>
      </c>
    </row>
    <row r="28" spans="1:24" x14ac:dyDescent="0.2">
      <c r="A28" s="335">
        <v>6</v>
      </c>
      <c r="B28" s="369" t="s">
        <v>119</v>
      </c>
      <c r="C28" s="341">
        <v>0</v>
      </c>
      <c r="D28" s="342">
        <v>5</v>
      </c>
      <c r="E28" s="342">
        <v>0</v>
      </c>
      <c r="F28" s="345">
        <v>0</v>
      </c>
      <c r="G28" s="341">
        <v>1</v>
      </c>
      <c r="H28" s="342">
        <v>0</v>
      </c>
      <c r="I28" s="342">
        <v>5</v>
      </c>
      <c r="J28" s="345">
        <v>0</v>
      </c>
      <c r="K28" s="341">
        <v>0</v>
      </c>
      <c r="L28" s="342">
        <v>3</v>
      </c>
      <c r="M28" s="342">
        <v>1</v>
      </c>
      <c r="N28" s="345">
        <v>0</v>
      </c>
      <c r="O28" s="341">
        <v>3</v>
      </c>
      <c r="P28" s="342">
        <v>0</v>
      </c>
      <c r="Q28" s="342">
        <v>0</v>
      </c>
      <c r="R28" s="345">
        <v>0</v>
      </c>
      <c r="S28" s="341">
        <v>3</v>
      </c>
      <c r="T28" s="342">
        <v>3</v>
      </c>
      <c r="U28" s="342">
        <v>0</v>
      </c>
      <c r="V28" s="345"/>
      <c r="W28" s="329">
        <f t="shared" si="1"/>
        <v>24</v>
      </c>
      <c r="X28" s="370" t="s">
        <v>304</v>
      </c>
    </row>
    <row r="29" spans="1:24" x14ac:dyDescent="0.2">
      <c r="A29" s="335">
        <v>3</v>
      </c>
      <c r="B29" s="369" t="s">
        <v>128</v>
      </c>
      <c r="C29" s="341">
        <v>0</v>
      </c>
      <c r="D29" s="342">
        <v>0</v>
      </c>
      <c r="E29" s="342">
        <v>0</v>
      </c>
      <c r="F29" s="345">
        <v>0</v>
      </c>
      <c r="G29" s="341">
        <v>0</v>
      </c>
      <c r="H29" s="342">
        <v>0</v>
      </c>
      <c r="I29" s="342">
        <v>0</v>
      </c>
      <c r="J29" s="345">
        <v>0</v>
      </c>
      <c r="K29" s="341">
        <v>1</v>
      </c>
      <c r="L29" s="342">
        <v>0</v>
      </c>
      <c r="M29" s="342">
        <v>0</v>
      </c>
      <c r="N29" s="345">
        <v>0</v>
      </c>
      <c r="O29" s="341">
        <v>0</v>
      </c>
      <c r="P29" s="342">
        <v>0</v>
      </c>
      <c r="Q29" s="342">
        <v>0</v>
      </c>
      <c r="R29" s="345">
        <v>0</v>
      </c>
      <c r="S29" s="341">
        <v>0</v>
      </c>
      <c r="T29" s="342">
        <v>3</v>
      </c>
      <c r="U29" s="342">
        <v>0</v>
      </c>
      <c r="V29" s="345">
        <v>0</v>
      </c>
      <c r="W29" s="329">
        <f t="shared" si="1"/>
        <v>4</v>
      </c>
      <c r="X29" s="348">
        <v>8</v>
      </c>
    </row>
    <row r="30" spans="1:24" x14ac:dyDescent="0.2">
      <c r="A30" s="323">
        <v>7</v>
      </c>
      <c r="B30" s="519" t="s">
        <v>118</v>
      </c>
      <c r="C30" s="520">
        <v>0</v>
      </c>
      <c r="D30" s="521">
        <v>0</v>
      </c>
      <c r="E30" s="521">
        <v>3</v>
      </c>
      <c r="F30" s="522">
        <v>0</v>
      </c>
      <c r="G30" s="520">
        <v>0</v>
      </c>
      <c r="H30" s="521">
        <v>0</v>
      </c>
      <c r="I30" s="521">
        <v>0</v>
      </c>
      <c r="J30" s="522">
        <v>0</v>
      </c>
      <c r="K30" s="520">
        <v>0</v>
      </c>
      <c r="L30" s="521">
        <v>3</v>
      </c>
      <c r="M30" s="521">
        <v>0</v>
      </c>
      <c r="N30" s="522">
        <v>3</v>
      </c>
      <c r="O30" s="520">
        <v>1</v>
      </c>
      <c r="P30" s="521">
        <v>0</v>
      </c>
      <c r="Q30" s="521">
        <v>0</v>
      </c>
      <c r="R30" s="522">
        <v>0</v>
      </c>
      <c r="S30" s="520">
        <v>3</v>
      </c>
      <c r="T30" s="521">
        <v>0</v>
      </c>
      <c r="U30" s="521">
        <v>0</v>
      </c>
      <c r="V30" s="522">
        <v>0</v>
      </c>
      <c r="W30" s="322">
        <f t="shared" si="1"/>
        <v>13</v>
      </c>
      <c r="X30" s="523">
        <v>5</v>
      </c>
    </row>
    <row r="31" spans="1:24" x14ac:dyDescent="0.2">
      <c r="A31" s="323">
        <v>2</v>
      </c>
      <c r="B31" s="519" t="s">
        <v>108</v>
      </c>
      <c r="C31" s="520">
        <v>0</v>
      </c>
      <c r="D31" s="521">
        <v>0</v>
      </c>
      <c r="E31" s="521">
        <v>0</v>
      </c>
      <c r="F31" s="522">
        <v>0</v>
      </c>
      <c r="G31" s="520">
        <v>0</v>
      </c>
      <c r="H31" s="521">
        <v>3</v>
      </c>
      <c r="I31" s="521">
        <v>3</v>
      </c>
      <c r="J31" s="522">
        <v>0</v>
      </c>
      <c r="K31" s="520">
        <v>0</v>
      </c>
      <c r="L31" s="521">
        <v>0</v>
      </c>
      <c r="M31" s="521">
        <v>0</v>
      </c>
      <c r="N31" s="522">
        <v>0</v>
      </c>
      <c r="O31" s="520">
        <v>3</v>
      </c>
      <c r="P31" s="521">
        <v>0</v>
      </c>
      <c r="Q31" s="521">
        <v>0</v>
      </c>
      <c r="R31" s="522">
        <v>0</v>
      </c>
      <c r="S31" s="520">
        <v>5</v>
      </c>
      <c r="T31" s="521">
        <v>0</v>
      </c>
      <c r="U31" s="521">
        <v>0</v>
      </c>
      <c r="V31" s="522">
        <v>0</v>
      </c>
      <c r="W31" s="322">
        <f t="shared" si="1"/>
        <v>14</v>
      </c>
      <c r="X31" s="524" t="s">
        <v>301</v>
      </c>
    </row>
    <row r="32" spans="1:24" x14ac:dyDescent="0.2">
      <c r="A32" s="335">
        <v>1</v>
      </c>
      <c r="B32" s="368" t="s">
        <v>107</v>
      </c>
      <c r="C32" s="341">
        <v>0</v>
      </c>
      <c r="D32" s="342">
        <v>1</v>
      </c>
      <c r="E32" s="342">
        <v>5</v>
      </c>
      <c r="F32" s="345">
        <v>0</v>
      </c>
      <c r="G32" s="341">
        <v>0</v>
      </c>
      <c r="H32" s="342">
        <v>0</v>
      </c>
      <c r="I32" s="342">
        <v>0</v>
      </c>
      <c r="J32" s="345">
        <v>0</v>
      </c>
      <c r="K32" s="341">
        <v>1</v>
      </c>
      <c r="L32" s="342">
        <v>1</v>
      </c>
      <c r="M32" s="342">
        <v>0</v>
      </c>
      <c r="N32" s="345">
        <v>1</v>
      </c>
      <c r="O32" s="341">
        <v>0</v>
      </c>
      <c r="P32" s="342">
        <v>0</v>
      </c>
      <c r="Q32" s="342">
        <v>0</v>
      </c>
      <c r="R32" s="345">
        <v>0</v>
      </c>
      <c r="S32" s="341">
        <v>0</v>
      </c>
      <c r="T32" s="342">
        <v>0</v>
      </c>
      <c r="U32" s="342">
        <v>0</v>
      </c>
      <c r="V32" s="345">
        <v>0</v>
      </c>
      <c r="W32" s="329">
        <f t="shared" si="1"/>
        <v>9</v>
      </c>
      <c r="X32" s="346" t="s">
        <v>305</v>
      </c>
    </row>
    <row r="33" spans="1:24" ht="13.5" thickBot="1" x14ac:dyDescent="0.25">
      <c r="A33" s="354">
        <v>8</v>
      </c>
      <c r="B33" s="503" t="s">
        <v>115</v>
      </c>
      <c r="C33" s="355">
        <v>0</v>
      </c>
      <c r="D33" s="356">
        <v>0</v>
      </c>
      <c r="E33" s="356">
        <v>0</v>
      </c>
      <c r="F33" s="357">
        <v>0</v>
      </c>
      <c r="G33" s="355">
        <v>0</v>
      </c>
      <c r="H33" s="356">
        <v>0</v>
      </c>
      <c r="I33" s="356">
        <v>0</v>
      </c>
      <c r="J33" s="357">
        <v>0</v>
      </c>
      <c r="K33" s="355">
        <v>0</v>
      </c>
      <c r="L33" s="356">
        <v>0</v>
      </c>
      <c r="M33" s="356">
        <v>1</v>
      </c>
      <c r="N33" s="357">
        <v>0</v>
      </c>
      <c r="O33" s="355">
        <v>3</v>
      </c>
      <c r="P33" s="356">
        <v>0</v>
      </c>
      <c r="Q33" s="356">
        <v>0</v>
      </c>
      <c r="R33" s="357">
        <v>0</v>
      </c>
      <c r="S33" s="355">
        <v>0</v>
      </c>
      <c r="T33" s="356">
        <v>3</v>
      </c>
      <c r="U33" s="356">
        <v>0</v>
      </c>
      <c r="V33" s="357">
        <v>0</v>
      </c>
      <c r="W33" s="358">
        <f t="shared" si="1"/>
        <v>7</v>
      </c>
      <c r="X33" s="359">
        <v>7</v>
      </c>
    </row>
    <row r="34" spans="1:24" x14ac:dyDescent="0.2">
      <c r="A34" s="310"/>
      <c r="B34" s="511" t="s">
        <v>310</v>
      </c>
      <c r="C34" s="506"/>
      <c r="D34" s="507"/>
      <c r="E34" s="507"/>
      <c r="F34" s="508"/>
      <c r="G34" s="506"/>
      <c r="H34" s="507"/>
      <c r="I34" s="507"/>
      <c r="J34" s="508"/>
      <c r="K34" s="506"/>
      <c r="L34" s="507"/>
      <c r="M34" s="507"/>
      <c r="N34" s="508"/>
      <c r="O34" s="506"/>
      <c r="P34" s="507"/>
      <c r="Q34" s="507"/>
      <c r="R34" s="508"/>
      <c r="S34" s="506"/>
      <c r="T34" s="507"/>
      <c r="U34" s="507"/>
      <c r="V34" s="508"/>
      <c r="W34" s="510"/>
      <c r="X34" s="510"/>
    </row>
    <row r="35" spans="1:24" x14ac:dyDescent="0.2">
      <c r="A35" s="323">
        <v>2</v>
      </c>
      <c r="B35" s="525" t="s">
        <v>108</v>
      </c>
      <c r="C35" s="520">
        <v>0</v>
      </c>
      <c r="D35" s="521">
        <v>0</v>
      </c>
      <c r="E35" s="521">
        <v>3</v>
      </c>
      <c r="F35" s="522">
        <v>0</v>
      </c>
      <c r="G35" s="520">
        <v>3</v>
      </c>
      <c r="H35" s="521">
        <v>0</v>
      </c>
      <c r="I35" s="521">
        <v>0</v>
      </c>
      <c r="J35" s="522">
        <v>0</v>
      </c>
      <c r="K35" s="520">
        <v>3</v>
      </c>
      <c r="L35" s="521">
        <v>0</v>
      </c>
      <c r="M35" s="521">
        <v>0</v>
      </c>
      <c r="N35" s="522">
        <v>0</v>
      </c>
      <c r="O35" s="520">
        <v>0</v>
      </c>
      <c r="P35" s="521">
        <v>3</v>
      </c>
      <c r="Q35" s="521">
        <v>0</v>
      </c>
      <c r="R35" s="522">
        <v>0</v>
      </c>
      <c r="S35" s="520">
        <v>0</v>
      </c>
      <c r="T35" s="521">
        <v>0</v>
      </c>
      <c r="U35" s="521">
        <v>0</v>
      </c>
      <c r="V35" s="522"/>
      <c r="W35" s="322">
        <f>SUM(C35:V35)</f>
        <v>12</v>
      </c>
      <c r="X35" s="524" t="str">
        <f ca="1">IF( INDIRECT("RC[-1]",0)=MAX(( INDIRECT("R[-1]C[-1]",0)):( INDIRECT("R[1]C[-1]",0))),"finaali","pronksi")</f>
        <v>finaali</v>
      </c>
    </row>
    <row r="36" spans="1:24" x14ac:dyDescent="0.2">
      <c r="A36" s="323">
        <v>3</v>
      </c>
      <c r="B36" s="519" t="s">
        <v>129</v>
      </c>
      <c r="C36" s="520">
        <v>3</v>
      </c>
      <c r="D36" s="521">
        <v>3</v>
      </c>
      <c r="E36" s="521">
        <v>0</v>
      </c>
      <c r="F36" s="522">
        <v>0</v>
      </c>
      <c r="G36" s="520">
        <v>1</v>
      </c>
      <c r="H36" s="521">
        <v>3</v>
      </c>
      <c r="I36" s="521">
        <v>0</v>
      </c>
      <c r="J36" s="522">
        <v>0</v>
      </c>
      <c r="K36" s="520">
        <v>0</v>
      </c>
      <c r="L36" s="521">
        <v>0</v>
      </c>
      <c r="M36" s="521">
        <v>1</v>
      </c>
      <c r="N36" s="522">
        <v>0</v>
      </c>
      <c r="O36" s="520">
        <v>0</v>
      </c>
      <c r="P36" s="521">
        <v>0</v>
      </c>
      <c r="Q36" s="521">
        <v>0</v>
      </c>
      <c r="R36" s="522">
        <v>0</v>
      </c>
      <c r="S36" s="520">
        <v>0</v>
      </c>
      <c r="T36" s="521">
        <v>0</v>
      </c>
      <c r="U36" s="521">
        <v>0</v>
      </c>
      <c r="V36" s="522">
        <v>0</v>
      </c>
      <c r="W36" s="322">
        <f>SUM(C36:V36)</f>
        <v>11</v>
      </c>
      <c r="X36" s="524" t="str">
        <f ca="1">IF( INDIRECT("RC[-1]",0)=MAX(( INDIRECT("R[-1]C[-1]",0)):( INDIRECT("R[1]C[-1]",0))),"finaali","pronksi")</f>
        <v>pronksi</v>
      </c>
    </row>
    <row r="37" spans="1:24" x14ac:dyDescent="0.2">
      <c r="A37" s="335">
        <v>4</v>
      </c>
      <c r="B37" s="368" t="s">
        <v>107</v>
      </c>
      <c r="C37" s="341">
        <v>0</v>
      </c>
      <c r="D37" s="342">
        <v>0</v>
      </c>
      <c r="E37" s="342">
        <v>3</v>
      </c>
      <c r="F37" s="345">
        <v>3</v>
      </c>
      <c r="G37" s="341">
        <v>3</v>
      </c>
      <c r="H37" s="342">
        <v>0</v>
      </c>
      <c r="I37" s="342">
        <v>3</v>
      </c>
      <c r="J37" s="345">
        <v>0</v>
      </c>
      <c r="K37" s="341">
        <v>5</v>
      </c>
      <c r="L37" s="342">
        <v>1</v>
      </c>
      <c r="M37" s="342">
        <v>0</v>
      </c>
      <c r="N37" s="345">
        <v>3</v>
      </c>
      <c r="O37" s="341">
        <v>3</v>
      </c>
      <c r="P37" s="342">
        <v>1</v>
      </c>
      <c r="Q37" s="342">
        <v>0</v>
      </c>
      <c r="R37" s="345">
        <v>0</v>
      </c>
      <c r="S37" s="341">
        <v>0</v>
      </c>
      <c r="T37" s="342">
        <v>0</v>
      </c>
      <c r="U37" s="342">
        <v>0</v>
      </c>
      <c r="V37" s="345">
        <v>0</v>
      </c>
      <c r="W37" s="329">
        <f>SUM(C37:V37)</f>
        <v>25</v>
      </c>
      <c r="X37" s="346" t="str">
        <f ca="1">IF( INDIRECT("RC[-1]",0)=MAX(( INDIRECT("R[-1]C[-1]",0)):( INDIRECT("R[1]C[-1]",0))),"finaali","pronksi")</f>
        <v>finaali</v>
      </c>
    </row>
    <row r="38" spans="1:24" ht="13.5" thickBot="1" x14ac:dyDescent="0.25">
      <c r="A38" s="354">
        <v>1</v>
      </c>
      <c r="B38" s="503" t="s">
        <v>119</v>
      </c>
      <c r="C38" s="355">
        <v>0</v>
      </c>
      <c r="D38" s="356">
        <v>0</v>
      </c>
      <c r="E38" s="356">
        <v>0</v>
      </c>
      <c r="F38" s="357">
        <v>0</v>
      </c>
      <c r="G38" s="355">
        <v>1</v>
      </c>
      <c r="H38" s="356">
        <v>0</v>
      </c>
      <c r="I38" s="356">
        <v>0</v>
      </c>
      <c r="J38" s="357">
        <v>0</v>
      </c>
      <c r="K38" s="355">
        <v>0</v>
      </c>
      <c r="L38" s="356">
        <v>0</v>
      </c>
      <c r="M38" s="356">
        <v>0</v>
      </c>
      <c r="N38" s="357">
        <v>0</v>
      </c>
      <c r="O38" s="355">
        <v>0</v>
      </c>
      <c r="P38" s="356">
        <v>0</v>
      </c>
      <c r="Q38" s="356">
        <v>0</v>
      </c>
      <c r="R38" s="357">
        <v>1</v>
      </c>
      <c r="S38" s="355">
        <v>0</v>
      </c>
      <c r="T38" s="356">
        <v>0</v>
      </c>
      <c r="U38" s="356">
        <v>0</v>
      </c>
      <c r="V38" s="357">
        <v>0</v>
      </c>
      <c r="W38" s="358">
        <f>SUM(C38:V38)</f>
        <v>2</v>
      </c>
      <c r="X38" s="504" t="str">
        <f ca="1">IF( INDIRECT("RC[-1]",0)=MAX(( INDIRECT("R[-1]C[-1]",0)):( INDIRECT("R[1]C[-1]",0))),"finaali","pronksi")</f>
        <v>pronksi</v>
      </c>
    </row>
    <row r="39" spans="1:24" x14ac:dyDescent="0.2">
      <c r="A39" s="310"/>
      <c r="B39" s="505" t="s">
        <v>311</v>
      </c>
      <c r="C39" s="506"/>
      <c r="D39" s="507"/>
      <c r="E39" s="507"/>
      <c r="F39" s="508"/>
      <c r="G39" s="506"/>
      <c r="H39" s="507"/>
      <c r="I39" s="507"/>
      <c r="J39" s="508"/>
      <c r="K39" s="506"/>
      <c r="L39" s="507"/>
      <c r="M39" s="507"/>
      <c r="N39" s="508"/>
      <c r="O39" s="506"/>
      <c r="P39" s="507"/>
      <c r="Q39" s="507"/>
      <c r="R39" s="508"/>
      <c r="S39" s="506"/>
      <c r="T39" s="507"/>
      <c r="U39" s="507"/>
      <c r="V39" s="508"/>
      <c r="W39" s="509"/>
      <c r="X39" s="510"/>
    </row>
    <row r="40" spans="1:24" x14ac:dyDescent="0.2">
      <c r="A40" s="335"/>
      <c r="B40" s="336" t="s">
        <v>119</v>
      </c>
      <c r="C40" s="341">
        <v>3</v>
      </c>
      <c r="D40" s="342">
        <v>0</v>
      </c>
      <c r="E40" s="342">
        <v>1</v>
      </c>
      <c r="F40" s="345">
        <v>0</v>
      </c>
      <c r="G40" s="341">
        <v>1</v>
      </c>
      <c r="H40" s="342">
        <v>0</v>
      </c>
      <c r="I40" s="342">
        <v>0</v>
      </c>
      <c r="J40" s="345">
        <v>0</v>
      </c>
      <c r="K40" s="341">
        <v>1</v>
      </c>
      <c r="L40" s="342">
        <v>0</v>
      </c>
      <c r="M40" s="342">
        <v>1</v>
      </c>
      <c r="N40" s="345">
        <v>0</v>
      </c>
      <c r="O40" s="341">
        <v>0</v>
      </c>
      <c r="P40" s="342">
        <v>0</v>
      </c>
      <c r="Q40" s="342">
        <v>0</v>
      </c>
      <c r="R40" s="345">
        <v>0</v>
      </c>
      <c r="S40" s="341">
        <v>0</v>
      </c>
      <c r="T40" s="342">
        <v>5</v>
      </c>
      <c r="U40" s="342">
        <v>0</v>
      </c>
      <c r="V40" s="345">
        <v>0</v>
      </c>
      <c r="W40" s="329">
        <f>SUM(C40:V40)</f>
        <v>12</v>
      </c>
      <c r="X40" s="348" t="str">
        <f ca="1">IF( INDIRECT("RC[-1]",0)=MAX(( INDIRECT("R[-1]C[-1]",0)):( INDIRECT("R[1]C[-1]",0))),"3","4")</f>
        <v>4</v>
      </c>
    </row>
    <row r="41" spans="1:24" x14ac:dyDescent="0.2">
      <c r="A41" s="335"/>
      <c r="B41" s="372" t="s">
        <v>129</v>
      </c>
      <c r="C41" s="341">
        <v>0</v>
      </c>
      <c r="D41" s="342">
        <v>0</v>
      </c>
      <c r="E41" s="342">
        <v>0</v>
      </c>
      <c r="F41" s="345">
        <v>0</v>
      </c>
      <c r="G41" s="341">
        <v>3</v>
      </c>
      <c r="H41" s="342">
        <v>3</v>
      </c>
      <c r="I41" s="342">
        <v>0</v>
      </c>
      <c r="J41" s="345">
        <v>1</v>
      </c>
      <c r="K41" s="341">
        <v>0</v>
      </c>
      <c r="L41" s="342">
        <v>0</v>
      </c>
      <c r="M41" s="342">
        <v>0</v>
      </c>
      <c r="N41" s="345">
        <v>0</v>
      </c>
      <c r="O41" s="341">
        <v>5</v>
      </c>
      <c r="P41" s="342">
        <v>0</v>
      </c>
      <c r="Q41" s="342">
        <v>0</v>
      </c>
      <c r="R41" s="345">
        <v>3</v>
      </c>
      <c r="S41" s="341">
        <v>0</v>
      </c>
      <c r="T41" s="342">
        <v>5</v>
      </c>
      <c r="U41" s="342">
        <v>0</v>
      </c>
      <c r="V41" s="345">
        <v>0</v>
      </c>
      <c r="W41" s="329">
        <f>SUM(C41:V41)</f>
        <v>20</v>
      </c>
      <c r="X41" s="348" t="str">
        <f ca="1">IF( INDIRECT("RC[-1]",0)=MAX(( INDIRECT("R[-1]C[-1]",0)):( INDIRECT("R[1]C[-1]",0))),"3","4")</f>
        <v>3</v>
      </c>
    </row>
    <row r="42" spans="1:24" x14ac:dyDescent="0.2">
      <c r="A42" s="335"/>
      <c r="B42" s="371" t="s">
        <v>312</v>
      </c>
      <c r="C42" s="341"/>
      <c r="D42" s="342"/>
      <c r="E42" s="342"/>
      <c r="F42" s="345"/>
      <c r="G42" s="341"/>
      <c r="H42" s="342"/>
      <c r="I42" s="342"/>
      <c r="J42" s="345"/>
      <c r="K42" s="341"/>
      <c r="L42" s="342"/>
      <c r="M42" s="342"/>
      <c r="N42" s="345"/>
      <c r="O42" s="341"/>
      <c r="P42" s="342"/>
      <c r="Q42" s="342"/>
      <c r="R42" s="345"/>
      <c r="S42" s="341"/>
      <c r="T42" s="342"/>
      <c r="U42" s="342"/>
      <c r="V42" s="345"/>
      <c r="W42" s="329"/>
      <c r="X42" s="346"/>
    </row>
    <row r="43" spans="1:24" x14ac:dyDescent="0.2">
      <c r="A43" s="335"/>
      <c r="B43" s="336" t="s">
        <v>108</v>
      </c>
      <c r="C43" s="341">
        <v>0</v>
      </c>
      <c r="D43" s="342">
        <v>3</v>
      </c>
      <c r="E43" s="342">
        <v>0</v>
      </c>
      <c r="F43" s="345">
        <v>0</v>
      </c>
      <c r="G43" s="341">
        <v>3</v>
      </c>
      <c r="H43" s="342">
        <v>0</v>
      </c>
      <c r="I43" s="342">
        <v>0</v>
      </c>
      <c r="J43" s="345">
        <v>0</v>
      </c>
      <c r="K43" s="341">
        <v>0</v>
      </c>
      <c r="L43" s="342">
        <v>0</v>
      </c>
      <c r="M43" s="342">
        <v>0</v>
      </c>
      <c r="N43" s="345">
        <v>0</v>
      </c>
      <c r="O43" s="341">
        <v>0</v>
      </c>
      <c r="P43" s="342">
        <v>0</v>
      </c>
      <c r="Q43" s="342">
        <v>0</v>
      </c>
      <c r="R43" s="345">
        <v>0</v>
      </c>
      <c r="S43" s="341">
        <v>0</v>
      </c>
      <c r="T43" s="342">
        <v>0</v>
      </c>
      <c r="U43" s="342">
        <v>0</v>
      </c>
      <c r="V43" s="345">
        <v>3</v>
      </c>
      <c r="W43" s="329">
        <f>SUM(C43:V43)</f>
        <v>9</v>
      </c>
      <c r="X43" s="348" t="str">
        <f ca="1">IF( INDIRECT("RC[-1]",0)=MAX(( INDIRECT("R[-1]C[-1]",0)):( INDIRECT("R[1]C[-1]",0))),"1","2")</f>
        <v>2</v>
      </c>
    </row>
    <row r="44" spans="1:24" ht="13.5" thickBot="1" x14ac:dyDescent="0.25">
      <c r="A44" s="354"/>
      <c r="B44" s="373" t="s">
        <v>107</v>
      </c>
      <c r="C44" s="355">
        <v>1</v>
      </c>
      <c r="D44" s="356">
        <v>3</v>
      </c>
      <c r="E44" s="356">
        <v>0</v>
      </c>
      <c r="F44" s="357">
        <v>0</v>
      </c>
      <c r="G44" s="355">
        <v>0</v>
      </c>
      <c r="H44" s="356">
        <v>3</v>
      </c>
      <c r="I44" s="356">
        <v>0</v>
      </c>
      <c r="J44" s="357">
        <v>0</v>
      </c>
      <c r="K44" s="355">
        <v>1</v>
      </c>
      <c r="L44" s="356">
        <v>0</v>
      </c>
      <c r="M44" s="356">
        <v>3</v>
      </c>
      <c r="N44" s="357">
        <v>3</v>
      </c>
      <c r="O44" s="355">
        <v>1</v>
      </c>
      <c r="P44" s="356">
        <v>0</v>
      </c>
      <c r="Q44" s="356">
        <v>0</v>
      </c>
      <c r="R44" s="357">
        <v>0</v>
      </c>
      <c r="S44" s="355">
        <v>0</v>
      </c>
      <c r="T44" s="356">
        <v>5</v>
      </c>
      <c r="U44" s="356">
        <v>0</v>
      </c>
      <c r="V44" s="357">
        <v>0</v>
      </c>
      <c r="W44" s="358">
        <f>SUM(C44:V44)</f>
        <v>20</v>
      </c>
      <c r="X44" s="359" t="str">
        <f ca="1">IF( INDIRECT("RC[-1]",0)=MAX(( INDIRECT("R[-1]C[-1]",0)):( INDIRECT("R[1]C[-1]",0))),"1","2")</f>
        <v>1</v>
      </c>
    </row>
    <row r="46" spans="1:24" x14ac:dyDescent="0.2">
      <c r="A46" s="360">
        <v>1</v>
      </c>
      <c r="B46" s="337" t="s">
        <v>107</v>
      </c>
      <c r="G46" s="360">
        <v>11</v>
      </c>
      <c r="H46" s="339" t="s">
        <v>120</v>
      </c>
      <c r="I46" s="340"/>
      <c r="J46" s="340"/>
      <c r="K46" s="340"/>
      <c r="L46" s="340"/>
      <c r="M46" s="340"/>
      <c r="N46" s="338"/>
    </row>
    <row r="47" spans="1:24" x14ac:dyDescent="0.2">
      <c r="A47" s="360">
        <v>2</v>
      </c>
      <c r="B47" s="337" t="s">
        <v>108</v>
      </c>
      <c r="C47" s="361"/>
      <c r="D47" s="361"/>
      <c r="E47" s="361"/>
      <c r="F47" s="361"/>
      <c r="G47" s="360">
        <v>11</v>
      </c>
      <c r="H47" s="339" t="s">
        <v>117</v>
      </c>
      <c r="I47" s="340"/>
      <c r="J47" s="340"/>
      <c r="K47" s="340"/>
      <c r="L47" s="340"/>
      <c r="M47" s="340"/>
      <c r="N47" s="338"/>
    </row>
    <row r="48" spans="1:24" x14ac:dyDescent="0.2">
      <c r="A48" s="360">
        <v>3</v>
      </c>
      <c r="B48" s="337" t="s">
        <v>129</v>
      </c>
      <c r="C48" s="361"/>
      <c r="D48" s="361"/>
      <c r="E48" s="361"/>
      <c r="F48" s="361"/>
      <c r="G48" s="360">
        <v>13</v>
      </c>
      <c r="H48" s="339" t="s">
        <v>124</v>
      </c>
      <c r="I48" s="340"/>
      <c r="J48" s="340"/>
      <c r="K48" s="340"/>
      <c r="L48" s="340"/>
      <c r="M48" s="340"/>
      <c r="N48" s="338"/>
    </row>
    <row r="49" spans="1:10" x14ac:dyDescent="0.2">
      <c r="A49" s="360">
        <v>4</v>
      </c>
      <c r="B49" s="337" t="s">
        <v>119</v>
      </c>
      <c r="C49" s="361"/>
      <c r="D49" s="361"/>
      <c r="E49" s="361"/>
      <c r="F49" s="361"/>
      <c r="G49" s="361"/>
      <c r="H49" s="361"/>
      <c r="I49" s="361"/>
      <c r="J49" s="361"/>
    </row>
    <row r="50" spans="1:10" x14ac:dyDescent="0.2">
      <c r="A50" s="360">
        <v>5</v>
      </c>
      <c r="B50" s="337" t="s">
        <v>118</v>
      </c>
      <c r="C50" s="361"/>
      <c r="D50" s="361"/>
      <c r="E50" s="361"/>
      <c r="F50" s="361"/>
      <c r="G50" s="361"/>
      <c r="H50" s="361"/>
      <c r="I50" s="361"/>
      <c r="J50" s="361"/>
    </row>
    <row r="51" spans="1:10" x14ac:dyDescent="0.2">
      <c r="A51" s="360">
        <v>6</v>
      </c>
      <c r="B51" s="337" t="s">
        <v>113</v>
      </c>
      <c r="C51" s="361"/>
      <c r="D51" s="361"/>
      <c r="E51" s="361"/>
      <c r="F51" s="361"/>
      <c r="G51" s="361"/>
      <c r="H51" s="361"/>
      <c r="I51" s="361"/>
      <c r="J51" s="361"/>
    </row>
    <row r="52" spans="1:10" x14ac:dyDescent="0.2">
      <c r="A52" s="360">
        <v>7</v>
      </c>
      <c r="B52" s="337" t="s">
        <v>115</v>
      </c>
      <c r="C52" s="361"/>
      <c r="D52" s="361"/>
      <c r="E52" s="361"/>
      <c r="F52" s="361"/>
      <c r="G52" s="361"/>
      <c r="H52" s="361"/>
      <c r="I52" s="361"/>
      <c r="J52" s="361"/>
    </row>
    <row r="53" spans="1:10" x14ac:dyDescent="0.2">
      <c r="A53" s="360">
        <v>8</v>
      </c>
      <c r="B53" s="337" t="s">
        <v>128</v>
      </c>
      <c r="C53" s="361"/>
      <c r="D53" s="361"/>
      <c r="E53" s="361"/>
      <c r="F53" s="361"/>
      <c r="G53" s="361"/>
      <c r="H53" s="361"/>
      <c r="I53" s="361"/>
      <c r="J53" s="361"/>
    </row>
    <row r="54" spans="1:10" x14ac:dyDescent="0.2">
      <c r="A54" s="360">
        <v>9</v>
      </c>
      <c r="B54" s="337" t="s">
        <v>122</v>
      </c>
      <c r="C54" s="361"/>
      <c r="D54" s="361"/>
      <c r="E54" s="361"/>
      <c r="F54" s="361"/>
      <c r="G54" s="361"/>
      <c r="H54" s="361"/>
      <c r="I54" s="361"/>
      <c r="J54" s="361"/>
    </row>
    <row r="55" spans="1:10" x14ac:dyDescent="0.2">
      <c r="A55" s="360">
        <v>10</v>
      </c>
      <c r="B55" s="337" t="s">
        <v>127</v>
      </c>
      <c r="C55" s="361"/>
      <c r="D55" s="361"/>
      <c r="E55" s="361"/>
      <c r="F55" s="361"/>
      <c r="G55" s="361"/>
      <c r="H55" s="361"/>
      <c r="I55" s="361"/>
      <c r="J55" s="361"/>
    </row>
    <row r="56" spans="1:10" x14ac:dyDescent="0.2">
      <c r="C56" s="361"/>
      <c r="D56" s="361"/>
      <c r="E56" s="361"/>
      <c r="F56" s="361"/>
      <c r="G56" s="361"/>
      <c r="H56" s="361"/>
      <c r="I56" s="361"/>
      <c r="J56" s="361"/>
    </row>
    <row r="57" spans="1:10" x14ac:dyDescent="0.2">
      <c r="C57" s="361"/>
      <c r="D57" s="361"/>
      <c r="E57" s="361"/>
      <c r="F57" s="361"/>
      <c r="G57" s="361"/>
      <c r="H57" s="361"/>
      <c r="I57" s="361"/>
      <c r="J57" s="361"/>
    </row>
    <row r="58" spans="1:10" x14ac:dyDescent="0.2">
      <c r="C58" s="361"/>
      <c r="D58" s="361"/>
      <c r="E58" s="361"/>
      <c r="F58" s="361"/>
      <c r="G58" s="361"/>
      <c r="H58" s="361"/>
      <c r="I58" s="361"/>
      <c r="J58" s="361"/>
    </row>
    <row r="59" spans="1:10" x14ac:dyDescent="0.2">
      <c r="C59" s="361"/>
      <c r="D59" s="361"/>
      <c r="E59" s="361"/>
      <c r="F59" s="361"/>
      <c r="G59" s="361"/>
      <c r="H59" s="361"/>
      <c r="I59" s="361"/>
      <c r="J59" s="361"/>
    </row>
  </sheetData>
  <conditionalFormatting sqref="W26:W27">
    <cfRule type="top10" dxfId="40" priority="8" rank="1"/>
  </conditionalFormatting>
  <conditionalFormatting sqref="W28:W29">
    <cfRule type="top10" dxfId="39" priority="7" rank="1"/>
  </conditionalFormatting>
  <conditionalFormatting sqref="W30:W31">
    <cfRule type="top10" dxfId="38" priority="6" rank="1"/>
  </conditionalFormatting>
  <conditionalFormatting sqref="W32:W33">
    <cfRule type="top10" dxfId="37" priority="5" rank="1"/>
  </conditionalFormatting>
  <conditionalFormatting sqref="W35:W36">
    <cfRule type="top10" dxfId="36" priority="4" rank="1"/>
  </conditionalFormatting>
  <conditionalFormatting sqref="W37:W38">
    <cfRule type="top10" dxfId="35" priority="3" rank="1"/>
  </conditionalFormatting>
  <conditionalFormatting sqref="W40:W41">
    <cfRule type="top10" dxfId="34" priority="2" rank="1"/>
  </conditionalFormatting>
  <conditionalFormatting sqref="W43:W44">
    <cfRule type="top10" dxfId="33" priority="1" rank="1"/>
  </conditionalFormatting>
  <conditionalFormatting sqref="W9:W44">
    <cfRule type="top10" dxfId="32" priority="19" stopIfTrue="1" rank="1"/>
  </conditionalFormatting>
  <pageMargins left="0.78740157480314965" right="0.31496062992125984" top="0.78740157480314965" bottom="0.39370078740157483" header="0.59055118110236227" footer="0"/>
  <pageSetup paperSize="9" fitToHeight="0" orientation="portrait" r:id="rId1"/>
  <headerFooter alignWithMargins="0">
    <oddHeader>&amp;R&amp;"Arial,Regular"&amp;9Page &amp;P of &amp;N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X52"/>
  <sheetViews>
    <sheetView showGridLines="0" showRowColHeaders="0" zoomScaleNormal="100" workbookViewId="0">
      <pane ySplit="7" topLeftCell="A8" activePane="bottomLeft" state="frozen"/>
      <selection activeCell="W1" sqref="W1"/>
      <selection pane="bottomLeft" activeCell="W1" sqref="W1"/>
    </sheetView>
  </sheetViews>
  <sheetFormatPr defaultRowHeight="12.75" x14ac:dyDescent="0.2"/>
  <cols>
    <col min="1" max="1" width="3" style="311" bestFit="1" customWidth="1"/>
    <col min="2" max="2" width="18.7109375" style="311" customWidth="1"/>
    <col min="3" max="22" width="2.85546875" style="311" customWidth="1"/>
    <col min="23" max="23" width="3" style="311" bestFit="1" customWidth="1"/>
    <col min="24" max="24" width="10.5703125" style="311" customWidth="1"/>
    <col min="25" max="16384" width="9.140625" style="311"/>
  </cols>
  <sheetData>
    <row r="1" spans="1:24" s="150" customFormat="1" x14ac:dyDescent="0.2">
      <c r="A1" s="154" t="str">
        <f>UPPER((Kal!D17)&amp;" "&amp;(Kal!C17)&amp;" - "&amp;(Kal!E17))</f>
        <v>TUL4 SHK KV 4. ETAPP - TULISTAMINE</v>
      </c>
      <c r="N1" s="455" t="str">
        <f>HYPERLINK("#'Kal'!I1","Kalender")</f>
        <v>Kalender</v>
      </c>
      <c r="O1" s="456"/>
      <c r="Q1" s="456"/>
      <c r="R1" s="156"/>
      <c r="S1" s="455" t="str">
        <f>HYPERLINK("#'Tul-Reit'!G1","Reiting")</f>
        <v>Reiting</v>
      </c>
      <c r="T1" s="1"/>
      <c r="U1" s="1"/>
    </row>
    <row r="2" spans="1:24" s="150" customFormat="1" x14ac:dyDescent="0.2">
      <c r="A2" s="159" t="str">
        <f>"Toimumisaeg: "&amp;(Kal!A17)&amp;" kell "&amp;(Kal!B17)</f>
        <v>Toimumisaeg: P, 01.02.2015 kell 11:00</v>
      </c>
    </row>
    <row r="3" spans="1:24" s="150" customFormat="1" x14ac:dyDescent="0.2">
      <c r="A3" s="159" t="str">
        <f>"Toimumiskoht: "&amp;(Kal!F17)</f>
        <v>Toimumiskoht: K-Järve petangihall</v>
      </c>
    </row>
    <row r="4" spans="1:24" s="150" customFormat="1" x14ac:dyDescent="0.2">
      <c r="A4" s="159" t="str">
        <f>"Korraldaja: "&amp;(Kal!G17)</f>
        <v>Korraldaja: K-Järve SHK</v>
      </c>
    </row>
    <row r="5" spans="1:24" s="150" customFormat="1" ht="13.5" thickBot="1" x14ac:dyDescent="0.25"/>
    <row r="6" spans="1:24" ht="63.75" customHeight="1" thickBot="1" x14ac:dyDescent="0.25">
      <c r="A6" s="485"/>
      <c r="B6" s="486"/>
      <c r="C6" s="487"/>
      <c r="D6" s="487"/>
      <c r="E6" s="487"/>
      <c r="F6" s="487"/>
      <c r="G6" s="488"/>
      <c r="H6" s="487"/>
      <c r="I6" s="487"/>
      <c r="J6" s="489"/>
      <c r="K6" s="487"/>
      <c r="L6" s="487"/>
      <c r="M6" s="487"/>
      <c r="N6" s="487"/>
      <c r="O6" s="488"/>
      <c r="P6" s="487"/>
      <c r="Q6" s="487"/>
      <c r="R6" s="489"/>
      <c r="S6" s="487"/>
      <c r="T6" s="487"/>
      <c r="U6" s="487"/>
      <c r="V6" s="487"/>
      <c r="W6" s="490"/>
      <c r="X6" s="490"/>
    </row>
    <row r="7" spans="1:24" s="313" customFormat="1" ht="13.5" thickBot="1" x14ac:dyDescent="0.25">
      <c r="A7" s="491"/>
      <c r="B7" s="492"/>
      <c r="C7" s="493">
        <v>6</v>
      </c>
      <c r="D7" s="494">
        <v>7</v>
      </c>
      <c r="E7" s="494">
        <v>8</v>
      </c>
      <c r="F7" s="495">
        <v>9</v>
      </c>
      <c r="G7" s="493">
        <v>6</v>
      </c>
      <c r="H7" s="494">
        <v>7</v>
      </c>
      <c r="I7" s="494">
        <v>8</v>
      </c>
      <c r="J7" s="495">
        <v>9</v>
      </c>
      <c r="K7" s="493">
        <v>6</v>
      </c>
      <c r="L7" s="494">
        <v>7</v>
      </c>
      <c r="M7" s="494">
        <v>8</v>
      </c>
      <c r="N7" s="495">
        <v>9</v>
      </c>
      <c r="O7" s="493">
        <v>6</v>
      </c>
      <c r="P7" s="494">
        <v>7</v>
      </c>
      <c r="Q7" s="494">
        <v>8</v>
      </c>
      <c r="R7" s="495">
        <v>9</v>
      </c>
      <c r="S7" s="493">
        <v>6</v>
      </c>
      <c r="T7" s="494">
        <v>7</v>
      </c>
      <c r="U7" s="494">
        <v>8</v>
      </c>
      <c r="V7" s="495">
        <v>9</v>
      </c>
      <c r="W7" s="496" t="s">
        <v>103</v>
      </c>
      <c r="X7" s="563" t="s">
        <v>323</v>
      </c>
    </row>
    <row r="8" spans="1:24" s="315" customFormat="1" x14ac:dyDescent="0.2">
      <c r="A8" s="497"/>
      <c r="B8" s="526" t="s">
        <v>322</v>
      </c>
      <c r="C8" s="499"/>
      <c r="D8" s="500"/>
      <c r="E8" s="500"/>
      <c r="F8" s="501"/>
      <c r="G8" s="499"/>
      <c r="H8" s="500"/>
      <c r="I8" s="500"/>
      <c r="J8" s="501"/>
      <c r="K8" s="499"/>
      <c r="L8" s="500"/>
      <c r="M8" s="500"/>
      <c r="N8" s="501"/>
      <c r="O8" s="499"/>
      <c r="P8" s="500"/>
      <c r="Q8" s="500"/>
      <c r="R8" s="501"/>
      <c r="S8" s="499"/>
      <c r="T8" s="500"/>
      <c r="U8" s="500"/>
      <c r="V8" s="501"/>
      <c r="W8" s="497"/>
      <c r="X8" s="502"/>
    </row>
    <row r="9" spans="1:24" s="315" customFormat="1" x14ac:dyDescent="0.2">
      <c r="A9" s="316">
        <v>1</v>
      </c>
      <c r="B9" s="317" t="s">
        <v>108</v>
      </c>
      <c r="C9" s="318">
        <v>3</v>
      </c>
      <c r="D9" s="319">
        <v>0</v>
      </c>
      <c r="E9" s="319">
        <v>0</v>
      </c>
      <c r="F9" s="320">
        <v>0</v>
      </c>
      <c r="G9" s="318">
        <v>0</v>
      </c>
      <c r="H9" s="319">
        <v>0</v>
      </c>
      <c r="I9" s="319">
        <v>3</v>
      </c>
      <c r="J9" s="320">
        <v>0</v>
      </c>
      <c r="K9" s="318">
        <v>1</v>
      </c>
      <c r="L9" s="319">
        <v>0</v>
      </c>
      <c r="M9" s="319">
        <v>0</v>
      </c>
      <c r="N9" s="320">
        <v>1</v>
      </c>
      <c r="O9" s="318">
        <v>0</v>
      </c>
      <c r="P9" s="319">
        <v>0</v>
      </c>
      <c r="Q9" s="319">
        <v>0</v>
      </c>
      <c r="R9" s="320">
        <v>0</v>
      </c>
      <c r="S9" s="318">
        <v>0</v>
      </c>
      <c r="T9" s="319">
        <v>0</v>
      </c>
      <c r="U9" s="319">
        <v>5</v>
      </c>
      <c r="V9" s="320">
        <v>0</v>
      </c>
      <c r="W9" s="321">
        <f>SUM(C9:V9)</f>
        <v>13</v>
      </c>
      <c r="X9" s="322" t="s">
        <v>302</v>
      </c>
    </row>
    <row r="10" spans="1:24" s="315" customFormat="1" x14ac:dyDescent="0.2">
      <c r="A10" s="316">
        <v>2</v>
      </c>
      <c r="B10" s="365" t="s">
        <v>107</v>
      </c>
      <c r="C10" s="318">
        <v>1</v>
      </c>
      <c r="D10" s="319">
        <v>0</v>
      </c>
      <c r="E10" s="319">
        <v>0</v>
      </c>
      <c r="F10" s="320">
        <v>0</v>
      </c>
      <c r="G10" s="318">
        <v>1</v>
      </c>
      <c r="H10" s="319">
        <v>0</v>
      </c>
      <c r="I10" s="319">
        <v>0</v>
      </c>
      <c r="J10" s="320">
        <v>0</v>
      </c>
      <c r="K10" s="318">
        <v>0</v>
      </c>
      <c r="L10" s="319">
        <v>5</v>
      </c>
      <c r="M10" s="319">
        <v>0</v>
      </c>
      <c r="N10" s="320">
        <v>0</v>
      </c>
      <c r="O10" s="318">
        <v>3</v>
      </c>
      <c r="P10" s="319">
        <v>0</v>
      </c>
      <c r="Q10" s="319">
        <v>0</v>
      </c>
      <c r="R10" s="320">
        <v>0</v>
      </c>
      <c r="S10" s="318">
        <v>0</v>
      </c>
      <c r="T10" s="319">
        <v>0</v>
      </c>
      <c r="U10" s="319">
        <v>0</v>
      </c>
      <c r="V10" s="320">
        <v>5</v>
      </c>
      <c r="W10" s="321">
        <f t="shared" ref="W10:W19" si="0">SUM(C10:V10)</f>
        <v>15</v>
      </c>
      <c r="X10" s="322" t="s">
        <v>314</v>
      </c>
    </row>
    <row r="11" spans="1:24" s="315" customFormat="1" x14ac:dyDescent="0.2">
      <c r="A11" s="314">
        <v>3</v>
      </c>
      <c r="B11" s="324" t="s">
        <v>113</v>
      </c>
      <c r="C11" s="325">
        <v>5</v>
      </c>
      <c r="D11" s="326">
        <v>0</v>
      </c>
      <c r="E11" s="326">
        <v>1</v>
      </c>
      <c r="F11" s="327">
        <v>0</v>
      </c>
      <c r="G11" s="325">
        <v>0</v>
      </c>
      <c r="H11" s="326">
        <v>5</v>
      </c>
      <c r="I11" s="326">
        <v>0</v>
      </c>
      <c r="J11" s="327">
        <v>0</v>
      </c>
      <c r="K11" s="325">
        <v>0</v>
      </c>
      <c r="L11" s="326">
        <v>1</v>
      </c>
      <c r="M11" s="326">
        <v>0</v>
      </c>
      <c r="N11" s="327">
        <v>0</v>
      </c>
      <c r="O11" s="325">
        <v>5</v>
      </c>
      <c r="P11" s="326">
        <v>0</v>
      </c>
      <c r="Q11" s="326">
        <v>1</v>
      </c>
      <c r="R11" s="327">
        <v>0</v>
      </c>
      <c r="S11" s="325">
        <v>0</v>
      </c>
      <c r="T11" s="326">
        <v>0</v>
      </c>
      <c r="U11" s="326">
        <v>0</v>
      </c>
      <c r="V11" s="327">
        <v>0</v>
      </c>
      <c r="W11" s="328">
        <f t="shared" si="0"/>
        <v>18</v>
      </c>
      <c r="X11" s="329" t="s">
        <v>304</v>
      </c>
    </row>
    <row r="12" spans="1:24" s="315" customFormat="1" x14ac:dyDescent="0.2">
      <c r="A12" s="314">
        <v>4</v>
      </c>
      <c r="B12" s="324" t="s">
        <v>117</v>
      </c>
      <c r="C12" s="325">
        <v>1</v>
      </c>
      <c r="D12" s="326">
        <v>0</v>
      </c>
      <c r="E12" s="326">
        <v>0</v>
      </c>
      <c r="F12" s="327">
        <v>0</v>
      </c>
      <c r="G12" s="325">
        <v>5</v>
      </c>
      <c r="H12" s="326">
        <v>0</v>
      </c>
      <c r="I12" s="326">
        <v>0</v>
      </c>
      <c r="J12" s="327">
        <v>5</v>
      </c>
      <c r="K12" s="325">
        <v>0</v>
      </c>
      <c r="L12" s="326">
        <v>0</v>
      </c>
      <c r="M12" s="326">
        <v>0</v>
      </c>
      <c r="N12" s="327">
        <v>1</v>
      </c>
      <c r="O12" s="325">
        <v>0</v>
      </c>
      <c r="P12" s="326">
        <v>0</v>
      </c>
      <c r="Q12" s="326">
        <v>0</v>
      </c>
      <c r="R12" s="327">
        <v>0</v>
      </c>
      <c r="S12" s="325">
        <v>0</v>
      </c>
      <c r="T12" s="326">
        <v>0</v>
      </c>
      <c r="U12" s="326">
        <v>3</v>
      </c>
      <c r="V12" s="327">
        <v>0</v>
      </c>
      <c r="W12" s="328">
        <f t="shared" si="0"/>
        <v>15</v>
      </c>
      <c r="X12" s="329" t="s">
        <v>314</v>
      </c>
    </row>
    <row r="13" spans="1:24" s="315" customFormat="1" x14ac:dyDescent="0.2">
      <c r="A13" s="316">
        <v>5</v>
      </c>
      <c r="B13" s="323" t="s">
        <v>120</v>
      </c>
      <c r="C13" s="318">
        <v>0</v>
      </c>
      <c r="D13" s="319">
        <v>1</v>
      </c>
      <c r="E13" s="319">
        <v>3</v>
      </c>
      <c r="F13" s="320">
        <v>0</v>
      </c>
      <c r="G13" s="318">
        <v>0</v>
      </c>
      <c r="H13" s="319">
        <v>0</v>
      </c>
      <c r="I13" s="319">
        <v>0</v>
      </c>
      <c r="J13" s="320">
        <v>0</v>
      </c>
      <c r="K13" s="318">
        <v>3</v>
      </c>
      <c r="L13" s="319">
        <v>0</v>
      </c>
      <c r="M13" s="319">
        <v>0</v>
      </c>
      <c r="N13" s="320">
        <v>3</v>
      </c>
      <c r="O13" s="318">
        <v>1</v>
      </c>
      <c r="P13" s="319">
        <v>0</v>
      </c>
      <c r="Q13" s="319">
        <v>0</v>
      </c>
      <c r="R13" s="320">
        <v>0</v>
      </c>
      <c r="S13" s="318">
        <v>0</v>
      </c>
      <c r="T13" s="319">
        <v>0</v>
      </c>
      <c r="U13" s="319">
        <v>0</v>
      </c>
      <c r="V13" s="320">
        <v>0</v>
      </c>
      <c r="W13" s="321">
        <f t="shared" si="0"/>
        <v>11</v>
      </c>
      <c r="X13" s="322" t="s">
        <v>303</v>
      </c>
    </row>
    <row r="14" spans="1:24" s="315" customFormat="1" x14ac:dyDescent="0.2">
      <c r="A14" s="316">
        <v>6</v>
      </c>
      <c r="B14" s="323" t="s">
        <v>119</v>
      </c>
      <c r="C14" s="318">
        <v>0</v>
      </c>
      <c r="D14" s="319">
        <v>0</v>
      </c>
      <c r="E14" s="319">
        <v>3</v>
      </c>
      <c r="F14" s="320">
        <v>0</v>
      </c>
      <c r="G14" s="318">
        <v>3</v>
      </c>
      <c r="H14" s="319">
        <v>0</v>
      </c>
      <c r="I14" s="319">
        <v>3</v>
      </c>
      <c r="J14" s="320">
        <v>0</v>
      </c>
      <c r="K14" s="318">
        <v>0</v>
      </c>
      <c r="L14" s="319">
        <v>0</v>
      </c>
      <c r="M14" s="319">
        <v>1</v>
      </c>
      <c r="N14" s="320">
        <v>1</v>
      </c>
      <c r="O14" s="318">
        <v>0</v>
      </c>
      <c r="P14" s="319">
        <v>0</v>
      </c>
      <c r="Q14" s="319">
        <v>0</v>
      </c>
      <c r="R14" s="320">
        <v>0</v>
      </c>
      <c r="S14" s="318">
        <v>3</v>
      </c>
      <c r="T14" s="319">
        <v>0</v>
      </c>
      <c r="U14" s="319">
        <v>0</v>
      </c>
      <c r="V14" s="320">
        <v>0</v>
      </c>
      <c r="W14" s="321">
        <f t="shared" si="0"/>
        <v>14</v>
      </c>
      <c r="X14" s="322" t="s">
        <v>308</v>
      </c>
    </row>
    <row r="15" spans="1:24" s="315" customFormat="1" x14ac:dyDescent="0.2">
      <c r="A15" s="314">
        <v>7</v>
      </c>
      <c r="B15" s="347" t="s">
        <v>118</v>
      </c>
      <c r="C15" s="325">
        <v>3</v>
      </c>
      <c r="D15" s="326">
        <v>5</v>
      </c>
      <c r="E15" s="326">
        <v>0</v>
      </c>
      <c r="F15" s="327" t="s">
        <v>313</v>
      </c>
      <c r="G15" s="325">
        <v>0</v>
      </c>
      <c r="H15" s="326">
        <v>3</v>
      </c>
      <c r="I15" s="326" t="s">
        <v>313</v>
      </c>
      <c r="J15" s="327" t="s">
        <v>313</v>
      </c>
      <c r="K15" s="325">
        <v>0</v>
      </c>
      <c r="L15" s="326">
        <v>1</v>
      </c>
      <c r="M15" s="326" t="s">
        <v>313</v>
      </c>
      <c r="N15" s="327" t="s">
        <v>313</v>
      </c>
      <c r="O15" s="325">
        <v>0</v>
      </c>
      <c r="P15" s="326">
        <v>0</v>
      </c>
      <c r="Q15" s="326" t="s">
        <v>313</v>
      </c>
      <c r="R15" s="327" t="s">
        <v>313</v>
      </c>
      <c r="S15" s="325">
        <v>0</v>
      </c>
      <c r="T15" s="326">
        <v>0</v>
      </c>
      <c r="U15" s="326" t="s">
        <v>313</v>
      </c>
      <c r="V15" s="327" t="s">
        <v>313</v>
      </c>
      <c r="W15" s="328">
        <f t="shared" si="0"/>
        <v>12</v>
      </c>
      <c r="X15" s="329" t="s">
        <v>307</v>
      </c>
    </row>
    <row r="16" spans="1:24" s="315" customFormat="1" x14ac:dyDescent="0.2">
      <c r="A16" s="314">
        <v>8</v>
      </c>
      <c r="B16" s="375" t="s">
        <v>115</v>
      </c>
      <c r="C16" s="325">
        <v>3</v>
      </c>
      <c r="D16" s="326">
        <v>0</v>
      </c>
      <c r="E16" s="326">
        <v>1</v>
      </c>
      <c r="F16" s="327">
        <v>0</v>
      </c>
      <c r="G16" s="325">
        <v>0</v>
      </c>
      <c r="H16" s="326">
        <v>0</v>
      </c>
      <c r="I16" s="326">
        <v>0</v>
      </c>
      <c r="J16" s="327">
        <v>0</v>
      </c>
      <c r="K16" s="325">
        <v>0</v>
      </c>
      <c r="L16" s="326">
        <v>0</v>
      </c>
      <c r="M16" s="326">
        <v>3</v>
      </c>
      <c r="N16" s="327">
        <v>1</v>
      </c>
      <c r="O16" s="325">
        <v>0</v>
      </c>
      <c r="P16" s="326">
        <v>0</v>
      </c>
      <c r="Q16" s="326">
        <v>3</v>
      </c>
      <c r="R16" s="327">
        <v>0</v>
      </c>
      <c r="S16" s="325">
        <v>5</v>
      </c>
      <c r="T16" s="326">
        <v>0</v>
      </c>
      <c r="U16" s="326">
        <v>0</v>
      </c>
      <c r="V16" s="327">
        <v>0</v>
      </c>
      <c r="W16" s="328">
        <f t="shared" si="0"/>
        <v>16</v>
      </c>
      <c r="X16" s="329" t="s">
        <v>301</v>
      </c>
    </row>
    <row r="17" spans="1:24" s="313" customFormat="1" ht="13.5" thickBot="1" x14ac:dyDescent="0.25">
      <c r="A17" s="382"/>
      <c r="B17" s="541" t="s">
        <v>316</v>
      </c>
      <c r="C17" s="542"/>
      <c r="D17" s="543"/>
      <c r="E17" s="543"/>
      <c r="F17" s="544"/>
      <c r="G17" s="542"/>
      <c r="H17" s="543"/>
      <c r="I17" s="543"/>
      <c r="J17" s="544"/>
      <c r="K17" s="542"/>
      <c r="L17" s="543"/>
      <c r="M17" s="543"/>
      <c r="N17" s="544"/>
      <c r="O17" s="542"/>
      <c r="P17" s="543"/>
      <c r="Q17" s="543"/>
      <c r="R17" s="544"/>
      <c r="S17" s="542"/>
      <c r="T17" s="543"/>
      <c r="U17" s="543"/>
      <c r="V17" s="544"/>
      <c r="W17" s="358"/>
      <c r="X17" s="358"/>
    </row>
    <row r="18" spans="1:24" s="313" customFormat="1" x14ac:dyDescent="0.2">
      <c r="A18" s="545"/>
      <c r="B18" s="546" t="s">
        <v>107</v>
      </c>
      <c r="C18" s="547"/>
      <c r="D18" s="548">
        <v>0</v>
      </c>
      <c r="E18" s="548"/>
      <c r="F18" s="549"/>
      <c r="G18" s="547"/>
      <c r="H18" s="548">
        <v>0</v>
      </c>
      <c r="I18" s="548"/>
      <c r="J18" s="549"/>
      <c r="K18" s="547"/>
      <c r="L18" s="548">
        <v>1</v>
      </c>
      <c r="M18" s="548"/>
      <c r="N18" s="549"/>
      <c r="O18" s="547"/>
      <c r="P18" s="548">
        <v>5</v>
      </c>
      <c r="Q18" s="548"/>
      <c r="R18" s="549"/>
      <c r="S18" s="547"/>
      <c r="T18" s="548">
        <v>0</v>
      </c>
      <c r="U18" s="548"/>
      <c r="V18" s="549"/>
      <c r="W18" s="550">
        <f t="shared" si="0"/>
        <v>6</v>
      </c>
      <c r="X18" s="509" t="s">
        <v>306</v>
      </c>
    </row>
    <row r="19" spans="1:24" s="313" customFormat="1" ht="13.5" thickBot="1" x14ac:dyDescent="0.25">
      <c r="A19" s="536"/>
      <c r="B19" s="383" t="s">
        <v>117</v>
      </c>
      <c r="C19" s="384"/>
      <c r="D19" s="385">
        <v>0</v>
      </c>
      <c r="E19" s="385"/>
      <c r="F19" s="386"/>
      <c r="G19" s="384"/>
      <c r="H19" s="385">
        <v>0</v>
      </c>
      <c r="I19" s="385"/>
      <c r="J19" s="386"/>
      <c r="K19" s="384"/>
      <c r="L19" s="385">
        <v>1</v>
      </c>
      <c r="M19" s="385"/>
      <c r="N19" s="386"/>
      <c r="O19" s="384"/>
      <c r="P19" s="385">
        <v>0</v>
      </c>
      <c r="Q19" s="385"/>
      <c r="R19" s="386"/>
      <c r="S19" s="384"/>
      <c r="T19" s="385">
        <v>0</v>
      </c>
      <c r="U19" s="385"/>
      <c r="V19" s="386"/>
      <c r="W19" s="358">
        <f t="shared" si="0"/>
        <v>1</v>
      </c>
      <c r="X19" s="358" t="s">
        <v>305</v>
      </c>
    </row>
    <row r="20" spans="1:24" x14ac:dyDescent="0.2">
      <c r="A20" s="335"/>
      <c r="B20" s="367" t="s">
        <v>309</v>
      </c>
      <c r="C20" s="341"/>
      <c r="D20" s="342"/>
      <c r="E20" s="342"/>
      <c r="F20" s="345"/>
      <c r="G20" s="341"/>
      <c r="H20" s="342"/>
      <c r="I20" s="342"/>
      <c r="J20" s="345"/>
      <c r="K20" s="341"/>
      <c r="L20" s="342"/>
      <c r="M20" s="342"/>
      <c r="N20" s="345"/>
      <c r="O20" s="341"/>
      <c r="P20" s="342"/>
      <c r="Q20" s="342"/>
      <c r="R20" s="345"/>
      <c r="S20" s="341"/>
      <c r="T20" s="342"/>
      <c r="U20" s="342"/>
      <c r="V20" s="345"/>
      <c r="W20" s="346"/>
      <c r="X20" s="346"/>
    </row>
    <row r="21" spans="1:24" x14ac:dyDescent="0.2">
      <c r="A21" s="323">
        <v>5</v>
      </c>
      <c r="B21" s="519" t="s">
        <v>119</v>
      </c>
      <c r="C21" s="520">
        <v>3</v>
      </c>
      <c r="D21" s="521">
        <v>0</v>
      </c>
      <c r="E21" s="521">
        <v>0</v>
      </c>
      <c r="F21" s="522">
        <v>0</v>
      </c>
      <c r="G21" s="520">
        <v>1</v>
      </c>
      <c r="H21" s="521">
        <v>3</v>
      </c>
      <c r="I21" s="521">
        <v>0</v>
      </c>
      <c r="J21" s="522">
        <v>0</v>
      </c>
      <c r="K21" s="520">
        <v>1</v>
      </c>
      <c r="L21" s="521">
        <v>3</v>
      </c>
      <c r="M21" s="521">
        <v>3</v>
      </c>
      <c r="N21" s="522">
        <v>0</v>
      </c>
      <c r="O21" s="520">
        <v>1</v>
      </c>
      <c r="P21" s="521">
        <v>0</v>
      </c>
      <c r="Q21" s="521">
        <v>0</v>
      </c>
      <c r="R21" s="522">
        <v>0</v>
      </c>
      <c r="S21" s="520">
        <v>0</v>
      </c>
      <c r="T21" s="521">
        <v>0</v>
      </c>
      <c r="U21" s="521">
        <v>0</v>
      </c>
      <c r="V21" s="522">
        <v>0</v>
      </c>
      <c r="W21" s="322">
        <f t="shared" ref="W21:W28" si="1">SUM(C21:V21)</f>
        <v>15</v>
      </c>
      <c r="X21" s="524" t="s">
        <v>314</v>
      </c>
    </row>
    <row r="22" spans="1:24" x14ac:dyDescent="0.2">
      <c r="A22" s="323">
        <v>4</v>
      </c>
      <c r="B22" s="519" t="s">
        <v>117</v>
      </c>
      <c r="C22" s="520">
        <v>0</v>
      </c>
      <c r="D22" s="521">
        <v>0</v>
      </c>
      <c r="E22" s="521">
        <v>0</v>
      </c>
      <c r="F22" s="522">
        <v>0</v>
      </c>
      <c r="G22" s="520">
        <v>0</v>
      </c>
      <c r="H22" s="521">
        <v>0</v>
      </c>
      <c r="I22" s="521">
        <v>0</v>
      </c>
      <c r="J22" s="522">
        <v>0</v>
      </c>
      <c r="K22" s="520">
        <v>1</v>
      </c>
      <c r="L22" s="521">
        <v>1</v>
      </c>
      <c r="M22" s="521">
        <v>0</v>
      </c>
      <c r="N22" s="522">
        <v>0</v>
      </c>
      <c r="O22" s="520">
        <v>0</v>
      </c>
      <c r="P22" s="521">
        <v>0</v>
      </c>
      <c r="Q22" s="521">
        <v>0</v>
      </c>
      <c r="R22" s="522">
        <v>0</v>
      </c>
      <c r="S22" s="520">
        <v>0</v>
      </c>
      <c r="T22" s="521">
        <v>0</v>
      </c>
      <c r="U22" s="521">
        <v>0</v>
      </c>
      <c r="V22" s="522">
        <v>0</v>
      </c>
      <c r="W22" s="322">
        <f t="shared" si="1"/>
        <v>2</v>
      </c>
      <c r="X22" s="523">
        <v>6</v>
      </c>
    </row>
    <row r="23" spans="1:24" x14ac:dyDescent="0.2">
      <c r="A23" s="335">
        <v>3</v>
      </c>
      <c r="B23" s="369" t="s">
        <v>107</v>
      </c>
      <c r="C23" s="341">
        <v>0</v>
      </c>
      <c r="D23" s="342">
        <v>0</v>
      </c>
      <c r="E23" s="342">
        <v>0</v>
      </c>
      <c r="F23" s="345">
        <v>3</v>
      </c>
      <c r="G23" s="341">
        <v>1</v>
      </c>
      <c r="H23" s="342">
        <v>3</v>
      </c>
      <c r="I23" s="342">
        <v>0</v>
      </c>
      <c r="J23" s="345">
        <v>3</v>
      </c>
      <c r="K23" s="341">
        <v>0</v>
      </c>
      <c r="L23" s="342">
        <v>0</v>
      </c>
      <c r="M23" s="342">
        <v>3</v>
      </c>
      <c r="N23" s="345">
        <v>1</v>
      </c>
      <c r="O23" s="341">
        <v>0</v>
      </c>
      <c r="P23" s="342">
        <v>1</v>
      </c>
      <c r="Q23" s="342">
        <v>0</v>
      </c>
      <c r="R23" s="345">
        <v>0</v>
      </c>
      <c r="S23" s="341">
        <v>0</v>
      </c>
      <c r="T23" s="342">
        <v>0</v>
      </c>
      <c r="U23" s="342">
        <v>0</v>
      </c>
      <c r="V23" s="345">
        <v>0</v>
      </c>
      <c r="W23" s="329">
        <f t="shared" si="1"/>
        <v>15</v>
      </c>
      <c r="X23" s="346" t="s">
        <v>314</v>
      </c>
    </row>
    <row r="24" spans="1:24" x14ac:dyDescent="0.2">
      <c r="A24" s="335">
        <v>6</v>
      </c>
      <c r="B24" s="369" t="s">
        <v>108</v>
      </c>
      <c r="C24" s="341">
        <v>0</v>
      </c>
      <c r="D24" s="342">
        <v>0</v>
      </c>
      <c r="E24" s="342">
        <v>0</v>
      </c>
      <c r="F24" s="345">
        <v>0</v>
      </c>
      <c r="G24" s="341">
        <v>0</v>
      </c>
      <c r="H24" s="342">
        <v>0</v>
      </c>
      <c r="I24" s="342">
        <v>0</v>
      </c>
      <c r="J24" s="345">
        <v>0</v>
      </c>
      <c r="K24" s="341">
        <v>0</v>
      </c>
      <c r="L24" s="342">
        <v>0</v>
      </c>
      <c r="M24" s="342">
        <v>0</v>
      </c>
      <c r="N24" s="345">
        <v>0</v>
      </c>
      <c r="O24" s="341">
        <v>0</v>
      </c>
      <c r="P24" s="342">
        <v>0</v>
      </c>
      <c r="Q24" s="342">
        <v>0</v>
      </c>
      <c r="R24" s="345">
        <v>0</v>
      </c>
      <c r="S24" s="341">
        <v>0</v>
      </c>
      <c r="T24" s="342">
        <v>0</v>
      </c>
      <c r="U24" s="342">
        <v>0</v>
      </c>
      <c r="V24" s="345">
        <v>0</v>
      </c>
      <c r="W24" s="329">
        <f t="shared" si="1"/>
        <v>0</v>
      </c>
      <c r="X24" s="392" t="s">
        <v>317</v>
      </c>
    </row>
    <row r="25" spans="1:24" x14ac:dyDescent="0.2">
      <c r="A25" s="323">
        <v>2</v>
      </c>
      <c r="B25" s="519" t="s">
        <v>115</v>
      </c>
      <c r="C25" s="520">
        <v>0</v>
      </c>
      <c r="D25" s="521">
        <v>0</v>
      </c>
      <c r="E25" s="521">
        <v>0</v>
      </c>
      <c r="F25" s="522">
        <v>0</v>
      </c>
      <c r="G25" s="520">
        <v>3</v>
      </c>
      <c r="H25" s="521">
        <v>0</v>
      </c>
      <c r="I25" s="521">
        <v>0</v>
      </c>
      <c r="J25" s="522">
        <v>0</v>
      </c>
      <c r="K25" s="520">
        <v>0</v>
      </c>
      <c r="L25" s="521">
        <v>1</v>
      </c>
      <c r="M25" s="521">
        <v>0</v>
      </c>
      <c r="N25" s="522">
        <v>0</v>
      </c>
      <c r="O25" s="520">
        <v>0</v>
      </c>
      <c r="P25" s="521">
        <v>1</v>
      </c>
      <c r="Q25" s="521">
        <v>0</v>
      </c>
      <c r="R25" s="522">
        <v>0</v>
      </c>
      <c r="S25" s="520">
        <v>5</v>
      </c>
      <c r="T25" s="521">
        <v>0</v>
      </c>
      <c r="U25" s="521">
        <v>5</v>
      </c>
      <c r="V25" s="522">
        <v>0</v>
      </c>
      <c r="W25" s="322">
        <f t="shared" si="1"/>
        <v>15</v>
      </c>
      <c r="X25" s="524" t="s">
        <v>301</v>
      </c>
    </row>
    <row r="26" spans="1:24" x14ac:dyDescent="0.2">
      <c r="A26" s="323">
        <v>7</v>
      </c>
      <c r="B26" s="519" t="s">
        <v>118</v>
      </c>
      <c r="C26" s="520">
        <v>1</v>
      </c>
      <c r="D26" s="521">
        <v>3</v>
      </c>
      <c r="E26" s="521">
        <v>0</v>
      </c>
      <c r="F26" s="522" t="s">
        <v>313</v>
      </c>
      <c r="G26" s="520">
        <v>0</v>
      </c>
      <c r="H26" s="521">
        <v>1</v>
      </c>
      <c r="I26" s="521" t="s">
        <v>313</v>
      </c>
      <c r="J26" s="522" t="s">
        <v>313</v>
      </c>
      <c r="K26" s="520">
        <v>1</v>
      </c>
      <c r="L26" s="521">
        <v>0</v>
      </c>
      <c r="M26" s="521" t="s">
        <v>313</v>
      </c>
      <c r="N26" s="522" t="s">
        <v>313</v>
      </c>
      <c r="O26" s="520">
        <v>0</v>
      </c>
      <c r="P26" s="521">
        <v>3</v>
      </c>
      <c r="Q26" s="521" t="s">
        <v>313</v>
      </c>
      <c r="R26" s="522" t="s">
        <v>313</v>
      </c>
      <c r="S26" s="520">
        <v>5</v>
      </c>
      <c r="T26" s="521">
        <v>0</v>
      </c>
      <c r="U26" s="521">
        <v>0</v>
      </c>
      <c r="V26" s="522" t="s">
        <v>313</v>
      </c>
      <c r="W26" s="322">
        <f t="shared" si="1"/>
        <v>14</v>
      </c>
      <c r="X26" s="523">
        <v>5</v>
      </c>
    </row>
    <row r="27" spans="1:24" x14ac:dyDescent="0.2">
      <c r="A27" s="335">
        <v>1</v>
      </c>
      <c r="B27" s="368" t="s">
        <v>113</v>
      </c>
      <c r="C27" s="341">
        <v>1</v>
      </c>
      <c r="D27" s="342">
        <v>3</v>
      </c>
      <c r="E27" s="342">
        <v>0</v>
      </c>
      <c r="F27" s="345">
        <v>0</v>
      </c>
      <c r="G27" s="341">
        <v>1</v>
      </c>
      <c r="H27" s="342">
        <v>0</v>
      </c>
      <c r="I27" s="342">
        <v>0</v>
      </c>
      <c r="J27" s="345">
        <v>0</v>
      </c>
      <c r="K27" s="341">
        <v>1</v>
      </c>
      <c r="L27" s="342">
        <v>0</v>
      </c>
      <c r="M27" s="342">
        <v>0</v>
      </c>
      <c r="N27" s="345" t="s">
        <v>313</v>
      </c>
      <c r="O27" s="341">
        <v>1</v>
      </c>
      <c r="P27" s="342">
        <v>0</v>
      </c>
      <c r="Q27" s="342">
        <v>5</v>
      </c>
      <c r="R27" s="345" t="s">
        <v>313</v>
      </c>
      <c r="S27" s="341">
        <v>3</v>
      </c>
      <c r="T27" s="342">
        <v>0</v>
      </c>
      <c r="U27" s="342">
        <v>3</v>
      </c>
      <c r="V27" s="345">
        <v>0</v>
      </c>
      <c r="W27" s="329">
        <f t="shared" si="1"/>
        <v>18</v>
      </c>
      <c r="X27" s="346" t="s">
        <v>304</v>
      </c>
    </row>
    <row r="28" spans="1:24" ht="13.5" thickBot="1" x14ac:dyDescent="0.25">
      <c r="A28" s="354">
        <v>8</v>
      </c>
      <c r="B28" s="503" t="s">
        <v>120</v>
      </c>
      <c r="C28" s="355">
        <v>0</v>
      </c>
      <c r="D28" s="356">
        <v>0</v>
      </c>
      <c r="E28" s="356">
        <v>0</v>
      </c>
      <c r="F28" s="357">
        <v>0</v>
      </c>
      <c r="G28" s="355">
        <v>0</v>
      </c>
      <c r="H28" s="356">
        <v>0</v>
      </c>
      <c r="I28" s="356">
        <v>0</v>
      </c>
      <c r="J28" s="357">
        <v>0</v>
      </c>
      <c r="K28" s="355">
        <v>0</v>
      </c>
      <c r="L28" s="356">
        <v>0</v>
      </c>
      <c r="M28" s="356">
        <v>0</v>
      </c>
      <c r="N28" s="357">
        <v>0</v>
      </c>
      <c r="O28" s="355">
        <v>0</v>
      </c>
      <c r="P28" s="356">
        <v>0</v>
      </c>
      <c r="Q28" s="356">
        <v>0</v>
      </c>
      <c r="R28" s="357">
        <v>0</v>
      </c>
      <c r="S28" s="355">
        <v>0</v>
      </c>
      <c r="T28" s="356">
        <v>0</v>
      </c>
      <c r="U28" s="356">
        <v>0</v>
      </c>
      <c r="V28" s="357">
        <v>0</v>
      </c>
      <c r="W28" s="358">
        <f t="shared" si="1"/>
        <v>0</v>
      </c>
      <c r="X28" s="551" t="s">
        <v>317</v>
      </c>
    </row>
    <row r="29" spans="1:24" s="313" customFormat="1" x14ac:dyDescent="0.2">
      <c r="A29" s="514"/>
      <c r="B29" s="515" t="s">
        <v>316</v>
      </c>
      <c r="C29" s="516"/>
      <c r="D29" s="517"/>
      <c r="E29" s="517"/>
      <c r="F29" s="518"/>
      <c r="G29" s="516"/>
      <c r="H29" s="517"/>
      <c r="I29" s="517"/>
      <c r="J29" s="518"/>
      <c r="K29" s="516"/>
      <c r="L29" s="517"/>
      <c r="M29" s="517"/>
      <c r="N29" s="518"/>
      <c r="O29" s="516"/>
      <c r="P29" s="517"/>
      <c r="Q29" s="517"/>
      <c r="R29" s="518"/>
      <c r="S29" s="516"/>
      <c r="T29" s="517"/>
      <c r="U29" s="517"/>
      <c r="V29" s="518"/>
      <c r="W29" s="509"/>
      <c r="X29" s="509"/>
    </row>
    <row r="30" spans="1:24" s="313" customFormat="1" x14ac:dyDescent="0.2">
      <c r="A30" s="393"/>
      <c r="B30" s="366" t="s">
        <v>107</v>
      </c>
      <c r="C30" s="325"/>
      <c r="D30" s="326">
        <v>5</v>
      </c>
      <c r="E30" s="326"/>
      <c r="F30" s="327"/>
      <c r="G30" s="325"/>
      <c r="H30" s="326">
        <v>0</v>
      </c>
      <c r="I30" s="326"/>
      <c r="J30" s="327"/>
      <c r="K30" s="325"/>
      <c r="L30" s="326">
        <v>0</v>
      </c>
      <c r="M30" s="326"/>
      <c r="N30" s="327"/>
      <c r="O30" s="325"/>
      <c r="P30" s="326">
        <v>5</v>
      </c>
      <c r="Q30" s="326"/>
      <c r="R30" s="327"/>
      <c r="S30" s="325"/>
      <c r="T30" s="326" t="s">
        <v>313</v>
      </c>
      <c r="U30" s="326"/>
      <c r="V30" s="327"/>
      <c r="W30" s="328">
        <f>SUM(C30:V30)</f>
        <v>10</v>
      </c>
      <c r="X30" s="329" t="s">
        <v>306</v>
      </c>
    </row>
    <row r="31" spans="1:24" s="313" customFormat="1" ht="13.5" thickBot="1" x14ac:dyDescent="0.25">
      <c r="A31" s="536"/>
      <c r="B31" s="383" t="s">
        <v>119</v>
      </c>
      <c r="C31" s="384"/>
      <c r="D31" s="385">
        <v>1</v>
      </c>
      <c r="E31" s="385"/>
      <c r="F31" s="386"/>
      <c r="G31" s="384"/>
      <c r="H31" s="385">
        <v>0</v>
      </c>
      <c r="I31" s="385"/>
      <c r="J31" s="386"/>
      <c r="K31" s="384"/>
      <c r="L31" s="385">
        <v>1</v>
      </c>
      <c r="M31" s="385"/>
      <c r="N31" s="386"/>
      <c r="O31" s="384"/>
      <c r="P31" s="385">
        <v>0</v>
      </c>
      <c r="Q31" s="385"/>
      <c r="R31" s="386"/>
      <c r="S31" s="384"/>
      <c r="T31" s="385" t="s">
        <v>313</v>
      </c>
      <c r="U31" s="385"/>
      <c r="V31" s="386"/>
      <c r="W31" s="358">
        <f>SUM(C31:V31)</f>
        <v>2</v>
      </c>
      <c r="X31" s="358" t="s">
        <v>305</v>
      </c>
    </row>
    <row r="32" spans="1:24" x14ac:dyDescent="0.2">
      <c r="A32" s="310"/>
      <c r="B32" s="511" t="s">
        <v>310</v>
      </c>
      <c r="C32" s="506"/>
      <c r="D32" s="507"/>
      <c r="E32" s="507"/>
      <c r="F32" s="508"/>
      <c r="G32" s="506"/>
      <c r="H32" s="507"/>
      <c r="I32" s="507"/>
      <c r="J32" s="508"/>
      <c r="K32" s="506"/>
      <c r="L32" s="507"/>
      <c r="M32" s="507"/>
      <c r="N32" s="508"/>
      <c r="O32" s="506"/>
      <c r="P32" s="507"/>
      <c r="Q32" s="507"/>
      <c r="R32" s="508"/>
      <c r="S32" s="506"/>
      <c r="T32" s="507"/>
      <c r="U32" s="507"/>
      <c r="V32" s="508"/>
      <c r="W32" s="510"/>
      <c r="X32" s="510"/>
    </row>
    <row r="33" spans="1:24" x14ac:dyDescent="0.2">
      <c r="A33" s="323">
        <v>2</v>
      </c>
      <c r="B33" s="525" t="s">
        <v>115</v>
      </c>
      <c r="C33" s="520">
        <v>3</v>
      </c>
      <c r="D33" s="521">
        <v>1</v>
      </c>
      <c r="E33" s="521">
        <v>0</v>
      </c>
      <c r="F33" s="522">
        <v>0</v>
      </c>
      <c r="G33" s="520">
        <v>3</v>
      </c>
      <c r="H33" s="521">
        <v>0</v>
      </c>
      <c r="I33" s="521">
        <v>0</v>
      </c>
      <c r="J33" s="522">
        <v>0</v>
      </c>
      <c r="K33" s="520">
        <v>3</v>
      </c>
      <c r="L33" s="521">
        <v>0</v>
      </c>
      <c r="M33" s="521">
        <v>1</v>
      </c>
      <c r="N33" s="522">
        <v>0</v>
      </c>
      <c r="O33" s="520">
        <v>0</v>
      </c>
      <c r="P33" s="521">
        <v>0</v>
      </c>
      <c r="Q33" s="521">
        <v>0</v>
      </c>
      <c r="R33" s="522">
        <v>0</v>
      </c>
      <c r="S33" s="520">
        <v>5</v>
      </c>
      <c r="T33" s="521">
        <v>0</v>
      </c>
      <c r="U33" s="521">
        <v>0</v>
      </c>
      <c r="V33" s="522">
        <v>0</v>
      </c>
      <c r="W33" s="322">
        <f>SUM(C33:V33)</f>
        <v>16</v>
      </c>
      <c r="X33" s="524" t="str">
        <f ca="1">IF( INDIRECT("RC[-1]",0)=MAX(( INDIRECT("R[-1]C[-1]",0)):( INDIRECT("R[1]C[-1]",0))),"finaali","pronksi")</f>
        <v>finaali</v>
      </c>
    </row>
    <row r="34" spans="1:24" x14ac:dyDescent="0.2">
      <c r="A34" s="323">
        <v>3</v>
      </c>
      <c r="B34" s="519" t="s">
        <v>107</v>
      </c>
      <c r="C34" s="520">
        <v>0</v>
      </c>
      <c r="D34" s="521">
        <v>0</v>
      </c>
      <c r="E34" s="521">
        <v>3</v>
      </c>
      <c r="F34" s="522">
        <v>1</v>
      </c>
      <c r="G34" s="520">
        <v>0</v>
      </c>
      <c r="H34" s="521">
        <v>0</v>
      </c>
      <c r="I34" s="521">
        <v>0</v>
      </c>
      <c r="J34" s="522">
        <v>0</v>
      </c>
      <c r="K34" s="520">
        <v>1</v>
      </c>
      <c r="L34" s="521">
        <v>1</v>
      </c>
      <c r="M34" s="521">
        <v>0</v>
      </c>
      <c r="N34" s="522">
        <v>3</v>
      </c>
      <c r="O34" s="520">
        <v>0</v>
      </c>
      <c r="P34" s="521">
        <v>0</v>
      </c>
      <c r="Q34" s="521">
        <v>0</v>
      </c>
      <c r="R34" s="522">
        <v>0</v>
      </c>
      <c r="S34" s="520">
        <v>0</v>
      </c>
      <c r="T34" s="521">
        <v>0</v>
      </c>
      <c r="U34" s="521">
        <v>0</v>
      </c>
      <c r="V34" s="522">
        <v>0</v>
      </c>
      <c r="W34" s="322">
        <f>SUM(C34:V34)</f>
        <v>9</v>
      </c>
      <c r="X34" s="524" t="str">
        <f ca="1">IF( INDIRECT("RC[-1]",0)=MAX(( INDIRECT("R[-1]C[-1]",0)):( INDIRECT("R[1]C[-1]",0))),"finaali","pronksi")</f>
        <v>pronksi</v>
      </c>
    </row>
    <row r="35" spans="1:24" x14ac:dyDescent="0.2">
      <c r="A35" s="335">
        <v>1</v>
      </c>
      <c r="B35" s="369" t="s">
        <v>113</v>
      </c>
      <c r="C35" s="341">
        <v>1</v>
      </c>
      <c r="D35" s="342">
        <v>1</v>
      </c>
      <c r="E35" s="342">
        <v>0</v>
      </c>
      <c r="F35" s="345">
        <v>0</v>
      </c>
      <c r="G35" s="341">
        <v>0</v>
      </c>
      <c r="H35" s="342">
        <v>0</v>
      </c>
      <c r="I35" s="342">
        <v>0</v>
      </c>
      <c r="J35" s="345">
        <v>0</v>
      </c>
      <c r="K35" s="341">
        <v>5</v>
      </c>
      <c r="L35" s="342">
        <v>3</v>
      </c>
      <c r="M35" s="342">
        <v>0</v>
      </c>
      <c r="N35" s="345">
        <v>0</v>
      </c>
      <c r="O35" s="341">
        <v>0</v>
      </c>
      <c r="P35" s="342">
        <v>0</v>
      </c>
      <c r="Q35" s="342">
        <v>0</v>
      </c>
      <c r="R35" s="345">
        <v>0</v>
      </c>
      <c r="S35" s="341">
        <v>0</v>
      </c>
      <c r="T35" s="342">
        <v>0</v>
      </c>
      <c r="U35" s="342">
        <v>0</v>
      </c>
      <c r="V35" s="345" t="s">
        <v>313</v>
      </c>
      <c r="W35" s="329">
        <f>SUM(C35:V35)</f>
        <v>10</v>
      </c>
      <c r="X35" s="346" t="str">
        <f ca="1">IF( INDIRECT("RC[-1]",0)=MAX(( INDIRECT("R[-1]C[-1]",0)):( INDIRECT("R[1]C[-1]",0))),"finaali","pronksi")</f>
        <v>pronksi</v>
      </c>
    </row>
    <row r="36" spans="1:24" ht="13.5" thickBot="1" x14ac:dyDescent="0.25">
      <c r="A36" s="354">
        <v>4</v>
      </c>
      <c r="B36" s="503" t="s">
        <v>119</v>
      </c>
      <c r="C36" s="355">
        <v>1</v>
      </c>
      <c r="D36" s="356">
        <v>3</v>
      </c>
      <c r="E36" s="356">
        <v>0</v>
      </c>
      <c r="F36" s="357">
        <v>1</v>
      </c>
      <c r="G36" s="355">
        <v>0</v>
      </c>
      <c r="H36" s="356">
        <v>5</v>
      </c>
      <c r="I36" s="356">
        <v>0</v>
      </c>
      <c r="J36" s="357">
        <v>0</v>
      </c>
      <c r="K36" s="355">
        <v>1</v>
      </c>
      <c r="L36" s="356">
        <v>0</v>
      </c>
      <c r="M36" s="356">
        <v>5</v>
      </c>
      <c r="N36" s="357">
        <v>0</v>
      </c>
      <c r="O36" s="355">
        <v>1</v>
      </c>
      <c r="P36" s="356">
        <v>0</v>
      </c>
      <c r="Q36" s="356">
        <v>0</v>
      </c>
      <c r="R36" s="357">
        <v>0</v>
      </c>
      <c r="S36" s="355">
        <v>0</v>
      </c>
      <c r="T36" s="356">
        <v>0</v>
      </c>
      <c r="U36" s="356">
        <v>0</v>
      </c>
      <c r="V36" s="357" t="s">
        <v>313</v>
      </c>
      <c r="W36" s="358">
        <f>SUM(C36:V36)</f>
        <v>17</v>
      </c>
      <c r="X36" s="504" t="str">
        <f ca="1">IF( INDIRECT("RC[-1]",0)=MAX(( INDIRECT("R[-1]C[-1]",0)):( INDIRECT("R[1]C[-1]",0))),"finaali","pronksi")</f>
        <v>finaali</v>
      </c>
    </row>
    <row r="37" spans="1:24" x14ac:dyDescent="0.2">
      <c r="A37" s="310"/>
      <c r="B37" s="505" t="s">
        <v>311</v>
      </c>
      <c r="C37" s="506"/>
      <c r="D37" s="507"/>
      <c r="E37" s="507"/>
      <c r="F37" s="508"/>
      <c r="G37" s="506"/>
      <c r="H37" s="507"/>
      <c r="I37" s="507"/>
      <c r="J37" s="508"/>
      <c r="K37" s="506"/>
      <c r="L37" s="507"/>
      <c r="M37" s="507"/>
      <c r="N37" s="508"/>
      <c r="O37" s="506"/>
      <c r="P37" s="507"/>
      <c r="Q37" s="507"/>
      <c r="R37" s="508"/>
      <c r="S37" s="506"/>
      <c r="T37" s="507"/>
      <c r="U37" s="507"/>
      <c r="V37" s="508"/>
      <c r="W37" s="509"/>
      <c r="X37" s="510"/>
    </row>
    <row r="38" spans="1:24" x14ac:dyDescent="0.2">
      <c r="A38" s="335"/>
      <c r="B38" s="336" t="s">
        <v>107</v>
      </c>
      <c r="C38" s="341">
        <v>3</v>
      </c>
      <c r="D38" s="342">
        <v>0</v>
      </c>
      <c r="E38" s="342">
        <v>0</v>
      </c>
      <c r="F38" s="345">
        <v>0</v>
      </c>
      <c r="G38" s="341">
        <v>1</v>
      </c>
      <c r="H38" s="342">
        <v>0</v>
      </c>
      <c r="I38" s="342">
        <v>3</v>
      </c>
      <c r="J38" s="345">
        <v>0</v>
      </c>
      <c r="K38" s="341">
        <v>3</v>
      </c>
      <c r="L38" s="342">
        <v>5</v>
      </c>
      <c r="M38" s="342">
        <v>1</v>
      </c>
      <c r="N38" s="345">
        <v>0</v>
      </c>
      <c r="O38" s="341">
        <v>3</v>
      </c>
      <c r="P38" s="342">
        <v>5</v>
      </c>
      <c r="Q38" s="342">
        <v>0</v>
      </c>
      <c r="R38" s="345">
        <v>0</v>
      </c>
      <c r="S38" s="341">
        <v>0</v>
      </c>
      <c r="T38" s="342">
        <v>0</v>
      </c>
      <c r="U38" s="342">
        <v>0</v>
      </c>
      <c r="V38" s="345">
        <v>0</v>
      </c>
      <c r="W38" s="329">
        <f>SUM(C38:V38)</f>
        <v>24</v>
      </c>
      <c r="X38" s="348" t="str">
        <f ca="1">IF( INDIRECT("RC[-1]",0)=MAX(( INDIRECT("R[-1]C[-1]",0)):( INDIRECT("R[1]C[-1]",0))),"3","4")</f>
        <v>3</v>
      </c>
    </row>
    <row r="39" spans="1:24" x14ac:dyDescent="0.2">
      <c r="A39" s="335"/>
      <c r="B39" s="372" t="s">
        <v>113</v>
      </c>
      <c r="C39" s="341">
        <v>1</v>
      </c>
      <c r="D39" s="342">
        <v>0</v>
      </c>
      <c r="E39" s="342">
        <v>0</v>
      </c>
      <c r="F39" s="345">
        <v>0</v>
      </c>
      <c r="G39" s="341">
        <v>0</v>
      </c>
      <c r="H39" s="342">
        <v>0</v>
      </c>
      <c r="I39" s="342">
        <v>0</v>
      </c>
      <c r="J39" s="345">
        <v>0</v>
      </c>
      <c r="K39" s="341">
        <v>1</v>
      </c>
      <c r="L39" s="342">
        <v>0</v>
      </c>
      <c r="M39" s="342">
        <v>1</v>
      </c>
      <c r="N39" s="345">
        <v>0</v>
      </c>
      <c r="O39" s="341">
        <v>0</v>
      </c>
      <c r="P39" s="342">
        <v>0</v>
      </c>
      <c r="Q39" s="342">
        <v>0</v>
      </c>
      <c r="R39" s="345">
        <v>0</v>
      </c>
      <c r="S39" s="341">
        <v>0</v>
      </c>
      <c r="T39" s="342">
        <v>0</v>
      </c>
      <c r="U39" s="342">
        <v>0</v>
      </c>
      <c r="V39" s="345">
        <v>0</v>
      </c>
      <c r="W39" s="329">
        <f>SUM(C39:V39)</f>
        <v>3</v>
      </c>
      <c r="X39" s="348" t="str">
        <f ca="1">IF( INDIRECT("RC[-1]",0)=MAX(( INDIRECT("R[-1]C[-1]",0)):( INDIRECT("R[1]C[-1]",0))),"3","4")</f>
        <v>4</v>
      </c>
    </row>
    <row r="40" spans="1:24" x14ac:dyDescent="0.2">
      <c r="A40" s="335"/>
      <c r="B40" s="371" t="s">
        <v>312</v>
      </c>
      <c r="C40" s="341"/>
      <c r="D40" s="342"/>
      <c r="E40" s="342"/>
      <c r="F40" s="345"/>
      <c r="G40" s="341"/>
      <c r="H40" s="342"/>
      <c r="I40" s="342"/>
      <c r="J40" s="345"/>
      <c r="K40" s="341"/>
      <c r="L40" s="342"/>
      <c r="M40" s="342"/>
      <c r="N40" s="345"/>
      <c r="O40" s="341"/>
      <c r="P40" s="342"/>
      <c r="Q40" s="342"/>
      <c r="R40" s="345"/>
      <c r="S40" s="341"/>
      <c r="T40" s="342"/>
      <c r="U40" s="342"/>
      <c r="V40" s="345"/>
      <c r="W40" s="329"/>
      <c r="X40" s="346"/>
    </row>
    <row r="41" spans="1:24" x14ac:dyDescent="0.2">
      <c r="A41" s="335"/>
      <c r="B41" s="336" t="s">
        <v>119</v>
      </c>
      <c r="C41" s="341">
        <v>0</v>
      </c>
      <c r="D41" s="342">
        <v>0</v>
      </c>
      <c r="E41" s="342">
        <v>0</v>
      </c>
      <c r="F41" s="345">
        <v>0</v>
      </c>
      <c r="G41" s="341">
        <v>0</v>
      </c>
      <c r="H41" s="342">
        <v>0</v>
      </c>
      <c r="I41" s="342">
        <v>0</v>
      </c>
      <c r="J41" s="345">
        <v>0</v>
      </c>
      <c r="K41" s="341">
        <v>0</v>
      </c>
      <c r="L41" s="342">
        <v>0</v>
      </c>
      <c r="M41" s="342">
        <v>0</v>
      </c>
      <c r="N41" s="345">
        <v>0</v>
      </c>
      <c r="O41" s="341">
        <v>0</v>
      </c>
      <c r="P41" s="342">
        <v>0</v>
      </c>
      <c r="Q41" s="342">
        <v>0</v>
      </c>
      <c r="R41" s="345">
        <v>0</v>
      </c>
      <c r="S41" s="341">
        <v>0</v>
      </c>
      <c r="T41" s="342">
        <v>0</v>
      </c>
      <c r="U41" s="342">
        <v>0</v>
      </c>
      <c r="V41" s="345">
        <v>0</v>
      </c>
      <c r="W41" s="329">
        <f>SUM(C41:V41)</f>
        <v>0</v>
      </c>
      <c r="X41" s="348" t="str">
        <f ca="1">IF( INDIRECT("RC[-1]",0)=MAX(( INDIRECT("R[-1]C[-1]",0)):( INDIRECT("R[1]C[-1]",0))),"1","2")</f>
        <v>2</v>
      </c>
    </row>
    <row r="42" spans="1:24" ht="13.5" thickBot="1" x14ac:dyDescent="0.25">
      <c r="A42" s="354"/>
      <c r="B42" s="373" t="s">
        <v>115</v>
      </c>
      <c r="C42" s="355">
        <v>0</v>
      </c>
      <c r="D42" s="356">
        <v>0</v>
      </c>
      <c r="E42" s="356">
        <v>0</v>
      </c>
      <c r="F42" s="357">
        <v>0</v>
      </c>
      <c r="G42" s="355">
        <v>1</v>
      </c>
      <c r="H42" s="356">
        <v>0</v>
      </c>
      <c r="I42" s="356">
        <v>0</v>
      </c>
      <c r="J42" s="357">
        <v>0</v>
      </c>
      <c r="K42" s="355">
        <v>0</v>
      </c>
      <c r="L42" s="356">
        <v>1</v>
      </c>
      <c r="M42" s="356">
        <v>0</v>
      </c>
      <c r="N42" s="357">
        <v>0</v>
      </c>
      <c r="O42" s="355">
        <v>0</v>
      </c>
      <c r="P42" s="356">
        <v>3</v>
      </c>
      <c r="Q42" s="356">
        <v>0</v>
      </c>
      <c r="R42" s="357">
        <v>0</v>
      </c>
      <c r="S42" s="355">
        <v>1</v>
      </c>
      <c r="T42" s="356">
        <v>0</v>
      </c>
      <c r="U42" s="356">
        <v>0</v>
      </c>
      <c r="V42" s="357">
        <v>0</v>
      </c>
      <c r="W42" s="358">
        <f>SUM(C42:V42)</f>
        <v>6</v>
      </c>
      <c r="X42" s="359" t="str">
        <f ca="1">IF( INDIRECT("RC[-1]",0)=MAX(( INDIRECT("R[-1]C[-1]",0)):( INDIRECT("R[1]C[-1]",0))),"1","2")</f>
        <v>1</v>
      </c>
    </row>
    <row r="44" spans="1:24" x14ac:dyDescent="0.2">
      <c r="A44" s="360">
        <v>1</v>
      </c>
      <c r="B44" s="337" t="s">
        <v>115</v>
      </c>
    </row>
    <row r="45" spans="1:24" x14ac:dyDescent="0.2">
      <c r="A45" s="360">
        <v>2</v>
      </c>
      <c r="B45" s="337" t="s">
        <v>119</v>
      </c>
      <c r="C45" s="361"/>
      <c r="D45" s="361"/>
      <c r="E45" s="361"/>
      <c r="F45" s="361"/>
      <c r="G45" s="361"/>
      <c r="H45" s="361"/>
      <c r="I45" s="361"/>
      <c r="J45" s="361"/>
    </row>
    <row r="46" spans="1:24" x14ac:dyDescent="0.2">
      <c r="A46" s="360">
        <v>3</v>
      </c>
      <c r="B46" s="337" t="s">
        <v>107</v>
      </c>
      <c r="C46" s="361"/>
      <c r="D46" s="361"/>
      <c r="E46" s="361"/>
      <c r="F46" s="361"/>
      <c r="G46" s="361"/>
      <c r="H46" s="361"/>
      <c r="I46" s="361"/>
      <c r="J46" s="361"/>
    </row>
    <row r="47" spans="1:24" x14ac:dyDescent="0.2">
      <c r="A47" s="360">
        <v>4</v>
      </c>
      <c r="B47" s="337" t="s">
        <v>113</v>
      </c>
      <c r="C47" s="361"/>
      <c r="D47" s="361"/>
      <c r="E47" s="361"/>
      <c r="F47" s="361"/>
      <c r="G47" s="361"/>
      <c r="H47" s="361"/>
      <c r="I47" s="361"/>
      <c r="J47" s="361"/>
    </row>
    <row r="48" spans="1:24" x14ac:dyDescent="0.2">
      <c r="A48" s="360">
        <v>5</v>
      </c>
      <c r="B48" s="337" t="s">
        <v>118</v>
      </c>
      <c r="C48" s="361"/>
      <c r="D48" s="361"/>
      <c r="E48" s="361"/>
      <c r="F48" s="361"/>
      <c r="G48" s="361"/>
      <c r="H48" s="361"/>
      <c r="I48" s="361"/>
      <c r="J48" s="361"/>
      <c r="O48" s="361"/>
    </row>
    <row r="49" spans="1:10" x14ac:dyDescent="0.2">
      <c r="A49" s="360">
        <v>6</v>
      </c>
      <c r="B49" s="337" t="s">
        <v>117</v>
      </c>
      <c r="C49" s="361"/>
      <c r="D49" s="361"/>
      <c r="E49" s="361"/>
      <c r="F49" s="361"/>
      <c r="G49" s="361"/>
      <c r="H49" s="361"/>
      <c r="I49" s="361"/>
      <c r="J49" s="361"/>
    </row>
    <row r="50" spans="1:10" x14ac:dyDescent="0.2">
      <c r="A50" s="360">
        <v>7</v>
      </c>
      <c r="B50" s="337" t="s">
        <v>108</v>
      </c>
      <c r="C50" s="361"/>
      <c r="D50" s="361"/>
      <c r="E50" s="361"/>
      <c r="F50" s="361"/>
      <c r="G50" s="361"/>
      <c r="H50" s="361"/>
      <c r="I50" s="361"/>
      <c r="J50" s="361"/>
    </row>
    <row r="51" spans="1:10" x14ac:dyDescent="0.2">
      <c r="A51" s="360">
        <v>7</v>
      </c>
      <c r="B51" s="337" t="s">
        <v>120</v>
      </c>
      <c r="C51" s="361"/>
      <c r="D51" s="394"/>
      <c r="E51" s="361"/>
      <c r="F51" s="361"/>
      <c r="G51" s="361"/>
      <c r="H51" s="361"/>
      <c r="I51" s="361"/>
      <c r="J51" s="361"/>
    </row>
    <row r="52" spans="1:10" x14ac:dyDescent="0.2">
      <c r="C52" s="361"/>
      <c r="D52" s="395"/>
      <c r="E52" s="361"/>
      <c r="F52" s="361"/>
      <c r="G52" s="361"/>
      <c r="H52" s="361"/>
      <c r="I52" s="361"/>
      <c r="J52" s="361"/>
    </row>
  </sheetData>
  <conditionalFormatting sqref="W21:W22">
    <cfRule type="top10" dxfId="31" priority="8" rank="1"/>
  </conditionalFormatting>
  <conditionalFormatting sqref="W23:W24">
    <cfRule type="top10" dxfId="30" priority="7" rank="1"/>
  </conditionalFormatting>
  <conditionalFormatting sqref="W25:W26">
    <cfRule type="top10" dxfId="29" priority="6" rank="1"/>
  </conditionalFormatting>
  <conditionalFormatting sqref="W27:W28">
    <cfRule type="top10" dxfId="28" priority="5" rank="1"/>
  </conditionalFormatting>
  <conditionalFormatting sqref="W33:W34">
    <cfRule type="top10" dxfId="27" priority="4" rank="1"/>
  </conditionalFormatting>
  <conditionalFormatting sqref="W35:W36">
    <cfRule type="top10" dxfId="26" priority="3" rank="1"/>
  </conditionalFormatting>
  <conditionalFormatting sqref="W38:W39">
    <cfRule type="top10" dxfId="25" priority="2" rank="1"/>
  </conditionalFormatting>
  <conditionalFormatting sqref="W41:W42">
    <cfRule type="top10" dxfId="24" priority="1" rank="1"/>
  </conditionalFormatting>
  <conditionalFormatting sqref="W21:W42 W9:W19">
    <cfRule type="top10" dxfId="23" priority="44" stopIfTrue="1" rank="1"/>
  </conditionalFormatting>
  <pageMargins left="0.78740157480314965" right="0.31496062992125984" top="0.78740157480314965" bottom="0.39370078740157483" header="0.59055118110236227" footer="0"/>
  <pageSetup paperSize="9" fitToHeight="0" orientation="portrait" r:id="rId1"/>
  <headerFooter alignWithMargins="0">
    <oddHeader>&amp;R&amp;"Arial,Regular"&amp;9Page &amp;P of &amp;N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X50"/>
  <sheetViews>
    <sheetView showGridLines="0" showRowColHeaders="0" zoomScaleNormal="100" workbookViewId="0">
      <pane ySplit="7" topLeftCell="A8" activePane="bottomLeft" state="frozen"/>
      <selection activeCell="W1" sqref="W1"/>
      <selection pane="bottomLeft" activeCell="W1" sqref="W1"/>
    </sheetView>
  </sheetViews>
  <sheetFormatPr defaultRowHeight="12.75" x14ac:dyDescent="0.2"/>
  <cols>
    <col min="1" max="1" width="3" style="311" bestFit="1" customWidth="1"/>
    <col min="2" max="2" width="18.7109375" style="311" customWidth="1"/>
    <col min="3" max="22" width="2.85546875" style="311" customWidth="1"/>
    <col min="23" max="23" width="3" style="311" bestFit="1" customWidth="1"/>
    <col min="24" max="24" width="10.5703125" style="311" customWidth="1"/>
    <col min="25" max="16384" width="9.140625" style="311"/>
  </cols>
  <sheetData>
    <row r="1" spans="1:24" s="150" customFormat="1" x14ac:dyDescent="0.2">
      <c r="A1" s="154" t="str">
        <f>UPPER((Kal!D21)&amp;" "&amp;(Kal!C21)&amp;" - "&amp;(Kal!E21))</f>
        <v>TUL5 SHK KV 5. ETAPP - TULISTAMINE</v>
      </c>
      <c r="N1" s="455" t="str">
        <f>HYPERLINK("#'Kal'!I1","Kalender")</f>
        <v>Kalender</v>
      </c>
      <c r="O1" s="456"/>
      <c r="Q1" s="456"/>
      <c r="R1" s="156"/>
      <c r="S1" s="455" t="str">
        <f>HYPERLINK("#'Tul-Reit'!G1","Reiting")</f>
        <v>Reiting</v>
      </c>
      <c r="T1" s="1"/>
      <c r="U1" s="1"/>
    </row>
    <row r="2" spans="1:24" s="150" customFormat="1" x14ac:dyDescent="0.2">
      <c r="A2" s="159" t="str">
        <f>"Toimumisaeg: "&amp;(Kal!A21)&amp;" kell "&amp;(Kal!B21)</f>
        <v>Toimumisaeg: P, 01.03.2015 kell 11:00</v>
      </c>
    </row>
    <row r="3" spans="1:24" s="150" customFormat="1" x14ac:dyDescent="0.2">
      <c r="A3" s="159" t="str">
        <f>"Toimumiskoht: "&amp;(Kal!F21)</f>
        <v>Toimumiskoht: K-Järve petangihall</v>
      </c>
    </row>
    <row r="4" spans="1:24" s="150" customFormat="1" x14ac:dyDescent="0.2">
      <c r="A4" s="159" t="str">
        <f>"Korraldaja: "&amp;(Kal!G21)</f>
        <v>Korraldaja: K-Järve SHK</v>
      </c>
    </row>
    <row r="5" spans="1:24" s="150" customFormat="1" ht="13.5" thickBot="1" x14ac:dyDescent="0.25"/>
    <row r="6" spans="1:24" ht="63.75" customHeight="1" thickBot="1" x14ac:dyDescent="0.25">
      <c r="A6" s="485"/>
      <c r="B6" s="486"/>
      <c r="C6" s="487"/>
      <c r="D6" s="487"/>
      <c r="E6" s="487"/>
      <c r="F6" s="487"/>
      <c r="G6" s="488"/>
      <c r="H6" s="487"/>
      <c r="I6" s="487"/>
      <c r="J6" s="489"/>
      <c r="K6" s="487"/>
      <c r="L6" s="487"/>
      <c r="M6" s="487"/>
      <c r="N6" s="487"/>
      <c r="O6" s="488"/>
      <c r="P6" s="487"/>
      <c r="Q6" s="487"/>
      <c r="R6" s="489"/>
      <c r="S6" s="487"/>
      <c r="T6" s="487"/>
      <c r="U6" s="487"/>
      <c r="V6" s="487"/>
      <c r="W6" s="490"/>
      <c r="X6" s="490"/>
    </row>
    <row r="7" spans="1:24" s="313" customFormat="1" ht="13.5" thickBot="1" x14ac:dyDescent="0.25">
      <c r="A7" s="491"/>
      <c r="B7" s="527"/>
      <c r="C7" s="493">
        <v>6</v>
      </c>
      <c r="D7" s="494">
        <v>7</v>
      </c>
      <c r="E7" s="494">
        <v>8</v>
      </c>
      <c r="F7" s="495">
        <v>9</v>
      </c>
      <c r="G7" s="493">
        <v>6</v>
      </c>
      <c r="H7" s="494">
        <v>7</v>
      </c>
      <c r="I7" s="494">
        <v>8</v>
      </c>
      <c r="J7" s="495">
        <v>9</v>
      </c>
      <c r="K7" s="493">
        <v>6</v>
      </c>
      <c r="L7" s="494">
        <v>7</v>
      </c>
      <c r="M7" s="494">
        <v>8</v>
      </c>
      <c r="N7" s="495">
        <v>9</v>
      </c>
      <c r="O7" s="493">
        <v>6</v>
      </c>
      <c r="P7" s="494">
        <v>7</v>
      </c>
      <c r="Q7" s="494">
        <v>8</v>
      </c>
      <c r="R7" s="495">
        <v>9</v>
      </c>
      <c r="S7" s="493">
        <v>6</v>
      </c>
      <c r="T7" s="494">
        <v>7</v>
      </c>
      <c r="U7" s="494">
        <v>8</v>
      </c>
      <c r="V7" s="495">
        <v>9</v>
      </c>
      <c r="W7" s="496" t="s">
        <v>103</v>
      </c>
      <c r="X7" s="563" t="s">
        <v>323</v>
      </c>
    </row>
    <row r="8" spans="1:24" s="315" customFormat="1" x14ac:dyDescent="0.2">
      <c r="A8" s="497"/>
      <c r="B8" s="498" t="s">
        <v>322</v>
      </c>
      <c r="C8" s="499"/>
      <c r="D8" s="500"/>
      <c r="E8" s="500"/>
      <c r="F8" s="501"/>
      <c r="G8" s="499"/>
      <c r="H8" s="500"/>
      <c r="I8" s="500"/>
      <c r="J8" s="501"/>
      <c r="K8" s="499"/>
      <c r="L8" s="500"/>
      <c r="M8" s="500"/>
      <c r="N8" s="501"/>
      <c r="O8" s="499"/>
      <c r="P8" s="500"/>
      <c r="Q8" s="500"/>
      <c r="R8" s="501"/>
      <c r="S8" s="499"/>
      <c r="T8" s="500"/>
      <c r="U8" s="500"/>
      <c r="V8" s="501"/>
      <c r="W8" s="497"/>
      <c r="X8" s="502"/>
    </row>
    <row r="9" spans="1:24" s="315" customFormat="1" x14ac:dyDescent="0.2">
      <c r="A9" s="316">
        <v>1</v>
      </c>
      <c r="B9" s="317" t="s">
        <v>117</v>
      </c>
      <c r="C9" s="318">
        <v>5</v>
      </c>
      <c r="D9" s="319">
        <v>1</v>
      </c>
      <c r="E9" s="319">
        <v>0</v>
      </c>
      <c r="F9" s="320">
        <v>3</v>
      </c>
      <c r="G9" s="318">
        <v>1</v>
      </c>
      <c r="H9" s="319">
        <v>0</v>
      </c>
      <c r="I9" s="319">
        <v>0</v>
      </c>
      <c r="J9" s="320">
        <v>0</v>
      </c>
      <c r="K9" s="318">
        <v>1</v>
      </c>
      <c r="L9" s="319">
        <v>1</v>
      </c>
      <c r="M9" s="319">
        <v>1</v>
      </c>
      <c r="N9" s="320">
        <v>0</v>
      </c>
      <c r="O9" s="318">
        <v>0</v>
      </c>
      <c r="P9" s="319">
        <v>3</v>
      </c>
      <c r="Q9" s="319">
        <v>0</v>
      </c>
      <c r="R9" s="320">
        <v>0</v>
      </c>
      <c r="S9" s="318">
        <v>0</v>
      </c>
      <c r="T9" s="319">
        <v>0</v>
      </c>
      <c r="U9" s="319">
        <v>0</v>
      </c>
      <c r="V9" s="320">
        <v>0</v>
      </c>
      <c r="W9" s="321">
        <f>SUM(C9:V9)</f>
        <v>16</v>
      </c>
      <c r="X9" s="322" t="s">
        <v>305</v>
      </c>
    </row>
    <row r="10" spans="1:24" s="315" customFormat="1" x14ac:dyDescent="0.2">
      <c r="A10" s="316">
        <v>2</v>
      </c>
      <c r="B10" s="323" t="s">
        <v>120</v>
      </c>
      <c r="C10" s="318">
        <v>0</v>
      </c>
      <c r="D10" s="319">
        <v>3</v>
      </c>
      <c r="E10" s="319">
        <v>1</v>
      </c>
      <c r="F10" s="320">
        <v>0</v>
      </c>
      <c r="G10" s="318">
        <v>0</v>
      </c>
      <c r="H10" s="319">
        <v>0</v>
      </c>
      <c r="I10" s="319">
        <v>0</v>
      </c>
      <c r="J10" s="320">
        <v>0</v>
      </c>
      <c r="K10" s="318">
        <v>0</v>
      </c>
      <c r="L10" s="319">
        <v>0</v>
      </c>
      <c r="M10" s="319">
        <v>0</v>
      </c>
      <c r="N10" s="320">
        <v>1</v>
      </c>
      <c r="O10" s="318">
        <v>3</v>
      </c>
      <c r="P10" s="319">
        <v>0</v>
      </c>
      <c r="Q10" s="319">
        <v>0</v>
      </c>
      <c r="R10" s="320">
        <v>0</v>
      </c>
      <c r="S10" s="318">
        <v>0</v>
      </c>
      <c r="T10" s="319">
        <v>0</v>
      </c>
      <c r="U10" s="319">
        <v>0</v>
      </c>
      <c r="V10" s="320">
        <v>0</v>
      </c>
      <c r="W10" s="321">
        <f t="shared" ref="W10:W18" si="0">SUM(C10:V10)</f>
        <v>8</v>
      </c>
      <c r="X10" s="322" t="s">
        <v>303</v>
      </c>
    </row>
    <row r="11" spans="1:24" s="315" customFormat="1" x14ac:dyDescent="0.2">
      <c r="A11" s="314">
        <v>3</v>
      </c>
      <c r="B11" s="324" t="s">
        <v>107</v>
      </c>
      <c r="C11" s="325">
        <v>0</v>
      </c>
      <c r="D11" s="326">
        <v>3</v>
      </c>
      <c r="E11" s="326">
        <v>0</v>
      </c>
      <c r="F11" s="327">
        <v>0</v>
      </c>
      <c r="G11" s="325">
        <v>0</v>
      </c>
      <c r="H11" s="326">
        <v>0</v>
      </c>
      <c r="I11" s="326">
        <v>3</v>
      </c>
      <c r="J11" s="327">
        <v>0</v>
      </c>
      <c r="K11" s="325">
        <v>3</v>
      </c>
      <c r="L11" s="326">
        <v>0</v>
      </c>
      <c r="M11" s="326">
        <v>0</v>
      </c>
      <c r="N11" s="327">
        <v>1</v>
      </c>
      <c r="O11" s="325">
        <v>1</v>
      </c>
      <c r="P11" s="326">
        <v>3</v>
      </c>
      <c r="Q11" s="326">
        <v>0</v>
      </c>
      <c r="R11" s="327">
        <v>0</v>
      </c>
      <c r="S11" s="325">
        <v>0</v>
      </c>
      <c r="T11" s="326">
        <v>3</v>
      </c>
      <c r="U11" s="326">
        <v>0</v>
      </c>
      <c r="V11" s="327">
        <v>0</v>
      </c>
      <c r="W11" s="328">
        <f t="shared" si="0"/>
        <v>17</v>
      </c>
      <c r="X11" s="329" t="s">
        <v>306</v>
      </c>
    </row>
    <row r="12" spans="1:24" s="315" customFormat="1" x14ac:dyDescent="0.2">
      <c r="A12" s="314">
        <v>4</v>
      </c>
      <c r="B12" s="324" t="s">
        <v>118</v>
      </c>
      <c r="C12" s="325">
        <v>0</v>
      </c>
      <c r="D12" s="326">
        <v>1</v>
      </c>
      <c r="E12" s="326">
        <v>3</v>
      </c>
      <c r="F12" s="327" t="s">
        <v>313</v>
      </c>
      <c r="G12" s="325">
        <v>0</v>
      </c>
      <c r="H12" s="326">
        <v>1</v>
      </c>
      <c r="I12" s="326">
        <v>0</v>
      </c>
      <c r="J12" s="327" t="s">
        <v>313</v>
      </c>
      <c r="K12" s="325">
        <v>0</v>
      </c>
      <c r="L12" s="326">
        <v>0</v>
      </c>
      <c r="M12" s="326">
        <v>0</v>
      </c>
      <c r="N12" s="327" t="s">
        <v>313</v>
      </c>
      <c r="O12" s="325">
        <v>0</v>
      </c>
      <c r="P12" s="326">
        <v>0</v>
      </c>
      <c r="Q12" s="326">
        <v>0</v>
      </c>
      <c r="R12" s="327" t="s">
        <v>313</v>
      </c>
      <c r="S12" s="325">
        <v>0</v>
      </c>
      <c r="T12" s="326">
        <v>0</v>
      </c>
      <c r="U12" s="326">
        <v>0</v>
      </c>
      <c r="V12" s="327" t="s">
        <v>313</v>
      </c>
      <c r="W12" s="329">
        <f t="shared" si="0"/>
        <v>5</v>
      </c>
      <c r="X12" s="328">
        <v>10</v>
      </c>
    </row>
    <row r="13" spans="1:24" s="315" customFormat="1" x14ac:dyDescent="0.2">
      <c r="A13" s="316">
        <v>5</v>
      </c>
      <c r="B13" s="323" t="s">
        <v>115</v>
      </c>
      <c r="C13" s="318">
        <v>0</v>
      </c>
      <c r="D13" s="319">
        <v>0</v>
      </c>
      <c r="E13" s="319">
        <v>0</v>
      </c>
      <c r="F13" s="320">
        <v>0</v>
      </c>
      <c r="G13" s="318">
        <v>0</v>
      </c>
      <c r="H13" s="319">
        <v>0</v>
      </c>
      <c r="I13" s="319">
        <v>3</v>
      </c>
      <c r="J13" s="320">
        <v>0</v>
      </c>
      <c r="K13" s="318">
        <v>1</v>
      </c>
      <c r="L13" s="319">
        <v>0</v>
      </c>
      <c r="M13" s="319">
        <v>0</v>
      </c>
      <c r="N13" s="320">
        <v>0</v>
      </c>
      <c r="O13" s="318">
        <v>5</v>
      </c>
      <c r="P13" s="319">
        <v>0</v>
      </c>
      <c r="Q13" s="319">
        <v>0</v>
      </c>
      <c r="R13" s="320">
        <v>0</v>
      </c>
      <c r="S13" s="318">
        <v>0</v>
      </c>
      <c r="T13" s="319">
        <v>0</v>
      </c>
      <c r="U13" s="319">
        <v>0</v>
      </c>
      <c r="V13" s="320">
        <v>0</v>
      </c>
      <c r="W13" s="321">
        <f t="shared" si="0"/>
        <v>9</v>
      </c>
      <c r="X13" s="322" t="s">
        <v>307</v>
      </c>
    </row>
    <row r="14" spans="1:24" s="315" customFormat="1" x14ac:dyDescent="0.2">
      <c r="A14" s="316">
        <v>6</v>
      </c>
      <c r="B14" s="317" t="s">
        <v>113</v>
      </c>
      <c r="C14" s="318">
        <v>0</v>
      </c>
      <c r="D14" s="319">
        <v>3</v>
      </c>
      <c r="E14" s="319">
        <v>0</v>
      </c>
      <c r="F14" s="320" t="s">
        <v>313</v>
      </c>
      <c r="G14" s="318">
        <v>1</v>
      </c>
      <c r="H14" s="319">
        <v>0</v>
      </c>
      <c r="I14" s="319">
        <v>0</v>
      </c>
      <c r="J14" s="320" t="s">
        <v>313</v>
      </c>
      <c r="K14" s="318">
        <v>0</v>
      </c>
      <c r="L14" s="319">
        <v>0</v>
      </c>
      <c r="M14" s="319">
        <v>1</v>
      </c>
      <c r="N14" s="320">
        <v>0</v>
      </c>
      <c r="O14" s="318">
        <v>0</v>
      </c>
      <c r="P14" s="319">
        <v>3</v>
      </c>
      <c r="Q14" s="319">
        <v>0</v>
      </c>
      <c r="R14" s="320">
        <v>0</v>
      </c>
      <c r="S14" s="318">
        <v>5</v>
      </c>
      <c r="T14" s="319">
        <v>5</v>
      </c>
      <c r="U14" s="319">
        <v>0</v>
      </c>
      <c r="V14" s="320">
        <v>0</v>
      </c>
      <c r="W14" s="321">
        <f t="shared" si="0"/>
        <v>18</v>
      </c>
      <c r="X14" s="322" t="s">
        <v>301</v>
      </c>
    </row>
    <row r="15" spans="1:24" s="315" customFormat="1" x14ac:dyDescent="0.2">
      <c r="A15" s="314">
        <v>7</v>
      </c>
      <c r="B15" s="324" t="s">
        <v>108</v>
      </c>
      <c r="C15" s="325">
        <v>0</v>
      </c>
      <c r="D15" s="326">
        <v>0</v>
      </c>
      <c r="E15" s="326">
        <v>3</v>
      </c>
      <c r="F15" s="327">
        <v>3</v>
      </c>
      <c r="G15" s="325">
        <v>0</v>
      </c>
      <c r="H15" s="326">
        <v>0</v>
      </c>
      <c r="I15" s="326">
        <v>3</v>
      </c>
      <c r="J15" s="327">
        <v>0</v>
      </c>
      <c r="K15" s="325">
        <v>0</v>
      </c>
      <c r="L15" s="326">
        <v>3</v>
      </c>
      <c r="M15" s="326">
        <v>0</v>
      </c>
      <c r="N15" s="327">
        <v>0</v>
      </c>
      <c r="O15" s="325">
        <v>1</v>
      </c>
      <c r="P15" s="326">
        <v>0</v>
      </c>
      <c r="Q15" s="326">
        <v>0</v>
      </c>
      <c r="R15" s="327">
        <v>0</v>
      </c>
      <c r="S15" s="325">
        <v>0</v>
      </c>
      <c r="T15" s="326">
        <v>0</v>
      </c>
      <c r="U15" s="326">
        <v>0</v>
      </c>
      <c r="V15" s="327">
        <v>0</v>
      </c>
      <c r="W15" s="328">
        <f t="shared" si="0"/>
        <v>13</v>
      </c>
      <c r="X15" s="329" t="s">
        <v>308</v>
      </c>
    </row>
    <row r="16" spans="1:24" s="315" customFormat="1" x14ac:dyDescent="0.2">
      <c r="A16" s="314">
        <v>8</v>
      </c>
      <c r="B16" s="324" t="s">
        <v>119</v>
      </c>
      <c r="C16" s="325">
        <v>0</v>
      </c>
      <c r="D16" s="326">
        <v>0</v>
      </c>
      <c r="E16" s="326">
        <v>0</v>
      </c>
      <c r="F16" s="327">
        <v>0</v>
      </c>
      <c r="G16" s="325">
        <v>0</v>
      </c>
      <c r="H16" s="326">
        <v>0</v>
      </c>
      <c r="I16" s="326">
        <v>3</v>
      </c>
      <c r="J16" s="327">
        <v>0</v>
      </c>
      <c r="K16" s="325">
        <v>1</v>
      </c>
      <c r="L16" s="326">
        <v>1</v>
      </c>
      <c r="M16" s="326">
        <v>1</v>
      </c>
      <c r="N16" s="327">
        <v>0</v>
      </c>
      <c r="O16" s="325">
        <v>0</v>
      </c>
      <c r="P16" s="326">
        <v>0</v>
      </c>
      <c r="Q16" s="326">
        <v>0</v>
      </c>
      <c r="R16" s="327">
        <v>0</v>
      </c>
      <c r="S16" s="325">
        <v>0</v>
      </c>
      <c r="T16" s="326">
        <v>0</v>
      </c>
      <c r="U16" s="326">
        <v>0</v>
      </c>
      <c r="V16" s="327">
        <v>0</v>
      </c>
      <c r="W16" s="329">
        <f t="shared" si="0"/>
        <v>6</v>
      </c>
      <c r="X16" s="328">
        <v>9</v>
      </c>
    </row>
    <row r="17" spans="1:24" s="315" customFormat="1" x14ac:dyDescent="0.2">
      <c r="A17" s="316">
        <v>9</v>
      </c>
      <c r="B17" s="323" t="s">
        <v>128</v>
      </c>
      <c r="C17" s="318">
        <v>0</v>
      </c>
      <c r="D17" s="319">
        <v>1</v>
      </c>
      <c r="E17" s="319">
        <v>0</v>
      </c>
      <c r="F17" s="320">
        <v>0</v>
      </c>
      <c r="G17" s="318">
        <v>0</v>
      </c>
      <c r="H17" s="319">
        <v>0</v>
      </c>
      <c r="I17" s="319">
        <v>3</v>
      </c>
      <c r="J17" s="320">
        <v>0</v>
      </c>
      <c r="K17" s="318">
        <v>1</v>
      </c>
      <c r="L17" s="319">
        <v>0</v>
      </c>
      <c r="M17" s="319">
        <v>0</v>
      </c>
      <c r="N17" s="320" t="s">
        <v>313</v>
      </c>
      <c r="O17" s="318">
        <v>0</v>
      </c>
      <c r="P17" s="319">
        <v>0</v>
      </c>
      <c r="Q17" s="319">
        <v>0</v>
      </c>
      <c r="R17" s="320">
        <v>0</v>
      </c>
      <c r="S17" s="318">
        <v>0</v>
      </c>
      <c r="T17" s="319">
        <v>5</v>
      </c>
      <c r="U17" s="319">
        <v>0</v>
      </c>
      <c r="V17" s="320">
        <v>0</v>
      </c>
      <c r="W17" s="321">
        <f>SUM(C17:V17)</f>
        <v>10</v>
      </c>
      <c r="X17" s="322" t="s">
        <v>302</v>
      </c>
    </row>
    <row r="18" spans="1:24" s="315" customFormat="1" ht="13.5" thickBot="1" x14ac:dyDescent="0.25">
      <c r="A18" s="512">
        <v>10</v>
      </c>
      <c r="B18" s="528" t="s">
        <v>129</v>
      </c>
      <c r="C18" s="388">
        <v>0</v>
      </c>
      <c r="D18" s="389">
        <v>3</v>
      </c>
      <c r="E18" s="389">
        <v>3</v>
      </c>
      <c r="F18" s="390">
        <v>3</v>
      </c>
      <c r="G18" s="388">
        <v>3</v>
      </c>
      <c r="H18" s="389">
        <v>3</v>
      </c>
      <c r="I18" s="389">
        <v>0</v>
      </c>
      <c r="J18" s="390">
        <v>0</v>
      </c>
      <c r="K18" s="388">
        <v>1</v>
      </c>
      <c r="L18" s="389">
        <v>0</v>
      </c>
      <c r="M18" s="389">
        <v>1</v>
      </c>
      <c r="N18" s="390">
        <v>0</v>
      </c>
      <c r="O18" s="388">
        <v>0</v>
      </c>
      <c r="P18" s="389">
        <v>0</v>
      </c>
      <c r="Q18" s="389">
        <v>0</v>
      </c>
      <c r="R18" s="390">
        <v>0</v>
      </c>
      <c r="S18" s="388">
        <v>0</v>
      </c>
      <c r="T18" s="389">
        <v>0</v>
      </c>
      <c r="U18" s="389">
        <v>5</v>
      </c>
      <c r="V18" s="390">
        <v>0</v>
      </c>
      <c r="W18" s="513">
        <f t="shared" si="0"/>
        <v>22</v>
      </c>
      <c r="X18" s="391" t="s">
        <v>304</v>
      </c>
    </row>
    <row r="19" spans="1:24" x14ac:dyDescent="0.2">
      <c r="A19" s="310"/>
      <c r="B19" s="534" t="s">
        <v>309</v>
      </c>
      <c r="C19" s="506"/>
      <c r="D19" s="507"/>
      <c r="E19" s="507"/>
      <c r="F19" s="508"/>
      <c r="G19" s="506"/>
      <c r="H19" s="507"/>
      <c r="I19" s="507"/>
      <c r="J19" s="508"/>
      <c r="K19" s="506"/>
      <c r="L19" s="507"/>
      <c r="M19" s="507"/>
      <c r="N19" s="508"/>
      <c r="O19" s="506"/>
      <c r="P19" s="507"/>
      <c r="Q19" s="507"/>
      <c r="R19" s="508"/>
      <c r="S19" s="506"/>
      <c r="T19" s="507"/>
      <c r="U19" s="507"/>
      <c r="V19" s="508"/>
      <c r="W19" s="510"/>
      <c r="X19" s="510"/>
    </row>
    <row r="20" spans="1:24" x14ac:dyDescent="0.2">
      <c r="A20" s="323">
        <v>4</v>
      </c>
      <c r="B20" s="539" t="s">
        <v>117</v>
      </c>
      <c r="C20" s="520">
        <v>3</v>
      </c>
      <c r="D20" s="521">
        <v>0</v>
      </c>
      <c r="E20" s="521">
        <v>0</v>
      </c>
      <c r="F20" s="522">
        <v>3</v>
      </c>
      <c r="G20" s="520">
        <v>0</v>
      </c>
      <c r="H20" s="521">
        <v>3</v>
      </c>
      <c r="I20" s="521">
        <v>0</v>
      </c>
      <c r="J20" s="522">
        <v>3</v>
      </c>
      <c r="K20" s="520">
        <v>1</v>
      </c>
      <c r="L20" s="521">
        <v>0</v>
      </c>
      <c r="M20" s="521">
        <v>0</v>
      </c>
      <c r="N20" s="522">
        <v>0</v>
      </c>
      <c r="O20" s="520">
        <v>0</v>
      </c>
      <c r="P20" s="521">
        <v>0</v>
      </c>
      <c r="Q20" s="521">
        <v>0</v>
      </c>
      <c r="R20" s="522">
        <v>0</v>
      </c>
      <c r="S20" s="520">
        <v>0</v>
      </c>
      <c r="T20" s="521">
        <v>0</v>
      </c>
      <c r="U20" s="521">
        <v>0</v>
      </c>
      <c r="V20" s="522">
        <v>0</v>
      </c>
      <c r="W20" s="322">
        <f t="shared" ref="W20:W27" si="1">SUM(C20:V20)</f>
        <v>13</v>
      </c>
      <c r="X20" s="524" t="s">
        <v>306</v>
      </c>
    </row>
    <row r="21" spans="1:24" x14ac:dyDescent="0.2">
      <c r="A21" s="323">
        <v>5</v>
      </c>
      <c r="B21" s="539" t="s">
        <v>108</v>
      </c>
      <c r="C21" s="520">
        <v>0</v>
      </c>
      <c r="D21" s="521">
        <v>3</v>
      </c>
      <c r="E21" s="521">
        <v>0</v>
      </c>
      <c r="F21" s="522">
        <v>0</v>
      </c>
      <c r="G21" s="520">
        <v>1</v>
      </c>
      <c r="H21" s="521">
        <v>0</v>
      </c>
      <c r="I21" s="521">
        <v>5</v>
      </c>
      <c r="J21" s="522">
        <v>0</v>
      </c>
      <c r="K21" s="520">
        <v>0</v>
      </c>
      <c r="L21" s="521">
        <v>0</v>
      </c>
      <c r="M21" s="521">
        <v>0</v>
      </c>
      <c r="N21" s="522">
        <v>0</v>
      </c>
      <c r="O21" s="520">
        <v>0</v>
      </c>
      <c r="P21" s="521">
        <v>0</v>
      </c>
      <c r="Q21" s="521">
        <v>0</v>
      </c>
      <c r="R21" s="522">
        <v>0</v>
      </c>
      <c r="S21" s="520">
        <v>0</v>
      </c>
      <c r="T21" s="521">
        <v>0</v>
      </c>
      <c r="U21" s="521">
        <v>0</v>
      </c>
      <c r="V21" s="522">
        <v>0</v>
      </c>
      <c r="W21" s="322">
        <f t="shared" si="1"/>
        <v>9</v>
      </c>
      <c r="X21" s="523">
        <v>6</v>
      </c>
    </row>
    <row r="22" spans="1:24" x14ac:dyDescent="0.2">
      <c r="A22" s="335">
        <v>6</v>
      </c>
      <c r="B22" s="350" t="s">
        <v>128</v>
      </c>
      <c r="C22" s="341">
        <v>0</v>
      </c>
      <c r="D22" s="342">
        <v>1</v>
      </c>
      <c r="E22" s="342">
        <v>0</v>
      </c>
      <c r="F22" s="345" t="s">
        <v>313</v>
      </c>
      <c r="G22" s="341">
        <v>3</v>
      </c>
      <c r="H22" s="342">
        <v>0</v>
      </c>
      <c r="I22" s="342">
        <v>0</v>
      </c>
      <c r="J22" s="345" t="s">
        <v>313</v>
      </c>
      <c r="K22" s="341">
        <v>0</v>
      </c>
      <c r="L22" s="342">
        <v>1</v>
      </c>
      <c r="M22" s="342">
        <v>0</v>
      </c>
      <c r="N22" s="345" t="s">
        <v>313</v>
      </c>
      <c r="O22" s="341">
        <v>0</v>
      </c>
      <c r="P22" s="342">
        <v>0</v>
      </c>
      <c r="Q22" s="342">
        <v>0</v>
      </c>
      <c r="R22" s="345" t="s">
        <v>313</v>
      </c>
      <c r="S22" s="341">
        <v>0</v>
      </c>
      <c r="T22" s="342">
        <v>0</v>
      </c>
      <c r="U22" s="342">
        <v>0</v>
      </c>
      <c r="V22" s="345">
        <v>0</v>
      </c>
      <c r="W22" s="329">
        <f t="shared" si="1"/>
        <v>5</v>
      </c>
      <c r="X22" s="351">
        <v>8</v>
      </c>
    </row>
    <row r="23" spans="1:24" x14ac:dyDescent="0.2">
      <c r="A23" s="335">
        <v>3</v>
      </c>
      <c r="B23" s="350" t="s">
        <v>107</v>
      </c>
      <c r="C23" s="341">
        <v>0</v>
      </c>
      <c r="D23" s="342">
        <v>3</v>
      </c>
      <c r="E23" s="342">
        <v>0</v>
      </c>
      <c r="F23" s="345">
        <v>0</v>
      </c>
      <c r="G23" s="341">
        <v>1</v>
      </c>
      <c r="H23" s="342">
        <v>0</v>
      </c>
      <c r="I23" s="342">
        <v>0</v>
      </c>
      <c r="J23" s="345">
        <v>0</v>
      </c>
      <c r="K23" s="341">
        <v>1</v>
      </c>
      <c r="L23" s="342">
        <v>3</v>
      </c>
      <c r="M23" s="342">
        <v>0</v>
      </c>
      <c r="N23" s="345">
        <v>1</v>
      </c>
      <c r="O23" s="341">
        <v>0</v>
      </c>
      <c r="P23" s="342">
        <v>0</v>
      </c>
      <c r="Q23" s="342">
        <v>3</v>
      </c>
      <c r="R23" s="345">
        <v>0</v>
      </c>
      <c r="S23" s="341">
        <v>0</v>
      </c>
      <c r="T23" s="342">
        <v>0</v>
      </c>
      <c r="U23" s="342">
        <v>0</v>
      </c>
      <c r="V23" s="345">
        <v>0</v>
      </c>
      <c r="W23" s="329">
        <f t="shared" si="1"/>
        <v>12</v>
      </c>
      <c r="X23" s="346" t="s">
        <v>305</v>
      </c>
    </row>
    <row r="24" spans="1:24" x14ac:dyDescent="0.2">
      <c r="A24" s="323">
        <v>7</v>
      </c>
      <c r="B24" s="539" t="s">
        <v>115</v>
      </c>
      <c r="C24" s="520">
        <v>0</v>
      </c>
      <c r="D24" s="521">
        <v>1</v>
      </c>
      <c r="E24" s="521">
        <v>0</v>
      </c>
      <c r="F24" s="522">
        <v>1</v>
      </c>
      <c r="G24" s="520">
        <v>3</v>
      </c>
      <c r="H24" s="521">
        <v>0</v>
      </c>
      <c r="I24" s="521">
        <v>0</v>
      </c>
      <c r="J24" s="522">
        <v>0</v>
      </c>
      <c r="K24" s="520">
        <v>0</v>
      </c>
      <c r="L24" s="521">
        <v>1</v>
      </c>
      <c r="M24" s="521">
        <v>0</v>
      </c>
      <c r="N24" s="522">
        <v>0</v>
      </c>
      <c r="O24" s="520">
        <v>0</v>
      </c>
      <c r="P24" s="521">
        <v>5</v>
      </c>
      <c r="Q24" s="521">
        <v>0</v>
      </c>
      <c r="R24" s="522">
        <v>0</v>
      </c>
      <c r="S24" s="520">
        <v>0</v>
      </c>
      <c r="T24" s="521">
        <v>0</v>
      </c>
      <c r="U24" s="521">
        <v>0</v>
      </c>
      <c r="V24" s="522">
        <v>0</v>
      </c>
      <c r="W24" s="322">
        <f t="shared" si="1"/>
        <v>11</v>
      </c>
      <c r="X24" s="523">
        <v>5</v>
      </c>
    </row>
    <row r="25" spans="1:24" x14ac:dyDescent="0.2">
      <c r="A25" s="323">
        <v>2</v>
      </c>
      <c r="B25" s="539" t="s">
        <v>113</v>
      </c>
      <c r="C25" s="520">
        <v>0</v>
      </c>
      <c r="D25" s="521">
        <v>5</v>
      </c>
      <c r="E25" s="521">
        <v>0</v>
      </c>
      <c r="F25" s="522">
        <v>0</v>
      </c>
      <c r="G25" s="520">
        <v>0</v>
      </c>
      <c r="H25" s="521">
        <v>0</v>
      </c>
      <c r="I25" s="521">
        <v>0</v>
      </c>
      <c r="J25" s="522">
        <v>0</v>
      </c>
      <c r="K25" s="520">
        <v>0</v>
      </c>
      <c r="L25" s="521">
        <v>1</v>
      </c>
      <c r="M25" s="521">
        <v>1</v>
      </c>
      <c r="N25" s="522">
        <v>0</v>
      </c>
      <c r="O25" s="520">
        <v>0</v>
      </c>
      <c r="P25" s="521">
        <v>0</v>
      </c>
      <c r="Q25" s="521">
        <v>1</v>
      </c>
      <c r="R25" s="522" t="s">
        <v>313</v>
      </c>
      <c r="S25" s="520">
        <v>3</v>
      </c>
      <c r="T25" s="521">
        <v>0</v>
      </c>
      <c r="U25" s="521">
        <v>5</v>
      </c>
      <c r="V25" s="522">
        <v>0</v>
      </c>
      <c r="W25" s="322">
        <f t="shared" si="1"/>
        <v>16</v>
      </c>
      <c r="X25" s="524" t="s">
        <v>301</v>
      </c>
    </row>
    <row r="26" spans="1:24" x14ac:dyDescent="0.2">
      <c r="A26" s="335">
        <v>8</v>
      </c>
      <c r="B26" s="347" t="s">
        <v>120</v>
      </c>
      <c r="C26" s="341">
        <v>0</v>
      </c>
      <c r="D26" s="342">
        <v>0</v>
      </c>
      <c r="E26" s="342">
        <v>0</v>
      </c>
      <c r="F26" s="345">
        <v>3</v>
      </c>
      <c r="G26" s="341">
        <v>0</v>
      </c>
      <c r="H26" s="342">
        <v>0</v>
      </c>
      <c r="I26" s="342">
        <v>0</v>
      </c>
      <c r="J26" s="345">
        <v>0</v>
      </c>
      <c r="K26" s="341">
        <v>0</v>
      </c>
      <c r="L26" s="342">
        <v>1</v>
      </c>
      <c r="M26" s="342">
        <v>1</v>
      </c>
      <c r="N26" s="345">
        <v>1</v>
      </c>
      <c r="O26" s="341">
        <v>0</v>
      </c>
      <c r="P26" s="342">
        <v>0</v>
      </c>
      <c r="Q26" s="342">
        <v>0</v>
      </c>
      <c r="R26" s="345">
        <v>0</v>
      </c>
      <c r="S26" s="341">
        <v>0</v>
      </c>
      <c r="T26" s="342">
        <v>0</v>
      </c>
      <c r="U26" s="342">
        <v>3</v>
      </c>
      <c r="V26" s="345">
        <v>0</v>
      </c>
      <c r="W26" s="329">
        <f t="shared" si="1"/>
        <v>9</v>
      </c>
      <c r="X26" s="348">
        <v>7</v>
      </c>
    </row>
    <row r="27" spans="1:24" ht="13.5" thickBot="1" x14ac:dyDescent="0.25">
      <c r="A27" s="354">
        <v>1</v>
      </c>
      <c r="B27" s="537" t="s">
        <v>129</v>
      </c>
      <c r="C27" s="355">
        <v>3</v>
      </c>
      <c r="D27" s="356">
        <v>3</v>
      </c>
      <c r="E27" s="356">
        <v>1</v>
      </c>
      <c r="F27" s="357">
        <v>0</v>
      </c>
      <c r="G27" s="355">
        <v>1</v>
      </c>
      <c r="H27" s="356">
        <v>1</v>
      </c>
      <c r="I27" s="356">
        <v>5</v>
      </c>
      <c r="J27" s="357">
        <v>0</v>
      </c>
      <c r="K27" s="355">
        <v>1</v>
      </c>
      <c r="L27" s="356">
        <v>1</v>
      </c>
      <c r="M27" s="356">
        <v>3</v>
      </c>
      <c r="N27" s="357">
        <v>3</v>
      </c>
      <c r="O27" s="355">
        <v>0</v>
      </c>
      <c r="P27" s="356">
        <v>0</v>
      </c>
      <c r="Q27" s="356">
        <v>1</v>
      </c>
      <c r="R27" s="357">
        <v>0</v>
      </c>
      <c r="S27" s="355">
        <v>0</v>
      </c>
      <c r="T27" s="356">
        <v>5</v>
      </c>
      <c r="U27" s="356">
        <v>0</v>
      </c>
      <c r="V27" s="357">
        <v>0</v>
      </c>
      <c r="W27" s="538">
        <f t="shared" si="1"/>
        <v>28</v>
      </c>
      <c r="X27" s="504" t="s">
        <v>304</v>
      </c>
    </row>
    <row r="28" spans="1:24" x14ac:dyDescent="0.2">
      <c r="A28" s="310"/>
      <c r="B28" s="534" t="s">
        <v>310</v>
      </c>
      <c r="C28" s="506"/>
      <c r="D28" s="507"/>
      <c r="E28" s="507"/>
      <c r="F28" s="508"/>
      <c r="G28" s="506"/>
      <c r="H28" s="507"/>
      <c r="I28" s="507"/>
      <c r="J28" s="508"/>
      <c r="K28" s="506"/>
      <c r="L28" s="507"/>
      <c r="M28" s="507"/>
      <c r="N28" s="508"/>
      <c r="O28" s="506"/>
      <c r="P28" s="507"/>
      <c r="Q28" s="507"/>
      <c r="R28" s="508"/>
      <c r="S28" s="506"/>
      <c r="T28" s="507"/>
      <c r="U28" s="507"/>
      <c r="V28" s="508"/>
      <c r="W28" s="510"/>
      <c r="X28" s="510"/>
    </row>
    <row r="29" spans="1:24" x14ac:dyDescent="0.2">
      <c r="A29" s="323">
        <v>3</v>
      </c>
      <c r="B29" s="540" t="s">
        <v>117</v>
      </c>
      <c r="C29" s="520">
        <v>0</v>
      </c>
      <c r="D29" s="521">
        <v>5</v>
      </c>
      <c r="E29" s="521">
        <v>0</v>
      </c>
      <c r="F29" s="522">
        <v>0</v>
      </c>
      <c r="G29" s="520">
        <v>0</v>
      </c>
      <c r="H29" s="521">
        <v>0</v>
      </c>
      <c r="I29" s="521">
        <v>0</v>
      </c>
      <c r="J29" s="522">
        <v>0</v>
      </c>
      <c r="K29" s="520">
        <v>3</v>
      </c>
      <c r="L29" s="521">
        <v>0</v>
      </c>
      <c r="M29" s="521">
        <v>0</v>
      </c>
      <c r="N29" s="522">
        <v>1</v>
      </c>
      <c r="O29" s="520">
        <v>0</v>
      </c>
      <c r="P29" s="521">
        <v>0</v>
      </c>
      <c r="Q29" s="521">
        <v>0</v>
      </c>
      <c r="R29" s="522">
        <v>0</v>
      </c>
      <c r="S29" s="520">
        <v>3</v>
      </c>
      <c r="T29" s="521">
        <v>0</v>
      </c>
      <c r="U29" s="521">
        <v>0</v>
      </c>
      <c r="V29" s="522">
        <v>0</v>
      </c>
      <c r="W29" s="322">
        <f>SUM(C29:V29)</f>
        <v>12</v>
      </c>
      <c r="X29" s="524" t="str">
        <f ca="1">IF( INDIRECT("RC[-1]",0)=MAX(( INDIRECT("R[-1]C[-1]",0)):( INDIRECT("R[1]C[-1]",0))),"finaali","pronksi")</f>
        <v>finaali</v>
      </c>
    </row>
    <row r="30" spans="1:24" x14ac:dyDescent="0.2">
      <c r="A30" s="323">
        <v>2</v>
      </c>
      <c r="B30" s="539" t="s">
        <v>113</v>
      </c>
      <c r="C30" s="520">
        <v>0</v>
      </c>
      <c r="D30" s="521">
        <v>0</v>
      </c>
      <c r="E30" s="521">
        <v>0</v>
      </c>
      <c r="F30" s="522">
        <v>0</v>
      </c>
      <c r="G30" s="520">
        <v>0</v>
      </c>
      <c r="H30" s="521">
        <v>0</v>
      </c>
      <c r="I30" s="521">
        <v>0</v>
      </c>
      <c r="J30" s="522" t="s">
        <v>313</v>
      </c>
      <c r="K30" s="520">
        <v>0</v>
      </c>
      <c r="L30" s="521">
        <v>0</v>
      </c>
      <c r="M30" s="521">
        <v>5</v>
      </c>
      <c r="N30" s="522">
        <v>0</v>
      </c>
      <c r="O30" s="520">
        <v>0</v>
      </c>
      <c r="P30" s="521">
        <v>0</v>
      </c>
      <c r="Q30" s="521">
        <v>0</v>
      </c>
      <c r="R30" s="522">
        <v>0</v>
      </c>
      <c r="S30" s="520">
        <v>0</v>
      </c>
      <c r="T30" s="521">
        <v>0</v>
      </c>
      <c r="U30" s="521">
        <v>5</v>
      </c>
      <c r="V30" s="522">
        <v>0</v>
      </c>
      <c r="W30" s="322">
        <f>SUM(C30:V30)</f>
        <v>10</v>
      </c>
      <c r="X30" s="524" t="str">
        <f ca="1">IF( INDIRECT("RC[-1]",0)=MAX(( INDIRECT("R[-1]C[-1]",0)):( INDIRECT("R[1]C[-1]",0))),"finaali","pronksi")</f>
        <v>pronksi</v>
      </c>
    </row>
    <row r="31" spans="1:24" x14ac:dyDescent="0.2">
      <c r="A31" s="335">
        <v>4</v>
      </c>
      <c r="B31" s="350" t="s">
        <v>107</v>
      </c>
      <c r="C31" s="341">
        <v>3</v>
      </c>
      <c r="D31" s="342">
        <v>3</v>
      </c>
      <c r="E31" s="342">
        <v>0</v>
      </c>
      <c r="F31" s="345">
        <v>3</v>
      </c>
      <c r="G31" s="341">
        <v>3</v>
      </c>
      <c r="H31" s="342">
        <v>0</v>
      </c>
      <c r="I31" s="342">
        <v>3</v>
      </c>
      <c r="J31" s="345">
        <v>3</v>
      </c>
      <c r="K31" s="341">
        <v>1</v>
      </c>
      <c r="L31" s="342">
        <v>0</v>
      </c>
      <c r="M31" s="342">
        <v>1</v>
      </c>
      <c r="N31" s="345">
        <v>0</v>
      </c>
      <c r="O31" s="341">
        <v>0</v>
      </c>
      <c r="P31" s="342">
        <v>0</v>
      </c>
      <c r="Q31" s="342">
        <v>3</v>
      </c>
      <c r="R31" s="345">
        <v>0</v>
      </c>
      <c r="S31" s="341">
        <v>0</v>
      </c>
      <c r="T31" s="342">
        <v>0</v>
      </c>
      <c r="U31" s="342">
        <v>0</v>
      </c>
      <c r="V31" s="345">
        <v>0</v>
      </c>
      <c r="W31" s="329">
        <f>SUM(C31:V31)</f>
        <v>23</v>
      </c>
      <c r="X31" s="346" t="str">
        <f ca="1">IF( INDIRECT("RC[-1]",0)=MAX(( INDIRECT("R[-1]C[-1]",0)):( INDIRECT("R[1]C[-1]",0))),"finaali","pronksi")</f>
        <v>pronksi</v>
      </c>
    </row>
    <row r="32" spans="1:24" ht="13.5" thickBot="1" x14ac:dyDescent="0.25">
      <c r="A32" s="354">
        <v>1</v>
      </c>
      <c r="B32" s="537" t="s">
        <v>129</v>
      </c>
      <c r="C32" s="355">
        <v>0</v>
      </c>
      <c r="D32" s="356">
        <v>0</v>
      </c>
      <c r="E32" s="356">
        <v>1</v>
      </c>
      <c r="F32" s="357">
        <v>5</v>
      </c>
      <c r="G32" s="355">
        <v>5</v>
      </c>
      <c r="H32" s="356">
        <v>0</v>
      </c>
      <c r="I32" s="356">
        <v>0</v>
      </c>
      <c r="J32" s="357">
        <v>5</v>
      </c>
      <c r="K32" s="355">
        <v>1</v>
      </c>
      <c r="L32" s="356">
        <v>0</v>
      </c>
      <c r="M32" s="356">
        <v>0</v>
      </c>
      <c r="N32" s="357">
        <v>1</v>
      </c>
      <c r="O32" s="355">
        <v>0</v>
      </c>
      <c r="P32" s="356">
        <v>1</v>
      </c>
      <c r="Q32" s="356">
        <v>0</v>
      </c>
      <c r="R32" s="357">
        <v>1</v>
      </c>
      <c r="S32" s="355">
        <v>3</v>
      </c>
      <c r="T32" s="356">
        <v>0</v>
      </c>
      <c r="U32" s="356">
        <v>0</v>
      </c>
      <c r="V32" s="357">
        <v>5</v>
      </c>
      <c r="W32" s="538">
        <f>SUM(C32:V32)</f>
        <v>28</v>
      </c>
      <c r="X32" s="504" t="str">
        <f ca="1">IF( INDIRECT("RC[-1]",0)=MAX(( INDIRECT("R[-1]C[-1]",0)):( INDIRECT("R[1]C[-1]",0))),"finaali","pronksi")</f>
        <v>finaali</v>
      </c>
    </row>
    <row r="33" spans="1:24" x14ac:dyDescent="0.2">
      <c r="A33" s="310"/>
      <c r="B33" s="535" t="s">
        <v>311</v>
      </c>
      <c r="C33" s="506"/>
      <c r="D33" s="507"/>
      <c r="E33" s="507"/>
      <c r="F33" s="508"/>
      <c r="G33" s="506"/>
      <c r="H33" s="507"/>
      <c r="I33" s="507"/>
      <c r="J33" s="508"/>
      <c r="K33" s="506"/>
      <c r="L33" s="507"/>
      <c r="M33" s="507"/>
      <c r="N33" s="508"/>
      <c r="O33" s="506"/>
      <c r="P33" s="507"/>
      <c r="Q33" s="507"/>
      <c r="R33" s="508"/>
      <c r="S33" s="506"/>
      <c r="T33" s="507"/>
      <c r="U33" s="507"/>
      <c r="V33" s="508"/>
      <c r="W33" s="509"/>
      <c r="X33" s="510"/>
    </row>
    <row r="34" spans="1:24" x14ac:dyDescent="0.2">
      <c r="A34" s="335"/>
      <c r="B34" s="335" t="s">
        <v>113</v>
      </c>
      <c r="C34" s="341">
        <v>0</v>
      </c>
      <c r="D34" s="342">
        <v>0</v>
      </c>
      <c r="E34" s="342">
        <v>0</v>
      </c>
      <c r="F34" s="345">
        <v>0</v>
      </c>
      <c r="G34" s="341">
        <v>0</v>
      </c>
      <c r="H34" s="342">
        <v>5</v>
      </c>
      <c r="I34" s="342">
        <v>0</v>
      </c>
      <c r="J34" s="345" t="s">
        <v>313</v>
      </c>
      <c r="K34" s="341">
        <v>0</v>
      </c>
      <c r="L34" s="342">
        <v>1</v>
      </c>
      <c r="M34" s="342">
        <v>0</v>
      </c>
      <c r="N34" s="345">
        <v>0</v>
      </c>
      <c r="O34" s="341">
        <v>0</v>
      </c>
      <c r="P34" s="342">
        <v>0</v>
      </c>
      <c r="Q34" s="342">
        <v>0</v>
      </c>
      <c r="R34" s="345">
        <v>0</v>
      </c>
      <c r="S34" s="341">
        <v>0</v>
      </c>
      <c r="T34" s="342">
        <v>3</v>
      </c>
      <c r="U34" s="342">
        <v>0</v>
      </c>
      <c r="V34" s="345">
        <v>0</v>
      </c>
      <c r="W34" s="329">
        <f>SUM(C34:V34)</f>
        <v>9</v>
      </c>
      <c r="X34" s="348" t="str">
        <f ca="1">IF( INDIRECT("RC[-1]",0)=MAX(( INDIRECT("R[-1]C[-1]",0)):( INDIRECT("R[1]C[-1]",0))),"3","4")</f>
        <v>4</v>
      </c>
    </row>
    <row r="35" spans="1:24" x14ac:dyDescent="0.2">
      <c r="A35" s="335"/>
      <c r="B35" s="353" t="s">
        <v>107</v>
      </c>
      <c r="C35" s="341">
        <v>1</v>
      </c>
      <c r="D35" s="342">
        <v>0</v>
      </c>
      <c r="E35" s="342">
        <v>0</v>
      </c>
      <c r="F35" s="345">
        <v>3</v>
      </c>
      <c r="G35" s="341">
        <v>1</v>
      </c>
      <c r="H35" s="342">
        <v>0</v>
      </c>
      <c r="I35" s="342">
        <v>0</v>
      </c>
      <c r="J35" s="345">
        <v>0</v>
      </c>
      <c r="K35" s="341">
        <v>3</v>
      </c>
      <c r="L35" s="342">
        <v>0</v>
      </c>
      <c r="M35" s="342">
        <v>1</v>
      </c>
      <c r="N35" s="345">
        <v>0</v>
      </c>
      <c r="O35" s="341">
        <v>0</v>
      </c>
      <c r="P35" s="342">
        <v>0</v>
      </c>
      <c r="Q35" s="342">
        <v>0</v>
      </c>
      <c r="R35" s="345">
        <v>0</v>
      </c>
      <c r="S35" s="341">
        <v>0</v>
      </c>
      <c r="T35" s="342">
        <v>0</v>
      </c>
      <c r="U35" s="342">
        <v>0</v>
      </c>
      <c r="V35" s="345">
        <v>5</v>
      </c>
      <c r="W35" s="329">
        <f>SUM(C35:V35)</f>
        <v>14</v>
      </c>
      <c r="X35" s="348" t="str">
        <f ca="1">IF( INDIRECT("RC[-1]",0)=MAX(( INDIRECT("R[-1]C[-1]",0)):( INDIRECT("R[1]C[-1]",0))),"3","4")</f>
        <v>3</v>
      </c>
    </row>
    <row r="36" spans="1:24" x14ac:dyDescent="0.2">
      <c r="A36" s="335"/>
      <c r="B36" s="352" t="s">
        <v>312</v>
      </c>
      <c r="C36" s="341"/>
      <c r="D36" s="342"/>
      <c r="E36" s="342"/>
      <c r="F36" s="345"/>
      <c r="G36" s="341"/>
      <c r="H36" s="342"/>
      <c r="I36" s="342"/>
      <c r="J36" s="345"/>
      <c r="K36" s="341"/>
      <c r="L36" s="342"/>
      <c r="M36" s="342"/>
      <c r="N36" s="345"/>
      <c r="O36" s="341"/>
      <c r="P36" s="342"/>
      <c r="Q36" s="342"/>
      <c r="R36" s="345"/>
      <c r="S36" s="341"/>
      <c r="T36" s="342"/>
      <c r="U36" s="342"/>
      <c r="V36" s="345"/>
      <c r="W36" s="329"/>
      <c r="X36" s="346"/>
    </row>
    <row r="37" spans="1:24" x14ac:dyDescent="0.2">
      <c r="A37" s="335"/>
      <c r="B37" s="335" t="s">
        <v>129</v>
      </c>
      <c r="C37" s="341">
        <v>3</v>
      </c>
      <c r="D37" s="342">
        <v>0</v>
      </c>
      <c r="E37" s="342">
        <v>3</v>
      </c>
      <c r="F37" s="345">
        <v>0</v>
      </c>
      <c r="G37" s="341">
        <v>3</v>
      </c>
      <c r="H37" s="342">
        <v>0</v>
      </c>
      <c r="I37" s="342">
        <v>0</v>
      </c>
      <c r="J37" s="345">
        <v>0</v>
      </c>
      <c r="K37" s="341">
        <v>0</v>
      </c>
      <c r="L37" s="342">
        <v>1</v>
      </c>
      <c r="M37" s="342">
        <v>1</v>
      </c>
      <c r="N37" s="345">
        <v>0</v>
      </c>
      <c r="O37" s="341">
        <v>0</v>
      </c>
      <c r="P37" s="342">
        <v>0</v>
      </c>
      <c r="Q37" s="342">
        <v>5</v>
      </c>
      <c r="R37" s="345">
        <v>0</v>
      </c>
      <c r="S37" s="341">
        <v>3</v>
      </c>
      <c r="T37" s="342">
        <v>0</v>
      </c>
      <c r="U37" s="342">
        <v>0</v>
      </c>
      <c r="V37" s="345">
        <v>0</v>
      </c>
      <c r="W37" s="329">
        <f>SUM(C37:V37)</f>
        <v>19</v>
      </c>
      <c r="X37" s="348" t="str">
        <f ca="1">IF( INDIRECT("RC[-1]",0)=MAX(( INDIRECT("R[-1]C[-1]",0)):( INDIRECT("R[1]C[-1]",0))),"1","2")</f>
        <v>2</v>
      </c>
    </row>
    <row r="38" spans="1:24" ht="13.5" thickBot="1" x14ac:dyDescent="0.25">
      <c r="A38" s="354"/>
      <c r="B38" s="354" t="s">
        <v>117</v>
      </c>
      <c r="C38" s="355">
        <v>3</v>
      </c>
      <c r="D38" s="356">
        <v>0</v>
      </c>
      <c r="E38" s="356">
        <v>3</v>
      </c>
      <c r="F38" s="357">
        <v>3</v>
      </c>
      <c r="G38" s="355">
        <v>0</v>
      </c>
      <c r="H38" s="356">
        <v>3</v>
      </c>
      <c r="I38" s="356">
        <v>0</v>
      </c>
      <c r="J38" s="357">
        <v>0</v>
      </c>
      <c r="K38" s="355">
        <v>1</v>
      </c>
      <c r="L38" s="356">
        <v>1</v>
      </c>
      <c r="M38" s="356">
        <v>3</v>
      </c>
      <c r="N38" s="357">
        <v>0</v>
      </c>
      <c r="O38" s="355">
        <v>0</v>
      </c>
      <c r="P38" s="356">
        <v>0</v>
      </c>
      <c r="Q38" s="356">
        <v>0</v>
      </c>
      <c r="R38" s="357">
        <v>0</v>
      </c>
      <c r="S38" s="355">
        <v>0</v>
      </c>
      <c r="T38" s="356">
        <v>5</v>
      </c>
      <c r="U38" s="356">
        <v>0</v>
      </c>
      <c r="V38" s="357">
        <v>0</v>
      </c>
      <c r="W38" s="358">
        <f>SUM(C38:V38)</f>
        <v>22</v>
      </c>
      <c r="X38" s="359" t="str">
        <f ca="1">IF( INDIRECT("RC[-1]",0)=MAX(( INDIRECT("R[-1]C[-1]",0)):( INDIRECT("R[1]C[-1]",0))),"1","2")</f>
        <v>1</v>
      </c>
    </row>
    <row r="40" spans="1:24" x14ac:dyDescent="0.2">
      <c r="A40" s="360">
        <v>1</v>
      </c>
      <c r="B40" s="337" t="s">
        <v>117</v>
      </c>
    </row>
    <row r="41" spans="1:24" x14ac:dyDescent="0.2">
      <c r="A41" s="360">
        <v>2</v>
      </c>
      <c r="B41" s="337" t="s">
        <v>129</v>
      </c>
      <c r="C41" s="361"/>
      <c r="D41" s="361"/>
      <c r="E41" s="361"/>
      <c r="F41" s="361"/>
      <c r="G41" s="361"/>
      <c r="H41" s="361"/>
      <c r="I41" s="361"/>
      <c r="J41" s="361"/>
    </row>
    <row r="42" spans="1:24" x14ac:dyDescent="0.2">
      <c r="A42" s="360">
        <v>3</v>
      </c>
      <c r="B42" s="396" t="s">
        <v>107</v>
      </c>
      <c r="C42" s="361"/>
      <c r="D42" s="361"/>
      <c r="E42" s="361"/>
      <c r="F42" s="361"/>
      <c r="G42" s="361"/>
      <c r="H42" s="361"/>
      <c r="I42" s="361"/>
      <c r="J42" s="361"/>
    </row>
    <row r="43" spans="1:24" x14ac:dyDescent="0.2">
      <c r="A43" s="360">
        <v>4</v>
      </c>
      <c r="B43" s="337" t="s">
        <v>113</v>
      </c>
      <c r="C43" s="361"/>
      <c r="D43" s="361"/>
      <c r="E43" s="361"/>
      <c r="F43" s="361"/>
      <c r="G43" s="361"/>
      <c r="H43" s="361"/>
      <c r="I43" s="361"/>
      <c r="J43" s="361"/>
    </row>
    <row r="44" spans="1:24" x14ac:dyDescent="0.2">
      <c r="A44" s="360">
        <v>5</v>
      </c>
      <c r="B44" s="337" t="s">
        <v>115</v>
      </c>
      <c r="C44" s="361"/>
      <c r="D44" s="361"/>
      <c r="E44" s="361"/>
      <c r="F44" s="361"/>
      <c r="G44" s="361"/>
      <c r="H44" s="361"/>
      <c r="I44" s="361"/>
      <c r="J44" s="361"/>
    </row>
    <row r="45" spans="1:24" x14ac:dyDescent="0.2">
      <c r="A45" s="360">
        <v>6</v>
      </c>
      <c r="B45" s="337" t="s">
        <v>108</v>
      </c>
      <c r="C45" s="361"/>
      <c r="D45" s="361"/>
      <c r="E45" s="361"/>
      <c r="F45" s="361"/>
      <c r="G45" s="361"/>
      <c r="H45" s="361"/>
      <c r="I45" s="361"/>
      <c r="J45" s="361"/>
    </row>
    <row r="46" spans="1:24" x14ac:dyDescent="0.2">
      <c r="A46" s="360">
        <v>7</v>
      </c>
      <c r="B46" s="337" t="s">
        <v>120</v>
      </c>
      <c r="C46" s="361"/>
      <c r="D46" s="361"/>
      <c r="E46" s="361"/>
      <c r="F46" s="361"/>
      <c r="G46" s="361"/>
      <c r="H46" s="361"/>
      <c r="I46" s="361"/>
      <c r="J46" s="361"/>
    </row>
    <row r="47" spans="1:24" x14ac:dyDescent="0.2">
      <c r="A47" s="360">
        <v>8</v>
      </c>
      <c r="B47" s="337" t="s">
        <v>128</v>
      </c>
      <c r="C47" s="361"/>
      <c r="D47" s="361"/>
      <c r="E47" s="361"/>
      <c r="F47" s="361"/>
      <c r="G47" s="361"/>
      <c r="H47" s="361"/>
      <c r="I47" s="361"/>
      <c r="J47" s="361"/>
    </row>
    <row r="48" spans="1:24" x14ac:dyDescent="0.2">
      <c r="A48" s="360">
        <v>9</v>
      </c>
      <c r="B48" s="337" t="s">
        <v>119</v>
      </c>
      <c r="C48" s="361"/>
      <c r="D48" s="361"/>
      <c r="E48" s="361"/>
      <c r="F48" s="361"/>
      <c r="G48" s="361"/>
      <c r="H48" s="361"/>
      <c r="I48" s="361"/>
      <c r="J48" s="361"/>
    </row>
    <row r="49" spans="1:10" x14ac:dyDescent="0.2">
      <c r="A49" s="360">
        <v>10</v>
      </c>
      <c r="B49" s="337" t="s">
        <v>118</v>
      </c>
      <c r="C49" s="361"/>
      <c r="D49" s="361"/>
      <c r="E49" s="361"/>
      <c r="F49" s="361"/>
      <c r="G49" s="361"/>
      <c r="H49" s="361"/>
      <c r="I49" s="361"/>
      <c r="J49" s="361"/>
    </row>
    <row r="50" spans="1:10" x14ac:dyDescent="0.2">
      <c r="C50" s="361"/>
      <c r="D50" s="361"/>
      <c r="E50" s="361"/>
      <c r="F50" s="361"/>
      <c r="G50" s="361"/>
      <c r="H50" s="361"/>
      <c r="I50" s="361"/>
      <c r="J50" s="361"/>
    </row>
  </sheetData>
  <conditionalFormatting sqref="W37:W38">
    <cfRule type="top10" dxfId="22" priority="2" rank="1"/>
  </conditionalFormatting>
  <conditionalFormatting sqref="W20:W21">
    <cfRule type="top10" dxfId="21" priority="9" rank="1"/>
  </conditionalFormatting>
  <conditionalFormatting sqref="W22:W23">
    <cfRule type="top10" dxfId="20" priority="8" rank="1"/>
  </conditionalFormatting>
  <conditionalFormatting sqref="W24:W25">
    <cfRule type="top10" dxfId="19" priority="7" rank="1"/>
  </conditionalFormatting>
  <conditionalFormatting sqref="W26:W27">
    <cfRule type="top10" dxfId="18" priority="6" rank="1"/>
  </conditionalFormatting>
  <conditionalFormatting sqref="W29:W30">
    <cfRule type="top10" dxfId="17" priority="5" rank="1"/>
  </conditionalFormatting>
  <conditionalFormatting sqref="W31:W32">
    <cfRule type="top10" dxfId="16" priority="4" rank="1"/>
  </conditionalFormatting>
  <conditionalFormatting sqref="W34:W35">
    <cfRule type="top10" dxfId="15" priority="3" rank="1"/>
  </conditionalFormatting>
  <conditionalFormatting sqref="W32">
    <cfRule type="top10" dxfId="14" priority="1" rank="1"/>
  </conditionalFormatting>
  <conditionalFormatting sqref="W9:W38">
    <cfRule type="top10" dxfId="13" priority="36" stopIfTrue="1" rank="1"/>
  </conditionalFormatting>
  <pageMargins left="0.78740157480314965" right="0.31496062992125984" top="0.78740157480314965" bottom="0.39370078740157483" header="0.59055118110236227" footer="0"/>
  <pageSetup paperSize="9" fitToHeight="0" orientation="portrait" r:id="rId1"/>
  <headerFooter alignWithMargins="0">
    <oddHeader>&amp;R&amp;"Arial,Regular"&amp;9Page &amp;P of &amp;N</oddHead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X50"/>
  <sheetViews>
    <sheetView showGridLines="0" showRowColHeaders="0" zoomScaleNormal="100" workbookViewId="0">
      <pane ySplit="7" topLeftCell="A8" activePane="bottomLeft" state="frozen"/>
      <selection activeCell="W1" sqref="W1"/>
      <selection pane="bottomLeft" activeCell="W1" sqref="W1"/>
    </sheetView>
  </sheetViews>
  <sheetFormatPr defaultRowHeight="12.75" x14ac:dyDescent="0.2"/>
  <cols>
    <col min="1" max="1" width="3" style="311" bestFit="1" customWidth="1"/>
    <col min="2" max="2" width="18.7109375" style="311" customWidth="1"/>
    <col min="3" max="22" width="2.85546875" style="311" customWidth="1"/>
    <col min="23" max="23" width="3" style="311" bestFit="1" customWidth="1"/>
    <col min="24" max="24" width="10.5703125" style="311" customWidth="1"/>
    <col min="25" max="16384" width="9.140625" style="311"/>
  </cols>
  <sheetData>
    <row r="1" spans="1:24" s="150" customFormat="1" x14ac:dyDescent="0.2">
      <c r="A1" s="154" t="str">
        <f>UPPER((Kal!D24)&amp;" "&amp;(Kal!C24)&amp;" - "&amp;(Kal!E24))</f>
        <v>TUL6 SHK KV 6. ETAPP - TULISTAMINE</v>
      </c>
      <c r="N1" s="455" t="str">
        <f>HYPERLINK("#'Kal'!I1","Kalender")</f>
        <v>Kalender</v>
      </c>
      <c r="O1" s="456"/>
      <c r="Q1" s="456"/>
      <c r="R1" s="156"/>
      <c r="S1" s="455" t="str">
        <f>HYPERLINK("#'Tul-Reit'!G1","Reiting")</f>
        <v>Reiting</v>
      </c>
      <c r="T1" s="1"/>
      <c r="U1" s="1"/>
    </row>
    <row r="2" spans="1:24" s="150" customFormat="1" x14ac:dyDescent="0.2">
      <c r="A2" s="159" t="str">
        <f>"Toimumisaeg: "&amp;(Kal!A24)&amp;" kell "&amp;(Kal!B24)</f>
        <v>Toimumisaeg: P, 05.04.2015 kell 11:00</v>
      </c>
    </row>
    <row r="3" spans="1:24" s="150" customFormat="1" x14ac:dyDescent="0.2">
      <c r="A3" s="159" t="str">
        <f>"Toimumiskoht: "&amp;(Kal!F24)</f>
        <v>Toimumiskoht: K-Järve petangihall</v>
      </c>
    </row>
    <row r="4" spans="1:24" s="150" customFormat="1" x14ac:dyDescent="0.2">
      <c r="A4" s="159" t="str">
        <f>"Korraldaja: "&amp;(Kal!G24)</f>
        <v>Korraldaja: K-Järve SHK</v>
      </c>
    </row>
    <row r="5" spans="1:24" s="150" customFormat="1" ht="13.5" thickBot="1" x14ac:dyDescent="0.25"/>
    <row r="6" spans="1:24" ht="63.75" customHeight="1" thickBot="1" x14ac:dyDescent="0.25">
      <c r="A6" s="485"/>
      <c r="B6" s="486"/>
      <c r="C6" s="487"/>
      <c r="D6" s="487"/>
      <c r="E6" s="487"/>
      <c r="F6" s="487"/>
      <c r="G6" s="488"/>
      <c r="H6" s="487"/>
      <c r="I6" s="487"/>
      <c r="J6" s="489"/>
      <c r="K6" s="487"/>
      <c r="L6" s="487"/>
      <c r="M6" s="487"/>
      <c r="N6" s="487"/>
      <c r="O6" s="488"/>
      <c r="P6" s="487"/>
      <c r="Q6" s="487"/>
      <c r="R6" s="489"/>
      <c r="S6" s="487"/>
      <c r="T6" s="487"/>
      <c r="U6" s="487"/>
      <c r="V6" s="487"/>
      <c r="W6" s="490"/>
      <c r="X6" s="490"/>
    </row>
    <row r="7" spans="1:24" s="313" customFormat="1" ht="13.5" thickBot="1" x14ac:dyDescent="0.25">
      <c r="A7" s="491"/>
      <c r="B7" s="527"/>
      <c r="C7" s="493">
        <v>6</v>
      </c>
      <c r="D7" s="494">
        <v>7</v>
      </c>
      <c r="E7" s="494">
        <v>8</v>
      </c>
      <c r="F7" s="495">
        <v>9</v>
      </c>
      <c r="G7" s="493">
        <v>6</v>
      </c>
      <c r="H7" s="494">
        <v>7</v>
      </c>
      <c r="I7" s="494">
        <v>8</v>
      </c>
      <c r="J7" s="495">
        <v>9</v>
      </c>
      <c r="K7" s="493">
        <v>6</v>
      </c>
      <c r="L7" s="494">
        <v>7</v>
      </c>
      <c r="M7" s="494">
        <v>8</v>
      </c>
      <c r="N7" s="495">
        <v>9</v>
      </c>
      <c r="O7" s="493">
        <v>6</v>
      </c>
      <c r="P7" s="494">
        <v>7</v>
      </c>
      <c r="Q7" s="494">
        <v>8</v>
      </c>
      <c r="R7" s="495">
        <v>9</v>
      </c>
      <c r="S7" s="493">
        <v>6</v>
      </c>
      <c r="T7" s="494">
        <v>7</v>
      </c>
      <c r="U7" s="494">
        <v>8</v>
      </c>
      <c r="V7" s="495">
        <v>9</v>
      </c>
      <c r="W7" s="496" t="s">
        <v>103</v>
      </c>
      <c r="X7" s="563" t="s">
        <v>323</v>
      </c>
    </row>
    <row r="8" spans="1:24" s="315" customFormat="1" x14ac:dyDescent="0.2">
      <c r="A8" s="497"/>
      <c r="B8" s="498" t="s">
        <v>322</v>
      </c>
      <c r="C8" s="499"/>
      <c r="D8" s="500"/>
      <c r="E8" s="500"/>
      <c r="F8" s="501"/>
      <c r="G8" s="499"/>
      <c r="H8" s="500"/>
      <c r="I8" s="500"/>
      <c r="J8" s="501"/>
      <c r="K8" s="499"/>
      <c r="L8" s="500"/>
      <c r="M8" s="500"/>
      <c r="N8" s="501"/>
      <c r="O8" s="499"/>
      <c r="P8" s="500"/>
      <c r="Q8" s="500"/>
      <c r="R8" s="501"/>
      <c r="S8" s="499"/>
      <c r="T8" s="500"/>
      <c r="U8" s="500"/>
      <c r="V8" s="501"/>
      <c r="W8" s="497"/>
      <c r="X8" s="502"/>
    </row>
    <row r="9" spans="1:24" s="315" customFormat="1" x14ac:dyDescent="0.2">
      <c r="A9" s="316">
        <v>1</v>
      </c>
      <c r="B9" s="317" t="s">
        <v>127</v>
      </c>
      <c r="C9" s="318">
        <v>0</v>
      </c>
      <c r="D9" s="319">
        <v>0</v>
      </c>
      <c r="E9" s="319">
        <v>3</v>
      </c>
      <c r="F9" s="320">
        <v>0</v>
      </c>
      <c r="G9" s="318">
        <v>0</v>
      </c>
      <c r="H9" s="319">
        <v>0</v>
      </c>
      <c r="I9" s="319">
        <v>0</v>
      </c>
      <c r="J9" s="320">
        <v>0</v>
      </c>
      <c r="K9" s="318">
        <v>0</v>
      </c>
      <c r="L9" s="319">
        <v>0</v>
      </c>
      <c r="M9" s="319">
        <v>0</v>
      </c>
      <c r="N9" s="320">
        <v>0</v>
      </c>
      <c r="O9" s="318">
        <v>0</v>
      </c>
      <c r="P9" s="319">
        <v>0</v>
      </c>
      <c r="Q9" s="319">
        <v>0</v>
      </c>
      <c r="R9" s="320">
        <v>0</v>
      </c>
      <c r="S9" s="318">
        <v>0</v>
      </c>
      <c r="T9" s="319">
        <v>0</v>
      </c>
      <c r="U9" s="319">
        <v>0</v>
      </c>
      <c r="V9" s="320">
        <v>0</v>
      </c>
      <c r="W9" s="322">
        <f>SUM(C9:V9)</f>
        <v>3</v>
      </c>
      <c r="X9" s="321">
        <v>9</v>
      </c>
    </row>
    <row r="10" spans="1:24" s="315" customFormat="1" x14ac:dyDescent="0.2">
      <c r="A10" s="316">
        <v>2</v>
      </c>
      <c r="B10" s="323" t="s">
        <v>128</v>
      </c>
      <c r="C10" s="318">
        <v>0</v>
      </c>
      <c r="D10" s="319">
        <v>0</v>
      </c>
      <c r="E10" s="319">
        <v>0</v>
      </c>
      <c r="F10" s="320" t="s">
        <v>313</v>
      </c>
      <c r="G10" s="318">
        <v>0</v>
      </c>
      <c r="H10" s="319">
        <v>0</v>
      </c>
      <c r="I10" s="319">
        <v>0</v>
      </c>
      <c r="J10" s="320" t="s">
        <v>313</v>
      </c>
      <c r="K10" s="318">
        <v>5</v>
      </c>
      <c r="L10" s="319">
        <v>1</v>
      </c>
      <c r="M10" s="319">
        <v>0</v>
      </c>
      <c r="N10" s="320" t="s">
        <v>313</v>
      </c>
      <c r="O10" s="318">
        <v>1</v>
      </c>
      <c r="P10" s="319">
        <v>0</v>
      </c>
      <c r="Q10" s="319">
        <v>0</v>
      </c>
      <c r="R10" s="320" t="s">
        <v>313</v>
      </c>
      <c r="S10" s="318">
        <v>0</v>
      </c>
      <c r="T10" s="319">
        <v>0</v>
      </c>
      <c r="U10" s="319">
        <v>0</v>
      </c>
      <c r="V10" s="320" t="s">
        <v>313</v>
      </c>
      <c r="W10" s="321">
        <f t="shared" ref="W10:W20" si="0">SUM(C10:V10)</f>
        <v>7</v>
      </c>
      <c r="X10" s="322" t="s">
        <v>308</v>
      </c>
    </row>
    <row r="11" spans="1:24" s="315" customFormat="1" x14ac:dyDescent="0.2">
      <c r="A11" s="314">
        <v>3</v>
      </c>
      <c r="B11" s="324" t="s">
        <v>108</v>
      </c>
      <c r="C11" s="325">
        <v>0</v>
      </c>
      <c r="D11" s="326">
        <v>0</v>
      </c>
      <c r="E11" s="326">
        <v>0</v>
      </c>
      <c r="F11" s="327">
        <v>0</v>
      </c>
      <c r="G11" s="325">
        <v>0</v>
      </c>
      <c r="H11" s="326">
        <v>1</v>
      </c>
      <c r="I11" s="326">
        <v>0</v>
      </c>
      <c r="J11" s="327">
        <v>0</v>
      </c>
      <c r="K11" s="325">
        <v>0</v>
      </c>
      <c r="L11" s="326">
        <v>0</v>
      </c>
      <c r="M11" s="326">
        <v>3</v>
      </c>
      <c r="N11" s="327">
        <v>0</v>
      </c>
      <c r="O11" s="325">
        <v>0</v>
      </c>
      <c r="P11" s="326">
        <v>0</v>
      </c>
      <c r="Q11" s="326">
        <v>0</v>
      </c>
      <c r="R11" s="327">
        <v>0</v>
      </c>
      <c r="S11" s="325">
        <v>0</v>
      </c>
      <c r="T11" s="326">
        <v>0</v>
      </c>
      <c r="U11" s="326">
        <v>0</v>
      </c>
      <c r="V11" s="327">
        <v>0</v>
      </c>
      <c r="W11" s="328">
        <f t="shared" si="0"/>
        <v>4</v>
      </c>
      <c r="X11" s="329" t="s">
        <v>303</v>
      </c>
    </row>
    <row r="12" spans="1:24" s="315" customFormat="1" x14ac:dyDescent="0.2">
      <c r="A12" s="314">
        <v>4</v>
      </c>
      <c r="B12" s="324" t="s">
        <v>115</v>
      </c>
      <c r="C12" s="325">
        <v>0</v>
      </c>
      <c r="D12" s="326">
        <v>0</v>
      </c>
      <c r="E12" s="326">
        <v>0</v>
      </c>
      <c r="F12" s="327">
        <v>3</v>
      </c>
      <c r="G12" s="325">
        <v>0</v>
      </c>
      <c r="H12" s="326">
        <v>0</v>
      </c>
      <c r="I12" s="326">
        <v>0</v>
      </c>
      <c r="J12" s="327">
        <v>1</v>
      </c>
      <c r="K12" s="325">
        <v>0</v>
      </c>
      <c r="L12" s="326">
        <v>0</v>
      </c>
      <c r="M12" s="326">
        <v>0</v>
      </c>
      <c r="N12" s="327">
        <v>5</v>
      </c>
      <c r="O12" s="325">
        <v>3</v>
      </c>
      <c r="P12" s="326">
        <v>0</v>
      </c>
      <c r="Q12" s="326">
        <v>0</v>
      </c>
      <c r="R12" s="327">
        <v>0</v>
      </c>
      <c r="S12" s="325">
        <v>0</v>
      </c>
      <c r="T12" s="326">
        <v>0</v>
      </c>
      <c r="U12" s="326">
        <v>0</v>
      </c>
      <c r="V12" s="327">
        <v>0</v>
      </c>
      <c r="W12" s="328">
        <f t="shared" si="0"/>
        <v>12</v>
      </c>
      <c r="X12" s="329" t="s">
        <v>318</v>
      </c>
    </row>
    <row r="13" spans="1:24" s="315" customFormat="1" x14ac:dyDescent="0.2">
      <c r="A13" s="316">
        <v>5</v>
      </c>
      <c r="B13" s="323" t="s">
        <v>113</v>
      </c>
      <c r="C13" s="318">
        <v>0</v>
      </c>
      <c r="D13" s="319">
        <v>0</v>
      </c>
      <c r="E13" s="319">
        <v>0</v>
      </c>
      <c r="F13" s="320">
        <v>0</v>
      </c>
      <c r="G13" s="318">
        <v>0</v>
      </c>
      <c r="H13" s="319">
        <v>1</v>
      </c>
      <c r="I13" s="319">
        <v>1</v>
      </c>
      <c r="J13" s="320">
        <v>0</v>
      </c>
      <c r="K13" s="318">
        <v>0</v>
      </c>
      <c r="L13" s="319">
        <v>0</v>
      </c>
      <c r="M13" s="319">
        <v>0</v>
      </c>
      <c r="N13" s="320">
        <v>0</v>
      </c>
      <c r="O13" s="318">
        <v>0</v>
      </c>
      <c r="P13" s="319">
        <v>0</v>
      </c>
      <c r="Q13" s="319">
        <v>0</v>
      </c>
      <c r="R13" s="320">
        <v>0</v>
      </c>
      <c r="S13" s="318">
        <v>0</v>
      </c>
      <c r="T13" s="319">
        <v>3</v>
      </c>
      <c r="U13" s="319">
        <v>0</v>
      </c>
      <c r="V13" s="320">
        <v>0</v>
      </c>
      <c r="W13" s="321">
        <f t="shared" si="0"/>
        <v>5</v>
      </c>
      <c r="X13" s="322" t="s">
        <v>307</v>
      </c>
    </row>
    <row r="14" spans="1:24" s="315" customFormat="1" x14ac:dyDescent="0.2">
      <c r="A14" s="316">
        <v>6</v>
      </c>
      <c r="B14" s="317" t="s">
        <v>117</v>
      </c>
      <c r="C14" s="318">
        <v>0</v>
      </c>
      <c r="D14" s="319">
        <v>3</v>
      </c>
      <c r="E14" s="319">
        <v>0</v>
      </c>
      <c r="F14" s="320">
        <v>0</v>
      </c>
      <c r="G14" s="318">
        <v>3</v>
      </c>
      <c r="H14" s="319">
        <v>0</v>
      </c>
      <c r="I14" s="319">
        <v>0</v>
      </c>
      <c r="J14" s="320">
        <v>0</v>
      </c>
      <c r="K14" s="318">
        <v>1</v>
      </c>
      <c r="L14" s="319">
        <v>0</v>
      </c>
      <c r="M14" s="319">
        <v>0</v>
      </c>
      <c r="N14" s="320">
        <v>0</v>
      </c>
      <c r="O14" s="318">
        <v>0</v>
      </c>
      <c r="P14" s="319">
        <v>3</v>
      </c>
      <c r="Q14" s="319">
        <v>0</v>
      </c>
      <c r="R14" s="320">
        <v>0</v>
      </c>
      <c r="S14" s="318">
        <v>0</v>
      </c>
      <c r="T14" s="319">
        <v>0</v>
      </c>
      <c r="U14" s="319">
        <v>0</v>
      </c>
      <c r="V14" s="320">
        <v>0</v>
      </c>
      <c r="W14" s="321">
        <f t="shared" si="0"/>
        <v>10</v>
      </c>
      <c r="X14" s="322" t="s">
        <v>305</v>
      </c>
    </row>
    <row r="15" spans="1:24" s="315" customFormat="1" x14ac:dyDescent="0.2">
      <c r="A15" s="314">
        <v>7</v>
      </c>
      <c r="B15" s="331" t="s">
        <v>118</v>
      </c>
      <c r="C15" s="325">
        <v>3</v>
      </c>
      <c r="D15" s="326">
        <v>3</v>
      </c>
      <c r="E15" s="326">
        <v>0</v>
      </c>
      <c r="F15" s="327">
        <v>0</v>
      </c>
      <c r="G15" s="325">
        <v>5</v>
      </c>
      <c r="H15" s="326">
        <v>0</v>
      </c>
      <c r="I15" s="326">
        <v>0</v>
      </c>
      <c r="J15" s="327">
        <v>0</v>
      </c>
      <c r="K15" s="325">
        <v>0</v>
      </c>
      <c r="L15" s="326">
        <v>0</v>
      </c>
      <c r="M15" s="326">
        <v>1</v>
      </c>
      <c r="N15" s="327">
        <v>0</v>
      </c>
      <c r="O15" s="325">
        <v>0</v>
      </c>
      <c r="P15" s="326">
        <v>0</v>
      </c>
      <c r="Q15" s="326">
        <v>0</v>
      </c>
      <c r="R15" s="327">
        <v>0</v>
      </c>
      <c r="S15" s="325">
        <v>0</v>
      </c>
      <c r="T15" s="326">
        <v>0</v>
      </c>
      <c r="U15" s="326">
        <v>0</v>
      </c>
      <c r="V15" s="327">
        <v>0</v>
      </c>
      <c r="W15" s="328">
        <f t="shared" si="0"/>
        <v>12</v>
      </c>
      <c r="X15" s="329" t="s">
        <v>318</v>
      </c>
    </row>
    <row r="16" spans="1:24" s="315" customFormat="1" x14ac:dyDescent="0.2">
      <c r="A16" s="314">
        <v>8</v>
      </c>
      <c r="B16" s="324" t="s">
        <v>130</v>
      </c>
      <c r="C16" s="325">
        <v>0</v>
      </c>
      <c r="D16" s="326">
        <v>1</v>
      </c>
      <c r="E16" s="326">
        <v>0</v>
      </c>
      <c r="F16" s="327">
        <v>0</v>
      </c>
      <c r="G16" s="325">
        <v>3</v>
      </c>
      <c r="H16" s="326">
        <v>0</v>
      </c>
      <c r="I16" s="326">
        <v>0</v>
      </c>
      <c r="J16" s="327">
        <v>0</v>
      </c>
      <c r="K16" s="325">
        <v>0</v>
      </c>
      <c r="L16" s="326">
        <v>1</v>
      </c>
      <c r="M16" s="326">
        <v>0</v>
      </c>
      <c r="N16" s="327">
        <v>0</v>
      </c>
      <c r="O16" s="325">
        <v>0</v>
      </c>
      <c r="P16" s="326">
        <v>1</v>
      </c>
      <c r="Q16" s="326">
        <v>0</v>
      </c>
      <c r="R16" s="327">
        <v>0</v>
      </c>
      <c r="S16" s="325">
        <v>0</v>
      </c>
      <c r="T16" s="326">
        <v>0</v>
      </c>
      <c r="U16" s="326">
        <v>0</v>
      </c>
      <c r="V16" s="327">
        <v>0</v>
      </c>
      <c r="W16" s="328">
        <f t="shared" si="0"/>
        <v>6</v>
      </c>
      <c r="X16" s="329" t="s">
        <v>302</v>
      </c>
    </row>
    <row r="17" spans="1:24" s="315" customFormat="1" ht="13.5" thickBot="1" x14ac:dyDescent="0.25">
      <c r="A17" s="512">
        <v>9</v>
      </c>
      <c r="B17" s="528" t="s">
        <v>107</v>
      </c>
      <c r="C17" s="388">
        <v>3</v>
      </c>
      <c r="D17" s="389">
        <v>0</v>
      </c>
      <c r="E17" s="389">
        <v>0</v>
      </c>
      <c r="F17" s="390">
        <v>3</v>
      </c>
      <c r="G17" s="388">
        <v>1</v>
      </c>
      <c r="H17" s="389">
        <v>0</v>
      </c>
      <c r="I17" s="389">
        <v>1</v>
      </c>
      <c r="J17" s="390">
        <v>0</v>
      </c>
      <c r="K17" s="388">
        <v>3</v>
      </c>
      <c r="L17" s="389">
        <v>0</v>
      </c>
      <c r="M17" s="389">
        <v>0</v>
      </c>
      <c r="N17" s="390">
        <v>0</v>
      </c>
      <c r="O17" s="388">
        <v>3</v>
      </c>
      <c r="P17" s="389">
        <v>0</v>
      </c>
      <c r="Q17" s="389">
        <v>0</v>
      </c>
      <c r="R17" s="390">
        <v>0</v>
      </c>
      <c r="S17" s="388">
        <v>0</v>
      </c>
      <c r="T17" s="389">
        <v>5</v>
      </c>
      <c r="U17" s="389">
        <v>3</v>
      </c>
      <c r="V17" s="390">
        <v>0</v>
      </c>
      <c r="W17" s="391">
        <f>SUM(C17:V17)</f>
        <v>22</v>
      </c>
      <c r="X17" s="391" t="s">
        <v>304</v>
      </c>
    </row>
    <row r="18" spans="1:24" s="313" customFormat="1" x14ac:dyDescent="0.2">
      <c r="A18" s="514"/>
      <c r="B18" s="529" t="s">
        <v>316</v>
      </c>
      <c r="C18" s="516"/>
      <c r="D18" s="517"/>
      <c r="E18" s="517"/>
      <c r="F18" s="518"/>
      <c r="G18" s="516"/>
      <c r="H18" s="517"/>
      <c r="I18" s="517"/>
      <c r="J18" s="518"/>
      <c r="K18" s="516"/>
      <c r="L18" s="517"/>
      <c r="M18" s="517"/>
      <c r="N18" s="518"/>
      <c r="O18" s="516"/>
      <c r="P18" s="517"/>
      <c r="Q18" s="517"/>
      <c r="R18" s="518"/>
      <c r="S18" s="516"/>
      <c r="T18" s="517"/>
      <c r="U18" s="517"/>
      <c r="V18" s="518"/>
      <c r="W18" s="509"/>
      <c r="X18" s="509"/>
    </row>
    <row r="19" spans="1:24" s="313" customFormat="1" x14ac:dyDescent="0.2">
      <c r="A19" s="393"/>
      <c r="B19" s="353" t="s">
        <v>115</v>
      </c>
      <c r="C19" s="325"/>
      <c r="D19" s="326">
        <v>0</v>
      </c>
      <c r="E19" s="326"/>
      <c r="F19" s="327"/>
      <c r="G19" s="325"/>
      <c r="H19" s="326">
        <v>0</v>
      </c>
      <c r="I19" s="326"/>
      <c r="J19" s="327"/>
      <c r="K19" s="325"/>
      <c r="L19" s="326">
        <v>0</v>
      </c>
      <c r="M19" s="326"/>
      <c r="N19" s="327"/>
      <c r="O19" s="325"/>
      <c r="P19" s="326">
        <v>0</v>
      </c>
      <c r="Q19" s="326"/>
      <c r="R19" s="327"/>
      <c r="S19" s="325"/>
      <c r="T19" s="326">
        <v>0</v>
      </c>
      <c r="U19" s="326"/>
      <c r="V19" s="327"/>
      <c r="W19" s="329">
        <f t="shared" si="0"/>
        <v>0</v>
      </c>
      <c r="X19" s="329" t="s">
        <v>301</v>
      </c>
    </row>
    <row r="20" spans="1:24" s="313" customFormat="1" ht="13.5" thickBot="1" x14ac:dyDescent="0.25">
      <c r="A20" s="536"/>
      <c r="B20" s="397" t="s">
        <v>118</v>
      </c>
      <c r="C20" s="384"/>
      <c r="D20" s="385">
        <v>0</v>
      </c>
      <c r="E20" s="385"/>
      <c r="F20" s="386"/>
      <c r="G20" s="384"/>
      <c r="H20" s="385">
        <v>0</v>
      </c>
      <c r="I20" s="385"/>
      <c r="J20" s="386"/>
      <c r="K20" s="384"/>
      <c r="L20" s="385">
        <v>0</v>
      </c>
      <c r="M20" s="385"/>
      <c r="N20" s="386"/>
      <c r="O20" s="384"/>
      <c r="P20" s="385">
        <v>0</v>
      </c>
      <c r="Q20" s="385"/>
      <c r="R20" s="386"/>
      <c r="S20" s="384"/>
      <c r="T20" s="385">
        <v>0</v>
      </c>
      <c r="U20" s="385"/>
      <c r="V20" s="386"/>
      <c r="W20" s="358">
        <f t="shared" si="0"/>
        <v>0</v>
      </c>
      <c r="X20" s="358" t="s">
        <v>306</v>
      </c>
    </row>
    <row r="21" spans="1:24" x14ac:dyDescent="0.2">
      <c r="A21" s="335"/>
      <c r="B21" s="530" t="s">
        <v>309</v>
      </c>
      <c r="C21" s="341"/>
      <c r="D21" s="342"/>
      <c r="E21" s="342"/>
      <c r="F21" s="345"/>
      <c r="G21" s="341"/>
      <c r="H21" s="342"/>
      <c r="I21" s="342"/>
      <c r="J21" s="345"/>
      <c r="K21" s="341"/>
      <c r="L21" s="342"/>
      <c r="M21" s="342"/>
      <c r="N21" s="345"/>
      <c r="O21" s="341"/>
      <c r="P21" s="342"/>
      <c r="Q21" s="342"/>
      <c r="R21" s="345"/>
      <c r="S21" s="341"/>
      <c r="T21" s="342"/>
      <c r="U21" s="342"/>
      <c r="V21" s="345"/>
      <c r="W21" s="346"/>
      <c r="X21" s="346"/>
    </row>
    <row r="22" spans="1:24" x14ac:dyDescent="0.2">
      <c r="A22" s="564">
        <v>4</v>
      </c>
      <c r="B22" s="539" t="s">
        <v>117</v>
      </c>
      <c r="C22" s="520">
        <v>0</v>
      </c>
      <c r="D22" s="521">
        <v>3</v>
      </c>
      <c r="E22" s="521">
        <v>0</v>
      </c>
      <c r="F22" s="522">
        <v>0</v>
      </c>
      <c r="G22" s="520">
        <v>0</v>
      </c>
      <c r="H22" s="521">
        <v>1</v>
      </c>
      <c r="I22" s="521">
        <v>0</v>
      </c>
      <c r="J22" s="522">
        <v>0</v>
      </c>
      <c r="K22" s="520">
        <v>1</v>
      </c>
      <c r="L22" s="521">
        <v>0</v>
      </c>
      <c r="M22" s="521">
        <v>0</v>
      </c>
      <c r="N22" s="522">
        <v>0</v>
      </c>
      <c r="O22" s="520">
        <v>0</v>
      </c>
      <c r="P22" s="521">
        <v>3</v>
      </c>
      <c r="Q22" s="521">
        <v>0</v>
      </c>
      <c r="R22" s="522">
        <v>0</v>
      </c>
      <c r="S22" s="520">
        <v>0</v>
      </c>
      <c r="T22" s="521">
        <v>0</v>
      </c>
      <c r="U22" s="521">
        <v>0</v>
      </c>
      <c r="V22" s="522">
        <v>0</v>
      </c>
      <c r="W22" s="322">
        <f t="shared" ref="W22:W29" si="1">SUM(C22:V22)</f>
        <v>8</v>
      </c>
      <c r="X22" s="524" t="s">
        <v>306</v>
      </c>
    </row>
    <row r="23" spans="1:24" x14ac:dyDescent="0.2">
      <c r="A23" s="564">
        <v>5</v>
      </c>
      <c r="B23" s="539" t="s">
        <v>128</v>
      </c>
      <c r="C23" s="520">
        <v>0</v>
      </c>
      <c r="D23" s="521">
        <v>0</v>
      </c>
      <c r="E23" s="521">
        <v>0</v>
      </c>
      <c r="F23" s="522" t="s">
        <v>313</v>
      </c>
      <c r="G23" s="520">
        <v>1</v>
      </c>
      <c r="H23" s="521">
        <v>0</v>
      </c>
      <c r="I23" s="521">
        <v>0</v>
      </c>
      <c r="J23" s="522" t="s">
        <v>313</v>
      </c>
      <c r="K23" s="520">
        <v>0</v>
      </c>
      <c r="L23" s="521">
        <v>3</v>
      </c>
      <c r="M23" s="521">
        <v>0</v>
      </c>
      <c r="N23" s="522" t="s">
        <v>313</v>
      </c>
      <c r="O23" s="520">
        <v>0</v>
      </c>
      <c r="P23" s="521">
        <v>0</v>
      </c>
      <c r="Q23" s="521">
        <v>0</v>
      </c>
      <c r="R23" s="522" t="s">
        <v>313</v>
      </c>
      <c r="S23" s="520">
        <v>0</v>
      </c>
      <c r="T23" s="521">
        <v>0</v>
      </c>
      <c r="U23" s="521">
        <v>0</v>
      </c>
      <c r="V23" s="522">
        <v>0</v>
      </c>
      <c r="W23" s="322">
        <f t="shared" si="1"/>
        <v>4</v>
      </c>
      <c r="X23" s="523">
        <v>7</v>
      </c>
    </row>
    <row r="24" spans="1:24" x14ac:dyDescent="0.2">
      <c r="A24" s="324">
        <v>3</v>
      </c>
      <c r="B24" s="331" t="s">
        <v>118</v>
      </c>
      <c r="C24" s="341">
        <v>3</v>
      </c>
      <c r="D24" s="342">
        <v>0</v>
      </c>
      <c r="E24" s="342">
        <v>1</v>
      </c>
      <c r="F24" s="345">
        <v>0</v>
      </c>
      <c r="G24" s="341">
        <v>0</v>
      </c>
      <c r="H24" s="342">
        <v>0</v>
      </c>
      <c r="I24" s="342">
        <v>0</v>
      </c>
      <c r="J24" s="345">
        <v>0</v>
      </c>
      <c r="K24" s="341">
        <v>1</v>
      </c>
      <c r="L24" s="342">
        <v>1</v>
      </c>
      <c r="M24" s="342">
        <v>1</v>
      </c>
      <c r="N24" s="345">
        <v>0</v>
      </c>
      <c r="O24" s="341">
        <v>1</v>
      </c>
      <c r="P24" s="342">
        <v>0</v>
      </c>
      <c r="Q24" s="342">
        <v>1</v>
      </c>
      <c r="R24" s="345">
        <v>0</v>
      </c>
      <c r="S24" s="341">
        <v>5</v>
      </c>
      <c r="T24" s="342">
        <v>3</v>
      </c>
      <c r="U24" s="342">
        <v>0</v>
      </c>
      <c r="V24" s="345">
        <v>0</v>
      </c>
      <c r="W24" s="329">
        <f t="shared" si="1"/>
        <v>17</v>
      </c>
      <c r="X24" s="370" t="s">
        <v>304</v>
      </c>
    </row>
    <row r="25" spans="1:24" x14ac:dyDescent="0.2">
      <c r="A25" s="324">
        <v>6</v>
      </c>
      <c r="B25" s="324" t="s">
        <v>130</v>
      </c>
      <c r="C25" s="341">
        <v>3</v>
      </c>
      <c r="D25" s="342">
        <v>0</v>
      </c>
      <c r="E25" s="342">
        <v>0</v>
      </c>
      <c r="F25" s="345">
        <v>0</v>
      </c>
      <c r="G25" s="341">
        <v>0</v>
      </c>
      <c r="H25" s="342">
        <v>0</v>
      </c>
      <c r="I25" s="342">
        <v>5</v>
      </c>
      <c r="J25" s="345">
        <v>0</v>
      </c>
      <c r="K25" s="341">
        <v>0</v>
      </c>
      <c r="L25" s="342">
        <v>0</v>
      </c>
      <c r="M25" s="342">
        <v>3</v>
      </c>
      <c r="N25" s="345">
        <v>0</v>
      </c>
      <c r="O25" s="341">
        <v>0</v>
      </c>
      <c r="P25" s="342">
        <v>0</v>
      </c>
      <c r="Q25" s="342">
        <v>0</v>
      </c>
      <c r="R25" s="345">
        <v>0</v>
      </c>
      <c r="S25" s="341">
        <v>0</v>
      </c>
      <c r="T25" s="342">
        <v>0</v>
      </c>
      <c r="U25" s="342">
        <v>0</v>
      </c>
      <c r="V25" s="345">
        <v>0</v>
      </c>
      <c r="W25" s="329">
        <f t="shared" si="1"/>
        <v>11</v>
      </c>
      <c r="X25" s="348">
        <v>5</v>
      </c>
    </row>
    <row r="26" spans="1:24" x14ac:dyDescent="0.2">
      <c r="A26" s="564">
        <v>2</v>
      </c>
      <c r="B26" s="565" t="s">
        <v>115</v>
      </c>
      <c r="C26" s="520">
        <v>0</v>
      </c>
      <c r="D26" s="521">
        <v>0</v>
      </c>
      <c r="E26" s="521">
        <v>0</v>
      </c>
      <c r="F26" s="522">
        <v>1</v>
      </c>
      <c r="G26" s="520">
        <v>0</v>
      </c>
      <c r="H26" s="521">
        <v>0</v>
      </c>
      <c r="I26" s="521">
        <v>0</v>
      </c>
      <c r="J26" s="522">
        <v>0</v>
      </c>
      <c r="K26" s="520">
        <v>0</v>
      </c>
      <c r="L26" s="521">
        <v>5</v>
      </c>
      <c r="M26" s="521">
        <v>0</v>
      </c>
      <c r="N26" s="522">
        <v>0</v>
      </c>
      <c r="O26" s="520">
        <v>0</v>
      </c>
      <c r="P26" s="521">
        <v>0</v>
      </c>
      <c r="Q26" s="521">
        <v>0</v>
      </c>
      <c r="R26" s="522">
        <v>0</v>
      </c>
      <c r="S26" s="520">
        <v>0</v>
      </c>
      <c r="T26" s="521">
        <v>0</v>
      </c>
      <c r="U26" s="521">
        <v>0</v>
      </c>
      <c r="V26" s="522">
        <v>0</v>
      </c>
      <c r="W26" s="322">
        <f t="shared" si="1"/>
        <v>6</v>
      </c>
      <c r="X26" s="524" t="s">
        <v>305</v>
      </c>
    </row>
    <row r="27" spans="1:24" x14ac:dyDescent="0.2">
      <c r="A27" s="564">
        <v>7</v>
      </c>
      <c r="B27" s="539" t="s">
        <v>113</v>
      </c>
      <c r="C27" s="520">
        <v>1</v>
      </c>
      <c r="D27" s="521">
        <v>0</v>
      </c>
      <c r="E27" s="521">
        <v>0</v>
      </c>
      <c r="F27" s="522">
        <v>0</v>
      </c>
      <c r="G27" s="520">
        <v>0</v>
      </c>
      <c r="H27" s="521">
        <v>0</v>
      </c>
      <c r="I27" s="521">
        <v>0</v>
      </c>
      <c r="J27" s="522">
        <v>0</v>
      </c>
      <c r="K27" s="520">
        <v>0</v>
      </c>
      <c r="L27" s="521">
        <v>0</v>
      </c>
      <c r="M27" s="521">
        <v>0</v>
      </c>
      <c r="N27" s="522">
        <v>0</v>
      </c>
      <c r="O27" s="520">
        <v>0</v>
      </c>
      <c r="P27" s="521">
        <v>1</v>
      </c>
      <c r="Q27" s="521">
        <v>0</v>
      </c>
      <c r="R27" s="522">
        <v>0</v>
      </c>
      <c r="S27" s="520">
        <v>0</v>
      </c>
      <c r="T27" s="521">
        <v>0</v>
      </c>
      <c r="U27" s="521">
        <v>0</v>
      </c>
      <c r="V27" s="522">
        <v>0</v>
      </c>
      <c r="W27" s="322">
        <f t="shared" si="1"/>
        <v>2</v>
      </c>
      <c r="X27" s="523">
        <v>8</v>
      </c>
    </row>
    <row r="28" spans="1:24" x14ac:dyDescent="0.2">
      <c r="A28" s="531">
        <v>1</v>
      </c>
      <c r="B28" s="347" t="s">
        <v>107</v>
      </c>
      <c r="C28" s="341">
        <v>0</v>
      </c>
      <c r="D28" s="342">
        <v>3</v>
      </c>
      <c r="E28" s="342">
        <v>3</v>
      </c>
      <c r="F28" s="345">
        <v>3</v>
      </c>
      <c r="G28" s="341">
        <v>3</v>
      </c>
      <c r="H28" s="342">
        <v>0</v>
      </c>
      <c r="I28" s="342">
        <v>0</v>
      </c>
      <c r="J28" s="345">
        <v>0</v>
      </c>
      <c r="K28" s="341">
        <v>0</v>
      </c>
      <c r="L28" s="342">
        <v>1</v>
      </c>
      <c r="M28" s="342">
        <v>0</v>
      </c>
      <c r="N28" s="345">
        <v>0</v>
      </c>
      <c r="O28" s="341">
        <v>0</v>
      </c>
      <c r="P28" s="342">
        <v>0</v>
      </c>
      <c r="Q28" s="342">
        <v>3</v>
      </c>
      <c r="R28" s="345">
        <v>0</v>
      </c>
      <c r="S28" s="341">
        <v>0</v>
      </c>
      <c r="T28" s="342">
        <v>0</v>
      </c>
      <c r="U28" s="342">
        <v>0</v>
      </c>
      <c r="V28" s="345">
        <v>0</v>
      </c>
      <c r="W28" s="329">
        <f t="shared" si="1"/>
        <v>16</v>
      </c>
      <c r="X28" s="346" t="s">
        <v>301</v>
      </c>
    </row>
    <row r="29" spans="1:24" ht="13.5" thickBot="1" x14ac:dyDescent="0.25">
      <c r="A29" s="532">
        <v>8</v>
      </c>
      <c r="B29" s="533" t="s">
        <v>108</v>
      </c>
      <c r="C29" s="355">
        <v>3</v>
      </c>
      <c r="D29" s="356">
        <v>0</v>
      </c>
      <c r="E29" s="356">
        <v>0</v>
      </c>
      <c r="F29" s="357">
        <v>0</v>
      </c>
      <c r="G29" s="355">
        <v>0</v>
      </c>
      <c r="H29" s="356">
        <v>0</v>
      </c>
      <c r="I29" s="356">
        <v>0</v>
      </c>
      <c r="J29" s="357">
        <v>0</v>
      </c>
      <c r="K29" s="355">
        <v>0</v>
      </c>
      <c r="L29" s="356">
        <v>0</v>
      </c>
      <c r="M29" s="356">
        <v>1</v>
      </c>
      <c r="N29" s="357">
        <v>0</v>
      </c>
      <c r="O29" s="355">
        <v>0</v>
      </c>
      <c r="P29" s="356">
        <v>3</v>
      </c>
      <c r="Q29" s="356">
        <v>0</v>
      </c>
      <c r="R29" s="357">
        <v>0</v>
      </c>
      <c r="S29" s="355">
        <v>0</v>
      </c>
      <c r="T29" s="356">
        <v>0</v>
      </c>
      <c r="U29" s="356">
        <v>0</v>
      </c>
      <c r="V29" s="357">
        <v>0</v>
      </c>
      <c r="W29" s="358">
        <f t="shared" si="1"/>
        <v>7</v>
      </c>
      <c r="X29" s="359">
        <v>6</v>
      </c>
    </row>
    <row r="30" spans="1:24" x14ac:dyDescent="0.2">
      <c r="A30" s="310"/>
      <c r="B30" s="534" t="s">
        <v>310</v>
      </c>
      <c r="C30" s="506"/>
      <c r="D30" s="507"/>
      <c r="E30" s="507"/>
      <c r="F30" s="508"/>
      <c r="G30" s="506"/>
      <c r="H30" s="507"/>
      <c r="I30" s="507"/>
      <c r="J30" s="508"/>
      <c r="K30" s="506"/>
      <c r="L30" s="507"/>
      <c r="M30" s="507"/>
      <c r="N30" s="508"/>
      <c r="O30" s="506"/>
      <c r="P30" s="507"/>
      <c r="Q30" s="507"/>
      <c r="R30" s="508"/>
      <c r="S30" s="506"/>
      <c r="T30" s="507"/>
      <c r="U30" s="507"/>
      <c r="V30" s="508"/>
      <c r="W30" s="510"/>
      <c r="X30" s="510"/>
    </row>
    <row r="31" spans="1:24" x14ac:dyDescent="0.2">
      <c r="A31" s="565">
        <v>3</v>
      </c>
      <c r="B31" s="539" t="s">
        <v>117</v>
      </c>
      <c r="C31" s="520">
        <v>3</v>
      </c>
      <c r="D31" s="521">
        <v>5</v>
      </c>
      <c r="E31" s="521">
        <v>1</v>
      </c>
      <c r="F31" s="522">
        <v>0</v>
      </c>
      <c r="G31" s="520">
        <v>0</v>
      </c>
      <c r="H31" s="521">
        <v>0</v>
      </c>
      <c r="I31" s="521">
        <v>0</v>
      </c>
      <c r="J31" s="522">
        <v>0</v>
      </c>
      <c r="K31" s="520">
        <v>0</v>
      </c>
      <c r="L31" s="521">
        <v>1</v>
      </c>
      <c r="M31" s="521">
        <v>0</v>
      </c>
      <c r="N31" s="522">
        <v>0</v>
      </c>
      <c r="O31" s="520">
        <v>0</v>
      </c>
      <c r="P31" s="521">
        <v>0</v>
      </c>
      <c r="Q31" s="521">
        <v>0</v>
      </c>
      <c r="R31" s="522">
        <v>3</v>
      </c>
      <c r="S31" s="520">
        <v>5</v>
      </c>
      <c r="T31" s="521">
        <v>0</v>
      </c>
      <c r="U31" s="521">
        <v>0</v>
      </c>
      <c r="V31" s="522">
        <v>0</v>
      </c>
      <c r="W31" s="322">
        <f>SUM(C31:V31)</f>
        <v>18</v>
      </c>
      <c r="X31" s="524" t="str">
        <f ca="1">IF( INDIRECT("RC[-1]",0)=MAX(( INDIRECT("R[-1]C[-1]",0)):( INDIRECT("R[1]C[-1]",0))),"finaali","pronksi")</f>
        <v>pronksi</v>
      </c>
    </row>
    <row r="32" spans="1:24" x14ac:dyDescent="0.2">
      <c r="A32" s="564">
        <v>2</v>
      </c>
      <c r="B32" s="539" t="s">
        <v>107</v>
      </c>
      <c r="C32" s="520">
        <v>3</v>
      </c>
      <c r="D32" s="521">
        <v>0</v>
      </c>
      <c r="E32" s="521">
        <v>3</v>
      </c>
      <c r="F32" s="522">
        <v>3</v>
      </c>
      <c r="G32" s="520">
        <v>0</v>
      </c>
      <c r="H32" s="521">
        <v>0</v>
      </c>
      <c r="I32" s="521">
        <v>0</v>
      </c>
      <c r="J32" s="522">
        <v>0</v>
      </c>
      <c r="K32" s="520">
        <v>1</v>
      </c>
      <c r="L32" s="521">
        <v>5</v>
      </c>
      <c r="M32" s="521">
        <v>0</v>
      </c>
      <c r="N32" s="522">
        <v>0</v>
      </c>
      <c r="O32" s="520">
        <v>0</v>
      </c>
      <c r="P32" s="521">
        <v>5</v>
      </c>
      <c r="Q32" s="521">
        <v>0</v>
      </c>
      <c r="R32" s="522">
        <v>0</v>
      </c>
      <c r="S32" s="520">
        <v>0</v>
      </c>
      <c r="T32" s="521">
        <v>3</v>
      </c>
      <c r="U32" s="521">
        <v>0</v>
      </c>
      <c r="V32" s="522">
        <v>0</v>
      </c>
      <c r="W32" s="322">
        <f>SUM(C32:V32)</f>
        <v>23</v>
      </c>
      <c r="X32" s="524" t="str">
        <f ca="1">IF( INDIRECT("RC[-1]",0)=MAX(( INDIRECT("R[-1]C[-1]",0)):( INDIRECT("R[1]C[-1]",0))),"finaali","pronksi")</f>
        <v>finaali</v>
      </c>
    </row>
    <row r="33" spans="1:24" x14ac:dyDescent="0.2">
      <c r="A33" s="531">
        <v>4</v>
      </c>
      <c r="B33" s="324" t="s">
        <v>115</v>
      </c>
      <c r="C33" s="341">
        <v>0</v>
      </c>
      <c r="D33" s="342">
        <v>3</v>
      </c>
      <c r="E33" s="342">
        <v>0</v>
      </c>
      <c r="F33" s="345">
        <v>3</v>
      </c>
      <c r="G33" s="341">
        <v>0</v>
      </c>
      <c r="H33" s="342">
        <v>0</v>
      </c>
      <c r="I33" s="342">
        <v>0</v>
      </c>
      <c r="J33" s="345">
        <v>0</v>
      </c>
      <c r="K33" s="341">
        <v>0</v>
      </c>
      <c r="L33" s="342">
        <v>0</v>
      </c>
      <c r="M33" s="342">
        <v>0</v>
      </c>
      <c r="N33" s="345">
        <v>0</v>
      </c>
      <c r="O33" s="341">
        <v>0</v>
      </c>
      <c r="P33" s="342">
        <v>0</v>
      </c>
      <c r="Q33" s="342">
        <v>1</v>
      </c>
      <c r="R33" s="345">
        <v>0</v>
      </c>
      <c r="S33" s="341">
        <v>0</v>
      </c>
      <c r="T33" s="342">
        <v>3</v>
      </c>
      <c r="U33" s="342">
        <v>0</v>
      </c>
      <c r="V33" s="345">
        <v>0</v>
      </c>
      <c r="W33" s="329">
        <f>SUM(C33:V33)</f>
        <v>10</v>
      </c>
      <c r="X33" s="346" t="str">
        <f ca="1">IF( INDIRECT("RC[-1]",0)=MAX(( INDIRECT("R[-1]C[-1]",0)):( INDIRECT("R[1]C[-1]",0))),"finaali","pronksi")</f>
        <v>pronksi</v>
      </c>
    </row>
    <row r="34" spans="1:24" ht="13.5" thickBot="1" x14ac:dyDescent="0.25">
      <c r="A34" s="532">
        <v>1</v>
      </c>
      <c r="B34" s="397" t="s">
        <v>118</v>
      </c>
      <c r="C34" s="355">
        <v>3</v>
      </c>
      <c r="D34" s="356">
        <v>1</v>
      </c>
      <c r="E34" s="356">
        <v>0</v>
      </c>
      <c r="F34" s="357">
        <v>0</v>
      </c>
      <c r="G34" s="355">
        <v>1</v>
      </c>
      <c r="H34" s="356">
        <v>0</v>
      </c>
      <c r="I34" s="356">
        <v>0</v>
      </c>
      <c r="J34" s="357">
        <v>0</v>
      </c>
      <c r="K34" s="355">
        <v>1</v>
      </c>
      <c r="L34" s="356">
        <v>1</v>
      </c>
      <c r="M34" s="356">
        <v>0</v>
      </c>
      <c r="N34" s="357">
        <v>0</v>
      </c>
      <c r="O34" s="355">
        <v>0</v>
      </c>
      <c r="P34" s="356">
        <v>0</v>
      </c>
      <c r="Q34" s="356">
        <v>3</v>
      </c>
      <c r="R34" s="357">
        <v>0</v>
      </c>
      <c r="S34" s="355">
        <v>5</v>
      </c>
      <c r="T34" s="356">
        <v>0</v>
      </c>
      <c r="U34" s="356">
        <v>0</v>
      </c>
      <c r="V34" s="357">
        <v>0</v>
      </c>
      <c r="W34" s="358">
        <f>SUM(C34:V34)</f>
        <v>15</v>
      </c>
      <c r="X34" s="504" t="str">
        <f ca="1">IF( INDIRECT("RC[-1]",0)=MAX(( INDIRECT("R[-1]C[-1]",0)):( INDIRECT("R[1]C[-1]",0))),"finaali","pronksi")</f>
        <v>finaali</v>
      </c>
    </row>
    <row r="35" spans="1:24" x14ac:dyDescent="0.2">
      <c r="A35" s="310"/>
      <c r="B35" s="535" t="s">
        <v>311</v>
      </c>
      <c r="C35" s="506"/>
      <c r="D35" s="507"/>
      <c r="E35" s="507"/>
      <c r="F35" s="508"/>
      <c r="G35" s="506"/>
      <c r="H35" s="507"/>
      <c r="I35" s="507"/>
      <c r="J35" s="508"/>
      <c r="K35" s="506"/>
      <c r="L35" s="507"/>
      <c r="M35" s="507"/>
      <c r="N35" s="508"/>
      <c r="O35" s="506"/>
      <c r="P35" s="507"/>
      <c r="Q35" s="507"/>
      <c r="R35" s="508"/>
      <c r="S35" s="506"/>
      <c r="T35" s="507"/>
      <c r="U35" s="507"/>
      <c r="V35" s="508"/>
      <c r="W35" s="509"/>
      <c r="X35" s="510"/>
    </row>
    <row r="36" spans="1:24" x14ac:dyDescent="0.2">
      <c r="A36" s="335"/>
      <c r="B36" s="347" t="s">
        <v>117</v>
      </c>
      <c r="C36" s="341">
        <v>1</v>
      </c>
      <c r="D36" s="342">
        <v>5</v>
      </c>
      <c r="E36" s="342">
        <v>1</v>
      </c>
      <c r="F36" s="345">
        <v>0</v>
      </c>
      <c r="G36" s="341">
        <v>0</v>
      </c>
      <c r="H36" s="342">
        <v>1</v>
      </c>
      <c r="I36" s="342">
        <v>0</v>
      </c>
      <c r="J36" s="345">
        <v>0</v>
      </c>
      <c r="K36" s="341">
        <v>3</v>
      </c>
      <c r="L36" s="342">
        <v>1</v>
      </c>
      <c r="M36" s="342">
        <v>0</v>
      </c>
      <c r="N36" s="345">
        <v>1</v>
      </c>
      <c r="O36" s="341">
        <v>0</v>
      </c>
      <c r="P36" s="342">
        <v>0</v>
      </c>
      <c r="Q36" s="342">
        <v>0</v>
      </c>
      <c r="R36" s="345">
        <v>0</v>
      </c>
      <c r="S36" s="341">
        <v>0</v>
      </c>
      <c r="T36" s="342">
        <v>0</v>
      </c>
      <c r="U36" s="342">
        <v>0</v>
      </c>
      <c r="V36" s="345">
        <v>0</v>
      </c>
      <c r="W36" s="329">
        <f>SUM(C36:V36)</f>
        <v>13</v>
      </c>
      <c r="X36" s="348">
        <v>4</v>
      </c>
    </row>
    <row r="37" spans="1:24" x14ac:dyDescent="0.2">
      <c r="A37" s="335"/>
      <c r="B37" s="324" t="s">
        <v>115</v>
      </c>
      <c r="C37" s="341">
        <v>1</v>
      </c>
      <c r="D37" s="342">
        <v>3</v>
      </c>
      <c r="E37" s="342">
        <v>0</v>
      </c>
      <c r="F37" s="345">
        <v>0</v>
      </c>
      <c r="G37" s="341">
        <v>0</v>
      </c>
      <c r="H37" s="342">
        <v>0</v>
      </c>
      <c r="I37" s="342">
        <v>0</v>
      </c>
      <c r="J37" s="345">
        <v>3</v>
      </c>
      <c r="K37" s="341">
        <v>1</v>
      </c>
      <c r="L37" s="342">
        <v>5</v>
      </c>
      <c r="M37" s="342">
        <v>0</v>
      </c>
      <c r="N37" s="345">
        <v>0</v>
      </c>
      <c r="O37" s="341">
        <v>0</v>
      </c>
      <c r="P37" s="342">
        <v>0</v>
      </c>
      <c r="Q37" s="342">
        <v>0</v>
      </c>
      <c r="R37" s="345">
        <v>0</v>
      </c>
      <c r="S37" s="341">
        <v>0</v>
      </c>
      <c r="T37" s="342">
        <v>0</v>
      </c>
      <c r="U37" s="342">
        <v>0</v>
      </c>
      <c r="V37" s="345">
        <v>0</v>
      </c>
      <c r="W37" s="329">
        <f>SUM(C37:V37)</f>
        <v>13</v>
      </c>
      <c r="X37" s="348" t="str">
        <f ca="1">IF( INDIRECT("RC[-1]",0)=MAX(( INDIRECT("R[-1]C[-1]",0)):( INDIRECT("R[1]C[-1]",0))),"3","4")</f>
        <v>3</v>
      </c>
    </row>
    <row r="38" spans="1:24" x14ac:dyDescent="0.2">
      <c r="A38" s="335"/>
      <c r="B38" s="352" t="s">
        <v>312</v>
      </c>
      <c r="C38" s="341"/>
      <c r="D38" s="342"/>
      <c r="E38" s="342"/>
      <c r="F38" s="345"/>
      <c r="G38" s="341"/>
      <c r="H38" s="342"/>
      <c r="I38" s="342"/>
      <c r="J38" s="345"/>
      <c r="K38" s="341"/>
      <c r="L38" s="342"/>
      <c r="M38" s="342"/>
      <c r="N38" s="345"/>
      <c r="O38" s="341"/>
      <c r="P38" s="342"/>
      <c r="Q38" s="342"/>
      <c r="R38" s="345"/>
      <c r="S38" s="341"/>
      <c r="T38" s="342"/>
      <c r="U38" s="342"/>
      <c r="V38" s="345"/>
      <c r="W38" s="329"/>
      <c r="X38" s="346"/>
    </row>
    <row r="39" spans="1:24" x14ac:dyDescent="0.2">
      <c r="A39" s="335"/>
      <c r="B39" s="347" t="s">
        <v>107</v>
      </c>
      <c r="C39" s="341">
        <v>3</v>
      </c>
      <c r="D39" s="342">
        <v>5</v>
      </c>
      <c r="E39" s="342">
        <v>3</v>
      </c>
      <c r="F39" s="345">
        <v>3</v>
      </c>
      <c r="G39" s="341">
        <v>0</v>
      </c>
      <c r="H39" s="342">
        <v>0</v>
      </c>
      <c r="I39" s="342">
        <v>3</v>
      </c>
      <c r="J39" s="345">
        <v>0</v>
      </c>
      <c r="K39" s="341">
        <v>1</v>
      </c>
      <c r="L39" s="342">
        <v>0</v>
      </c>
      <c r="M39" s="342">
        <v>1</v>
      </c>
      <c r="N39" s="345">
        <v>0</v>
      </c>
      <c r="O39" s="341">
        <v>0</v>
      </c>
      <c r="P39" s="342">
        <v>0</v>
      </c>
      <c r="Q39" s="342">
        <v>0</v>
      </c>
      <c r="R39" s="345">
        <v>0</v>
      </c>
      <c r="S39" s="341">
        <v>0</v>
      </c>
      <c r="T39" s="342">
        <v>0</v>
      </c>
      <c r="U39" s="342">
        <v>0</v>
      </c>
      <c r="V39" s="345">
        <v>0</v>
      </c>
      <c r="W39" s="329">
        <f>SUM(C39:V39)</f>
        <v>19</v>
      </c>
      <c r="X39" s="348" t="str">
        <f ca="1">IF( INDIRECT("RC[-1]",0)=MAX(( INDIRECT("R[-1]C[-1]",0)):( INDIRECT("R[1]C[-1]",0))),"1","2")</f>
        <v>1</v>
      </c>
    </row>
    <row r="40" spans="1:24" ht="13.5" thickBot="1" x14ac:dyDescent="0.25">
      <c r="A40" s="354"/>
      <c r="B40" s="397" t="s">
        <v>118</v>
      </c>
      <c r="C40" s="355">
        <v>0</v>
      </c>
      <c r="D40" s="356">
        <v>5</v>
      </c>
      <c r="E40" s="356">
        <v>1</v>
      </c>
      <c r="F40" s="357">
        <v>3</v>
      </c>
      <c r="G40" s="355">
        <v>0</v>
      </c>
      <c r="H40" s="356">
        <v>0</v>
      </c>
      <c r="I40" s="356">
        <v>0</v>
      </c>
      <c r="J40" s="357">
        <v>0</v>
      </c>
      <c r="K40" s="355">
        <v>1</v>
      </c>
      <c r="L40" s="356">
        <v>1</v>
      </c>
      <c r="M40" s="356">
        <v>0</v>
      </c>
      <c r="N40" s="357">
        <v>1</v>
      </c>
      <c r="O40" s="355">
        <v>0</v>
      </c>
      <c r="P40" s="356">
        <v>3</v>
      </c>
      <c r="Q40" s="356">
        <v>0</v>
      </c>
      <c r="R40" s="357">
        <v>0</v>
      </c>
      <c r="S40" s="355">
        <v>0</v>
      </c>
      <c r="T40" s="356">
        <v>0</v>
      </c>
      <c r="U40" s="356">
        <v>0</v>
      </c>
      <c r="V40" s="357">
        <v>3</v>
      </c>
      <c r="W40" s="358">
        <f>SUM(C40:V40)</f>
        <v>18</v>
      </c>
      <c r="X40" s="359" t="str">
        <f ca="1">IF( INDIRECT("RC[-1]",0)=MAX(( INDIRECT("R[-1]C[-1]",0)):( INDIRECT("R[1]C[-1]",0))),"1","2")</f>
        <v>2</v>
      </c>
    </row>
    <row r="42" spans="1:24" x14ac:dyDescent="0.2">
      <c r="A42" s="360">
        <v>1</v>
      </c>
      <c r="B42" s="398" t="s">
        <v>107</v>
      </c>
    </row>
    <row r="43" spans="1:24" x14ac:dyDescent="0.2">
      <c r="A43" s="360">
        <v>2</v>
      </c>
      <c r="B43" s="337" t="s">
        <v>118</v>
      </c>
      <c r="C43" s="361"/>
      <c r="D43" s="361"/>
      <c r="E43" s="361"/>
      <c r="F43" s="361"/>
      <c r="G43" s="361"/>
      <c r="H43" s="361"/>
      <c r="I43" s="361"/>
      <c r="J43" s="361"/>
    </row>
    <row r="44" spans="1:24" x14ac:dyDescent="0.2">
      <c r="A44" s="360">
        <v>3</v>
      </c>
      <c r="B44" s="337" t="s">
        <v>115</v>
      </c>
      <c r="C44" s="361"/>
      <c r="D44" s="361"/>
      <c r="E44" s="361"/>
      <c r="F44" s="361"/>
      <c r="G44" s="361"/>
      <c r="H44" s="361"/>
      <c r="I44" s="361"/>
      <c r="J44" s="361"/>
    </row>
    <row r="45" spans="1:24" x14ac:dyDescent="0.2">
      <c r="A45" s="360">
        <v>4</v>
      </c>
      <c r="B45" s="337" t="s">
        <v>117</v>
      </c>
      <c r="C45" s="361"/>
      <c r="D45" s="361"/>
      <c r="E45" s="361"/>
      <c r="F45" s="361"/>
      <c r="G45" s="361"/>
      <c r="H45" s="361"/>
      <c r="I45" s="361"/>
      <c r="J45" s="361"/>
    </row>
    <row r="46" spans="1:24" x14ac:dyDescent="0.2">
      <c r="A46" s="360">
        <v>5</v>
      </c>
      <c r="B46" s="337" t="s">
        <v>130</v>
      </c>
      <c r="C46" s="361"/>
      <c r="D46" s="361"/>
      <c r="E46" s="361"/>
      <c r="F46" s="361"/>
      <c r="G46" s="361"/>
      <c r="H46" s="361"/>
      <c r="I46" s="361"/>
      <c r="J46" s="361"/>
    </row>
    <row r="47" spans="1:24" x14ac:dyDescent="0.2">
      <c r="A47" s="360">
        <v>6</v>
      </c>
      <c r="B47" s="337" t="s">
        <v>108</v>
      </c>
      <c r="C47" s="361"/>
      <c r="D47" s="361"/>
      <c r="E47" s="361"/>
      <c r="F47" s="361"/>
      <c r="G47" s="361"/>
      <c r="H47" s="361"/>
      <c r="I47" s="361"/>
      <c r="J47" s="361"/>
    </row>
    <row r="48" spans="1:24" x14ac:dyDescent="0.2">
      <c r="A48" s="360">
        <v>7</v>
      </c>
      <c r="B48" s="337" t="s">
        <v>128</v>
      </c>
      <c r="C48" s="361"/>
      <c r="D48" s="361"/>
      <c r="E48" s="361"/>
      <c r="F48" s="361"/>
      <c r="G48" s="361"/>
      <c r="H48" s="361"/>
      <c r="I48" s="361"/>
      <c r="J48" s="361"/>
    </row>
    <row r="49" spans="1:10" x14ac:dyDescent="0.2">
      <c r="A49" s="360">
        <v>8</v>
      </c>
      <c r="B49" s="337" t="s">
        <v>113</v>
      </c>
      <c r="C49" s="361"/>
      <c r="D49" s="361"/>
      <c r="E49" s="361"/>
      <c r="F49" s="361"/>
      <c r="G49" s="361"/>
      <c r="H49" s="361"/>
      <c r="I49" s="361"/>
      <c r="J49" s="361"/>
    </row>
    <row r="50" spans="1:10" x14ac:dyDescent="0.2">
      <c r="A50" s="360">
        <v>9</v>
      </c>
      <c r="B50" s="337" t="s">
        <v>127</v>
      </c>
      <c r="C50" s="361"/>
      <c r="D50" s="361"/>
      <c r="E50" s="361"/>
      <c r="F50" s="361"/>
      <c r="G50" s="361"/>
      <c r="H50" s="361"/>
      <c r="I50" s="361"/>
      <c r="J50" s="361"/>
    </row>
  </sheetData>
  <conditionalFormatting sqref="W39:W40">
    <cfRule type="top10" dxfId="12" priority="1" rank="1"/>
  </conditionalFormatting>
  <conditionalFormatting sqref="W22:W23">
    <cfRule type="top10" dxfId="11" priority="8" rank="1"/>
  </conditionalFormatting>
  <conditionalFormatting sqref="W24:W25">
    <cfRule type="top10" dxfId="10" priority="7" rank="1"/>
  </conditionalFormatting>
  <conditionalFormatting sqref="W26:W27">
    <cfRule type="top10" dxfId="9" priority="6" rank="1"/>
  </conditionalFormatting>
  <conditionalFormatting sqref="W28:W29">
    <cfRule type="top10" dxfId="8" priority="5" rank="1"/>
  </conditionalFormatting>
  <conditionalFormatting sqref="W31:W32">
    <cfRule type="top10" dxfId="7" priority="4" rank="1"/>
  </conditionalFormatting>
  <conditionalFormatting sqref="W33:W34">
    <cfRule type="top10" dxfId="6" priority="3" rank="1"/>
  </conditionalFormatting>
  <conditionalFormatting sqref="W36:W37">
    <cfRule type="top10" dxfId="5" priority="2" rank="1"/>
  </conditionalFormatting>
  <conditionalFormatting sqref="W9:W40">
    <cfRule type="top10" dxfId="4" priority="28" stopIfTrue="1" rank="1"/>
  </conditionalFormatting>
  <pageMargins left="0.78740157480314965" right="0.31496062992125984" top="0.78740157480314965" bottom="0.39370078740157483" header="0.59055118110236227" footer="0"/>
  <pageSetup paperSize="9" fitToHeight="0" orientation="portrait" r:id="rId1"/>
  <headerFooter alignWithMargins="0">
    <oddHeader>&amp;R&amp;"Arial,Regular"&amp;9Page &amp;P of &amp;N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showRowColHeaders="0" zoomScaleNormal="100" workbookViewId="0">
      <pane ySplit="6" topLeftCell="A7" activePane="bottomLeft" state="frozen"/>
      <selection activeCell="I1" sqref="I1"/>
      <selection pane="bottomLeft" activeCell="I1" sqref="I1"/>
    </sheetView>
  </sheetViews>
  <sheetFormatPr defaultColWidth="11.5703125" defaultRowHeight="12.75" x14ac:dyDescent="0.2"/>
  <cols>
    <col min="1" max="1" width="3.28515625" style="400" customWidth="1"/>
    <col min="2" max="2" width="21.7109375" style="400" bestFit="1" customWidth="1"/>
    <col min="3" max="3" width="4" style="419" bestFit="1" customWidth="1"/>
    <col min="4" max="4" width="5.5703125" style="402" bestFit="1" customWidth="1"/>
    <col min="5" max="5" width="5.5703125" style="403" bestFit="1" customWidth="1"/>
    <col min="6" max="8" width="5.5703125" style="402" bestFit="1" customWidth="1"/>
    <col min="9" max="9" width="5.5703125" style="403" bestFit="1" customWidth="1"/>
    <col min="10" max="12" width="3.28515625" style="400" bestFit="1" customWidth="1"/>
    <col min="13" max="16384" width="11.5703125" style="400"/>
  </cols>
  <sheetData>
    <row r="1" spans="1:12" ht="12.75" customHeight="1" x14ac:dyDescent="0.2">
      <c r="A1" s="399" t="s">
        <v>91</v>
      </c>
      <c r="C1" s="401"/>
      <c r="I1" s="404"/>
    </row>
    <row r="2" spans="1:12" x14ac:dyDescent="0.2">
      <c r="A2" s="405" t="s">
        <v>93</v>
      </c>
      <c r="B2" s="406"/>
      <c r="C2" s="406"/>
      <c r="D2" s="406"/>
      <c r="E2" s="406"/>
      <c r="F2" s="406"/>
      <c r="G2" s="406"/>
      <c r="H2" s="406"/>
      <c r="J2" s="407"/>
      <c r="K2" s="408"/>
      <c r="L2" s="408"/>
    </row>
    <row r="3" spans="1:12" ht="12.75" customHeight="1" x14ac:dyDescent="0.2">
      <c r="B3" s="409"/>
      <c r="C3" s="406"/>
      <c r="D3" s="406"/>
      <c r="E3" s="406"/>
      <c r="F3" s="406"/>
      <c r="G3" s="406"/>
      <c r="H3" s="406"/>
      <c r="I3" s="404"/>
      <c r="J3" s="407" t="s">
        <v>319</v>
      </c>
      <c r="K3" s="408" t="s">
        <v>94</v>
      </c>
      <c r="L3" s="408" t="s">
        <v>101</v>
      </c>
    </row>
    <row r="4" spans="1:12" x14ac:dyDescent="0.2">
      <c r="A4" s="410" t="s">
        <v>81</v>
      </c>
      <c r="B4" s="410" t="s">
        <v>81</v>
      </c>
      <c r="C4" s="152" t="s">
        <v>81</v>
      </c>
      <c r="D4" s="411"/>
      <c r="E4" s="411"/>
      <c r="F4" s="411"/>
      <c r="G4" s="411"/>
      <c r="H4" s="411"/>
      <c r="I4" s="411"/>
      <c r="J4" s="407"/>
      <c r="K4" s="408"/>
      <c r="L4" s="408"/>
    </row>
    <row r="5" spans="1:12" x14ac:dyDescent="0.2">
      <c r="A5" s="410"/>
      <c r="B5" s="410"/>
      <c r="C5" s="152"/>
      <c r="D5" s="152"/>
      <c r="E5" s="412"/>
      <c r="F5" s="152"/>
      <c r="G5" s="152"/>
      <c r="H5" s="152"/>
      <c r="I5" s="412"/>
      <c r="J5" s="407"/>
      <c r="K5" s="408"/>
      <c r="L5" s="408"/>
    </row>
    <row r="6" spans="1:12" x14ac:dyDescent="0.2">
      <c r="A6" s="413" t="s">
        <v>81</v>
      </c>
      <c r="B6" s="414" t="s">
        <v>102</v>
      </c>
      <c r="C6" s="414" t="s">
        <v>103</v>
      </c>
      <c r="D6" s="415">
        <v>1</v>
      </c>
      <c r="E6" s="416">
        <v>2</v>
      </c>
      <c r="F6" s="416">
        <v>3</v>
      </c>
      <c r="G6" s="416">
        <v>4</v>
      </c>
      <c r="H6" s="416">
        <v>5</v>
      </c>
      <c r="I6" s="416">
        <v>6</v>
      </c>
      <c r="J6" s="407"/>
      <c r="K6" s="408"/>
      <c r="L6" s="408"/>
    </row>
    <row r="7" spans="1:12" x14ac:dyDescent="0.2">
      <c r="A7" s="132">
        <v>1</v>
      </c>
      <c r="B7" s="129"/>
      <c r="C7" s="417">
        <f t="array" aca="1" ref="C7" ca="1">(IF(COUNT(D7:I7)&lt;5,SUM(D7:I7),SUM(LARGE((D7:I7),ROW(INDIRECT("1:5"))))))</f>
        <v>0</v>
      </c>
      <c r="D7" s="134"/>
      <c r="E7" s="130"/>
      <c r="F7" s="134"/>
      <c r="G7" s="130"/>
      <c r="H7" s="130"/>
      <c r="I7" s="130"/>
      <c r="J7" s="418">
        <f t="shared" ref="J7:J34" si="0">COUNTIF(D7:I7,"&gt;0")</f>
        <v>0</v>
      </c>
      <c r="K7" s="418">
        <f t="shared" ref="K7:K34" si="1">COUNTIF(D7:I7,"&gt;=30")</f>
        <v>0</v>
      </c>
      <c r="L7" s="418">
        <f t="shared" ref="L7:L34" si="2">COUNTIF(D7:I7,"=40")</f>
        <v>0</v>
      </c>
    </row>
    <row r="8" spans="1:12" x14ac:dyDescent="0.2">
      <c r="A8" s="132">
        <v>2</v>
      </c>
      <c r="B8" s="129"/>
      <c r="C8" s="417">
        <f t="array" aca="1" ref="C8" ca="1">(IF(COUNT(D8:I8)&lt;5,SUM(D8:I8),SUM(LARGE((D8:I8),ROW(INDIRECT("1:5"))))))</f>
        <v>0</v>
      </c>
      <c r="D8" s="134"/>
      <c r="E8" s="130"/>
      <c r="F8" s="134"/>
      <c r="G8" s="130"/>
      <c r="H8" s="130"/>
      <c r="I8" s="134"/>
      <c r="J8" s="418">
        <f t="shared" si="0"/>
        <v>0</v>
      </c>
      <c r="K8" s="418">
        <f t="shared" si="1"/>
        <v>0</v>
      </c>
      <c r="L8" s="418">
        <f t="shared" si="2"/>
        <v>0</v>
      </c>
    </row>
    <row r="9" spans="1:12" x14ac:dyDescent="0.2">
      <c r="A9" s="132">
        <v>3</v>
      </c>
      <c r="B9" s="129"/>
      <c r="C9" s="417">
        <f t="array" aca="1" ref="C9" ca="1">(IF(COUNT(D9:I9)&lt;5,SUM(D9:I9),SUM(LARGE((D9:I9),ROW(INDIRECT("1:5"))))))</f>
        <v>0</v>
      </c>
      <c r="D9" s="134"/>
      <c r="E9" s="130"/>
      <c r="F9" s="134"/>
      <c r="G9" s="134"/>
      <c r="H9" s="130"/>
      <c r="I9" s="130"/>
      <c r="J9" s="418">
        <f t="shared" si="0"/>
        <v>0</v>
      </c>
      <c r="K9" s="418">
        <f t="shared" si="1"/>
        <v>0</v>
      </c>
      <c r="L9" s="418">
        <f t="shared" si="2"/>
        <v>0</v>
      </c>
    </row>
    <row r="10" spans="1:12" x14ac:dyDescent="0.2">
      <c r="A10" s="132">
        <v>4</v>
      </c>
      <c r="B10" s="129"/>
      <c r="C10" s="417">
        <f t="array" aca="1" ref="C10" ca="1">(IF(COUNT(D10:I10)&lt;5,SUM(D10:I10),SUM(LARGE((D10:I10),ROW(INDIRECT("1:5"))))))</f>
        <v>0</v>
      </c>
      <c r="D10" s="134"/>
      <c r="E10" s="130"/>
      <c r="F10" s="134"/>
      <c r="G10" s="130"/>
      <c r="H10" s="130"/>
      <c r="I10" s="130"/>
      <c r="J10" s="418">
        <f t="shared" si="0"/>
        <v>0</v>
      </c>
      <c r="K10" s="418">
        <f t="shared" si="1"/>
        <v>0</v>
      </c>
      <c r="L10" s="418">
        <f t="shared" si="2"/>
        <v>0</v>
      </c>
    </row>
    <row r="11" spans="1:12" x14ac:dyDescent="0.2">
      <c r="A11" s="132">
        <v>5</v>
      </c>
      <c r="B11" s="129"/>
      <c r="C11" s="417">
        <f t="array" aca="1" ref="C11" ca="1">(IF(COUNT(D11:I11)&lt;5,SUM(D11:I11),SUM(LARGE((D11:I11),ROW(INDIRECT("1:5"))))))</f>
        <v>0</v>
      </c>
      <c r="D11" s="134"/>
      <c r="E11" s="130"/>
      <c r="F11" s="134"/>
      <c r="G11" s="130"/>
      <c r="H11" s="130"/>
      <c r="I11" s="130"/>
      <c r="J11" s="418">
        <f t="shared" si="0"/>
        <v>0</v>
      </c>
      <c r="K11" s="418">
        <f t="shared" si="1"/>
        <v>0</v>
      </c>
      <c r="L11" s="418">
        <f t="shared" si="2"/>
        <v>0</v>
      </c>
    </row>
    <row r="12" spans="1:12" x14ac:dyDescent="0.2">
      <c r="A12" s="132">
        <v>6</v>
      </c>
      <c r="B12" s="139"/>
      <c r="C12" s="417">
        <f t="array" aca="1" ref="C12" ca="1">(IF(COUNT(D12:I12)&lt;5,SUM(D12:I12),SUM(LARGE((D12:I12),ROW(INDIRECT("1:5"))))))</f>
        <v>0</v>
      </c>
      <c r="D12" s="134"/>
      <c r="E12" s="130"/>
      <c r="F12" s="134"/>
      <c r="G12" s="130"/>
      <c r="H12" s="130"/>
      <c r="I12" s="130"/>
      <c r="J12" s="418">
        <f t="shared" si="0"/>
        <v>0</v>
      </c>
      <c r="K12" s="418">
        <f t="shared" si="1"/>
        <v>0</v>
      </c>
      <c r="L12" s="418">
        <f t="shared" si="2"/>
        <v>0</v>
      </c>
    </row>
    <row r="13" spans="1:12" x14ac:dyDescent="0.2">
      <c r="A13" s="132">
        <v>7</v>
      </c>
      <c r="B13" s="129"/>
      <c r="C13" s="417">
        <f t="array" aca="1" ref="C13" ca="1">(IF(COUNT(D13:I13)&lt;5,SUM(D13:I13),SUM(LARGE((D13:I13),ROW(INDIRECT("1:5"))))))</f>
        <v>0</v>
      </c>
      <c r="D13" s="134"/>
      <c r="E13" s="134"/>
      <c r="F13" s="134"/>
      <c r="G13" s="130"/>
      <c r="H13" s="130"/>
      <c r="I13" s="130"/>
      <c r="J13" s="418">
        <f t="shared" si="0"/>
        <v>0</v>
      </c>
      <c r="K13" s="418">
        <f t="shared" si="1"/>
        <v>0</v>
      </c>
      <c r="L13" s="418">
        <f t="shared" si="2"/>
        <v>0</v>
      </c>
    </row>
    <row r="14" spans="1:12" x14ac:dyDescent="0.2">
      <c r="A14" s="132">
        <v>8</v>
      </c>
      <c r="B14" s="129"/>
      <c r="C14" s="417">
        <f t="array" aca="1" ref="C14" ca="1">(IF(COUNT(D14:I14)&lt;5,SUM(D14:I14),SUM(LARGE((D14:I14),ROW(INDIRECT("1:5"))))))</f>
        <v>0</v>
      </c>
      <c r="D14" s="134"/>
      <c r="E14" s="130"/>
      <c r="F14" s="134"/>
      <c r="G14" s="130"/>
      <c r="H14" s="130"/>
      <c r="I14" s="134"/>
      <c r="J14" s="418">
        <f t="shared" si="0"/>
        <v>0</v>
      </c>
      <c r="K14" s="418">
        <f t="shared" si="1"/>
        <v>0</v>
      </c>
      <c r="L14" s="418">
        <f t="shared" si="2"/>
        <v>0</v>
      </c>
    </row>
    <row r="15" spans="1:12" x14ac:dyDescent="0.2">
      <c r="A15" s="132">
        <v>9</v>
      </c>
      <c r="B15" s="129"/>
      <c r="C15" s="417">
        <f t="array" aca="1" ref="C15" ca="1">(IF(COUNT(D15:I15)&lt;5,SUM(D15:I15),SUM(LARGE((D15:I15),ROW(INDIRECT("1:5"))))))</f>
        <v>0</v>
      </c>
      <c r="D15" s="134"/>
      <c r="E15" s="134"/>
      <c r="F15" s="134"/>
      <c r="G15" s="130"/>
      <c r="H15" s="130"/>
      <c r="I15" s="130"/>
      <c r="J15" s="418">
        <f t="shared" si="0"/>
        <v>0</v>
      </c>
      <c r="K15" s="418">
        <f t="shared" si="1"/>
        <v>0</v>
      </c>
      <c r="L15" s="418">
        <f t="shared" si="2"/>
        <v>0</v>
      </c>
    </row>
    <row r="16" spans="1:12" x14ac:dyDescent="0.2">
      <c r="A16" s="132">
        <v>10</v>
      </c>
      <c r="B16" s="139"/>
      <c r="C16" s="417">
        <f t="array" aca="1" ref="C16" ca="1">(IF(COUNT(D16:I16)&lt;5,SUM(D16:I16),SUM(LARGE((D16:I16),ROW(INDIRECT("1:5"))))))</f>
        <v>0</v>
      </c>
      <c r="D16" s="134"/>
      <c r="E16" s="134"/>
      <c r="F16" s="134"/>
      <c r="G16" s="130"/>
      <c r="H16" s="130"/>
      <c r="I16" s="130"/>
      <c r="J16" s="418">
        <f t="shared" si="0"/>
        <v>0</v>
      </c>
      <c r="K16" s="418">
        <f t="shared" si="1"/>
        <v>0</v>
      </c>
      <c r="L16" s="418">
        <f t="shared" si="2"/>
        <v>0</v>
      </c>
    </row>
    <row r="17" spans="1:12" x14ac:dyDescent="0.2">
      <c r="A17" s="132">
        <v>11</v>
      </c>
      <c r="B17" s="129"/>
      <c r="C17" s="417">
        <f t="array" aca="1" ref="C17" ca="1">(IF(COUNT(D17:I17)&lt;5,SUM(D17:I17),SUM(LARGE((D17:I17),ROW(INDIRECT("1:5"))))))</f>
        <v>0</v>
      </c>
      <c r="D17" s="134"/>
      <c r="E17" s="130"/>
      <c r="F17" s="134"/>
      <c r="G17" s="130"/>
      <c r="H17" s="130"/>
      <c r="I17" s="130"/>
      <c r="J17" s="418">
        <f t="shared" si="0"/>
        <v>0</v>
      </c>
      <c r="K17" s="418">
        <f t="shared" si="1"/>
        <v>0</v>
      </c>
      <c r="L17" s="418">
        <f t="shared" si="2"/>
        <v>0</v>
      </c>
    </row>
    <row r="18" spans="1:12" x14ac:dyDescent="0.2">
      <c r="A18" s="132">
        <v>12</v>
      </c>
      <c r="B18" s="129"/>
      <c r="C18" s="417">
        <f t="array" aca="1" ref="C18" ca="1">(IF(COUNT(D18:I18)&lt;5,SUM(D18:I18),SUM(LARGE((D18:I18),ROW(INDIRECT("1:5"))))))</f>
        <v>0</v>
      </c>
      <c r="D18" s="134"/>
      <c r="E18" s="130"/>
      <c r="F18" s="134"/>
      <c r="G18" s="130"/>
      <c r="H18" s="130"/>
      <c r="I18" s="152"/>
      <c r="J18" s="418">
        <f t="shared" si="0"/>
        <v>0</v>
      </c>
      <c r="K18" s="418">
        <f t="shared" si="1"/>
        <v>0</v>
      </c>
      <c r="L18" s="418">
        <f t="shared" si="2"/>
        <v>0</v>
      </c>
    </row>
    <row r="19" spans="1:12" x14ac:dyDescent="0.2">
      <c r="A19" s="132">
        <v>13</v>
      </c>
      <c r="B19" s="139"/>
      <c r="C19" s="417">
        <f t="array" aca="1" ref="C19" ca="1">(IF(COUNT(D19:I19)&lt;5,SUM(D19:I19),SUM(LARGE((D19:I19),ROW(INDIRECT("1:5"))))))</f>
        <v>0</v>
      </c>
      <c r="D19" s="134"/>
      <c r="E19" s="134"/>
      <c r="F19" s="134"/>
      <c r="G19" s="130"/>
      <c r="H19" s="130"/>
      <c r="I19" s="130"/>
      <c r="J19" s="418">
        <f t="shared" si="0"/>
        <v>0</v>
      </c>
      <c r="K19" s="418">
        <f t="shared" si="1"/>
        <v>0</v>
      </c>
      <c r="L19" s="418">
        <f t="shared" si="2"/>
        <v>0</v>
      </c>
    </row>
    <row r="20" spans="1:12" x14ac:dyDescent="0.2">
      <c r="A20" s="132">
        <v>14</v>
      </c>
      <c r="B20" s="129"/>
      <c r="C20" s="417">
        <f t="array" aca="1" ref="C20" ca="1">(IF(COUNT(D20:I20)&lt;5,SUM(D20:I20),SUM(LARGE((D20:I20),ROW(INDIRECT("1:5"))))))</f>
        <v>0</v>
      </c>
      <c r="D20" s="134"/>
      <c r="E20" s="130"/>
      <c r="F20" s="134"/>
      <c r="G20" s="130"/>
      <c r="H20" s="130"/>
      <c r="I20" s="130"/>
      <c r="J20" s="418">
        <f t="shared" si="0"/>
        <v>0</v>
      </c>
      <c r="K20" s="418">
        <f t="shared" si="1"/>
        <v>0</v>
      </c>
      <c r="L20" s="418">
        <f t="shared" si="2"/>
        <v>0</v>
      </c>
    </row>
    <row r="21" spans="1:12" x14ac:dyDescent="0.2">
      <c r="A21" s="132">
        <v>15</v>
      </c>
      <c r="B21" s="129"/>
      <c r="C21" s="417">
        <f t="array" aca="1" ref="C21" ca="1">(IF(COUNT(D21:I21)&lt;5,SUM(D21:I21),SUM(LARGE((D21:I21),ROW(INDIRECT("1:5"))))))</f>
        <v>0</v>
      </c>
      <c r="D21" s="134"/>
      <c r="E21" s="134"/>
      <c r="F21" s="134"/>
      <c r="G21" s="130"/>
      <c r="H21" s="130"/>
      <c r="I21" s="152"/>
      <c r="J21" s="418">
        <f t="shared" si="0"/>
        <v>0</v>
      </c>
      <c r="K21" s="418">
        <f t="shared" si="1"/>
        <v>0</v>
      </c>
      <c r="L21" s="418">
        <f t="shared" si="2"/>
        <v>0</v>
      </c>
    </row>
    <row r="22" spans="1:12" x14ac:dyDescent="0.2">
      <c r="A22" s="132">
        <v>16</v>
      </c>
      <c r="B22" s="129"/>
      <c r="C22" s="417">
        <f t="array" aca="1" ref="C22" ca="1">(IF(COUNT(D22:I22)&lt;5,SUM(D22:I22),SUM(LARGE((D22:I22),ROW(INDIRECT("1:5"))))))</f>
        <v>0</v>
      </c>
      <c r="D22" s="134"/>
      <c r="E22" s="130"/>
      <c r="F22" s="134"/>
      <c r="G22" s="130"/>
      <c r="H22" s="130"/>
      <c r="I22" s="152"/>
      <c r="J22" s="418">
        <f t="shared" si="0"/>
        <v>0</v>
      </c>
      <c r="K22" s="418">
        <f t="shared" si="1"/>
        <v>0</v>
      </c>
      <c r="L22" s="418">
        <f t="shared" si="2"/>
        <v>0</v>
      </c>
    </row>
    <row r="23" spans="1:12" s="419" customFormat="1" x14ac:dyDescent="0.2">
      <c r="A23" s="132">
        <v>17</v>
      </c>
      <c r="B23" s="139"/>
      <c r="C23" s="417">
        <f t="array" aca="1" ref="C23" ca="1">(IF(COUNT(D23:I23)&lt;5,SUM(D23:I23),SUM(LARGE((D23:I23),ROW(INDIRECT("1:5"))))))</f>
        <v>0</v>
      </c>
      <c r="D23" s="134"/>
      <c r="E23" s="134"/>
      <c r="F23" s="134"/>
      <c r="G23" s="130"/>
      <c r="H23" s="134"/>
      <c r="I23" s="152"/>
      <c r="J23" s="418">
        <f t="shared" si="0"/>
        <v>0</v>
      </c>
      <c r="K23" s="418">
        <f t="shared" si="1"/>
        <v>0</v>
      </c>
      <c r="L23" s="418">
        <f t="shared" si="2"/>
        <v>0</v>
      </c>
    </row>
    <row r="24" spans="1:12" s="419" customFormat="1" x14ac:dyDescent="0.2">
      <c r="A24" s="132">
        <v>18</v>
      </c>
      <c r="B24" s="129"/>
      <c r="C24" s="417">
        <f t="array" aca="1" ref="C24" ca="1">(IF(COUNT(D24:I24)&lt;5,SUM(D24:I24),SUM(LARGE((D24:I24),ROW(INDIRECT("1:5"))))))</f>
        <v>0</v>
      </c>
      <c r="D24" s="134"/>
      <c r="E24" s="130"/>
      <c r="F24" s="134"/>
      <c r="G24" s="130"/>
      <c r="H24" s="130"/>
      <c r="I24" s="152"/>
      <c r="J24" s="418">
        <f t="shared" si="0"/>
        <v>0</v>
      </c>
      <c r="K24" s="418">
        <f t="shared" si="1"/>
        <v>0</v>
      </c>
      <c r="L24" s="418">
        <f t="shared" si="2"/>
        <v>0</v>
      </c>
    </row>
    <row r="25" spans="1:12" x14ac:dyDescent="0.2">
      <c r="A25" s="132">
        <v>19</v>
      </c>
      <c r="B25" s="129"/>
      <c r="C25" s="417">
        <f t="array" aca="1" ref="C25" ca="1">(IF(COUNT(D25:I25)&lt;5,SUM(D25:I25),SUM(LARGE((D25:I25),ROW(INDIRECT("1:5"))))))</f>
        <v>0</v>
      </c>
      <c r="D25" s="134"/>
      <c r="E25" s="130"/>
      <c r="F25" s="134"/>
      <c r="G25" s="130"/>
      <c r="H25" s="130"/>
      <c r="I25" s="152"/>
      <c r="J25" s="418">
        <f t="shared" si="0"/>
        <v>0</v>
      </c>
      <c r="K25" s="418">
        <f t="shared" si="1"/>
        <v>0</v>
      </c>
      <c r="L25" s="418">
        <f t="shared" si="2"/>
        <v>0</v>
      </c>
    </row>
    <row r="26" spans="1:12" x14ac:dyDescent="0.2">
      <c r="A26" s="132">
        <v>20</v>
      </c>
      <c r="B26" s="140"/>
      <c r="C26" s="417">
        <f t="array" aca="1" ref="C26" ca="1">(IF(COUNT(D26:I26)&lt;5,SUM(D26:I26),SUM(LARGE((D26:I26),ROW(INDIRECT("1:5"))))))</f>
        <v>0</v>
      </c>
      <c r="D26" s="134"/>
      <c r="E26" s="130"/>
      <c r="F26" s="134"/>
      <c r="G26" s="130"/>
      <c r="H26" s="130"/>
      <c r="I26" s="152"/>
      <c r="J26" s="418">
        <f t="shared" si="0"/>
        <v>0</v>
      </c>
      <c r="K26" s="418">
        <f t="shared" si="1"/>
        <v>0</v>
      </c>
      <c r="L26" s="418">
        <f t="shared" si="2"/>
        <v>0</v>
      </c>
    </row>
    <row r="27" spans="1:12" x14ac:dyDescent="0.2">
      <c r="A27" s="132">
        <v>21</v>
      </c>
      <c r="B27" s="129"/>
      <c r="C27" s="417">
        <f t="array" aca="1" ref="C27" ca="1">(IF(COUNT(D27:I27)&lt;5,SUM(D27:I27),SUM(LARGE((D27:I27),ROW(INDIRECT("1:5"))))))</f>
        <v>0</v>
      </c>
      <c r="D27" s="134"/>
      <c r="E27" s="130"/>
      <c r="F27" s="134"/>
      <c r="G27" s="130"/>
      <c r="H27" s="130"/>
      <c r="I27" s="152"/>
      <c r="J27" s="418">
        <f t="shared" si="0"/>
        <v>0</v>
      </c>
      <c r="K27" s="418">
        <f t="shared" si="1"/>
        <v>0</v>
      </c>
      <c r="L27" s="418">
        <f t="shared" si="2"/>
        <v>0</v>
      </c>
    </row>
    <row r="28" spans="1:12" x14ac:dyDescent="0.2">
      <c r="A28" s="132">
        <v>22</v>
      </c>
      <c r="B28" s="129"/>
      <c r="C28" s="417">
        <f t="array" aca="1" ref="C28" ca="1">(IF(COUNT(D28:I28)&lt;5,SUM(D28:I28),SUM(LARGE((D28:I28),ROW(INDIRECT("1:5"))))))</f>
        <v>0</v>
      </c>
      <c r="D28" s="134"/>
      <c r="E28" s="130"/>
      <c r="F28" s="134"/>
      <c r="G28" s="130"/>
      <c r="H28" s="130"/>
      <c r="I28" s="152"/>
      <c r="J28" s="418">
        <f t="shared" si="0"/>
        <v>0</v>
      </c>
      <c r="K28" s="418">
        <f t="shared" si="1"/>
        <v>0</v>
      </c>
      <c r="L28" s="418">
        <f t="shared" si="2"/>
        <v>0</v>
      </c>
    </row>
    <row r="29" spans="1:12" x14ac:dyDescent="0.2">
      <c r="A29" s="132">
        <v>23</v>
      </c>
      <c r="B29" s="129"/>
      <c r="C29" s="417">
        <f t="array" aca="1" ref="C29" ca="1">(IF(COUNT(D29:I29)&lt;5,SUM(D29:I29),SUM(LARGE((D29:I29),ROW(INDIRECT("1:5"))))))</f>
        <v>0</v>
      </c>
      <c r="D29" s="134"/>
      <c r="E29" s="130"/>
      <c r="F29" s="134"/>
      <c r="G29" s="130"/>
      <c r="H29" s="130"/>
      <c r="I29" s="152"/>
      <c r="J29" s="418">
        <f t="shared" si="0"/>
        <v>0</v>
      </c>
      <c r="K29" s="418">
        <f t="shared" si="1"/>
        <v>0</v>
      </c>
      <c r="L29" s="418">
        <f t="shared" si="2"/>
        <v>0</v>
      </c>
    </row>
    <row r="30" spans="1:12" x14ac:dyDescent="0.2">
      <c r="A30" s="132">
        <v>24</v>
      </c>
      <c r="B30" s="139"/>
      <c r="C30" s="417">
        <f t="array" aca="1" ref="C30" ca="1">(IF(COUNT(D30:I30)&lt;5,SUM(D30:I30),SUM(LARGE((D30:I30),ROW(INDIRECT("1:5"))))))</f>
        <v>0</v>
      </c>
      <c r="D30" s="134"/>
      <c r="E30" s="134"/>
      <c r="F30" s="134"/>
      <c r="G30" s="130"/>
      <c r="H30" s="130"/>
      <c r="I30" s="152"/>
      <c r="J30" s="418">
        <f t="shared" si="0"/>
        <v>0</v>
      </c>
      <c r="K30" s="418">
        <f t="shared" si="1"/>
        <v>0</v>
      </c>
      <c r="L30" s="418">
        <f t="shared" si="2"/>
        <v>0</v>
      </c>
    </row>
    <row r="31" spans="1:12" x14ac:dyDescent="0.2">
      <c r="A31" s="132">
        <v>25</v>
      </c>
      <c r="B31" s="129"/>
      <c r="C31" s="417">
        <f t="array" aca="1" ref="C31" ca="1">(IF(COUNT(D31:I31)&lt;5,SUM(D31:I31),SUM(LARGE((D31:I31),ROW(INDIRECT("1:5"))))))</f>
        <v>0</v>
      </c>
      <c r="D31" s="134"/>
      <c r="E31" s="134"/>
      <c r="F31" s="134"/>
      <c r="G31" s="130"/>
      <c r="H31" s="130"/>
      <c r="I31" s="152"/>
      <c r="J31" s="418">
        <f t="shared" si="0"/>
        <v>0</v>
      </c>
      <c r="K31" s="418">
        <f t="shared" si="1"/>
        <v>0</v>
      </c>
      <c r="L31" s="418">
        <f t="shared" si="2"/>
        <v>0</v>
      </c>
    </row>
    <row r="32" spans="1:12" x14ac:dyDescent="0.2">
      <c r="A32" s="132">
        <v>26</v>
      </c>
      <c r="B32" s="129"/>
      <c r="C32" s="417">
        <f t="array" aca="1" ref="C32" ca="1">(IF(COUNT(D32:I32)&lt;5,SUM(D32:I32),SUM(LARGE((D32:I32),ROW(INDIRECT("1:5"))))))</f>
        <v>0</v>
      </c>
      <c r="D32" s="134"/>
      <c r="E32" s="134"/>
      <c r="F32" s="134"/>
      <c r="G32" s="130"/>
      <c r="H32" s="130"/>
      <c r="I32" s="152"/>
      <c r="J32" s="418">
        <f t="shared" si="0"/>
        <v>0</v>
      </c>
      <c r="K32" s="418">
        <f t="shared" si="1"/>
        <v>0</v>
      </c>
      <c r="L32" s="418">
        <f t="shared" si="2"/>
        <v>0</v>
      </c>
    </row>
    <row r="33" spans="1:12" x14ac:dyDescent="0.2">
      <c r="A33" s="420"/>
      <c r="B33" s="410"/>
      <c r="C33" s="417">
        <f t="array" aca="1" ref="C33" ca="1">(IF(COUNT(D33:I33)&lt;5,SUM(D33:I33),SUM(LARGE((D33:I33),ROW(INDIRECT("1:5"))))))</f>
        <v>0</v>
      </c>
      <c r="D33" s="153"/>
      <c r="E33" s="152"/>
      <c r="F33" s="153"/>
      <c r="G33" s="152"/>
      <c r="H33" s="152"/>
      <c r="I33" s="152"/>
      <c r="J33" s="418">
        <f t="shared" si="0"/>
        <v>0</v>
      </c>
      <c r="K33" s="418">
        <f t="shared" si="1"/>
        <v>0</v>
      </c>
      <c r="L33" s="418">
        <f t="shared" si="2"/>
        <v>0</v>
      </c>
    </row>
    <row r="34" spans="1:12" x14ac:dyDescent="0.2">
      <c r="A34" s="420"/>
      <c r="B34" s="410"/>
      <c r="C34" s="417">
        <f t="array" aca="1" ref="C34" ca="1">(IF(COUNT(D34:I34)&lt;5,SUM(D34:I34),SUM(LARGE((D34:I34),ROW(INDIRECT("1:5"))))))</f>
        <v>0</v>
      </c>
      <c r="D34" s="410"/>
      <c r="E34" s="410"/>
      <c r="F34" s="410"/>
      <c r="G34" s="410"/>
      <c r="H34" s="410"/>
      <c r="I34" s="410"/>
      <c r="J34" s="418">
        <f t="shared" si="0"/>
        <v>0</v>
      </c>
      <c r="K34" s="418">
        <f t="shared" si="1"/>
        <v>0</v>
      </c>
      <c r="L34" s="418">
        <f t="shared" si="2"/>
        <v>0</v>
      </c>
    </row>
    <row r="35" spans="1:12" x14ac:dyDescent="0.2">
      <c r="A35" s="400">
        <f>COUNT(A7:A34)</f>
        <v>26</v>
      </c>
      <c r="E35" s="402"/>
      <c r="I35" s="402"/>
    </row>
    <row r="36" spans="1:12" x14ac:dyDescent="0.2">
      <c r="E36" s="402"/>
      <c r="I36" s="402"/>
    </row>
    <row r="37" spans="1:12" x14ac:dyDescent="0.2">
      <c r="A37" s="400" t="s">
        <v>134</v>
      </c>
      <c r="D37" s="418">
        <f t="shared" ref="D37:I37" si="3">COUNTIF(D7:D34,"&gt;=0")</f>
        <v>0</v>
      </c>
      <c r="E37" s="418">
        <f t="shared" si="3"/>
        <v>0</v>
      </c>
      <c r="F37" s="418">
        <f t="shared" si="3"/>
        <v>0</v>
      </c>
      <c r="G37" s="418">
        <f t="shared" si="3"/>
        <v>0</v>
      </c>
      <c r="H37" s="418">
        <f t="shared" si="3"/>
        <v>0</v>
      </c>
      <c r="I37" s="418">
        <f t="shared" si="3"/>
        <v>0</v>
      </c>
    </row>
    <row r="38" spans="1:12" x14ac:dyDescent="0.2">
      <c r="A38" s="400" t="s">
        <v>135</v>
      </c>
      <c r="D38" s="402">
        <v>8</v>
      </c>
      <c r="E38" s="402">
        <v>6</v>
      </c>
      <c r="F38" s="402">
        <v>8</v>
      </c>
      <c r="G38" s="402">
        <v>6</v>
      </c>
      <c r="H38" s="402">
        <v>8</v>
      </c>
      <c r="I38" s="402"/>
    </row>
    <row r="39" spans="1:12" x14ac:dyDescent="0.2">
      <c r="E39" s="402"/>
      <c r="I39" s="402"/>
    </row>
  </sheetData>
  <conditionalFormatting sqref="D37:I37">
    <cfRule type="top10" dxfId="3" priority="4" stopIfTrue="1" rank="1"/>
  </conditionalFormatting>
  <conditionalFormatting sqref="K7:K34">
    <cfRule type="top10" dxfId="2" priority="1" stopIfTrue="1" rank="1"/>
  </conditionalFormatting>
  <conditionalFormatting sqref="L7:L34">
    <cfRule type="top10" dxfId="1" priority="2" stopIfTrue="1" rank="1"/>
  </conditionalFormatting>
  <conditionalFormatting sqref="J7:J34">
    <cfRule type="top10" dxfId="0" priority="3" stopIfTrue="1" rank="1"/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300" r:id="rId1"/>
  <headerFooter alignWithMargins="0">
    <oddHeader>&amp;R&amp;"Arial,Regular"&amp;9Page &amp;P of 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Kal</vt:lpstr>
      <vt:lpstr>Kal E</vt:lpstr>
      <vt:lpstr>Reit</vt:lpstr>
      <vt:lpstr>Tul-Reit</vt:lpstr>
      <vt:lpstr>1</vt:lpstr>
      <vt:lpstr>JT</vt:lpstr>
      <vt:lpstr>2</vt:lpstr>
      <vt:lpstr>3</vt:lpstr>
      <vt:lpstr>4</vt:lpstr>
      <vt:lpstr>Sõ</vt:lpstr>
      <vt:lpstr>5</vt:lpstr>
      <vt:lpstr>6</vt:lpstr>
      <vt:lpstr>Tul1</vt:lpstr>
      <vt:lpstr>Tul2</vt:lpstr>
      <vt:lpstr>Tul3</vt:lpstr>
      <vt:lpstr>Tul4</vt:lpstr>
      <vt:lpstr>Tul5</vt:lpstr>
      <vt:lpstr>Tul6</vt:lpstr>
      <vt:lpstr>Valem</vt:lpstr>
      <vt:lpstr>Kal!Print_Area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JT!Print_Titles</vt:lpstr>
      <vt:lpstr>Kal!Print_Titles</vt:lpstr>
      <vt:lpstr>'Kal E'!Print_Titles</vt:lpstr>
      <vt:lpstr>Reit!Print_Titles</vt:lpstr>
      <vt:lpstr>'Tul1'!Print_Titles</vt:lpstr>
      <vt:lpstr>'Tul2'!Print_Titles</vt:lpstr>
      <vt:lpstr>'Tul3'!Print_Titles</vt:lpstr>
      <vt:lpstr>'Tul4'!Print_Titles</vt:lpstr>
      <vt:lpstr>'Tul5'!Print_Titles</vt:lpstr>
      <vt:lpstr>'Tul6'!Print_Titles</vt:lpstr>
      <vt:lpstr>Valem!Print_Titles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2016-04-12T08:01:33Z</dcterms:created>
  <dcterms:modified xsi:type="dcterms:W3CDTF">2019-04-29T17:28:00Z</dcterms:modified>
</cp:coreProperties>
</file>